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28FD896B-8009-441D-B484-E25639B7BCE1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Price" sheetId="5" r:id="rId1"/>
    <sheet name="KBANK" sheetId="7" r:id="rId2"/>
    <sheet name="CPN" sheetId="8" r:id="rId3"/>
    <sheet name="ADVANC" sheetId="9" r:id="rId4"/>
    <sheet name="VGI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1" i="9" l="1"/>
  <c r="O414" i="9"/>
  <c r="O566" i="9"/>
  <c r="P331" i="12"/>
  <c r="P590" i="12"/>
  <c r="P599" i="12"/>
  <c r="P602" i="12"/>
  <c r="P608" i="12"/>
  <c r="P606" i="12"/>
  <c r="P605" i="12"/>
  <c r="O606" i="12"/>
  <c r="O598" i="12"/>
  <c r="O605" i="12"/>
  <c r="P604" i="12"/>
  <c r="P598" i="12"/>
  <c r="P595" i="12"/>
  <c r="P594" i="12"/>
  <c r="P592" i="12"/>
  <c r="P591" i="12"/>
  <c r="O611" i="12"/>
  <c r="O604" i="12" s="1"/>
  <c r="P123" i="12"/>
  <c r="P124" i="12"/>
  <c r="O446" i="12"/>
  <c r="O445" i="12"/>
  <c r="O440" i="12"/>
  <c r="O439" i="12"/>
  <c r="O438" i="12"/>
  <c r="O437" i="12"/>
  <c r="P601" i="12"/>
  <c r="O331" i="8"/>
  <c r="O587" i="12"/>
  <c r="O586" i="12"/>
  <c r="O585" i="12"/>
  <c r="O584" i="12"/>
  <c r="O582" i="12"/>
  <c r="O581" i="12"/>
  <c r="O580" i="12"/>
  <c r="O579" i="12"/>
  <c r="O577" i="12"/>
  <c r="O576" i="12"/>
  <c r="O575" i="12"/>
  <c r="O574" i="12"/>
  <c r="O572" i="12"/>
  <c r="O571" i="12"/>
  <c r="O570" i="12"/>
  <c r="O569" i="12"/>
  <c r="O560" i="12"/>
  <c r="O559" i="12"/>
  <c r="O558" i="12"/>
  <c r="O557" i="12"/>
  <c r="O554" i="12"/>
  <c r="O553" i="12"/>
  <c r="O552" i="12"/>
  <c r="O551" i="12"/>
  <c r="O545" i="12"/>
  <c r="O544" i="12"/>
  <c r="O543" i="12"/>
  <c r="O542" i="12"/>
  <c r="O538" i="12"/>
  <c r="O537" i="12"/>
  <c r="O536" i="12"/>
  <c r="O535" i="12"/>
  <c r="O524" i="12"/>
  <c r="O523" i="12"/>
  <c r="O522" i="12"/>
  <c r="O521" i="12"/>
  <c r="O501" i="12"/>
  <c r="O500" i="12"/>
  <c r="O499" i="12"/>
  <c r="O498" i="12"/>
  <c r="O493" i="12"/>
  <c r="O492" i="12"/>
  <c r="O491" i="12"/>
  <c r="O490" i="12"/>
  <c r="O485" i="12"/>
  <c r="O484" i="12"/>
  <c r="O483" i="12"/>
  <c r="O486" i="12" s="1"/>
  <c r="O482" i="12"/>
  <c r="O477" i="12"/>
  <c r="O476" i="12"/>
  <c r="O475" i="12"/>
  <c r="O478" i="12" s="1"/>
  <c r="O474" i="12"/>
  <c r="O460" i="12"/>
  <c r="O459" i="12"/>
  <c r="O458" i="12"/>
  <c r="O457" i="12"/>
  <c r="O433" i="12"/>
  <c r="O432" i="12"/>
  <c r="O431" i="12"/>
  <c r="O430" i="12"/>
  <c r="O427" i="12"/>
  <c r="O426" i="12"/>
  <c r="O425" i="12"/>
  <c r="O424" i="12"/>
  <c r="O420" i="12"/>
  <c r="O419" i="12"/>
  <c r="O418" i="12"/>
  <c r="O417" i="12"/>
  <c r="O414" i="12"/>
  <c r="O413" i="12"/>
  <c r="O412" i="12"/>
  <c r="O411" i="12"/>
  <c r="O390" i="12"/>
  <c r="O389" i="12"/>
  <c r="O388" i="12"/>
  <c r="O387" i="12"/>
  <c r="O384" i="12"/>
  <c r="O383" i="12"/>
  <c r="O382" i="12"/>
  <c r="O381" i="12"/>
  <c r="O378" i="12"/>
  <c r="O377" i="12"/>
  <c r="O376" i="12"/>
  <c r="O375" i="12"/>
  <c r="O372" i="12"/>
  <c r="O371" i="12"/>
  <c r="O370" i="12"/>
  <c r="O369" i="12"/>
  <c r="O366" i="12"/>
  <c r="O365" i="12"/>
  <c r="O364" i="12"/>
  <c r="O363" i="12"/>
  <c r="O360" i="12"/>
  <c r="O359" i="12"/>
  <c r="O358" i="12"/>
  <c r="O357" i="12"/>
  <c r="O354" i="12"/>
  <c r="O353" i="12"/>
  <c r="O352" i="12"/>
  <c r="O351" i="12"/>
  <c r="O348" i="12"/>
  <c r="O347" i="12"/>
  <c r="O346" i="12"/>
  <c r="O345" i="12"/>
  <c r="O342" i="12"/>
  <c r="O341" i="12"/>
  <c r="O340" i="12"/>
  <c r="O339" i="12"/>
  <c r="O336" i="12"/>
  <c r="O335" i="12"/>
  <c r="O334" i="12"/>
  <c r="O333" i="12"/>
  <c r="O330" i="12"/>
  <c r="O329" i="12"/>
  <c r="O328" i="12"/>
  <c r="O327" i="12"/>
  <c r="O201" i="12"/>
  <c r="O124" i="12"/>
  <c r="O123" i="12"/>
  <c r="O601" i="9"/>
  <c r="N611" i="9"/>
  <c r="N604" i="9" s="1"/>
  <c r="O546" i="12" l="1"/>
  <c r="O561" i="12" s="1"/>
  <c r="O468" i="12"/>
  <c r="O565" i="12"/>
  <c r="O451" i="12"/>
  <c r="O454" i="12" s="1"/>
  <c r="O125" i="12"/>
  <c r="O467" i="12"/>
  <c r="P125" i="12"/>
  <c r="K408" i="12" s="1"/>
  <c r="O563" i="12"/>
  <c r="O564" i="12"/>
  <c r="O466" i="12"/>
  <c r="O331" i="12"/>
  <c r="O337" i="12"/>
  <c r="O415" i="12"/>
  <c r="O421" i="12"/>
  <c r="O373" i="12"/>
  <c r="O428" i="12"/>
  <c r="O494" i="12"/>
  <c r="O525" i="12"/>
  <c r="O343" i="12"/>
  <c r="O355" i="12"/>
  <c r="O461" i="12"/>
  <c r="O391" i="12"/>
  <c r="O367" i="12"/>
  <c r="O434" i="12"/>
  <c r="O502" i="12"/>
  <c r="O539" i="12"/>
  <c r="O465" i="12"/>
  <c r="O349" i="12"/>
  <c r="O361" i="12"/>
  <c r="O566" i="12"/>
  <c r="O385" i="12"/>
  <c r="O592" i="12"/>
  <c r="O590" i="12"/>
  <c r="O599" i="12"/>
  <c r="O441" i="12"/>
  <c r="O602" i="12"/>
  <c r="O624" i="12"/>
  <c r="B123" i="12"/>
  <c r="C201" i="12"/>
  <c r="O447" i="12" s="1"/>
  <c r="O508" i="12" s="1"/>
  <c r="D201" i="12"/>
  <c r="O507" i="12" s="1"/>
  <c r="E201" i="12"/>
  <c r="O506" i="12" s="1"/>
  <c r="F201" i="12"/>
  <c r="N444" i="12" s="1"/>
  <c r="G201" i="12"/>
  <c r="H201" i="12"/>
  <c r="I201" i="12"/>
  <c r="J201" i="12"/>
  <c r="M444" i="12" s="1"/>
  <c r="K201" i="12"/>
  <c r="L201" i="12"/>
  <c r="M201" i="12"/>
  <c r="L445" i="12" s="1"/>
  <c r="N201" i="12"/>
  <c r="L444" i="12" s="1"/>
  <c r="P201" i="12"/>
  <c r="Q201" i="12"/>
  <c r="R201" i="12"/>
  <c r="S201" i="12"/>
  <c r="K444" i="12" s="1"/>
  <c r="T201" i="12"/>
  <c r="U201" i="12"/>
  <c r="V201" i="12"/>
  <c r="J445" i="12" s="1"/>
  <c r="W201" i="12"/>
  <c r="J444" i="12" s="1"/>
  <c r="X201" i="12"/>
  <c r="Y201" i="12"/>
  <c r="Z201" i="12"/>
  <c r="AA201" i="12"/>
  <c r="I444" i="12" s="1"/>
  <c r="AB201" i="12"/>
  <c r="AC201" i="12"/>
  <c r="AD201" i="12"/>
  <c r="H445" i="12" s="1"/>
  <c r="AE201" i="12"/>
  <c r="AF201" i="12"/>
  <c r="AG201" i="12"/>
  <c r="AH201" i="12"/>
  <c r="AI201" i="12"/>
  <c r="G444" i="12" s="1"/>
  <c r="AJ201" i="12"/>
  <c r="B201" i="12"/>
  <c r="O444" i="12" s="1"/>
  <c r="O450" i="12" s="1"/>
  <c r="C123" i="12"/>
  <c r="O396" i="12" s="1"/>
  <c r="O397" i="12" s="1"/>
  <c r="D123" i="12"/>
  <c r="O395" i="12" s="1"/>
  <c r="E123" i="12"/>
  <c r="O394" i="12" s="1"/>
  <c r="F123" i="12"/>
  <c r="O393" i="12" s="1"/>
  <c r="G123" i="12"/>
  <c r="H123" i="12"/>
  <c r="I123" i="12"/>
  <c r="J123" i="12"/>
  <c r="K123" i="12"/>
  <c r="L396" i="12" s="1"/>
  <c r="L123" i="12"/>
  <c r="M123" i="12"/>
  <c r="N123" i="12"/>
  <c r="Q123" i="12"/>
  <c r="K395" i="12" s="1"/>
  <c r="R123" i="12"/>
  <c r="S123" i="12"/>
  <c r="T123" i="12"/>
  <c r="U123" i="12"/>
  <c r="J395" i="12" s="1"/>
  <c r="V123" i="12"/>
  <c r="W123" i="12"/>
  <c r="X123" i="12"/>
  <c r="Y123" i="12"/>
  <c r="I395" i="12" s="1"/>
  <c r="Z123" i="12"/>
  <c r="AA123" i="12"/>
  <c r="AB123" i="12"/>
  <c r="AC123" i="12"/>
  <c r="H395" i="12" s="1"/>
  <c r="AD123" i="12"/>
  <c r="AE123" i="12"/>
  <c r="AF123" i="12"/>
  <c r="AG123" i="12"/>
  <c r="G395" i="12" s="1"/>
  <c r="AH123" i="12"/>
  <c r="AI123" i="12"/>
  <c r="AJ123" i="12"/>
  <c r="C124" i="12"/>
  <c r="D124" i="12"/>
  <c r="O401" i="12" s="1"/>
  <c r="E124" i="12"/>
  <c r="O400" i="12" s="1"/>
  <c r="F124" i="12"/>
  <c r="G124" i="12"/>
  <c r="M402" i="12" s="1"/>
  <c r="H124" i="12"/>
  <c r="I124" i="12"/>
  <c r="J124" i="12"/>
  <c r="K124" i="12"/>
  <c r="L124" i="12"/>
  <c r="L401" i="12" s="1"/>
  <c r="M124" i="12"/>
  <c r="N124" i="12"/>
  <c r="K402" i="12"/>
  <c r="Q124" i="12"/>
  <c r="R124" i="12"/>
  <c r="S124" i="12"/>
  <c r="T124" i="12"/>
  <c r="J402" i="12" s="1"/>
  <c r="U124" i="12"/>
  <c r="J401" i="12" s="1"/>
  <c r="V124" i="12"/>
  <c r="W124" i="12"/>
  <c r="X124" i="12"/>
  <c r="I402" i="12" s="1"/>
  <c r="Y124" i="12"/>
  <c r="Z124" i="12"/>
  <c r="AA124" i="12"/>
  <c r="AB124" i="12"/>
  <c r="H402" i="12" s="1"/>
  <c r="AC124" i="12"/>
  <c r="H401" i="12" s="1"/>
  <c r="AD124" i="12"/>
  <c r="AE124" i="12"/>
  <c r="AF124" i="12"/>
  <c r="G402" i="12" s="1"/>
  <c r="AG124" i="12"/>
  <c r="AH124" i="12"/>
  <c r="AI124" i="12"/>
  <c r="AJ124" i="12"/>
  <c r="F402" i="12" s="1"/>
  <c r="B124" i="12"/>
  <c r="M652" i="12"/>
  <c r="N651" i="12"/>
  <c r="O651" i="12" s="1"/>
  <c r="O652" i="12" s="1"/>
  <c r="L648" i="12"/>
  <c r="M647" i="12"/>
  <c r="M648" i="12" s="1"/>
  <c r="K644" i="12"/>
  <c r="L643" i="12"/>
  <c r="M643" i="12" s="1"/>
  <c r="J640" i="12"/>
  <c r="K639" i="12"/>
  <c r="K640" i="12" s="1"/>
  <c r="I636" i="12"/>
  <c r="J635" i="12"/>
  <c r="J636" i="12" s="1"/>
  <c r="H632" i="12"/>
  <c r="I631" i="12"/>
  <c r="G628" i="12"/>
  <c r="H627" i="12"/>
  <c r="I627" i="12" s="1"/>
  <c r="I628" i="12" s="1"/>
  <c r="M604" i="12"/>
  <c r="L604" i="12"/>
  <c r="K604" i="12"/>
  <c r="J604" i="12"/>
  <c r="I604" i="12"/>
  <c r="H604" i="12"/>
  <c r="G604" i="12"/>
  <c r="F604" i="12"/>
  <c r="M602" i="12"/>
  <c r="L602" i="12"/>
  <c r="K602" i="12"/>
  <c r="J602" i="12"/>
  <c r="I602" i="12"/>
  <c r="H602" i="12"/>
  <c r="G602" i="12"/>
  <c r="F602" i="12"/>
  <c r="E602" i="12"/>
  <c r="D602" i="12"/>
  <c r="C602" i="12"/>
  <c r="B602" i="12"/>
  <c r="N587" i="12"/>
  <c r="M587" i="12"/>
  <c r="L587" i="12"/>
  <c r="K587" i="12"/>
  <c r="J587" i="12"/>
  <c r="I587" i="12"/>
  <c r="H587" i="12"/>
  <c r="G587" i="12"/>
  <c r="F587" i="12"/>
  <c r="E587" i="12"/>
  <c r="D587" i="12"/>
  <c r="C587" i="12"/>
  <c r="B587" i="12"/>
  <c r="N586" i="12"/>
  <c r="M586" i="12"/>
  <c r="L586" i="12"/>
  <c r="K586" i="12"/>
  <c r="J586" i="12"/>
  <c r="I586" i="12"/>
  <c r="H586" i="12"/>
  <c r="G586" i="12"/>
  <c r="F586" i="12"/>
  <c r="E586" i="12"/>
  <c r="D586" i="12"/>
  <c r="C586" i="12"/>
  <c r="B586" i="12"/>
  <c r="N585" i="12"/>
  <c r="M585" i="12"/>
  <c r="L585" i="12"/>
  <c r="K585" i="12"/>
  <c r="J585" i="12"/>
  <c r="I585" i="12"/>
  <c r="H585" i="12"/>
  <c r="G585" i="12"/>
  <c r="F585" i="12"/>
  <c r="E585" i="12"/>
  <c r="D585" i="12"/>
  <c r="C585" i="12"/>
  <c r="B585" i="12"/>
  <c r="N584" i="12"/>
  <c r="M584" i="12"/>
  <c r="L584" i="12"/>
  <c r="K584" i="12"/>
  <c r="J584" i="12"/>
  <c r="I584" i="12"/>
  <c r="H584" i="12"/>
  <c r="G584" i="12"/>
  <c r="F584" i="12"/>
  <c r="E584" i="12"/>
  <c r="D584" i="12"/>
  <c r="C584" i="12"/>
  <c r="B584" i="12"/>
  <c r="N582" i="12"/>
  <c r="M582" i="12"/>
  <c r="L582" i="12"/>
  <c r="K582" i="12"/>
  <c r="J582" i="12"/>
  <c r="I582" i="12"/>
  <c r="H582" i="12"/>
  <c r="G582" i="12"/>
  <c r="F582" i="12"/>
  <c r="E582" i="12"/>
  <c r="D582" i="12"/>
  <c r="C582" i="12"/>
  <c r="B582" i="12"/>
  <c r="N581" i="12"/>
  <c r="M581" i="12"/>
  <c r="L581" i="12"/>
  <c r="K581" i="12"/>
  <c r="J581" i="12"/>
  <c r="I581" i="12"/>
  <c r="H581" i="12"/>
  <c r="G581" i="12"/>
  <c r="F581" i="12"/>
  <c r="E581" i="12"/>
  <c r="D581" i="12"/>
  <c r="C581" i="12"/>
  <c r="B581" i="12"/>
  <c r="N580" i="12"/>
  <c r="M580" i="12"/>
  <c r="L580" i="12"/>
  <c r="K580" i="12"/>
  <c r="J580" i="12"/>
  <c r="I580" i="12"/>
  <c r="H580" i="12"/>
  <c r="G580" i="12"/>
  <c r="F580" i="12"/>
  <c r="E580" i="12"/>
  <c r="D580" i="12"/>
  <c r="C580" i="12"/>
  <c r="B580" i="12"/>
  <c r="N579" i="12"/>
  <c r="M579" i="12"/>
  <c r="L579" i="12"/>
  <c r="K579" i="12"/>
  <c r="J579" i="12"/>
  <c r="I579" i="12"/>
  <c r="H579" i="12"/>
  <c r="G579" i="12"/>
  <c r="F579" i="12"/>
  <c r="E579" i="12"/>
  <c r="D579" i="12"/>
  <c r="C579" i="12"/>
  <c r="B579" i="12"/>
  <c r="N577" i="12"/>
  <c r="M577" i="12"/>
  <c r="L577" i="12"/>
  <c r="K577" i="12"/>
  <c r="J577" i="12"/>
  <c r="I577" i="12"/>
  <c r="H577" i="12"/>
  <c r="G577" i="12"/>
  <c r="F577" i="12"/>
  <c r="E577" i="12"/>
  <c r="D577" i="12"/>
  <c r="C577" i="12"/>
  <c r="B577" i="12"/>
  <c r="N576" i="12"/>
  <c r="M576" i="12"/>
  <c r="L576" i="12"/>
  <c r="K576" i="12"/>
  <c r="J576" i="12"/>
  <c r="I576" i="12"/>
  <c r="H576" i="12"/>
  <c r="G576" i="12"/>
  <c r="F576" i="12"/>
  <c r="E576" i="12"/>
  <c r="D576" i="12"/>
  <c r="C576" i="12"/>
  <c r="B576" i="12"/>
  <c r="N575" i="12"/>
  <c r="M575" i="12"/>
  <c r="L575" i="12"/>
  <c r="K575" i="12"/>
  <c r="J575" i="12"/>
  <c r="I575" i="12"/>
  <c r="H575" i="12"/>
  <c r="G575" i="12"/>
  <c r="F575" i="12"/>
  <c r="E575" i="12"/>
  <c r="D575" i="12"/>
  <c r="C575" i="12"/>
  <c r="B575" i="12"/>
  <c r="N574" i="12"/>
  <c r="M574" i="12"/>
  <c r="L574" i="12"/>
  <c r="K574" i="12"/>
  <c r="J574" i="12"/>
  <c r="I574" i="12"/>
  <c r="H574" i="12"/>
  <c r="G574" i="12"/>
  <c r="F574" i="12"/>
  <c r="E574" i="12"/>
  <c r="D574" i="12"/>
  <c r="C574" i="12"/>
  <c r="B574" i="12"/>
  <c r="N572" i="12"/>
  <c r="M572" i="12"/>
  <c r="L572" i="12"/>
  <c r="K572" i="12"/>
  <c r="J572" i="12"/>
  <c r="I572" i="12"/>
  <c r="H572" i="12"/>
  <c r="G572" i="12"/>
  <c r="F572" i="12"/>
  <c r="E572" i="12"/>
  <c r="D572" i="12"/>
  <c r="C572" i="12"/>
  <c r="B572" i="12"/>
  <c r="N571" i="12"/>
  <c r="M571" i="12"/>
  <c r="L571" i="12"/>
  <c r="K571" i="12"/>
  <c r="J571" i="12"/>
  <c r="I571" i="12"/>
  <c r="H571" i="12"/>
  <c r="G571" i="12"/>
  <c r="F571" i="12"/>
  <c r="E571" i="12"/>
  <c r="D571" i="12"/>
  <c r="C571" i="12"/>
  <c r="B571" i="12"/>
  <c r="N570" i="12"/>
  <c r="M570" i="12"/>
  <c r="L570" i="12"/>
  <c r="K570" i="12"/>
  <c r="J570" i="12"/>
  <c r="I570" i="12"/>
  <c r="H570" i="12"/>
  <c r="G570" i="12"/>
  <c r="F570" i="12"/>
  <c r="E570" i="12"/>
  <c r="D570" i="12"/>
  <c r="C570" i="12"/>
  <c r="B570" i="12"/>
  <c r="N569" i="12"/>
  <c r="M569" i="12"/>
  <c r="L569" i="12"/>
  <c r="K569" i="12"/>
  <c r="J569" i="12"/>
  <c r="I569" i="12"/>
  <c r="H569" i="12"/>
  <c r="G569" i="12"/>
  <c r="F569" i="12"/>
  <c r="E569" i="12"/>
  <c r="D569" i="12"/>
  <c r="C569" i="12"/>
  <c r="B569" i="12"/>
  <c r="N560" i="12"/>
  <c r="M560" i="12"/>
  <c r="L560" i="12"/>
  <c r="K560" i="12"/>
  <c r="J560" i="12"/>
  <c r="I560" i="12"/>
  <c r="H560" i="12"/>
  <c r="H566" i="12" s="1"/>
  <c r="G560" i="12"/>
  <c r="F560" i="12"/>
  <c r="E560" i="12"/>
  <c r="D560" i="12"/>
  <c r="C560" i="12"/>
  <c r="B560" i="12"/>
  <c r="N559" i="12"/>
  <c r="M559" i="12"/>
  <c r="M565" i="12" s="1"/>
  <c r="L559" i="12"/>
  <c r="K559" i="12"/>
  <c r="J559" i="12"/>
  <c r="I559" i="12"/>
  <c r="H559" i="12"/>
  <c r="G559" i="12"/>
  <c r="F559" i="12"/>
  <c r="E559" i="12"/>
  <c r="E565" i="12" s="1"/>
  <c r="D559" i="12"/>
  <c r="C559" i="12"/>
  <c r="B559" i="12"/>
  <c r="N558" i="12"/>
  <c r="M558" i="12"/>
  <c r="L558" i="12"/>
  <c r="K558" i="12"/>
  <c r="J558" i="12"/>
  <c r="J564" i="12" s="1"/>
  <c r="I558" i="12"/>
  <c r="H558" i="12"/>
  <c r="G558" i="12"/>
  <c r="F558" i="12"/>
  <c r="E558" i="12"/>
  <c r="D558" i="12"/>
  <c r="C558" i="12"/>
  <c r="B558" i="12"/>
  <c r="B564" i="12" s="1"/>
  <c r="N557" i="12"/>
  <c r="M557" i="12"/>
  <c r="L557" i="12"/>
  <c r="K557" i="12"/>
  <c r="J557" i="12"/>
  <c r="I557" i="12"/>
  <c r="H557" i="12"/>
  <c r="G557" i="12"/>
  <c r="G563" i="12" s="1"/>
  <c r="F557" i="12"/>
  <c r="E557" i="12"/>
  <c r="D557" i="12"/>
  <c r="C557" i="12"/>
  <c r="B557" i="12"/>
  <c r="N554" i="12"/>
  <c r="M554" i="12"/>
  <c r="L554" i="12"/>
  <c r="K554" i="12"/>
  <c r="J554" i="12"/>
  <c r="I554" i="12"/>
  <c r="H554" i="12"/>
  <c r="G554" i="12"/>
  <c r="P554" i="12" s="1"/>
  <c r="F554" i="12"/>
  <c r="E554" i="12"/>
  <c r="D554" i="12"/>
  <c r="C554" i="12"/>
  <c r="B554" i="12"/>
  <c r="N553" i="12"/>
  <c r="M553" i="12"/>
  <c r="L553" i="12"/>
  <c r="K553" i="12"/>
  <c r="J553" i="12"/>
  <c r="I553" i="12"/>
  <c r="H553" i="12"/>
  <c r="G553" i="12"/>
  <c r="F553" i="12"/>
  <c r="E553" i="12"/>
  <c r="D553" i="12"/>
  <c r="C553" i="12"/>
  <c r="B553" i="12"/>
  <c r="N552" i="12"/>
  <c r="M552" i="12"/>
  <c r="L552" i="12"/>
  <c r="K552" i="12"/>
  <c r="J552" i="12"/>
  <c r="I552" i="12"/>
  <c r="H552" i="12"/>
  <c r="G552" i="12"/>
  <c r="F552" i="12"/>
  <c r="E552" i="12"/>
  <c r="D552" i="12"/>
  <c r="C552" i="12"/>
  <c r="B552" i="12"/>
  <c r="N551" i="12"/>
  <c r="M551" i="12"/>
  <c r="L551" i="12"/>
  <c r="K551" i="12"/>
  <c r="J551" i="12"/>
  <c r="I551" i="12"/>
  <c r="H551" i="12"/>
  <c r="G551" i="12"/>
  <c r="F551" i="12"/>
  <c r="E551" i="12"/>
  <c r="D551" i="12"/>
  <c r="C551" i="12"/>
  <c r="B551" i="12"/>
  <c r="N545" i="12"/>
  <c r="M545" i="12"/>
  <c r="L545" i="12"/>
  <c r="K545" i="12"/>
  <c r="J545" i="12"/>
  <c r="I545" i="12"/>
  <c r="H545" i="12"/>
  <c r="G545" i="12"/>
  <c r="F545" i="12"/>
  <c r="E545" i="12"/>
  <c r="D545" i="12"/>
  <c r="C545" i="12"/>
  <c r="B545" i="12"/>
  <c r="N544" i="12"/>
  <c r="M544" i="12"/>
  <c r="L544" i="12"/>
  <c r="K544" i="12"/>
  <c r="J544" i="12"/>
  <c r="I544" i="12"/>
  <c r="H544" i="12"/>
  <c r="G544" i="12"/>
  <c r="F544" i="12"/>
  <c r="E544" i="12"/>
  <c r="D544" i="12"/>
  <c r="C544" i="12"/>
  <c r="B544" i="12"/>
  <c r="N543" i="12"/>
  <c r="M543" i="12"/>
  <c r="L543" i="12"/>
  <c r="K543" i="12"/>
  <c r="J543" i="12"/>
  <c r="I543" i="12"/>
  <c r="H543" i="12"/>
  <c r="G543" i="12"/>
  <c r="F543" i="12"/>
  <c r="E543" i="12"/>
  <c r="D543" i="12"/>
  <c r="C543" i="12"/>
  <c r="B543" i="12"/>
  <c r="N542" i="12"/>
  <c r="M542" i="12"/>
  <c r="L542" i="12"/>
  <c r="K542" i="12"/>
  <c r="J542" i="12"/>
  <c r="I542" i="12"/>
  <c r="H542" i="12"/>
  <c r="G542" i="12"/>
  <c r="F542" i="12"/>
  <c r="E542" i="12"/>
  <c r="D542" i="12"/>
  <c r="C542" i="12"/>
  <c r="B542" i="12"/>
  <c r="N538" i="12"/>
  <c r="M538" i="12"/>
  <c r="L538" i="12"/>
  <c r="K538" i="12"/>
  <c r="J538" i="12"/>
  <c r="I538" i="12"/>
  <c r="H538" i="12"/>
  <c r="G538" i="12"/>
  <c r="F538" i="12"/>
  <c r="E538" i="12"/>
  <c r="D538" i="12"/>
  <c r="C538" i="12"/>
  <c r="B538" i="12"/>
  <c r="N537" i="12"/>
  <c r="M537" i="12"/>
  <c r="L537" i="12"/>
  <c r="K537" i="12"/>
  <c r="J537" i="12"/>
  <c r="I537" i="12"/>
  <c r="H537" i="12"/>
  <c r="G537" i="12"/>
  <c r="F537" i="12"/>
  <c r="E537" i="12"/>
  <c r="D537" i="12"/>
  <c r="C537" i="12"/>
  <c r="B537" i="12"/>
  <c r="N536" i="12"/>
  <c r="M536" i="12"/>
  <c r="L536" i="12"/>
  <c r="K536" i="12"/>
  <c r="J536" i="12"/>
  <c r="I536" i="12"/>
  <c r="H536" i="12"/>
  <c r="G536" i="12"/>
  <c r="F536" i="12"/>
  <c r="E536" i="12"/>
  <c r="D536" i="12"/>
  <c r="C536" i="12"/>
  <c r="B536" i="12"/>
  <c r="N535" i="12"/>
  <c r="M535" i="12"/>
  <c r="L535" i="12"/>
  <c r="K535" i="12"/>
  <c r="J535" i="12"/>
  <c r="I535" i="12"/>
  <c r="H535" i="12"/>
  <c r="G535" i="12"/>
  <c r="F535" i="12"/>
  <c r="E535" i="12"/>
  <c r="D535" i="12"/>
  <c r="C535" i="12"/>
  <c r="B535" i="12"/>
  <c r="N524" i="12"/>
  <c r="M524" i="12"/>
  <c r="L524" i="12"/>
  <c r="K524" i="12"/>
  <c r="J524" i="12"/>
  <c r="I524" i="12"/>
  <c r="H524" i="12"/>
  <c r="G524" i="12"/>
  <c r="F524" i="12"/>
  <c r="E524" i="12"/>
  <c r="D524" i="12"/>
  <c r="C524" i="12"/>
  <c r="B524" i="12"/>
  <c r="N523" i="12"/>
  <c r="M523" i="12"/>
  <c r="L523" i="12"/>
  <c r="K523" i="12"/>
  <c r="J523" i="12"/>
  <c r="I523" i="12"/>
  <c r="H523" i="12"/>
  <c r="G523" i="12"/>
  <c r="F523" i="12"/>
  <c r="E523" i="12"/>
  <c r="D523" i="12"/>
  <c r="C523" i="12"/>
  <c r="B523" i="12"/>
  <c r="N522" i="12"/>
  <c r="M522" i="12"/>
  <c r="L522" i="12"/>
  <c r="K522" i="12"/>
  <c r="J522" i="12"/>
  <c r="I522" i="12"/>
  <c r="H522" i="12"/>
  <c r="G522" i="12"/>
  <c r="F522" i="12"/>
  <c r="E522" i="12"/>
  <c r="D522" i="12"/>
  <c r="C522" i="12"/>
  <c r="B522" i="12"/>
  <c r="N521" i="12"/>
  <c r="M521" i="12"/>
  <c r="L521" i="12"/>
  <c r="K521" i="12"/>
  <c r="J521" i="12"/>
  <c r="I521" i="12"/>
  <c r="H521" i="12"/>
  <c r="G521" i="12"/>
  <c r="F521" i="12"/>
  <c r="E521" i="12"/>
  <c r="D521" i="12"/>
  <c r="C521" i="12"/>
  <c r="B521" i="12"/>
  <c r="N501" i="12"/>
  <c r="M501" i="12"/>
  <c r="L501" i="12"/>
  <c r="K501" i="12"/>
  <c r="J501" i="12"/>
  <c r="I501" i="12"/>
  <c r="H501" i="12"/>
  <c r="G501" i="12"/>
  <c r="F501" i="12"/>
  <c r="E501" i="12"/>
  <c r="D501" i="12"/>
  <c r="C501" i="12"/>
  <c r="B501" i="12"/>
  <c r="N500" i="12"/>
  <c r="M500" i="12"/>
  <c r="L500" i="12"/>
  <c r="K500" i="12"/>
  <c r="J500" i="12"/>
  <c r="I500" i="12"/>
  <c r="H500" i="12"/>
  <c r="G500" i="12"/>
  <c r="F500" i="12"/>
  <c r="E500" i="12"/>
  <c r="D500" i="12"/>
  <c r="C500" i="12"/>
  <c r="B500" i="12"/>
  <c r="N499" i="12"/>
  <c r="M499" i="12"/>
  <c r="L499" i="12"/>
  <c r="K499" i="12"/>
  <c r="J499" i="12"/>
  <c r="I499" i="12"/>
  <c r="H499" i="12"/>
  <c r="G499" i="12"/>
  <c r="F499" i="12"/>
  <c r="E499" i="12"/>
  <c r="D499" i="12"/>
  <c r="C499" i="12"/>
  <c r="B499" i="12"/>
  <c r="N498" i="12"/>
  <c r="M498" i="12"/>
  <c r="L498" i="12"/>
  <c r="K498" i="12"/>
  <c r="J498" i="12"/>
  <c r="I498" i="12"/>
  <c r="H498" i="12"/>
  <c r="G498" i="12"/>
  <c r="F498" i="12"/>
  <c r="E498" i="12"/>
  <c r="D498" i="12"/>
  <c r="C498" i="12"/>
  <c r="B498" i="12"/>
  <c r="N493" i="12"/>
  <c r="M493" i="12"/>
  <c r="L493" i="12"/>
  <c r="K493" i="12"/>
  <c r="J493" i="12"/>
  <c r="I493" i="12"/>
  <c r="H493" i="12"/>
  <c r="G493" i="12"/>
  <c r="F493" i="12"/>
  <c r="E493" i="12"/>
  <c r="D493" i="12"/>
  <c r="C493" i="12"/>
  <c r="B493" i="12"/>
  <c r="N492" i="12"/>
  <c r="M492" i="12"/>
  <c r="L492" i="12"/>
  <c r="K492" i="12"/>
  <c r="J492" i="12"/>
  <c r="I492" i="12"/>
  <c r="H492" i="12"/>
  <c r="G492" i="12"/>
  <c r="F492" i="12"/>
  <c r="E492" i="12"/>
  <c r="D492" i="12"/>
  <c r="C492" i="12"/>
  <c r="B492" i="12"/>
  <c r="N491" i="12"/>
  <c r="M491" i="12"/>
  <c r="L491" i="12"/>
  <c r="K491" i="12"/>
  <c r="J491" i="12"/>
  <c r="I491" i="12"/>
  <c r="H491" i="12"/>
  <c r="G491" i="12"/>
  <c r="F491" i="12"/>
  <c r="E491" i="12"/>
  <c r="D491" i="12"/>
  <c r="C491" i="12"/>
  <c r="B491" i="12"/>
  <c r="N490" i="12"/>
  <c r="M490" i="12"/>
  <c r="L490" i="12"/>
  <c r="K490" i="12"/>
  <c r="J490" i="12"/>
  <c r="I490" i="12"/>
  <c r="H490" i="12"/>
  <c r="G490" i="12"/>
  <c r="F490" i="12"/>
  <c r="E490" i="12"/>
  <c r="D490" i="12"/>
  <c r="C490" i="12"/>
  <c r="B490" i="12"/>
  <c r="N485" i="12"/>
  <c r="M485" i="12"/>
  <c r="L485" i="12"/>
  <c r="K485" i="12"/>
  <c r="J485" i="12"/>
  <c r="I485" i="12"/>
  <c r="H485" i="12"/>
  <c r="G485" i="12"/>
  <c r="F485" i="12"/>
  <c r="E485" i="12"/>
  <c r="D485" i="12"/>
  <c r="C485" i="12"/>
  <c r="B485" i="12"/>
  <c r="N484" i="12"/>
  <c r="M484" i="12"/>
  <c r="L484" i="12"/>
  <c r="K484" i="12"/>
  <c r="J484" i="12"/>
  <c r="I484" i="12"/>
  <c r="H484" i="12"/>
  <c r="G484" i="12"/>
  <c r="F484" i="12"/>
  <c r="E484" i="12"/>
  <c r="D484" i="12"/>
  <c r="C484" i="12"/>
  <c r="B484" i="12"/>
  <c r="N483" i="12"/>
  <c r="M483" i="12"/>
  <c r="L483" i="12"/>
  <c r="K483" i="12"/>
  <c r="J483" i="12"/>
  <c r="I483" i="12"/>
  <c r="H483" i="12"/>
  <c r="G483" i="12"/>
  <c r="F483" i="12"/>
  <c r="E483" i="12"/>
  <c r="D483" i="12"/>
  <c r="C483" i="12"/>
  <c r="B483" i="12"/>
  <c r="N482" i="12"/>
  <c r="M482" i="12"/>
  <c r="L482" i="12"/>
  <c r="K482" i="12"/>
  <c r="J482" i="12"/>
  <c r="I482" i="12"/>
  <c r="H482" i="12"/>
  <c r="G482" i="12"/>
  <c r="F482" i="12"/>
  <c r="E482" i="12"/>
  <c r="D482" i="12"/>
  <c r="C482" i="12"/>
  <c r="B482" i="12"/>
  <c r="N477" i="12"/>
  <c r="M477" i="12"/>
  <c r="L477" i="12"/>
  <c r="K477" i="12"/>
  <c r="J477" i="12"/>
  <c r="I477" i="12"/>
  <c r="H477" i="12"/>
  <c r="G477" i="12"/>
  <c r="F477" i="12"/>
  <c r="E477" i="12"/>
  <c r="D477" i="12"/>
  <c r="C477" i="12"/>
  <c r="B477" i="12"/>
  <c r="N476" i="12"/>
  <c r="M476" i="12"/>
  <c r="L476" i="12"/>
  <c r="K476" i="12"/>
  <c r="J476" i="12"/>
  <c r="I476" i="12"/>
  <c r="H476" i="12"/>
  <c r="G476" i="12"/>
  <c r="F476" i="12"/>
  <c r="E476" i="12"/>
  <c r="D476" i="12"/>
  <c r="C476" i="12"/>
  <c r="B476" i="12"/>
  <c r="N475" i="12"/>
  <c r="M475" i="12"/>
  <c r="L475" i="12"/>
  <c r="K475" i="12"/>
  <c r="J475" i="12"/>
  <c r="I475" i="12"/>
  <c r="H475" i="12"/>
  <c r="G475" i="12"/>
  <c r="F475" i="12"/>
  <c r="E475" i="12"/>
  <c r="D475" i="12"/>
  <c r="C475" i="12"/>
  <c r="B475" i="12"/>
  <c r="N474" i="12"/>
  <c r="M474" i="12"/>
  <c r="L474" i="12"/>
  <c r="K474" i="12"/>
  <c r="J474" i="12"/>
  <c r="I474" i="12"/>
  <c r="H474" i="12"/>
  <c r="G474" i="12"/>
  <c r="F474" i="12"/>
  <c r="E474" i="12"/>
  <c r="D474" i="12"/>
  <c r="C474" i="12"/>
  <c r="B474" i="12"/>
  <c r="N460" i="12"/>
  <c r="M460" i="12"/>
  <c r="L460" i="12"/>
  <c r="K460" i="12"/>
  <c r="J460" i="12"/>
  <c r="I460" i="12"/>
  <c r="H460" i="12"/>
  <c r="G460" i="12"/>
  <c r="F460" i="12"/>
  <c r="E460" i="12"/>
  <c r="D460" i="12"/>
  <c r="C460" i="12"/>
  <c r="B460" i="12"/>
  <c r="N459" i="12"/>
  <c r="M459" i="12"/>
  <c r="L459" i="12"/>
  <c r="K459" i="12"/>
  <c r="J459" i="12"/>
  <c r="I459" i="12"/>
  <c r="H459" i="12"/>
  <c r="G459" i="12"/>
  <c r="F459" i="12"/>
  <c r="E459" i="12"/>
  <c r="D459" i="12"/>
  <c r="C459" i="12"/>
  <c r="B459" i="12"/>
  <c r="N458" i="12"/>
  <c r="M458" i="12"/>
  <c r="L458" i="12"/>
  <c r="K458" i="12"/>
  <c r="J458" i="12"/>
  <c r="I458" i="12"/>
  <c r="H458" i="12"/>
  <c r="G458" i="12"/>
  <c r="F458" i="12"/>
  <c r="E458" i="12"/>
  <c r="D458" i="12"/>
  <c r="C458" i="12"/>
  <c r="B458" i="12"/>
  <c r="N457" i="12"/>
  <c r="M457" i="12"/>
  <c r="L457" i="12"/>
  <c r="K457" i="12"/>
  <c r="J457" i="12"/>
  <c r="I457" i="12"/>
  <c r="H457" i="12"/>
  <c r="G457" i="12"/>
  <c r="F457" i="12"/>
  <c r="E457" i="12"/>
  <c r="D457" i="12"/>
  <c r="C457" i="12"/>
  <c r="B457" i="12"/>
  <c r="N440" i="12"/>
  <c r="M440" i="12"/>
  <c r="L440" i="12"/>
  <c r="K440" i="12"/>
  <c r="K468" i="12" s="1"/>
  <c r="J440" i="12"/>
  <c r="I440" i="12"/>
  <c r="H440" i="12"/>
  <c r="H468" i="12" s="1"/>
  <c r="G440" i="12"/>
  <c r="F440" i="12"/>
  <c r="E440" i="12"/>
  <c r="D440" i="12"/>
  <c r="C440" i="12"/>
  <c r="C468" i="12" s="1"/>
  <c r="B440" i="12"/>
  <c r="N439" i="12"/>
  <c r="M439" i="12"/>
  <c r="M467" i="12" s="1"/>
  <c r="L439" i="12"/>
  <c r="K439" i="12"/>
  <c r="J439" i="12"/>
  <c r="I439" i="12"/>
  <c r="H439" i="12"/>
  <c r="H467" i="12" s="1"/>
  <c r="G439" i="12"/>
  <c r="F439" i="12"/>
  <c r="E439" i="12"/>
  <c r="E467" i="12" s="1"/>
  <c r="D439" i="12"/>
  <c r="C439" i="12"/>
  <c r="B439" i="12"/>
  <c r="N438" i="12"/>
  <c r="M438" i="12"/>
  <c r="M466" i="12" s="1"/>
  <c r="L438" i="12"/>
  <c r="K438" i="12"/>
  <c r="J438" i="12"/>
  <c r="J466" i="12" s="1"/>
  <c r="I438" i="12"/>
  <c r="H438" i="12"/>
  <c r="G438" i="12"/>
  <c r="F438" i="12"/>
  <c r="E438" i="12"/>
  <c r="E466" i="12" s="1"/>
  <c r="D438" i="12"/>
  <c r="C438" i="12"/>
  <c r="B438" i="12"/>
  <c r="B466" i="12" s="1"/>
  <c r="N437" i="12"/>
  <c r="M437" i="12"/>
  <c r="L437" i="12"/>
  <c r="K437" i="12"/>
  <c r="J437" i="12"/>
  <c r="J465" i="12" s="1"/>
  <c r="I437" i="12"/>
  <c r="H437" i="12"/>
  <c r="G437" i="12"/>
  <c r="F437" i="12"/>
  <c r="E437" i="12"/>
  <c r="D437" i="12"/>
  <c r="C437" i="12"/>
  <c r="B437" i="12"/>
  <c r="N433" i="12"/>
  <c r="N598" i="12" s="1"/>
  <c r="M433" i="12"/>
  <c r="M598" i="12" s="1"/>
  <c r="M605" i="12" s="1"/>
  <c r="L433" i="12"/>
  <c r="L598" i="12" s="1"/>
  <c r="L605" i="12" s="1"/>
  <c r="K433" i="12"/>
  <c r="K598" i="12" s="1"/>
  <c r="K605" i="12" s="1"/>
  <c r="J433" i="12"/>
  <c r="J598" i="12" s="1"/>
  <c r="J605" i="12" s="1"/>
  <c r="I433" i="12"/>
  <c r="I598" i="12" s="1"/>
  <c r="I605" i="12" s="1"/>
  <c r="H433" i="12"/>
  <c r="H598" i="12" s="1"/>
  <c r="H605" i="12" s="1"/>
  <c r="G433" i="12"/>
  <c r="F433" i="12"/>
  <c r="F598" i="12" s="1"/>
  <c r="F605" i="12" s="1"/>
  <c r="E433" i="12"/>
  <c r="E598" i="12" s="1"/>
  <c r="E605" i="12" s="1"/>
  <c r="D433" i="12"/>
  <c r="D598" i="12" s="1"/>
  <c r="D605" i="12" s="1"/>
  <c r="C433" i="12"/>
  <c r="C598" i="12" s="1"/>
  <c r="B433" i="12"/>
  <c r="B598" i="12" s="1"/>
  <c r="B605" i="12" s="1"/>
  <c r="N432" i="12"/>
  <c r="M432" i="12"/>
  <c r="L432" i="12"/>
  <c r="K432" i="12"/>
  <c r="J432" i="12"/>
  <c r="I432" i="12"/>
  <c r="H432" i="12"/>
  <c r="G432" i="12"/>
  <c r="F432" i="12"/>
  <c r="E432" i="12"/>
  <c r="D432" i="12"/>
  <c r="C432" i="12"/>
  <c r="B432" i="12"/>
  <c r="N431" i="12"/>
  <c r="M431" i="12"/>
  <c r="L431" i="12"/>
  <c r="K431" i="12"/>
  <c r="J431" i="12"/>
  <c r="I431" i="12"/>
  <c r="H431" i="12"/>
  <c r="G431" i="12"/>
  <c r="F431" i="12"/>
  <c r="E431" i="12"/>
  <c r="D431" i="12"/>
  <c r="C431" i="12"/>
  <c r="B431" i="12"/>
  <c r="N430" i="12"/>
  <c r="M430" i="12"/>
  <c r="L430" i="12"/>
  <c r="K430" i="12"/>
  <c r="J430" i="12"/>
  <c r="I430" i="12"/>
  <c r="H430" i="12"/>
  <c r="G430" i="12"/>
  <c r="F430" i="12"/>
  <c r="E430" i="12"/>
  <c r="D430" i="12"/>
  <c r="C430" i="12"/>
  <c r="B430" i="12"/>
  <c r="N427" i="12"/>
  <c r="M427" i="12"/>
  <c r="L427" i="12"/>
  <c r="K427" i="12"/>
  <c r="J427" i="12"/>
  <c r="I427" i="12"/>
  <c r="H427" i="12"/>
  <c r="G427" i="12"/>
  <c r="F427" i="12"/>
  <c r="E427" i="12"/>
  <c r="D427" i="12"/>
  <c r="C427" i="12"/>
  <c r="B427" i="12"/>
  <c r="N426" i="12"/>
  <c r="M426" i="12"/>
  <c r="L426" i="12"/>
  <c r="K426" i="12"/>
  <c r="J426" i="12"/>
  <c r="I426" i="12"/>
  <c r="H426" i="12"/>
  <c r="G426" i="12"/>
  <c r="F426" i="12"/>
  <c r="E426" i="12"/>
  <c r="D426" i="12"/>
  <c r="C426" i="12"/>
  <c r="B426" i="12"/>
  <c r="N425" i="12"/>
  <c r="M425" i="12"/>
  <c r="L425" i="12"/>
  <c r="K425" i="12"/>
  <c r="J425" i="12"/>
  <c r="I425" i="12"/>
  <c r="H425" i="12"/>
  <c r="G425" i="12"/>
  <c r="F425" i="12"/>
  <c r="E425" i="12"/>
  <c r="D425" i="12"/>
  <c r="C425" i="12"/>
  <c r="B425" i="12"/>
  <c r="N424" i="12"/>
  <c r="M424" i="12"/>
  <c r="L424" i="12"/>
  <c r="K424" i="12"/>
  <c r="J424" i="12"/>
  <c r="I424" i="12"/>
  <c r="H424" i="12"/>
  <c r="G424" i="12"/>
  <c r="F424" i="12"/>
  <c r="E424" i="12"/>
  <c r="D424" i="12"/>
  <c r="C424" i="12"/>
  <c r="B424" i="12"/>
  <c r="N420" i="12"/>
  <c r="M420" i="12"/>
  <c r="L420" i="12"/>
  <c r="K420" i="12"/>
  <c r="J420" i="12"/>
  <c r="I420" i="12"/>
  <c r="H420" i="12"/>
  <c r="G420" i="12"/>
  <c r="F420" i="12"/>
  <c r="E420" i="12"/>
  <c r="D420" i="12"/>
  <c r="C420" i="12"/>
  <c r="B420" i="12"/>
  <c r="N419" i="12"/>
  <c r="M419" i="12"/>
  <c r="L419" i="12"/>
  <c r="K419" i="12"/>
  <c r="J419" i="12"/>
  <c r="I419" i="12"/>
  <c r="H419" i="12"/>
  <c r="G419" i="12"/>
  <c r="F419" i="12"/>
  <c r="E419" i="12"/>
  <c r="D419" i="12"/>
  <c r="C419" i="12"/>
  <c r="B419" i="12"/>
  <c r="N418" i="12"/>
  <c r="M418" i="12"/>
  <c r="L418" i="12"/>
  <c r="K418" i="12"/>
  <c r="J418" i="12"/>
  <c r="I418" i="12"/>
  <c r="H418" i="12"/>
  <c r="G418" i="12"/>
  <c r="F418" i="12"/>
  <c r="E418" i="12"/>
  <c r="D418" i="12"/>
  <c r="C418" i="12"/>
  <c r="B418" i="12"/>
  <c r="N417" i="12"/>
  <c r="M417" i="12"/>
  <c r="L417" i="12"/>
  <c r="K417" i="12"/>
  <c r="J417" i="12"/>
  <c r="I417" i="12"/>
  <c r="H417" i="12"/>
  <c r="G417" i="12"/>
  <c r="F417" i="12"/>
  <c r="E417" i="12"/>
  <c r="D417" i="12"/>
  <c r="C417" i="12"/>
  <c r="B417" i="12"/>
  <c r="N414" i="12"/>
  <c r="M414" i="12"/>
  <c r="L414" i="12"/>
  <c r="K414" i="12"/>
  <c r="J414" i="12"/>
  <c r="I414" i="12"/>
  <c r="H414" i="12"/>
  <c r="G414" i="12"/>
  <c r="F414" i="12"/>
  <c r="E414" i="12"/>
  <c r="D414" i="12"/>
  <c r="C414" i="12"/>
  <c r="B414" i="12"/>
  <c r="N413" i="12"/>
  <c r="M413" i="12"/>
  <c r="L413" i="12"/>
  <c r="K413" i="12"/>
  <c r="J413" i="12"/>
  <c r="I413" i="12"/>
  <c r="H413" i="12"/>
  <c r="G413" i="12"/>
  <c r="F413" i="12"/>
  <c r="E413" i="12"/>
  <c r="D413" i="12"/>
  <c r="C413" i="12"/>
  <c r="B413" i="12"/>
  <c r="N412" i="12"/>
  <c r="M412" i="12"/>
  <c r="L412" i="12"/>
  <c r="K412" i="12"/>
  <c r="J412" i="12"/>
  <c r="I412" i="12"/>
  <c r="H412" i="12"/>
  <c r="G412" i="12"/>
  <c r="F412" i="12"/>
  <c r="E412" i="12"/>
  <c r="D412" i="12"/>
  <c r="C412" i="12"/>
  <c r="B412" i="12"/>
  <c r="N411" i="12"/>
  <c r="M411" i="12"/>
  <c r="L411" i="12"/>
  <c r="K411" i="12"/>
  <c r="J411" i="12"/>
  <c r="I411" i="12"/>
  <c r="H411" i="12"/>
  <c r="G411" i="12"/>
  <c r="F411" i="12"/>
  <c r="E411" i="12"/>
  <c r="D411" i="12"/>
  <c r="C411" i="12"/>
  <c r="B411" i="12"/>
  <c r="N390" i="12"/>
  <c r="M390" i="12"/>
  <c r="L390" i="12"/>
  <c r="K390" i="12"/>
  <c r="J390" i="12"/>
  <c r="I390" i="12"/>
  <c r="H390" i="12"/>
  <c r="G390" i="12"/>
  <c r="F390" i="12"/>
  <c r="E390" i="12"/>
  <c r="D390" i="12"/>
  <c r="C390" i="12"/>
  <c r="B390" i="12"/>
  <c r="N389" i="12"/>
  <c r="M389" i="12"/>
  <c r="L389" i="12"/>
  <c r="K389" i="12"/>
  <c r="J389" i="12"/>
  <c r="I389" i="12"/>
  <c r="H389" i="12"/>
  <c r="G389" i="12"/>
  <c r="F389" i="12"/>
  <c r="E389" i="12"/>
  <c r="D389" i="12"/>
  <c r="C389" i="12"/>
  <c r="B389" i="12"/>
  <c r="N388" i="12"/>
  <c r="M388" i="12"/>
  <c r="L388" i="12"/>
  <c r="K388" i="12"/>
  <c r="J388" i="12"/>
  <c r="I388" i="12"/>
  <c r="H388" i="12"/>
  <c r="G388" i="12"/>
  <c r="F388" i="12"/>
  <c r="E388" i="12"/>
  <c r="D388" i="12"/>
  <c r="C388" i="12"/>
  <c r="B388" i="12"/>
  <c r="N387" i="12"/>
  <c r="M387" i="12"/>
  <c r="L387" i="12"/>
  <c r="K387" i="12"/>
  <c r="J387" i="12"/>
  <c r="I387" i="12"/>
  <c r="H387" i="12"/>
  <c r="G387" i="12"/>
  <c r="F387" i="12"/>
  <c r="E387" i="12"/>
  <c r="D387" i="12"/>
  <c r="C387" i="12"/>
  <c r="B387" i="12"/>
  <c r="N384" i="12"/>
  <c r="M384" i="12"/>
  <c r="L384" i="12"/>
  <c r="K384" i="12"/>
  <c r="J384" i="12"/>
  <c r="I384" i="12"/>
  <c r="H384" i="12"/>
  <c r="G384" i="12"/>
  <c r="F384" i="12"/>
  <c r="P384" i="12" s="1"/>
  <c r="E384" i="12"/>
  <c r="D384" i="12"/>
  <c r="C384" i="12"/>
  <c r="B384" i="12"/>
  <c r="N383" i="12"/>
  <c r="M383" i="12"/>
  <c r="L383" i="12"/>
  <c r="K383" i="12"/>
  <c r="J383" i="12"/>
  <c r="I383" i="12"/>
  <c r="H383" i="12"/>
  <c r="G383" i="12"/>
  <c r="F383" i="12"/>
  <c r="E383" i="12"/>
  <c r="D383" i="12"/>
  <c r="C383" i="12"/>
  <c r="B383" i="12"/>
  <c r="N382" i="12"/>
  <c r="M382" i="12"/>
  <c r="L382" i="12"/>
  <c r="K382" i="12"/>
  <c r="J382" i="12"/>
  <c r="I382" i="12"/>
  <c r="H382" i="12"/>
  <c r="G382" i="12"/>
  <c r="F382" i="12"/>
  <c r="E382" i="12"/>
  <c r="D382" i="12"/>
  <c r="C382" i="12"/>
  <c r="B382" i="12"/>
  <c r="N381" i="12"/>
  <c r="M381" i="12"/>
  <c r="L381" i="12"/>
  <c r="K381" i="12"/>
  <c r="J381" i="12"/>
  <c r="I381" i="12"/>
  <c r="H381" i="12"/>
  <c r="G381" i="12"/>
  <c r="F381" i="12"/>
  <c r="E381" i="12"/>
  <c r="D381" i="12"/>
  <c r="C381" i="12"/>
  <c r="B381" i="12"/>
  <c r="N378" i="12"/>
  <c r="M378" i="12"/>
  <c r="M434" i="12" s="1"/>
  <c r="L378" i="12"/>
  <c r="K378" i="12"/>
  <c r="K421" i="12" s="1"/>
  <c r="J378" i="12"/>
  <c r="I378" i="12"/>
  <c r="I434" i="12" s="1"/>
  <c r="H378" i="12"/>
  <c r="G378" i="12"/>
  <c r="G421" i="12" s="1"/>
  <c r="F378" i="12"/>
  <c r="P378" i="12" s="1"/>
  <c r="E378" i="12"/>
  <c r="E434" i="12" s="1"/>
  <c r="D378" i="12"/>
  <c r="C378" i="12"/>
  <c r="C421" i="12" s="1"/>
  <c r="B378" i="12"/>
  <c r="N377" i="12"/>
  <c r="M377" i="12"/>
  <c r="L377" i="12"/>
  <c r="K377" i="12"/>
  <c r="J377" i="12"/>
  <c r="I377" i="12"/>
  <c r="H377" i="12"/>
  <c r="G377" i="12"/>
  <c r="F377" i="12"/>
  <c r="E377" i="12"/>
  <c r="D377" i="12"/>
  <c r="C377" i="12"/>
  <c r="B377" i="12"/>
  <c r="N376" i="12"/>
  <c r="M376" i="12"/>
  <c r="L376" i="12"/>
  <c r="K376" i="12"/>
  <c r="J376" i="12"/>
  <c r="I376" i="12"/>
  <c r="H376" i="12"/>
  <c r="G376" i="12"/>
  <c r="F376" i="12"/>
  <c r="E376" i="12"/>
  <c r="D376" i="12"/>
  <c r="C376" i="12"/>
  <c r="B376" i="12"/>
  <c r="N375" i="12"/>
  <c r="M375" i="12"/>
  <c r="L375" i="12"/>
  <c r="K375" i="12"/>
  <c r="J375" i="12"/>
  <c r="I375" i="12"/>
  <c r="H375" i="12"/>
  <c r="G375" i="12"/>
  <c r="F375" i="12"/>
  <c r="E375" i="12"/>
  <c r="D375" i="12"/>
  <c r="C375" i="12"/>
  <c r="B375" i="12"/>
  <c r="N372" i="12"/>
  <c r="M372" i="12"/>
  <c r="L372" i="12"/>
  <c r="K372" i="12"/>
  <c r="K373" i="12" s="1"/>
  <c r="J372" i="12"/>
  <c r="I372" i="12"/>
  <c r="H372" i="12"/>
  <c r="G372" i="12"/>
  <c r="F372" i="12"/>
  <c r="P372" i="12" s="1"/>
  <c r="E372" i="12"/>
  <c r="D372" i="12"/>
  <c r="C372" i="12"/>
  <c r="C373" i="12" s="1"/>
  <c r="B372" i="12"/>
  <c r="N371" i="12"/>
  <c r="M371" i="12"/>
  <c r="L371" i="12"/>
  <c r="K371" i="12"/>
  <c r="J371" i="12"/>
  <c r="I371" i="12"/>
  <c r="H371" i="12"/>
  <c r="G371" i="12"/>
  <c r="F371" i="12"/>
  <c r="E371" i="12"/>
  <c r="D371" i="12"/>
  <c r="C371" i="12"/>
  <c r="B371" i="12"/>
  <c r="N370" i="12"/>
  <c r="M370" i="12"/>
  <c r="L370" i="12"/>
  <c r="K370" i="12"/>
  <c r="J370" i="12"/>
  <c r="I370" i="12"/>
  <c r="H370" i="12"/>
  <c r="G370" i="12"/>
  <c r="F370" i="12"/>
  <c r="E370" i="12"/>
  <c r="D370" i="12"/>
  <c r="C370" i="12"/>
  <c r="B370" i="12"/>
  <c r="N369" i="12"/>
  <c r="M369" i="12"/>
  <c r="L369" i="12"/>
  <c r="K369" i="12"/>
  <c r="J369" i="12"/>
  <c r="I369" i="12"/>
  <c r="H369" i="12"/>
  <c r="G369" i="12"/>
  <c r="F369" i="12"/>
  <c r="E369" i="12"/>
  <c r="D369" i="12"/>
  <c r="C369" i="12"/>
  <c r="B369" i="12"/>
  <c r="N366" i="12"/>
  <c r="N367" i="12" s="1"/>
  <c r="M366" i="12"/>
  <c r="M367" i="12" s="1"/>
  <c r="L366" i="12"/>
  <c r="L367" i="12" s="1"/>
  <c r="K366" i="12"/>
  <c r="K367" i="12" s="1"/>
  <c r="J366" i="12"/>
  <c r="J367" i="12" s="1"/>
  <c r="I366" i="12"/>
  <c r="I367" i="12" s="1"/>
  <c r="H366" i="12"/>
  <c r="H367" i="12" s="1"/>
  <c r="G366" i="12"/>
  <c r="G367" i="12" s="1"/>
  <c r="F366" i="12"/>
  <c r="E366" i="12"/>
  <c r="E367" i="12" s="1"/>
  <c r="D366" i="12"/>
  <c r="D367" i="12" s="1"/>
  <c r="C366" i="12"/>
  <c r="C367" i="12" s="1"/>
  <c r="B366" i="12"/>
  <c r="B367" i="12" s="1"/>
  <c r="N365" i="12"/>
  <c r="M365" i="12"/>
  <c r="L365" i="12"/>
  <c r="K365" i="12"/>
  <c r="J365" i="12"/>
  <c r="I365" i="12"/>
  <c r="H365" i="12"/>
  <c r="G365" i="12"/>
  <c r="F365" i="12"/>
  <c r="E365" i="12"/>
  <c r="D365" i="12"/>
  <c r="C365" i="12"/>
  <c r="B365" i="12"/>
  <c r="N364" i="12"/>
  <c r="M364" i="12"/>
  <c r="L364" i="12"/>
  <c r="K364" i="12"/>
  <c r="J364" i="12"/>
  <c r="I364" i="12"/>
  <c r="H364" i="12"/>
  <c r="G364" i="12"/>
  <c r="F364" i="12"/>
  <c r="E364" i="12"/>
  <c r="D364" i="12"/>
  <c r="C364" i="12"/>
  <c r="B364" i="12"/>
  <c r="N363" i="12"/>
  <c r="M363" i="12"/>
  <c r="L363" i="12"/>
  <c r="K363" i="12"/>
  <c r="J363" i="12"/>
  <c r="I363" i="12"/>
  <c r="H363" i="12"/>
  <c r="G363" i="12"/>
  <c r="F363" i="12"/>
  <c r="E363" i="12"/>
  <c r="D363" i="12"/>
  <c r="C363" i="12"/>
  <c r="B363" i="12"/>
  <c r="N360" i="12"/>
  <c r="M360" i="12"/>
  <c r="L360" i="12"/>
  <c r="K360" i="12"/>
  <c r="K361" i="12" s="1"/>
  <c r="J360" i="12"/>
  <c r="I360" i="12"/>
  <c r="H360" i="12"/>
  <c r="G360" i="12"/>
  <c r="F360" i="12"/>
  <c r="E360" i="12"/>
  <c r="D360" i="12"/>
  <c r="C360" i="12"/>
  <c r="C361" i="12" s="1"/>
  <c r="B360" i="12"/>
  <c r="N359" i="12"/>
  <c r="M359" i="12"/>
  <c r="L359" i="12"/>
  <c r="K359" i="12"/>
  <c r="J359" i="12"/>
  <c r="I359" i="12"/>
  <c r="H359" i="12"/>
  <c r="G359" i="12"/>
  <c r="F359" i="12"/>
  <c r="E359" i="12"/>
  <c r="D359" i="12"/>
  <c r="C359" i="12"/>
  <c r="B359" i="12"/>
  <c r="N358" i="12"/>
  <c r="M358" i="12"/>
  <c r="L358" i="12"/>
  <c r="K358" i="12"/>
  <c r="J358" i="12"/>
  <c r="I358" i="12"/>
  <c r="H358" i="12"/>
  <c r="G358" i="12"/>
  <c r="F358" i="12"/>
  <c r="E358" i="12"/>
  <c r="D358" i="12"/>
  <c r="C358" i="12"/>
  <c r="B358" i="12"/>
  <c r="N357" i="12"/>
  <c r="M357" i="12"/>
  <c r="L357" i="12"/>
  <c r="K357" i="12"/>
  <c r="J357" i="12"/>
  <c r="I357" i="12"/>
  <c r="H357" i="12"/>
  <c r="G357" i="12"/>
  <c r="F357" i="12"/>
  <c r="E357" i="12"/>
  <c r="D357" i="12"/>
  <c r="C357" i="12"/>
  <c r="B357" i="12"/>
  <c r="N354" i="12"/>
  <c r="N355" i="12" s="1"/>
  <c r="M354" i="12"/>
  <c r="L354" i="12"/>
  <c r="L355" i="12" s="1"/>
  <c r="K354" i="12"/>
  <c r="K355" i="12" s="1"/>
  <c r="J354" i="12"/>
  <c r="J355" i="12" s="1"/>
  <c r="I354" i="12"/>
  <c r="H354" i="12"/>
  <c r="H355" i="12" s="1"/>
  <c r="G354" i="12"/>
  <c r="F354" i="12"/>
  <c r="F355" i="12" s="1"/>
  <c r="E354" i="12"/>
  <c r="D354" i="12"/>
  <c r="D355" i="12" s="1"/>
  <c r="C354" i="12"/>
  <c r="C355" i="12" s="1"/>
  <c r="B354" i="12"/>
  <c r="B355" i="12" s="1"/>
  <c r="N353" i="12"/>
  <c r="M353" i="12"/>
  <c r="L353" i="12"/>
  <c r="K353" i="12"/>
  <c r="J353" i="12"/>
  <c r="I353" i="12"/>
  <c r="H353" i="12"/>
  <c r="G353" i="12"/>
  <c r="F353" i="12"/>
  <c r="E353" i="12"/>
  <c r="D353" i="12"/>
  <c r="C353" i="12"/>
  <c r="B353" i="12"/>
  <c r="N352" i="12"/>
  <c r="M352" i="12"/>
  <c r="L352" i="12"/>
  <c r="K352" i="12"/>
  <c r="J352" i="12"/>
  <c r="I352" i="12"/>
  <c r="H352" i="12"/>
  <c r="G352" i="12"/>
  <c r="F352" i="12"/>
  <c r="E352" i="12"/>
  <c r="D352" i="12"/>
  <c r="C352" i="12"/>
  <c r="B352" i="12"/>
  <c r="N351" i="12"/>
  <c r="M351" i="12"/>
  <c r="L351" i="12"/>
  <c r="K351" i="12"/>
  <c r="J351" i="12"/>
  <c r="I351" i="12"/>
  <c r="H351" i="12"/>
  <c r="G351" i="12"/>
  <c r="F351" i="12"/>
  <c r="E351" i="12"/>
  <c r="D351" i="12"/>
  <c r="C351" i="12"/>
  <c r="B351" i="12"/>
  <c r="N348" i="12"/>
  <c r="M348" i="12"/>
  <c r="L348" i="12"/>
  <c r="K348" i="12"/>
  <c r="K349" i="12" s="1"/>
  <c r="J348" i="12"/>
  <c r="I348" i="12"/>
  <c r="H348" i="12"/>
  <c r="G348" i="12"/>
  <c r="F348" i="12"/>
  <c r="P348" i="12" s="1"/>
  <c r="E348" i="12"/>
  <c r="D348" i="12"/>
  <c r="C348" i="12"/>
  <c r="C349" i="12" s="1"/>
  <c r="B348" i="12"/>
  <c r="N347" i="12"/>
  <c r="M347" i="12"/>
  <c r="L347" i="12"/>
  <c r="K347" i="12"/>
  <c r="J347" i="12"/>
  <c r="I347" i="12"/>
  <c r="H347" i="12"/>
  <c r="G347" i="12"/>
  <c r="F347" i="12"/>
  <c r="E347" i="12"/>
  <c r="D347" i="12"/>
  <c r="C347" i="12"/>
  <c r="B347" i="12"/>
  <c r="N346" i="12"/>
  <c r="M346" i="12"/>
  <c r="L346" i="12"/>
  <c r="K346" i="12"/>
  <c r="J346" i="12"/>
  <c r="I346" i="12"/>
  <c r="H346" i="12"/>
  <c r="G346" i="12"/>
  <c r="F346" i="12"/>
  <c r="E346" i="12"/>
  <c r="D346" i="12"/>
  <c r="C346" i="12"/>
  <c r="B346" i="12"/>
  <c r="N345" i="12"/>
  <c r="M345" i="12"/>
  <c r="L345" i="12"/>
  <c r="K345" i="12"/>
  <c r="J345" i="12"/>
  <c r="I345" i="12"/>
  <c r="H345" i="12"/>
  <c r="G345" i="12"/>
  <c r="F345" i="12"/>
  <c r="E345" i="12"/>
  <c r="D345" i="12"/>
  <c r="C345" i="12"/>
  <c r="B345" i="12"/>
  <c r="N342" i="12"/>
  <c r="N343" i="12" s="1"/>
  <c r="M342" i="12"/>
  <c r="L342" i="12"/>
  <c r="L343" i="12" s="1"/>
  <c r="K342" i="12"/>
  <c r="K343" i="12" s="1"/>
  <c r="J342" i="12"/>
  <c r="J343" i="12" s="1"/>
  <c r="I342" i="12"/>
  <c r="H342" i="12"/>
  <c r="H343" i="12" s="1"/>
  <c r="G342" i="12"/>
  <c r="G343" i="12" s="1"/>
  <c r="F342" i="12"/>
  <c r="E342" i="12"/>
  <c r="D342" i="12"/>
  <c r="D343" i="12" s="1"/>
  <c r="C342" i="12"/>
  <c r="C343" i="12" s="1"/>
  <c r="B342" i="12"/>
  <c r="N341" i="12"/>
  <c r="M341" i="12"/>
  <c r="L341" i="12"/>
  <c r="K341" i="12"/>
  <c r="J341" i="12"/>
  <c r="I341" i="12"/>
  <c r="H341" i="12"/>
  <c r="G341" i="12"/>
  <c r="F341" i="12"/>
  <c r="E341" i="12"/>
  <c r="D341" i="12"/>
  <c r="C341" i="12"/>
  <c r="B341" i="12"/>
  <c r="N340" i="12"/>
  <c r="M340" i="12"/>
  <c r="L340" i="12"/>
  <c r="K340" i="12"/>
  <c r="J340" i="12"/>
  <c r="I340" i="12"/>
  <c r="H340" i="12"/>
  <c r="G340" i="12"/>
  <c r="F340" i="12"/>
  <c r="E340" i="12"/>
  <c r="D340" i="12"/>
  <c r="C340" i="12"/>
  <c r="B340" i="12"/>
  <c r="N339" i="12"/>
  <c r="M339" i="12"/>
  <c r="L339" i="12"/>
  <c r="K339" i="12"/>
  <c r="J339" i="12"/>
  <c r="I339" i="12"/>
  <c r="H339" i="12"/>
  <c r="G339" i="12"/>
  <c r="F339" i="12"/>
  <c r="E339" i="12"/>
  <c r="D339" i="12"/>
  <c r="C339" i="12"/>
  <c r="B339" i="12"/>
  <c r="N336" i="12"/>
  <c r="M336" i="12"/>
  <c r="M337" i="12" s="1"/>
  <c r="L336" i="12"/>
  <c r="K336" i="12"/>
  <c r="K337" i="12" s="1"/>
  <c r="J336" i="12"/>
  <c r="I336" i="12"/>
  <c r="H336" i="12"/>
  <c r="G336" i="12"/>
  <c r="F336" i="12"/>
  <c r="E336" i="12"/>
  <c r="E337" i="12" s="1"/>
  <c r="D336" i="12"/>
  <c r="C336" i="12"/>
  <c r="C337" i="12" s="1"/>
  <c r="B336" i="12"/>
  <c r="N335" i="12"/>
  <c r="M335" i="12"/>
  <c r="L335" i="12"/>
  <c r="K335" i="12"/>
  <c r="J335" i="12"/>
  <c r="I335" i="12"/>
  <c r="H335" i="12"/>
  <c r="G335" i="12"/>
  <c r="F335" i="12"/>
  <c r="E335" i="12"/>
  <c r="D335" i="12"/>
  <c r="C335" i="12"/>
  <c r="B335" i="12"/>
  <c r="N334" i="12"/>
  <c r="M334" i="12"/>
  <c r="L334" i="12"/>
  <c r="K334" i="12"/>
  <c r="J334" i="12"/>
  <c r="I334" i="12"/>
  <c r="H334" i="12"/>
  <c r="G334" i="12"/>
  <c r="F334" i="12"/>
  <c r="E334" i="12"/>
  <c r="D334" i="12"/>
  <c r="C334" i="12"/>
  <c r="B334" i="12"/>
  <c r="N333" i="12"/>
  <c r="M333" i="12"/>
  <c r="L333" i="12"/>
  <c r="K333" i="12"/>
  <c r="J333" i="12"/>
  <c r="I333" i="12"/>
  <c r="H333" i="12"/>
  <c r="G333" i="12"/>
  <c r="F333" i="12"/>
  <c r="E333" i="12"/>
  <c r="D333" i="12"/>
  <c r="C333" i="12"/>
  <c r="B333" i="12"/>
  <c r="N330" i="12"/>
  <c r="N331" i="12" s="1"/>
  <c r="M330" i="12"/>
  <c r="M331" i="12" s="1"/>
  <c r="L330" i="12"/>
  <c r="L331" i="12" s="1"/>
  <c r="K330" i="12"/>
  <c r="K331" i="12" s="1"/>
  <c r="J330" i="12"/>
  <c r="J331" i="12" s="1"/>
  <c r="I330" i="12"/>
  <c r="I331" i="12" s="1"/>
  <c r="H330" i="12"/>
  <c r="H331" i="12" s="1"/>
  <c r="G330" i="12"/>
  <c r="G331" i="12" s="1"/>
  <c r="F330" i="12"/>
  <c r="F331" i="12" s="1"/>
  <c r="E330" i="12"/>
  <c r="E331" i="12" s="1"/>
  <c r="D330" i="12"/>
  <c r="D331" i="12" s="1"/>
  <c r="C330" i="12"/>
  <c r="C331" i="12" s="1"/>
  <c r="B330" i="12"/>
  <c r="B331" i="12" s="1"/>
  <c r="N329" i="12"/>
  <c r="M329" i="12"/>
  <c r="L329" i="12"/>
  <c r="K329" i="12"/>
  <c r="J329" i="12"/>
  <c r="I329" i="12"/>
  <c r="H329" i="12"/>
  <c r="G329" i="12"/>
  <c r="F329" i="12"/>
  <c r="E329" i="12"/>
  <c r="D329" i="12"/>
  <c r="C329" i="12"/>
  <c r="B329" i="12"/>
  <c r="N328" i="12"/>
  <c r="M328" i="12"/>
  <c r="L328" i="12"/>
  <c r="K328" i="12"/>
  <c r="J328" i="12"/>
  <c r="I328" i="12"/>
  <c r="H328" i="12"/>
  <c r="G328" i="12"/>
  <c r="F328" i="12"/>
  <c r="E328" i="12"/>
  <c r="D328" i="12"/>
  <c r="C328" i="12"/>
  <c r="B328" i="12"/>
  <c r="N327" i="12"/>
  <c r="M327" i="12"/>
  <c r="L327" i="12"/>
  <c r="K327" i="12"/>
  <c r="J327" i="12"/>
  <c r="I327" i="12"/>
  <c r="H327" i="12"/>
  <c r="G327" i="12"/>
  <c r="F327" i="12"/>
  <c r="E327" i="12"/>
  <c r="D327" i="12"/>
  <c r="C327" i="12"/>
  <c r="B327" i="12"/>
  <c r="B444" i="12"/>
  <c r="B445" i="12"/>
  <c r="B446" i="12"/>
  <c r="B447" i="12"/>
  <c r="C444" i="12"/>
  <c r="C445" i="12"/>
  <c r="C451" i="12" s="1"/>
  <c r="C446" i="12"/>
  <c r="C447" i="12"/>
  <c r="C453" i="12" s="1"/>
  <c r="D444" i="12"/>
  <c r="D445" i="12"/>
  <c r="D451" i="12" s="1"/>
  <c r="D446" i="12"/>
  <c r="D447" i="12"/>
  <c r="D453" i="12" s="1"/>
  <c r="E444" i="12"/>
  <c r="E445" i="12"/>
  <c r="E446" i="12"/>
  <c r="E452" i="12" s="1"/>
  <c r="E447" i="12"/>
  <c r="F444" i="12"/>
  <c r="F445" i="12"/>
  <c r="F446" i="12"/>
  <c r="G445" i="12"/>
  <c r="H444" i="12"/>
  <c r="I445" i="12"/>
  <c r="K445" i="12"/>
  <c r="K451" i="12" s="1"/>
  <c r="M445" i="12"/>
  <c r="B399" i="12"/>
  <c r="B400" i="12"/>
  <c r="B401" i="12"/>
  <c r="B402" i="12"/>
  <c r="C399" i="12"/>
  <c r="C400" i="12"/>
  <c r="C401" i="12"/>
  <c r="C402" i="12"/>
  <c r="D399" i="12"/>
  <c r="D400" i="12"/>
  <c r="D401" i="12"/>
  <c r="D402" i="12"/>
  <c r="E399" i="12"/>
  <c r="E400" i="12"/>
  <c r="E401" i="12"/>
  <c r="E402" i="12"/>
  <c r="F399" i="12"/>
  <c r="F400" i="12"/>
  <c r="F401" i="12"/>
  <c r="G399" i="12"/>
  <c r="G401" i="12"/>
  <c r="H399" i="12"/>
  <c r="I399" i="12"/>
  <c r="I401" i="12"/>
  <c r="J399" i="12"/>
  <c r="K399" i="12"/>
  <c r="K401" i="12"/>
  <c r="L399" i="12"/>
  <c r="L402" i="12"/>
  <c r="M399" i="12"/>
  <c r="M401" i="12"/>
  <c r="N399" i="12"/>
  <c r="B393" i="12"/>
  <c r="B394" i="12"/>
  <c r="B395" i="12"/>
  <c r="B396" i="12"/>
  <c r="C393" i="12"/>
  <c r="C394" i="12"/>
  <c r="C395" i="12"/>
  <c r="C396" i="12"/>
  <c r="D393" i="12"/>
  <c r="D394" i="12"/>
  <c r="D395" i="12"/>
  <c r="D396" i="12"/>
  <c r="E393" i="12"/>
  <c r="E394" i="12"/>
  <c r="E395" i="12"/>
  <c r="E396" i="12"/>
  <c r="F393" i="12"/>
  <c r="F394" i="12"/>
  <c r="F395" i="12"/>
  <c r="F396" i="12"/>
  <c r="G393" i="12"/>
  <c r="G396" i="12"/>
  <c r="H393" i="12"/>
  <c r="H396" i="12"/>
  <c r="I393" i="12"/>
  <c r="I396" i="12"/>
  <c r="J393" i="12"/>
  <c r="J396" i="12"/>
  <c r="K393" i="12"/>
  <c r="K396" i="12"/>
  <c r="L393" i="12"/>
  <c r="M393" i="12"/>
  <c r="M396" i="12"/>
  <c r="N393" i="12"/>
  <c r="B201" i="9"/>
  <c r="C123" i="9"/>
  <c r="N395" i="9" s="1"/>
  <c r="D123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J395" i="9" s="1"/>
  <c r="T123" i="9"/>
  <c r="U123" i="9"/>
  <c r="V123" i="9"/>
  <c r="W123" i="9"/>
  <c r="X123" i="9"/>
  <c r="Y123" i="9"/>
  <c r="Z123" i="9"/>
  <c r="AA123" i="9"/>
  <c r="AA125" i="9" s="1"/>
  <c r="H407" i="9" s="1"/>
  <c r="AB123" i="9"/>
  <c r="AC123" i="9"/>
  <c r="AD123" i="9"/>
  <c r="AE123" i="9"/>
  <c r="AF123" i="9"/>
  <c r="AG123" i="9"/>
  <c r="AH123" i="9"/>
  <c r="AI123" i="9"/>
  <c r="F395" i="9" s="1"/>
  <c r="AJ123" i="9"/>
  <c r="AK123" i="9"/>
  <c r="AL123" i="9"/>
  <c r="AM123" i="9"/>
  <c r="AN123" i="9"/>
  <c r="AO123" i="9"/>
  <c r="AP123" i="9"/>
  <c r="AQ123" i="9"/>
  <c r="D395" i="9" s="1"/>
  <c r="AR123" i="9"/>
  <c r="AS123" i="9"/>
  <c r="AT123" i="9"/>
  <c r="AU123" i="9"/>
  <c r="AV123" i="9"/>
  <c r="AW123" i="9"/>
  <c r="AX123" i="9"/>
  <c r="AY123" i="9"/>
  <c r="B395" i="9" s="1"/>
  <c r="AZ123" i="9"/>
  <c r="BA123" i="9"/>
  <c r="C124" i="9"/>
  <c r="D124" i="9"/>
  <c r="E124" i="9"/>
  <c r="F124" i="9"/>
  <c r="G124" i="9"/>
  <c r="H124" i="9"/>
  <c r="H125" i="9" s="1"/>
  <c r="M406" i="9" s="1"/>
  <c r="I124" i="9"/>
  <c r="I125" i="9" s="1"/>
  <c r="M405" i="9" s="1"/>
  <c r="J124" i="9"/>
  <c r="K124" i="9"/>
  <c r="L124" i="9"/>
  <c r="M124" i="9"/>
  <c r="N124" i="9"/>
  <c r="O124" i="9"/>
  <c r="P124" i="9"/>
  <c r="K400" i="9" s="1"/>
  <c r="Q124" i="9"/>
  <c r="Q125" i="9" s="1"/>
  <c r="K405" i="9" s="1"/>
  <c r="R124" i="9"/>
  <c r="S124" i="9"/>
  <c r="T124" i="9"/>
  <c r="U124" i="9"/>
  <c r="V124" i="9"/>
  <c r="W124" i="9"/>
  <c r="X124" i="9"/>
  <c r="X125" i="9" s="1"/>
  <c r="I406" i="9" s="1"/>
  <c r="Y124" i="9"/>
  <c r="Y125" i="9" s="1"/>
  <c r="I405" i="9" s="1"/>
  <c r="Z124" i="9"/>
  <c r="AA124" i="9"/>
  <c r="AB124" i="9"/>
  <c r="AC124" i="9"/>
  <c r="AD124" i="9"/>
  <c r="AE124" i="9"/>
  <c r="AF124" i="9"/>
  <c r="G400" i="9" s="1"/>
  <c r="AG124" i="9"/>
  <c r="AG125" i="9" s="1"/>
  <c r="G405" i="9" s="1"/>
  <c r="AH124" i="9"/>
  <c r="AI124" i="9"/>
  <c r="AJ124" i="9"/>
  <c r="AK124" i="9"/>
  <c r="AL124" i="9"/>
  <c r="AM124" i="9"/>
  <c r="AN124" i="9"/>
  <c r="E400" i="9" s="1"/>
  <c r="AO124" i="9"/>
  <c r="AO125" i="9" s="1"/>
  <c r="E405" i="9" s="1"/>
  <c r="AP124" i="9"/>
  <c r="AQ124" i="9"/>
  <c r="AR124" i="9"/>
  <c r="AS124" i="9"/>
  <c r="AT124" i="9"/>
  <c r="AU124" i="9"/>
  <c r="AV124" i="9"/>
  <c r="C400" i="9" s="1"/>
  <c r="AW124" i="9"/>
  <c r="AW125" i="9" s="1"/>
  <c r="C405" i="9" s="1"/>
  <c r="AX124" i="9"/>
  <c r="AY124" i="9"/>
  <c r="AZ124" i="9"/>
  <c r="BA124" i="9"/>
  <c r="B124" i="9"/>
  <c r="B123" i="9"/>
  <c r="M672" i="9"/>
  <c r="N671" i="9"/>
  <c r="L668" i="9"/>
  <c r="M667" i="9"/>
  <c r="N667" i="9" s="1"/>
  <c r="K664" i="9"/>
  <c r="L663" i="9"/>
  <c r="L664" i="9" s="1"/>
  <c r="J660" i="9"/>
  <c r="K659" i="9"/>
  <c r="K660" i="9" s="1"/>
  <c r="I656" i="9"/>
  <c r="J655" i="9"/>
  <c r="J656" i="9" s="1"/>
  <c r="H652" i="9"/>
  <c r="I651" i="9"/>
  <c r="I652" i="9" s="1"/>
  <c r="G648" i="9"/>
  <c r="H647" i="9"/>
  <c r="I647" i="9" s="1"/>
  <c r="I648" i="9" s="1"/>
  <c r="F644" i="9"/>
  <c r="G643" i="9"/>
  <c r="G644" i="9" s="1"/>
  <c r="E640" i="9"/>
  <c r="F639" i="9"/>
  <c r="F640" i="9" s="1"/>
  <c r="D636" i="9"/>
  <c r="E635" i="9"/>
  <c r="F635" i="9" s="1"/>
  <c r="C632" i="9"/>
  <c r="D631" i="9"/>
  <c r="D632" i="9" s="1"/>
  <c r="B628" i="9"/>
  <c r="C627" i="9"/>
  <c r="M604" i="9"/>
  <c r="L604" i="9"/>
  <c r="K604" i="9"/>
  <c r="J604" i="9"/>
  <c r="I604" i="9"/>
  <c r="H604" i="9"/>
  <c r="G604" i="9"/>
  <c r="F604" i="9"/>
  <c r="E604" i="9"/>
  <c r="D604" i="9"/>
  <c r="C604" i="9"/>
  <c r="B604" i="9"/>
  <c r="M602" i="9"/>
  <c r="L602" i="9"/>
  <c r="K602" i="9"/>
  <c r="J602" i="9"/>
  <c r="I602" i="9"/>
  <c r="H602" i="9"/>
  <c r="G602" i="9"/>
  <c r="F602" i="9"/>
  <c r="E602" i="9"/>
  <c r="D602" i="9"/>
  <c r="C602" i="9"/>
  <c r="O602" i="9" s="1"/>
  <c r="B602" i="9"/>
  <c r="N587" i="9"/>
  <c r="M587" i="9"/>
  <c r="L587" i="9"/>
  <c r="K587" i="9"/>
  <c r="J587" i="9"/>
  <c r="I587" i="9"/>
  <c r="H587" i="9"/>
  <c r="G587" i="9"/>
  <c r="F587" i="9"/>
  <c r="E587" i="9"/>
  <c r="D587" i="9"/>
  <c r="C587" i="9"/>
  <c r="B587" i="9"/>
  <c r="N586" i="9"/>
  <c r="M586" i="9"/>
  <c r="L586" i="9"/>
  <c r="K586" i="9"/>
  <c r="J586" i="9"/>
  <c r="I586" i="9"/>
  <c r="H586" i="9"/>
  <c r="G586" i="9"/>
  <c r="F586" i="9"/>
  <c r="E586" i="9"/>
  <c r="D586" i="9"/>
  <c r="C586" i="9"/>
  <c r="B586" i="9"/>
  <c r="N585" i="9"/>
  <c r="M585" i="9"/>
  <c r="L585" i="9"/>
  <c r="K585" i="9"/>
  <c r="J585" i="9"/>
  <c r="I585" i="9"/>
  <c r="H585" i="9"/>
  <c r="G585" i="9"/>
  <c r="F585" i="9"/>
  <c r="E585" i="9"/>
  <c r="D585" i="9"/>
  <c r="C585" i="9"/>
  <c r="B585" i="9"/>
  <c r="N584" i="9"/>
  <c r="M584" i="9"/>
  <c r="L584" i="9"/>
  <c r="K584" i="9"/>
  <c r="J584" i="9"/>
  <c r="I584" i="9"/>
  <c r="H584" i="9"/>
  <c r="G584" i="9"/>
  <c r="F584" i="9"/>
  <c r="E584" i="9"/>
  <c r="D584" i="9"/>
  <c r="C584" i="9"/>
  <c r="B584" i="9"/>
  <c r="N582" i="9"/>
  <c r="M582" i="9"/>
  <c r="L582" i="9"/>
  <c r="K582" i="9"/>
  <c r="J582" i="9"/>
  <c r="I582" i="9"/>
  <c r="H582" i="9"/>
  <c r="G582" i="9"/>
  <c r="F582" i="9"/>
  <c r="E582" i="9"/>
  <c r="D582" i="9"/>
  <c r="C582" i="9"/>
  <c r="B582" i="9"/>
  <c r="N581" i="9"/>
  <c r="M581" i="9"/>
  <c r="L581" i="9"/>
  <c r="K581" i="9"/>
  <c r="J581" i="9"/>
  <c r="I581" i="9"/>
  <c r="H581" i="9"/>
  <c r="G581" i="9"/>
  <c r="F581" i="9"/>
  <c r="E581" i="9"/>
  <c r="D581" i="9"/>
  <c r="C581" i="9"/>
  <c r="B581" i="9"/>
  <c r="N580" i="9"/>
  <c r="M580" i="9"/>
  <c r="L580" i="9"/>
  <c r="K580" i="9"/>
  <c r="J580" i="9"/>
  <c r="I580" i="9"/>
  <c r="H580" i="9"/>
  <c r="G580" i="9"/>
  <c r="F580" i="9"/>
  <c r="E580" i="9"/>
  <c r="D580" i="9"/>
  <c r="C580" i="9"/>
  <c r="B580" i="9"/>
  <c r="N579" i="9"/>
  <c r="M579" i="9"/>
  <c r="L579" i="9"/>
  <c r="K579" i="9"/>
  <c r="J579" i="9"/>
  <c r="I579" i="9"/>
  <c r="H579" i="9"/>
  <c r="G579" i="9"/>
  <c r="F579" i="9"/>
  <c r="E579" i="9"/>
  <c r="D579" i="9"/>
  <c r="C579" i="9"/>
  <c r="B579" i="9"/>
  <c r="N577" i="9"/>
  <c r="M577" i="9"/>
  <c r="L577" i="9"/>
  <c r="K577" i="9"/>
  <c r="J577" i="9"/>
  <c r="I577" i="9"/>
  <c r="H577" i="9"/>
  <c r="G577" i="9"/>
  <c r="F577" i="9"/>
  <c r="E577" i="9"/>
  <c r="D577" i="9"/>
  <c r="C577" i="9"/>
  <c r="B577" i="9"/>
  <c r="N576" i="9"/>
  <c r="M576" i="9"/>
  <c r="L576" i="9"/>
  <c r="K576" i="9"/>
  <c r="J576" i="9"/>
  <c r="I576" i="9"/>
  <c r="H576" i="9"/>
  <c r="G576" i="9"/>
  <c r="F576" i="9"/>
  <c r="E576" i="9"/>
  <c r="D576" i="9"/>
  <c r="C576" i="9"/>
  <c r="B576" i="9"/>
  <c r="N575" i="9"/>
  <c r="M575" i="9"/>
  <c r="L575" i="9"/>
  <c r="K575" i="9"/>
  <c r="J575" i="9"/>
  <c r="I575" i="9"/>
  <c r="H575" i="9"/>
  <c r="G575" i="9"/>
  <c r="F575" i="9"/>
  <c r="E575" i="9"/>
  <c r="D575" i="9"/>
  <c r="C575" i="9"/>
  <c r="B575" i="9"/>
  <c r="N574" i="9"/>
  <c r="M574" i="9"/>
  <c r="L574" i="9"/>
  <c r="K574" i="9"/>
  <c r="J574" i="9"/>
  <c r="I574" i="9"/>
  <c r="H574" i="9"/>
  <c r="G574" i="9"/>
  <c r="F574" i="9"/>
  <c r="E574" i="9"/>
  <c r="D574" i="9"/>
  <c r="C574" i="9"/>
  <c r="B574" i="9"/>
  <c r="N572" i="9"/>
  <c r="M572" i="9"/>
  <c r="L572" i="9"/>
  <c r="K572" i="9"/>
  <c r="J572" i="9"/>
  <c r="I572" i="9"/>
  <c r="H572" i="9"/>
  <c r="G572" i="9"/>
  <c r="F572" i="9"/>
  <c r="E572" i="9"/>
  <c r="D572" i="9"/>
  <c r="C572" i="9"/>
  <c r="B572" i="9"/>
  <c r="N571" i="9"/>
  <c r="M571" i="9"/>
  <c r="L571" i="9"/>
  <c r="K571" i="9"/>
  <c r="J571" i="9"/>
  <c r="I571" i="9"/>
  <c r="H571" i="9"/>
  <c r="G571" i="9"/>
  <c r="F571" i="9"/>
  <c r="E571" i="9"/>
  <c r="D571" i="9"/>
  <c r="C571" i="9"/>
  <c r="B571" i="9"/>
  <c r="N570" i="9"/>
  <c r="M570" i="9"/>
  <c r="L570" i="9"/>
  <c r="K570" i="9"/>
  <c r="J570" i="9"/>
  <c r="I570" i="9"/>
  <c r="H570" i="9"/>
  <c r="G570" i="9"/>
  <c r="F570" i="9"/>
  <c r="E570" i="9"/>
  <c r="D570" i="9"/>
  <c r="C570" i="9"/>
  <c r="B570" i="9"/>
  <c r="N569" i="9"/>
  <c r="M569" i="9"/>
  <c r="L569" i="9"/>
  <c r="K569" i="9"/>
  <c r="J569" i="9"/>
  <c r="I569" i="9"/>
  <c r="H569" i="9"/>
  <c r="G569" i="9"/>
  <c r="F569" i="9"/>
  <c r="E569" i="9"/>
  <c r="D569" i="9"/>
  <c r="C569" i="9"/>
  <c r="B569" i="9"/>
  <c r="N560" i="9"/>
  <c r="M560" i="9"/>
  <c r="L560" i="9"/>
  <c r="K560" i="9"/>
  <c r="J560" i="9"/>
  <c r="I560" i="9"/>
  <c r="H560" i="9"/>
  <c r="G560" i="9"/>
  <c r="G566" i="9" s="1"/>
  <c r="F560" i="9"/>
  <c r="E560" i="9"/>
  <c r="D560" i="9"/>
  <c r="C560" i="9"/>
  <c r="B560" i="9"/>
  <c r="N559" i="9"/>
  <c r="M559" i="9"/>
  <c r="L559" i="9"/>
  <c r="L565" i="9" s="1"/>
  <c r="K559" i="9"/>
  <c r="J559" i="9"/>
  <c r="I559" i="9"/>
  <c r="H559" i="9"/>
  <c r="G559" i="9"/>
  <c r="F559" i="9"/>
  <c r="E559" i="9"/>
  <c r="D559" i="9"/>
  <c r="D565" i="9" s="1"/>
  <c r="C559" i="9"/>
  <c r="B559" i="9"/>
  <c r="N558" i="9"/>
  <c r="M558" i="9"/>
  <c r="L558" i="9"/>
  <c r="K558" i="9"/>
  <c r="J558" i="9"/>
  <c r="I558" i="9"/>
  <c r="I564" i="9" s="1"/>
  <c r="H558" i="9"/>
  <c r="G558" i="9"/>
  <c r="F558" i="9"/>
  <c r="E558" i="9"/>
  <c r="D558" i="9"/>
  <c r="C558" i="9"/>
  <c r="B558" i="9"/>
  <c r="N557" i="9"/>
  <c r="N563" i="9" s="1"/>
  <c r="M557" i="9"/>
  <c r="L557" i="9"/>
  <c r="K557" i="9"/>
  <c r="J557" i="9"/>
  <c r="I557" i="9"/>
  <c r="H557" i="9"/>
  <c r="G557" i="9"/>
  <c r="F557" i="9"/>
  <c r="F563" i="9" s="1"/>
  <c r="E557" i="9"/>
  <c r="D557" i="9"/>
  <c r="C557" i="9"/>
  <c r="B557" i="9"/>
  <c r="N554" i="9"/>
  <c r="M554" i="9"/>
  <c r="L554" i="9"/>
  <c r="K554" i="9"/>
  <c r="J554" i="9"/>
  <c r="I554" i="9"/>
  <c r="H554" i="9"/>
  <c r="G554" i="9"/>
  <c r="F554" i="9"/>
  <c r="E554" i="9"/>
  <c r="D554" i="9"/>
  <c r="C554" i="9"/>
  <c r="B554" i="9"/>
  <c r="N553" i="9"/>
  <c r="M553" i="9"/>
  <c r="L553" i="9"/>
  <c r="K553" i="9"/>
  <c r="J553" i="9"/>
  <c r="I553" i="9"/>
  <c r="H553" i="9"/>
  <c r="G553" i="9"/>
  <c r="F553" i="9"/>
  <c r="E553" i="9"/>
  <c r="D553" i="9"/>
  <c r="C553" i="9"/>
  <c r="B553" i="9"/>
  <c r="N552" i="9"/>
  <c r="M552" i="9"/>
  <c r="L552" i="9"/>
  <c r="K552" i="9"/>
  <c r="J552" i="9"/>
  <c r="I552" i="9"/>
  <c r="H552" i="9"/>
  <c r="G552" i="9"/>
  <c r="F552" i="9"/>
  <c r="E552" i="9"/>
  <c r="D552" i="9"/>
  <c r="C552" i="9"/>
  <c r="B552" i="9"/>
  <c r="N551" i="9"/>
  <c r="M551" i="9"/>
  <c r="L551" i="9"/>
  <c r="K551" i="9"/>
  <c r="J551" i="9"/>
  <c r="I551" i="9"/>
  <c r="H551" i="9"/>
  <c r="G551" i="9"/>
  <c r="F551" i="9"/>
  <c r="E551" i="9"/>
  <c r="D551" i="9"/>
  <c r="C551" i="9"/>
  <c r="B551" i="9"/>
  <c r="N545" i="9"/>
  <c r="M545" i="9"/>
  <c r="L545" i="9"/>
  <c r="K545" i="9"/>
  <c r="J545" i="9"/>
  <c r="I545" i="9"/>
  <c r="H545" i="9"/>
  <c r="G545" i="9"/>
  <c r="F545" i="9"/>
  <c r="E545" i="9"/>
  <c r="D545" i="9"/>
  <c r="C545" i="9"/>
  <c r="B545" i="9"/>
  <c r="N544" i="9"/>
  <c r="M544" i="9"/>
  <c r="L544" i="9"/>
  <c r="K544" i="9"/>
  <c r="J544" i="9"/>
  <c r="I544" i="9"/>
  <c r="H544" i="9"/>
  <c r="G544" i="9"/>
  <c r="F544" i="9"/>
  <c r="E544" i="9"/>
  <c r="D544" i="9"/>
  <c r="C544" i="9"/>
  <c r="B544" i="9"/>
  <c r="N543" i="9"/>
  <c r="M543" i="9"/>
  <c r="L543" i="9"/>
  <c r="K543" i="9"/>
  <c r="J543" i="9"/>
  <c r="I543" i="9"/>
  <c r="H543" i="9"/>
  <c r="G543" i="9"/>
  <c r="F543" i="9"/>
  <c r="E543" i="9"/>
  <c r="D543" i="9"/>
  <c r="C543" i="9"/>
  <c r="B543" i="9"/>
  <c r="N542" i="9"/>
  <c r="M542" i="9"/>
  <c r="L542" i="9"/>
  <c r="K542" i="9"/>
  <c r="J542" i="9"/>
  <c r="I542" i="9"/>
  <c r="H542" i="9"/>
  <c r="G542" i="9"/>
  <c r="F542" i="9"/>
  <c r="E542" i="9"/>
  <c r="D542" i="9"/>
  <c r="C542" i="9"/>
  <c r="B542" i="9"/>
  <c r="N538" i="9"/>
  <c r="M538" i="9"/>
  <c r="L538" i="9"/>
  <c r="K538" i="9"/>
  <c r="J538" i="9"/>
  <c r="I538" i="9"/>
  <c r="H538" i="9"/>
  <c r="G538" i="9"/>
  <c r="F538" i="9"/>
  <c r="E538" i="9"/>
  <c r="D538" i="9"/>
  <c r="C538" i="9"/>
  <c r="B538" i="9"/>
  <c r="N537" i="9"/>
  <c r="M537" i="9"/>
  <c r="L537" i="9"/>
  <c r="K537" i="9"/>
  <c r="J537" i="9"/>
  <c r="I537" i="9"/>
  <c r="H537" i="9"/>
  <c r="G537" i="9"/>
  <c r="F537" i="9"/>
  <c r="E537" i="9"/>
  <c r="D537" i="9"/>
  <c r="C537" i="9"/>
  <c r="B537" i="9"/>
  <c r="N536" i="9"/>
  <c r="M536" i="9"/>
  <c r="L536" i="9"/>
  <c r="K536" i="9"/>
  <c r="J536" i="9"/>
  <c r="I536" i="9"/>
  <c r="H536" i="9"/>
  <c r="G536" i="9"/>
  <c r="F536" i="9"/>
  <c r="E536" i="9"/>
  <c r="D536" i="9"/>
  <c r="C536" i="9"/>
  <c r="B536" i="9"/>
  <c r="N535" i="9"/>
  <c r="M535" i="9"/>
  <c r="L535" i="9"/>
  <c r="K535" i="9"/>
  <c r="J535" i="9"/>
  <c r="I535" i="9"/>
  <c r="H535" i="9"/>
  <c r="G535" i="9"/>
  <c r="F535" i="9"/>
  <c r="E535" i="9"/>
  <c r="D535" i="9"/>
  <c r="C535" i="9"/>
  <c r="B535" i="9"/>
  <c r="N524" i="9"/>
  <c r="M524" i="9"/>
  <c r="L524" i="9"/>
  <c r="K524" i="9"/>
  <c r="J524" i="9"/>
  <c r="I524" i="9"/>
  <c r="H524" i="9"/>
  <c r="G524" i="9"/>
  <c r="F524" i="9"/>
  <c r="E524" i="9"/>
  <c r="D524" i="9"/>
  <c r="C524" i="9"/>
  <c r="B524" i="9"/>
  <c r="N523" i="9"/>
  <c r="M523" i="9"/>
  <c r="L523" i="9"/>
  <c r="K523" i="9"/>
  <c r="J523" i="9"/>
  <c r="I523" i="9"/>
  <c r="H523" i="9"/>
  <c r="G523" i="9"/>
  <c r="F523" i="9"/>
  <c r="E523" i="9"/>
  <c r="D523" i="9"/>
  <c r="C523" i="9"/>
  <c r="B523" i="9"/>
  <c r="N522" i="9"/>
  <c r="M522" i="9"/>
  <c r="L522" i="9"/>
  <c r="K522" i="9"/>
  <c r="J522" i="9"/>
  <c r="I522" i="9"/>
  <c r="H522" i="9"/>
  <c r="G522" i="9"/>
  <c r="F522" i="9"/>
  <c r="E522" i="9"/>
  <c r="D522" i="9"/>
  <c r="C522" i="9"/>
  <c r="B522" i="9"/>
  <c r="N521" i="9"/>
  <c r="M521" i="9"/>
  <c r="L521" i="9"/>
  <c r="K521" i="9"/>
  <c r="J521" i="9"/>
  <c r="I521" i="9"/>
  <c r="H521" i="9"/>
  <c r="G521" i="9"/>
  <c r="F521" i="9"/>
  <c r="E521" i="9"/>
  <c r="D521" i="9"/>
  <c r="C521" i="9"/>
  <c r="B521" i="9"/>
  <c r="N501" i="9"/>
  <c r="M501" i="9"/>
  <c r="L501" i="9"/>
  <c r="K501" i="9"/>
  <c r="J501" i="9"/>
  <c r="I501" i="9"/>
  <c r="H501" i="9"/>
  <c r="G501" i="9"/>
  <c r="F501" i="9"/>
  <c r="E501" i="9"/>
  <c r="D501" i="9"/>
  <c r="C501" i="9"/>
  <c r="B501" i="9"/>
  <c r="N500" i="9"/>
  <c r="M500" i="9"/>
  <c r="L500" i="9"/>
  <c r="K500" i="9"/>
  <c r="J500" i="9"/>
  <c r="I500" i="9"/>
  <c r="H500" i="9"/>
  <c r="G500" i="9"/>
  <c r="F500" i="9"/>
  <c r="E500" i="9"/>
  <c r="D500" i="9"/>
  <c r="C500" i="9"/>
  <c r="B500" i="9"/>
  <c r="N499" i="9"/>
  <c r="M499" i="9"/>
  <c r="L499" i="9"/>
  <c r="K499" i="9"/>
  <c r="J499" i="9"/>
  <c r="I499" i="9"/>
  <c r="H499" i="9"/>
  <c r="G499" i="9"/>
  <c r="F499" i="9"/>
  <c r="E499" i="9"/>
  <c r="D499" i="9"/>
  <c r="C499" i="9"/>
  <c r="B499" i="9"/>
  <c r="N498" i="9"/>
  <c r="M498" i="9"/>
  <c r="L498" i="9"/>
  <c r="K498" i="9"/>
  <c r="J498" i="9"/>
  <c r="I498" i="9"/>
  <c r="H498" i="9"/>
  <c r="G498" i="9"/>
  <c r="F498" i="9"/>
  <c r="E498" i="9"/>
  <c r="D498" i="9"/>
  <c r="C498" i="9"/>
  <c r="B498" i="9"/>
  <c r="N493" i="9"/>
  <c r="M493" i="9"/>
  <c r="L493" i="9"/>
  <c r="K493" i="9"/>
  <c r="J493" i="9"/>
  <c r="I493" i="9"/>
  <c r="H493" i="9"/>
  <c r="G493" i="9"/>
  <c r="F493" i="9"/>
  <c r="E493" i="9"/>
  <c r="D493" i="9"/>
  <c r="C493" i="9"/>
  <c r="B493" i="9"/>
  <c r="N492" i="9"/>
  <c r="M492" i="9"/>
  <c r="L492" i="9"/>
  <c r="K492" i="9"/>
  <c r="J492" i="9"/>
  <c r="I492" i="9"/>
  <c r="H492" i="9"/>
  <c r="G492" i="9"/>
  <c r="F492" i="9"/>
  <c r="E492" i="9"/>
  <c r="D492" i="9"/>
  <c r="C492" i="9"/>
  <c r="B492" i="9"/>
  <c r="N491" i="9"/>
  <c r="M491" i="9"/>
  <c r="L491" i="9"/>
  <c r="K491" i="9"/>
  <c r="J491" i="9"/>
  <c r="I491" i="9"/>
  <c r="H491" i="9"/>
  <c r="G491" i="9"/>
  <c r="F491" i="9"/>
  <c r="E491" i="9"/>
  <c r="D491" i="9"/>
  <c r="C491" i="9"/>
  <c r="B491" i="9"/>
  <c r="N490" i="9"/>
  <c r="M490" i="9"/>
  <c r="L490" i="9"/>
  <c r="K490" i="9"/>
  <c r="J490" i="9"/>
  <c r="I490" i="9"/>
  <c r="H490" i="9"/>
  <c r="G490" i="9"/>
  <c r="F490" i="9"/>
  <c r="E490" i="9"/>
  <c r="D490" i="9"/>
  <c r="C490" i="9"/>
  <c r="B490" i="9"/>
  <c r="N485" i="9"/>
  <c r="M485" i="9"/>
  <c r="L485" i="9"/>
  <c r="K485" i="9"/>
  <c r="J485" i="9"/>
  <c r="I485" i="9"/>
  <c r="H485" i="9"/>
  <c r="G485" i="9"/>
  <c r="F485" i="9"/>
  <c r="E485" i="9"/>
  <c r="D485" i="9"/>
  <c r="C485" i="9"/>
  <c r="B485" i="9"/>
  <c r="N484" i="9"/>
  <c r="M484" i="9"/>
  <c r="L484" i="9"/>
  <c r="K484" i="9"/>
  <c r="J484" i="9"/>
  <c r="I484" i="9"/>
  <c r="H484" i="9"/>
  <c r="G484" i="9"/>
  <c r="F484" i="9"/>
  <c r="E484" i="9"/>
  <c r="D484" i="9"/>
  <c r="C484" i="9"/>
  <c r="B484" i="9"/>
  <c r="N483" i="9"/>
  <c r="M483" i="9"/>
  <c r="L483" i="9"/>
  <c r="K483" i="9"/>
  <c r="J483" i="9"/>
  <c r="I483" i="9"/>
  <c r="H483" i="9"/>
  <c r="G483" i="9"/>
  <c r="F483" i="9"/>
  <c r="E483" i="9"/>
  <c r="D483" i="9"/>
  <c r="C483" i="9"/>
  <c r="B483" i="9"/>
  <c r="N482" i="9"/>
  <c r="M482" i="9"/>
  <c r="L482" i="9"/>
  <c r="K482" i="9"/>
  <c r="J482" i="9"/>
  <c r="I482" i="9"/>
  <c r="H482" i="9"/>
  <c r="G482" i="9"/>
  <c r="F482" i="9"/>
  <c r="E482" i="9"/>
  <c r="D482" i="9"/>
  <c r="C482" i="9"/>
  <c r="B482" i="9"/>
  <c r="N477" i="9"/>
  <c r="M477" i="9"/>
  <c r="L477" i="9"/>
  <c r="K477" i="9"/>
  <c r="J477" i="9"/>
  <c r="I477" i="9"/>
  <c r="H477" i="9"/>
  <c r="G477" i="9"/>
  <c r="F477" i="9"/>
  <c r="E477" i="9"/>
  <c r="D477" i="9"/>
  <c r="C477" i="9"/>
  <c r="B477" i="9"/>
  <c r="N476" i="9"/>
  <c r="M476" i="9"/>
  <c r="L476" i="9"/>
  <c r="K476" i="9"/>
  <c r="J476" i="9"/>
  <c r="I476" i="9"/>
  <c r="H476" i="9"/>
  <c r="G476" i="9"/>
  <c r="F476" i="9"/>
  <c r="E476" i="9"/>
  <c r="D476" i="9"/>
  <c r="C476" i="9"/>
  <c r="B476" i="9"/>
  <c r="N475" i="9"/>
  <c r="M475" i="9"/>
  <c r="L475" i="9"/>
  <c r="K475" i="9"/>
  <c r="J475" i="9"/>
  <c r="I475" i="9"/>
  <c r="H475" i="9"/>
  <c r="G475" i="9"/>
  <c r="F475" i="9"/>
  <c r="E475" i="9"/>
  <c r="D475" i="9"/>
  <c r="C475" i="9"/>
  <c r="B475" i="9"/>
  <c r="N474" i="9"/>
  <c r="M474" i="9"/>
  <c r="L474" i="9"/>
  <c r="K474" i="9"/>
  <c r="J474" i="9"/>
  <c r="I474" i="9"/>
  <c r="H474" i="9"/>
  <c r="G474" i="9"/>
  <c r="F474" i="9"/>
  <c r="E474" i="9"/>
  <c r="D474" i="9"/>
  <c r="C474" i="9"/>
  <c r="B474" i="9"/>
  <c r="N460" i="9"/>
  <c r="M460" i="9"/>
  <c r="L460" i="9"/>
  <c r="K460" i="9"/>
  <c r="J460" i="9"/>
  <c r="I460" i="9"/>
  <c r="H460" i="9"/>
  <c r="G460" i="9"/>
  <c r="F460" i="9"/>
  <c r="E460" i="9"/>
  <c r="D460" i="9"/>
  <c r="C460" i="9"/>
  <c r="B460" i="9"/>
  <c r="N459" i="9"/>
  <c r="M459" i="9"/>
  <c r="L459" i="9"/>
  <c r="K459" i="9"/>
  <c r="J459" i="9"/>
  <c r="I459" i="9"/>
  <c r="H459" i="9"/>
  <c r="G459" i="9"/>
  <c r="F459" i="9"/>
  <c r="E459" i="9"/>
  <c r="D459" i="9"/>
  <c r="C459" i="9"/>
  <c r="B459" i="9"/>
  <c r="N458" i="9"/>
  <c r="M458" i="9"/>
  <c r="L458" i="9"/>
  <c r="K458" i="9"/>
  <c r="J458" i="9"/>
  <c r="I458" i="9"/>
  <c r="H458" i="9"/>
  <c r="G458" i="9"/>
  <c r="F458" i="9"/>
  <c r="E458" i="9"/>
  <c r="D458" i="9"/>
  <c r="C458" i="9"/>
  <c r="B458" i="9"/>
  <c r="N457" i="9"/>
  <c r="M457" i="9"/>
  <c r="L457" i="9"/>
  <c r="K457" i="9"/>
  <c r="J457" i="9"/>
  <c r="I457" i="9"/>
  <c r="H457" i="9"/>
  <c r="G457" i="9"/>
  <c r="F457" i="9"/>
  <c r="E457" i="9"/>
  <c r="D457" i="9"/>
  <c r="C457" i="9"/>
  <c r="B457" i="9"/>
  <c r="N440" i="9"/>
  <c r="N468" i="9" s="1"/>
  <c r="M440" i="9"/>
  <c r="L440" i="9"/>
  <c r="K440" i="9"/>
  <c r="J440" i="9"/>
  <c r="I440" i="9"/>
  <c r="H440" i="9"/>
  <c r="G440" i="9"/>
  <c r="F440" i="9"/>
  <c r="F468" i="9" s="1"/>
  <c r="E440" i="9"/>
  <c r="D440" i="9"/>
  <c r="C440" i="9"/>
  <c r="B440" i="9"/>
  <c r="N439" i="9"/>
  <c r="M439" i="9"/>
  <c r="L439" i="9"/>
  <c r="K439" i="9"/>
  <c r="K467" i="9" s="1"/>
  <c r="J439" i="9"/>
  <c r="I439" i="9"/>
  <c r="H439" i="9"/>
  <c r="G439" i="9"/>
  <c r="F439" i="9"/>
  <c r="E439" i="9"/>
  <c r="D439" i="9"/>
  <c r="C439" i="9"/>
  <c r="C467" i="9" s="1"/>
  <c r="B439" i="9"/>
  <c r="N438" i="9"/>
  <c r="M438" i="9"/>
  <c r="L438" i="9"/>
  <c r="K438" i="9"/>
  <c r="J438" i="9"/>
  <c r="I438" i="9"/>
  <c r="H438" i="9"/>
  <c r="G438" i="9"/>
  <c r="F438" i="9"/>
  <c r="E438" i="9"/>
  <c r="D438" i="9"/>
  <c r="C438" i="9"/>
  <c r="B438" i="9"/>
  <c r="N437" i="9"/>
  <c r="M437" i="9"/>
  <c r="M465" i="9" s="1"/>
  <c r="L437" i="9"/>
  <c r="K437" i="9"/>
  <c r="J437" i="9"/>
  <c r="I437" i="9"/>
  <c r="H437" i="9"/>
  <c r="G437" i="9"/>
  <c r="F437" i="9"/>
  <c r="E437" i="9"/>
  <c r="E465" i="9" s="1"/>
  <c r="D437" i="9"/>
  <c r="C437" i="9"/>
  <c r="B437" i="9"/>
  <c r="N433" i="9"/>
  <c r="N598" i="9" s="1"/>
  <c r="M433" i="9"/>
  <c r="M598" i="9" s="1"/>
  <c r="M605" i="9" s="1"/>
  <c r="L433" i="9"/>
  <c r="L598" i="9" s="1"/>
  <c r="L605" i="9" s="1"/>
  <c r="K433" i="9"/>
  <c r="K598" i="9" s="1"/>
  <c r="K605" i="9" s="1"/>
  <c r="J433" i="9"/>
  <c r="J598" i="9" s="1"/>
  <c r="J605" i="9" s="1"/>
  <c r="I433" i="9"/>
  <c r="I598" i="9" s="1"/>
  <c r="I605" i="9" s="1"/>
  <c r="H433" i="9"/>
  <c r="H598" i="9" s="1"/>
  <c r="H605" i="9" s="1"/>
  <c r="G433" i="9"/>
  <c r="G598" i="9" s="1"/>
  <c r="G605" i="9" s="1"/>
  <c r="F433" i="9"/>
  <c r="F598" i="9" s="1"/>
  <c r="F605" i="9" s="1"/>
  <c r="E433" i="9"/>
  <c r="E598" i="9" s="1"/>
  <c r="E605" i="9" s="1"/>
  <c r="D433" i="9"/>
  <c r="D598" i="9" s="1"/>
  <c r="D605" i="9" s="1"/>
  <c r="C433" i="9"/>
  <c r="C598" i="9" s="1"/>
  <c r="B433" i="9"/>
  <c r="N432" i="9"/>
  <c r="M432" i="9"/>
  <c r="L432" i="9"/>
  <c r="K432" i="9"/>
  <c r="J432" i="9"/>
  <c r="I432" i="9"/>
  <c r="H432" i="9"/>
  <c r="G432" i="9"/>
  <c r="F432" i="9"/>
  <c r="E432" i="9"/>
  <c r="D432" i="9"/>
  <c r="C432" i="9"/>
  <c r="B432" i="9"/>
  <c r="N431" i="9"/>
  <c r="M431" i="9"/>
  <c r="L431" i="9"/>
  <c r="K431" i="9"/>
  <c r="J431" i="9"/>
  <c r="I431" i="9"/>
  <c r="H431" i="9"/>
  <c r="G431" i="9"/>
  <c r="F431" i="9"/>
  <c r="E431" i="9"/>
  <c r="D431" i="9"/>
  <c r="C431" i="9"/>
  <c r="B431" i="9"/>
  <c r="N430" i="9"/>
  <c r="M430" i="9"/>
  <c r="L430" i="9"/>
  <c r="K430" i="9"/>
  <c r="J430" i="9"/>
  <c r="I430" i="9"/>
  <c r="H430" i="9"/>
  <c r="G430" i="9"/>
  <c r="F430" i="9"/>
  <c r="E430" i="9"/>
  <c r="D430" i="9"/>
  <c r="C430" i="9"/>
  <c r="B430" i="9"/>
  <c r="N427" i="9"/>
  <c r="M427" i="9"/>
  <c r="L427" i="9"/>
  <c r="K427" i="9"/>
  <c r="J427" i="9"/>
  <c r="I427" i="9"/>
  <c r="H427" i="9"/>
  <c r="G427" i="9"/>
  <c r="F427" i="9"/>
  <c r="E427" i="9"/>
  <c r="D427" i="9"/>
  <c r="C427" i="9"/>
  <c r="B427" i="9"/>
  <c r="N426" i="9"/>
  <c r="M426" i="9"/>
  <c r="L426" i="9"/>
  <c r="K426" i="9"/>
  <c r="J426" i="9"/>
  <c r="I426" i="9"/>
  <c r="H426" i="9"/>
  <c r="G426" i="9"/>
  <c r="F426" i="9"/>
  <c r="E426" i="9"/>
  <c r="D426" i="9"/>
  <c r="C426" i="9"/>
  <c r="B426" i="9"/>
  <c r="N425" i="9"/>
  <c r="M425" i="9"/>
  <c r="L425" i="9"/>
  <c r="K425" i="9"/>
  <c r="J425" i="9"/>
  <c r="I425" i="9"/>
  <c r="H425" i="9"/>
  <c r="G425" i="9"/>
  <c r="F425" i="9"/>
  <c r="E425" i="9"/>
  <c r="D425" i="9"/>
  <c r="C425" i="9"/>
  <c r="B425" i="9"/>
  <c r="N424" i="9"/>
  <c r="M424" i="9"/>
  <c r="L424" i="9"/>
  <c r="K424" i="9"/>
  <c r="J424" i="9"/>
  <c r="I424" i="9"/>
  <c r="H424" i="9"/>
  <c r="G424" i="9"/>
  <c r="F424" i="9"/>
  <c r="E424" i="9"/>
  <c r="D424" i="9"/>
  <c r="C424" i="9"/>
  <c r="B424" i="9"/>
  <c r="N420" i="9"/>
  <c r="M420" i="9"/>
  <c r="L420" i="9"/>
  <c r="K420" i="9"/>
  <c r="J420" i="9"/>
  <c r="I420" i="9"/>
  <c r="H420" i="9"/>
  <c r="G420" i="9"/>
  <c r="F420" i="9"/>
  <c r="E420" i="9"/>
  <c r="D420" i="9"/>
  <c r="C420" i="9"/>
  <c r="B420" i="9"/>
  <c r="N419" i="9"/>
  <c r="M419" i="9"/>
  <c r="L419" i="9"/>
  <c r="K419" i="9"/>
  <c r="J419" i="9"/>
  <c r="I419" i="9"/>
  <c r="H419" i="9"/>
  <c r="G419" i="9"/>
  <c r="F419" i="9"/>
  <c r="E419" i="9"/>
  <c r="D419" i="9"/>
  <c r="C419" i="9"/>
  <c r="B419" i="9"/>
  <c r="N418" i="9"/>
  <c r="M418" i="9"/>
  <c r="L418" i="9"/>
  <c r="K418" i="9"/>
  <c r="J418" i="9"/>
  <c r="I418" i="9"/>
  <c r="H418" i="9"/>
  <c r="G418" i="9"/>
  <c r="F418" i="9"/>
  <c r="E418" i="9"/>
  <c r="D418" i="9"/>
  <c r="C418" i="9"/>
  <c r="B418" i="9"/>
  <c r="N417" i="9"/>
  <c r="M417" i="9"/>
  <c r="L417" i="9"/>
  <c r="K417" i="9"/>
  <c r="J417" i="9"/>
  <c r="I417" i="9"/>
  <c r="H417" i="9"/>
  <c r="G417" i="9"/>
  <c r="F417" i="9"/>
  <c r="E417" i="9"/>
  <c r="D417" i="9"/>
  <c r="C417" i="9"/>
  <c r="B417" i="9"/>
  <c r="N414" i="9"/>
  <c r="M414" i="9"/>
  <c r="L414" i="9"/>
  <c r="K414" i="9"/>
  <c r="J414" i="9"/>
  <c r="I414" i="9"/>
  <c r="H414" i="9"/>
  <c r="G414" i="9"/>
  <c r="F414" i="9"/>
  <c r="E414" i="9"/>
  <c r="D414" i="9"/>
  <c r="C414" i="9"/>
  <c r="B414" i="9"/>
  <c r="N413" i="9"/>
  <c r="M413" i="9"/>
  <c r="L413" i="9"/>
  <c r="K413" i="9"/>
  <c r="J413" i="9"/>
  <c r="I413" i="9"/>
  <c r="H413" i="9"/>
  <c r="G413" i="9"/>
  <c r="F413" i="9"/>
  <c r="E413" i="9"/>
  <c r="D413" i="9"/>
  <c r="C413" i="9"/>
  <c r="B413" i="9"/>
  <c r="N412" i="9"/>
  <c r="M412" i="9"/>
  <c r="L412" i="9"/>
  <c r="K412" i="9"/>
  <c r="J412" i="9"/>
  <c r="I412" i="9"/>
  <c r="H412" i="9"/>
  <c r="G412" i="9"/>
  <c r="F412" i="9"/>
  <c r="E412" i="9"/>
  <c r="D412" i="9"/>
  <c r="C412" i="9"/>
  <c r="B412" i="9"/>
  <c r="N411" i="9"/>
  <c r="M411" i="9"/>
  <c r="L411" i="9"/>
  <c r="K411" i="9"/>
  <c r="J411" i="9"/>
  <c r="I411" i="9"/>
  <c r="H411" i="9"/>
  <c r="G411" i="9"/>
  <c r="F411" i="9"/>
  <c r="E411" i="9"/>
  <c r="D411" i="9"/>
  <c r="C411" i="9"/>
  <c r="B411" i="9"/>
  <c r="N390" i="9"/>
  <c r="M390" i="9"/>
  <c r="L390" i="9"/>
  <c r="K390" i="9"/>
  <c r="J390" i="9"/>
  <c r="I390" i="9"/>
  <c r="H390" i="9"/>
  <c r="G390" i="9"/>
  <c r="F390" i="9"/>
  <c r="E390" i="9"/>
  <c r="D390" i="9"/>
  <c r="C390" i="9"/>
  <c r="B390" i="9"/>
  <c r="N389" i="9"/>
  <c r="M389" i="9"/>
  <c r="L389" i="9"/>
  <c r="K389" i="9"/>
  <c r="J389" i="9"/>
  <c r="I389" i="9"/>
  <c r="H389" i="9"/>
  <c r="G389" i="9"/>
  <c r="F389" i="9"/>
  <c r="E389" i="9"/>
  <c r="D389" i="9"/>
  <c r="C389" i="9"/>
  <c r="B389" i="9"/>
  <c r="N388" i="9"/>
  <c r="M388" i="9"/>
  <c r="L388" i="9"/>
  <c r="K388" i="9"/>
  <c r="J388" i="9"/>
  <c r="I388" i="9"/>
  <c r="H388" i="9"/>
  <c r="G388" i="9"/>
  <c r="F388" i="9"/>
  <c r="E388" i="9"/>
  <c r="D388" i="9"/>
  <c r="C388" i="9"/>
  <c r="B388" i="9"/>
  <c r="N387" i="9"/>
  <c r="M387" i="9"/>
  <c r="L387" i="9"/>
  <c r="K387" i="9"/>
  <c r="J387" i="9"/>
  <c r="I387" i="9"/>
  <c r="H387" i="9"/>
  <c r="G387" i="9"/>
  <c r="F387" i="9"/>
  <c r="E387" i="9"/>
  <c r="D387" i="9"/>
  <c r="C387" i="9"/>
  <c r="B387" i="9"/>
  <c r="N384" i="9"/>
  <c r="M384" i="9"/>
  <c r="L384" i="9"/>
  <c r="K384" i="9"/>
  <c r="J384" i="9"/>
  <c r="I384" i="9"/>
  <c r="H384" i="9"/>
  <c r="G384" i="9"/>
  <c r="F384" i="9"/>
  <c r="E384" i="9"/>
  <c r="D384" i="9"/>
  <c r="C384" i="9"/>
  <c r="B384" i="9"/>
  <c r="N383" i="9"/>
  <c r="M383" i="9"/>
  <c r="L383" i="9"/>
  <c r="K383" i="9"/>
  <c r="J383" i="9"/>
  <c r="I383" i="9"/>
  <c r="H383" i="9"/>
  <c r="G383" i="9"/>
  <c r="F383" i="9"/>
  <c r="E383" i="9"/>
  <c r="D383" i="9"/>
  <c r="C383" i="9"/>
  <c r="B383" i="9"/>
  <c r="N382" i="9"/>
  <c r="M382" i="9"/>
  <c r="L382" i="9"/>
  <c r="K382" i="9"/>
  <c r="J382" i="9"/>
  <c r="I382" i="9"/>
  <c r="H382" i="9"/>
  <c r="G382" i="9"/>
  <c r="F382" i="9"/>
  <c r="E382" i="9"/>
  <c r="D382" i="9"/>
  <c r="C382" i="9"/>
  <c r="B382" i="9"/>
  <c r="N381" i="9"/>
  <c r="M381" i="9"/>
  <c r="L381" i="9"/>
  <c r="K381" i="9"/>
  <c r="J381" i="9"/>
  <c r="I381" i="9"/>
  <c r="H381" i="9"/>
  <c r="G381" i="9"/>
  <c r="F381" i="9"/>
  <c r="E381" i="9"/>
  <c r="D381" i="9"/>
  <c r="C381" i="9"/>
  <c r="B381" i="9"/>
  <c r="N378" i="9"/>
  <c r="M378" i="9"/>
  <c r="L378" i="9"/>
  <c r="K378" i="9"/>
  <c r="K391" i="9" s="1"/>
  <c r="J378" i="9"/>
  <c r="J385" i="9" s="1"/>
  <c r="I378" i="9"/>
  <c r="H378" i="9"/>
  <c r="G378" i="9"/>
  <c r="G391" i="9" s="1"/>
  <c r="F378" i="9"/>
  <c r="E378" i="9"/>
  <c r="D378" i="9"/>
  <c r="C378" i="9"/>
  <c r="B378" i="9"/>
  <c r="N377" i="9"/>
  <c r="M377" i="9"/>
  <c r="L377" i="9"/>
  <c r="K377" i="9"/>
  <c r="J377" i="9"/>
  <c r="I377" i="9"/>
  <c r="H377" i="9"/>
  <c r="G377" i="9"/>
  <c r="F377" i="9"/>
  <c r="E377" i="9"/>
  <c r="D377" i="9"/>
  <c r="C377" i="9"/>
  <c r="B377" i="9"/>
  <c r="N376" i="9"/>
  <c r="M376" i="9"/>
  <c r="L376" i="9"/>
  <c r="K376" i="9"/>
  <c r="J376" i="9"/>
  <c r="I376" i="9"/>
  <c r="H376" i="9"/>
  <c r="G376" i="9"/>
  <c r="F376" i="9"/>
  <c r="E376" i="9"/>
  <c r="D376" i="9"/>
  <c r="C376" i="9"/>
  <c r="B376" i="9"/>
  <c r="N375" i="9"/>
  <c r="M375" i="9"/>
  <c r="L375" i="9"/>
  <c r="K375" i="9"/>
  <c r="J375" i="9"/>
  <c r="I375" i="9"/>
  <c r="H375" i="9"/>
  <c r="G375" i="9"/>
  <c r="F375" i="9"/>
  <c r="E375" i="9"/>
  <c r="D375" i="9"/>
  <c r="C375" i="9"/>
  <c r="B375" i="9"/>
  <c r="N372" i="9"/>
  <c r="M372" i="9"/>
  <c r="L372" i="9"/>
  <c r="K372" i="9"/>
  <c r="J372" i="9"/>
  <c r="I372" i="9"/>
  <c r="H372" i="9"/>
  <c r="G372" i="9"/>
  <c r="F372" i="9"/>
  <c r="E372" i="9"/>
  <c r="D372" i="9"/>
  <c r="C372" i="9"/>
  <c r="B372" i="9"/>
  <c r="N371" i="9"/>
  <c r="M371" i="9"/>
  <c r="L371" i="9"/>
  <c r="K371" i="9"/>
  <c r="J371" i="9"/>
  <c r="I371" i="9"/>
  <c r="H371" i="9"/>
  <c r="G371" i="9"/>
  <c r="F371" i="9"/>
  <c r="E371" i="9"/>
  <c r="D371" i="9"/>
  <c r="C371" i="9"/>
  <c r="B371" i="9"/>
  <c r="N370" i="9"/>
  <c r="M370" i="9"/>
  <c r="L370" i="9"/>
  <c r="K370" i="9"/>
  <c r="J370" i="9"/>
  <c r="I370" i="9"/>
  <c r="H370" i="9"/>
  <c r="G370" i="9"/>
  <c r="F370" i="9"/>
  <c r="E370" i="9"/>
  <c r="D370" i="9"/>
  <c r="C370" i="9"/>
  <c r="B370" i="9"/>
  <c r="N369" i="9"/>
  <c r="M369" i="9"/>
  <c r="L369" i="9"/>
  <c r="K369" i="9"/>
  <c r="J369" i="9"/>
  <c r="I369" i="9"/>
  <c r="H369" i="9"/>
  <c r="G369" i="9"/>
  <c r="F369" i="9"/>
  <c r="E369" i="9"/>
  <c r="D369" i="9"/>
  <c r="C369" i="9"/>
  <c r="B369" i="9"/>
  <c r="N366" i="9"/>
  <c r="N367" i="9" s="1"/>
  <c r="M366" i="9"/>
  <c r="M367" i="9" s="1"/>
  <c r="L366" i="9"/>
  <c r="L367" i="9" s="1"/>
  <c r="K366" i="9"/>
  <c r="J366" i="9"/>
  <c r="J367" i="9" s="1"/>
  <c r="I366" i="9"/>
  <c r="I367" i="9" s="1"/>
  <c r="H366" i="9"/>
  <c r="H367" i="9" s="1"/>
  <c r="G366" i="9"/>
  <c r="F366" i="9"/>
  <c r="F367" i="9" s="1"/>
  <c r="E366" i="9"/>
  <c r="E367" i="9" s="1"/>
  <c r="D366" i="9"/>
  <c r="D367" i="9" s="1"/>
  <c r="C366" i="9"/>
  <c r="B366" i="9"/>
  <c r="N365" i="9"/>
  <c r="M365" i="9"/>
  <c r="L365" i="9"/>
  <c r="K365" i="9"/>
  <c r="J365" i="9"/>
  <c r="I365" i="9"/>
  <c r="H365" i="9"/>
  <c r="G365" i="9"/>
  <c r="F365" i="9"/>
  <c r="E365" i="9"/>
  <c r="D365" i="9"/>
  <c r="C365" i="9"/>
  <c r="B365" i="9"/>
  <c r="N364" i="9"/>
  <c r="M364" i="9"/>
  <c r="L364" i="9"/>
  <c r="K364" i="9"/>
  <c r="J364" i="9"/>
  <c r="I364" i="9"/>
  <c r="H364" i="9"/>
  <c r="G364" i="9"/>
  <c r="F364" i="9"/>
  <c r="E364" i="9"/>
  <c r="D364" i="9"/>
  <c r="C364" i="9"/>
  <c r="B364" i="9"/>
  <c r="N363" i="9"/>
  <c r="M363" i="9"/>
  <c r="L363" i="9"/>
  <c r="K363" i="9"/>
  <c r="J363" i="9"/>
  <c r="I363" i="9"/>
  <c r="H363" i="9"/>
  <c r="G363" i="9"/>
  <c r="F363" i="9"/>
  <c r="E363" i="9"/>
  <c r="D363" i="9"/>
  <c r="C363" i="9"/>
  <c r="B363" i="9"/>
  <c r="N360" i="9"/>
  <c r="N361" i="9" s="1"/>
  <c r="M360" i="9"/>
  <c r="L360" i="9"/>
  <c r="K360" i="9"/>
  <c r="J360" i="9"/>
  <c r="I360" i="9"/>
  <c r="H360" i="9"/>
  <c r="G360" i="9"/>
  <c r="F360" i="9"/>
  <c r="F361" i="9" s="1"/>
  <c r="E360" i="9"/>
  <c r="D360" i="9"/>
  <c r="C360" i="9"/>
  <c r="B360" i="9"/>
  <c r="N359" i="9"/>
  <c r="M359" i="9"/>
  <c r="L359" i="9"/>
  <c r="K359" i="9"/>
  <c r="J359" i="9"/>
  <c r="I359" i="9"/>
  <c r="H359" i="9"/>
  <c r="G359" i="9"/>
  <c r="F359" i="9"/>
  <c r="E359" i="9"/>
  <c r="D359" i="9"/>
  <c r="C359" i="9"/>
  <c r="B359" i="9"/>
  <c r="N358" i="9"/>
  <c r="M358" i="9"/>
  <c r="L358" i="9"/>
  <c r="K358" i="9"/>
  <c r="J358" i="9"/>
  <c r="I358" i="9"/>
  <c r="H358" i="9"/>
  <c r="G358" i="9"/>
  <c r="F358" i="9"/>
  <c r="E358" i="9"/>
  <c r="D358" i="9"/>
  <c r="C358" i="9"/>
  <c r="B358" i="9"/>
  <c r="N357" i="9"/>
  <c r="M357" i="9"/>
  <c r="L357" i="9"/>
  <c r="K357" i="9"/>
  <c r="J357" i="9"/>
  <c r="I357" i="9"/>
  <c r="H357" i="9"/>
  <c r="G357" i="9"/>
  <c r="F357" i="9"/>
  <c r="E357" i="9"/>
  <c r="D357" i="9"/>
  <c r="C357" i="9"/>
  <c r="B357" i="9"/>
  <c r="N354" i="9"/>
  <c r="M354" i="9"/>
  <c r="M355" i="9" s="1"/>
  <c r="L354" i="9"/>
  <c r="L355" i="9" s="1"/>
  <c r="K354" i="9"/>
  <c r="J354" i="9"/>
  <c r="I354" i="9"/>
  <c r="I355" i="9" s="1"/>
  <c r="H354" i="9"/>
  <c r="H355" i="9" s="1"/>
  <c r="G354" i="9"/>
  <c r="F354" i="9"/>
  <c r="E354" i="9"/>
  <c r="E355" i="9" s="1"/>
  <c r="D354" i="9"/>
  <c r="D355" i="9" s="1"/>
  <c r="C354" i="9"/>
  <c r="B354" i="9"/>
  <c r="N353" i="9"/>
  <c r="M353" i="9"/>
  <c r="L353" i="9"/>
  <c r="K353" i="9"/>
  <c r="J353" i="9"/>
  <c r="I353" i="9"/>
  <c r="H353" i="9"/>
  <c r="G353" i="9"/>
  <c r="F353" i="9"/>
  <c r="E353" i="9"/>
  <c r="D353" i="9"/>
  <c r="C353" i="9"/>
  <c r="B353" i="9"/>
  <c r="N352" i="9"/>
  <c r="M352" i="9"/>
  <c r="L352" i="9"/>
  <c r="K352" i="9"/>
  <c r="J352" i="9"/>
  <c r="I352" i="9"/>
  <c r="H352" i="9"/>
  <c r="G352" i="9"/>
  <c r="F352" i="9"/>
  <c r="E352" i="9"/>
  <c r="D352" i="9"/>
  <c r="C352" i="9"/>
  <c r="B352" i="9"/>
  <c r="N351" i="9"/>
  <c r="M351" i="9"/>
  <c r="L351" i="9"/>
  <c r="K351" i="9"/>
  <c r="J351" i="9"/>
  <c r="I351" i="9"/>
  <c r="H351" i="9"/>
  <c r="G351" i="9"/>
  <c r="F351" i="9"/>
  <c r="E351" i="9"/>
  <c r="D351" i="9"/>
  <c r="C351" i="9"/>
  <c r="B351" i="9"/>
  <c r="N348" i="9"/>
  <c r="M348" i="9"/>
  <c r="L348" i="9"/>
  <c r="K348" i="9"/>
  <c r="J348" i="9"/>
  <c r="I348" i="9"/>
  <c r="H348" i="9"/>
  <c r="G348" i="9"/>
  <c r="F348" i="9"/>
  <c r="E348" i="9"/>
  <c r="D348" i="9"/>
  <c r="C348" i="9"/>
  <c r="B348" i="9"/>
  <c r="N347" i="9"/>
  <c r="M347" i="9"/>
  <c r="L347" i="9"/>
  <c r="K347" i="9"/>
  <c r="J347" i="9"/>
  <c r="I347" i="9"/>
  <c r="H347" i="9"/>
  <c r="G347" i="9"/>
  <c r="F347" i="9"/>
  <c r="E347" i="9"/>
  <c r="D347" i="9"/>
  <c r="C347" i="9"/>
  <c r="B347" i="9"/>
  <c r="N346" i="9"/>
  <c r="M346" i="9"/>
  <c r="L346" i="9"/>
  <c r="K346" i="9"/>
  <c r="J346" i="9"/>
  <c r="I346" i="9"/>
  <c r="H346" i="9"/>
  <c r="G346" i="9"/>
  <c r="F346" i="9"/>
  <c r="E346" i="9"/>
  <c r="D346" i="9"/>
  <c r="C346" i="9"/>
  <c r="B346" i="9"/>
  <c r="N345" i="9"/>
  <c r="M345" i="9"/>
  <c r="L345" i="9"/>
  <c r="K345" i="9"/>
  <c r="J345" i="9"/>
  <c r="I345" i="9"/>
  <c r="H345" i="9"/>
  <c r="G345" i="9"/>
  <c r="F345" i="9"/>
  <c r="E345" i="9"/>
  <c r="D345" i="9"/>
  <c r="C345" i="9"/>
  <c r="B345" i="9"/>
  <c r="N342" i="9"/>
  <c r="M342" i="9"/>
  <c r="M343" i="9" s="1"/>
  <c r="L342" i="9"/>
  <c r="L343" i="9" s="1"/>
  <c r="K342" i="9"/>
  <c r="J342" i="9"/>
  <c r="J343" i="9" s="1"/>
  <c r="I342" i="9"/>
  <c r="I343" i="9" s="1"/>
  <c r="H342" i="9"/>
  <c r="H343" i="9" s="1"/>
  <c r="G342" i="9"/>
  <c r="F342" i="9"/>
  <c r="E342" i="9"/>
  <c r="E343" i="9" s="1"/>
  <c r="D342" i="9"/>
  <c r="D343" i="9" s="1"/>
  <c r="C342" i="9"/>
  <c r="B342" i="9"/>
  <c r="N341" i="9"/>
  <c r="M341" i="9"/>
  <c r="L341" i="9"/>
  <c r="K341" i="9"/>
  <c r="J341" i="9"/>
  <c r="I341" i="9"/>
  <c r="H341" i="9"/>
  <c r="G341" i="9"/>
  <c r="F341" i="9"/>
  <c r="E341" i="9"/>
  <c r="D341" i="9"/>
  <c r="C341" i="9"/>
  <c r="B341" i="9"/>
  <c r="N340" i="9"/>
  <c r="M340" i="9"/>
  <c r="L340" i="9"/>
  <c r="K340" i="9"/>
  <c r="J340" i="9"/>
  <c r="I340" i="9"/>
  <c r="H340" i="9"/>
  <c r="G340" i="9"/>
  <c r="F340" i="9"/>
  <c r="E340" i="9"/>
  <c r="D340" i="9"/>
  <c r="C340" i="9"/>
  <c r="B340" i="9"/>
  <c r="N339" i="9"/>
  <c r="M339" i="9"/>
  <c r="L339" i="9"/>
  <c r="K339" i="9"/>
  <c r="J339" i="9"/>
  <c r="I339" i="9"/>
  <c r="H339" i="9"/>
  <c r="G339" i="9"/>
  <c r="F339" i="9"/>
  <c r="E339" i="9"/>
  <c r="D339" i="9"/>
  <c r="C339" i="9"/>
  <c r="B339" i="9"/>
  <c r="N336" i="9"/>
  <c r="N337" i="9" s="1"/>
  <c r="M336" i="9"/>
  <c r="L336" i="9"/>
  <c r="K336" i="9"/>
  <c r="J336" i="9"/>
  <c r="I336" i="9"/>
  <c r="H336" i="9"/>
  <c r="G336" i="9"/>
  <c r="F336" i="9"/>
  <c r="F337" i="9" s="1"/>
  <c r="E336" i="9"/>
  <c r="D336" i="9"/>
  <c r="C336" i="9"/>
  <c r="B336" i="9"/>
  <c r="N335" i="9"/>
  <c r="M335" i="9"/>
  <c r="L335" i="9"/>
  <c r="K335" i="9"/>
  <c r="J335" i="9"/>
  <c r="I335" i="9"/>
  <c r="H335" i="9"/>
  <c r="G335" i="9"/>
  <c r="F335" i="9"/>
  <c r="E335" i="9"/>
  <c r="D335" i="9"/>
  <c r="C335" i="9"/>
  <c r="B335" i="9"/>
  <c r="N334" i="9"/>
  <c r="M334" i="9"/>
  <c r="L334" i="9"/>
  <c r="K334" i="9"/>
  <c r="J334" i="9"/>
  <c r="I334" i="9"/>
  <c r="H334" i="9"/>
  <c r="G334" i="9"/>
  <c r="F334" i="9"/>
  <c r="E334" i="9"/>
  <c r="D334" i="9"/>
  <c r="C334" i="9"/>
  <c r="B334" i="9"/>
  <c r="N333" i="9"/>
  <c r="M333" i="9"/>
  <c r="L333" i="9"/>
  <c r="K333" i="9"/>
  <c r="J333" i="9"/>
  <c r="I333" i="9"/>
  <c r="H333" i="9"/>
  <c r="G333" i="9"/>
  <c r="F333" i="9"/>
  <c r="E333" i="9"/>
  <c r="D333" i="9"/>
  <c r="C333" i="9"/>
  <c r="B333" i="9"/>
  <c r="N330" i="9"/>
  <c r="N331" i="9" s="1"/>
  <c r="M330" i="9"/>
  <c r="M331" i="9" s="1"/>
  <c r="L330" i="9"/>
  <c r="L331" i="9" s="1"/>
  <c r="K330" i="9"/>
  <c r="J330" i="9"/>
  <c r="J331" i="9" s="1"/>
  <c r="I330" i="9"/>
  <c r="I331" i="9" s="1"/>
  <c r="H330" i="9"/>
  <c r="H331" i="9" s="1"/>
  <c r="G330" i="9"/>
  <c r="F330" i="9"/>
  <c r="F331" i="9" s="1"/>
  <c r="E330" i="9"/>
  <c r="E331" i="9" s="1"/>
  <c r="D330" i="9"/>
  <c r="D331" i="9" s="1"/>
  <c r="C330" i="9"/>
  <c r="B330" i="9"/>
  <c r="B331" i="9" s="1"/>
  <c r="N329" i="9"/>
  <c r="M329" i="9"/>
  <c r="L329" i="9"/>
  <c r="K329" i="9"/>
  <c r="J329" i="9"/>
  <c r="I329" i="9"/>
  <c r="H329" i="9"/>
  <c r="G329" i="9"/>
  <c r="F329" i="9"/>
  <c r="E329" i="9"/>
  <c r="D329" i="9"/>
  <c r="C329" i="9"/>
  <c r="B329" i="9"/>
  <c r="N328" i="9"/>
  <c r="M328" i="9"/>
  <c r="L328" i="9"/>
  <c r="K328" i="9"/>
  <c r="J328" i="9"/>
  <c r="I328" i="9"/>
  <c r="H328" i="9"/>
  <c r="G328" i="9"/>
  <c r="F328" i="9"/>
  <c r="E328" i="9"/>
  <c r="D328" i="9"/>
  <c r="C328" i="9"/>
  <c r="B328" i="9"/>
  <c r="N327" i="9"/>
  <c r="M327" i="9"/>
  <c r="L327" i="9"/>
  <c r="K327" i="9"/>
  <c r="J327" i="9"/>
  <c r="I327" i="9"/>
  <c r="H327" i="9"/>
  <c r="G327" i="9"/>
  <c r="F327" i="9"/>
  <c r="E327" i="9"/>
  <c r="D327" i="9"/>
  <c r="C327" i="9"/>
  <c r="B327" i="9"/>
  <c r="BA201" i="9"/>
  <c r="B444" i="9" s="1"/>
  <c r="AZ201" i="9"/>
  <c r="B445" i="9" s="1"/>
  <c r="AY201" i="9"/>
  <c r="B446" i="9" s="1"/>
  <c r="B452" i="9" s="1"/>
  <c r="AX201" i="9"/>
  <c r="B447" i="9" s="1"/>
  <c r="B453" i="9" s="1"/>
  <c r="AW201" i="9"/>
  <c r="C444" i="9" s="1"/>
  <c r="AV201" i="9"/>
  <c r="C445" i="9" s="1"/>
  <c r="C451" i="9" s="1"/>
  <c r="AU201" i="9"/>
  <c r="C446" i="9" s="1"/>
  <c r="AT201" i="9"/>
  <c r="C447" i="9" s="1"/>
  <c r="C453" i="9" s="1"/>
  <c r="AS201" i="9"/>
  <c r="D444" i="9" s="1"/>
  <c r="AR201" i="9"/>
  <c r="D445" i="9" s="1"/>
  <c r="AQ201" i="9"/>
  <c r="D446" i="9" s="1"/>
  <c r="D452" i="9" s="1"/>
  <c r="AP201" i="9"/>
  <c r="D447" i="9" s="1"/>
  <c r="AO201" i="9"/>
  <c r="E444" i="9" s="1"/>
  <c r="AN201" i="9"/>
  <c r="E445" i="9" s="1"/>
  <c r="E451" i="9" s="1"/>
  <c r="AM201" i="9"/>
  <c r="E446" i="9" s="1"/>
  <c r="E452" i="9" s="1"/>
  <c r="AL201" i="9"/>
  <c r="E447" i="9" s="1"/>
  <c r="E453" i="9" s="1"/>
  <c r="AK201" i="9"/>
  <c r="F444" i="9" s="1"/>
  <c r="AJ201" i="9"/>
  <c r="F445" i="9" s="1"/>
  <c r="F451" i="9" s="1"/>
  <c r="AI201" i="9"/>
  <c r="F446" i="9" s="1"/>
  <c r="AH201" i="9"/>
  <c r="F447" i="9" s="1"/>
  <c r="AG201" i="9"/>
  <c r="G444" i="9" s="1"/>
  <c r="AF201" i="9"/>
  <c r="G445" i="9" s="1"/>
  <c r="G451" i="9" s="1"/>
  <c r="AE201" i="9"/>
  <c r="G446" i="9" s="1"/>
  <c r="AD201" i="9"/>
  <c r="G447" i="9" s="1"/>
  <c r="AC201" i="9"/>
  <c r="H444" i="9" s="1"/>
  <c r="AB201" i="9"/>
  <c r="H445" i="9" s="1"/>
  <c r="AA201" i="9"/>
  <c r="H446" i="9" s="1"/>
  <c r="H452" i="9" s="1"/>
  <c r="Z201" i="9"/>
  <c r="H447" i="9" s="1"/>
  <c r="Y201" i="9"/>
  <c r="I444" i="9" s="1"/>
  <c r="X201" i="9"/>
  <c r="I445" i="9" s="1"/>
  <c r="I451" i="9" s="1"/>
  <c r="W201" i="9"/>
  <c r="I446" i="9" s="1"/>
  <c r="I452" i="9" s="1"/>
  <c r="V201" i="9"/>
  <c r="I447" i="9" s="1"/>
  <c r="U201" i="9"/>
  <c r="J444" i="9" s="1"/>
  <c r="T201" i="9"/>
  <c r="J445" i="9" s="1"/>
  <c r="S201" i="9"/>
  <c r="J446" i="9" s="1"/>
  <c r="J452" i="9" s="1"/>
  <c r="R201" i="9"/>
  <c r="J447" i="9" s="1"/>
  <c r="J453" i="9" s="1"/>
  <c r="Q201" i="9"/>
  <c r="K444" i="9" s="1"/>
  <c r="P201" i="9"/>
  <c r="K445" i="9" s="1"/>
  <c r="K451" i="9" s="1"/>
  <c r="O201" i="9"/>
  <c r="K446" i="9" s="1"/>
  <c r="N201" i="9"/>
  <c r="K447" i="9" s="1"/>
  <c r="K453" i="9" s="1"/>
  <c r="M201" i="9"/>
  <c r="L444" i="9" s="1"/>
  <c r="L201" i="9"/>
  <c r="L445" i="9" s="1"/>
  <c r="K201" i="9"/>
  <c r="L446" i="9" s="1"/>
  <c r="L452" i="9" s="1"/>
  <c r="J201" i="9"/>
  <c r="L447" i="9" s="1"/>
  <c r="I201" i="9"/>
  <c r="M444" i="9" s="1"/>
  <c r="H201" i="9"/>
  <c r="M445" i="9" s="1"/>
  <c r="M451" i="9" s="1"/>
  <c r="G201" i="9"/>
  <c r="M446" i="9" s="1"/>
  <c r="M452" i="9" s="1"/>
  <c r="F201" i="9"/>
  <c r="M447" i="9" s="1"/>
  <c r="M453" i="9" s="1"/>
  <c r="E201" i="9"/>
  <c r="D201" i="9"/>
  <c r="C201" i="9"/>
  <c r="N447" i="9"/>
  <c r="B399" i="9"/>
  <c r="B400" i="9"/>
  <c r="B401" i="9"/>
  <c r="B402" i="9"/>
  <c r="C399" i="9"/>
  <c r="C401" i="9"/>
  <c r="C402" i="9"/>
  <c r="D399" i="9"/>
  <c r="D400" i="9"/>
  <c r="D401" i="9"/>
  <c r="D402" i="9"/>
  <c r="E399" i="9"/>
  <c r="E401" i="9"/>
  <c r="E402" i="9"/>
  <c r="F399" i="9"/>
  <c r="F400" i="9"/>
  <c r="F401" i="9"/>
  <c r="F402" i="9"/>
  <c r="F403" i="9" s="1"/>
  <c r="G399" i="9"/>
  <c r="G401" i="9"/>
  <c r="G402" i="9"/>
  <c r="H399" i="9"/>
  <c r="H400" i="9"/>
  <c r="H401" i="9"/>
  <c r="H402" i="9"/>
  <c r="I399" i="9"/>
  <c r="I401" i="9"/>
  <c r="I402" i="9"/>
  <c r="J399" i="9"/>
  <c r="J400" i="9"/>
  <c r="J401" i="9"/>
  <c r="J402" i="9"/>
  <c r="K399" i="9"/>
  <c r="K401" i="9"/>
  <c r="K402" i="9"/>
  <c r="L399" i="9"/>
  <c r="L400" i="9"/>
  <c r="L401" i="9"/>
  <c r="L402" i="9"/>
  <c r="M399" i="9"/>
  <c r="M401" i="9"/>
  <c r="M402" i="9"/>
  <c r="N399" i="9"/>
  <c r="N400" i="9"/>
  <c r="N401" i="9"/>
  <c r="N402" i="9"/>
  <c r="N403" i="9" s="1"/>
  <c r="BA125" i="9"/>
  <c r="B405" i="9" s="1"/>
  <c r="B394" i="9"/>
  <c r="B396" i="9"/>
  <c r="C394" i="9"/>
  <c r="AU125" i="9"/>
  <c r="C407" i="9" s="1"/>
  <c r="C396" i="9"/>
  <c r="D393" i="9"/>
  <c r="AR125" i="9"/>
  <c r="D406" i="9" s="1"/>
  <c r="D396" i="9"/>
  <c r="E395" i="9"/>
  <c r="E396" i="9"/>
  <c r="E397" i="9" s="1"/>
  <c r="AK125" i="9"/>
  <c r="F405" i="9" s="1"/>
  <c r="F394" i="9"/>
  <c r="F396" i="9"/>
  <c r="F397" i="9" s="1"/>
  <c r="G394" i="9"/>
  <c r="G395" i="9"/>
  <c r="G396" i="9"/>
  <c r="H393" i="9"/>
  <c r="AB125" i="9"/>
  <c r="H406" i="9" s="1"/>
  <c r="H396" i="9"/>
  <c r="I395" i="9"/>
  <c r="I396" i="9"/>
  <c r="U125" i="9"/>
  <c r="J405" i="9" s="1"/>
  <c r="J394" i="9"/>
  <c r="J396" i="9"/>
  <c r="K394" i="9"/>
  <c r="K395" i="9"/>
  <c r="K396" i="9"/>
  <c r="L393" i="9"/>
  <c r="L125" i="9"/>
  <c r="L406" i="9" s="1"/>
  <c r="L395" i="9"/>
  <c r="L396" i="9"/>
  <c r="G125" i="9"/>
  <c r="M407" i="9" s="1"/>
  <c r="M396" i="9"/>
  <c r="E125" i="9"/>
  <c r="N394" i="9"/>
  <c r="N396" i="9"/>
  <c r="N397" i="9" s="1"/>
  <c r="B201" i="8"/>
  <c r="B125" i="8"/>
  <c r="B124" i="8"/>
  <c r="B123" i="8"/>
  <c r="O604" i="9" l="1"/>
  <c r="G563" i="9"/>
  <c r="B564" i="9"/>
  <c r="J564" i="9"/>
  <c r="E565" i="9"/>
  <c r="M565" i="9"/>
  <c r="H566" i="9"/>
  <c r="K642" i="12"/>
  <c r="O402" i="12"/>
  <c r="O403" i="12" s="1"/>
  <c r="H451" i="12"/>
  <c r="J627" i="12"/>
  <c r="K627" i="12" s="1"/>
  <c r="N401" i="12"/>
  <c r="O399" i="12"/>
  <c r="O614" i="12"/>
  <c r="O615" i="12"/>
  <c r="L644" i="12"/>
  <c r="L646" i="12" s="1"/>
  <c r="N402" i="12"/>
  <c r="P402" i="12" s="1"/>
  <c r="N445" i="12"/>
  <c r="N451" i="12" s="1"/>
  <c r="N396" i="12"/>
  <c r="N397" i="12" s="1"/>
  <c r="O462" i="12"/>
  <c r="G451" i="12"/>
  <c r="H397" i="12"/>
  <c r="H337" i="12"/>
  <c r="H349" i="12"/>
  <c r="H361" i="12"/>
  <c r="H373" i="12"/>
  <c r="D428" i="12"/>
  <c r="L428" i="12"/>
  <c r="P360" i="12"/>
  <c r="J397" i="12"/>
  <c r="P414" i="12"/>
  <c r="P427" i="12"/>
  <c r="P390" i="12"/>
  <c r="P420" i="12"/>
  <c r="I397" i="12"/>
  <c r="C397" i="12"/>
  <c r="C403" i="12"/>
  <c r="G598" i="12"/>
  <c r="P433" i="12"/>
  <c r="M397" i="12"/>
  <c r="G355" i="12"/>
  <c r="P355" i="12" s="1"/>
  <c r="P354" i="12"/>
  <c r="G337" i="12"/>
  <c r="E397" i="12"/>
  <c r="E403" i="12"/>
  <c r="F343" i="12"/>
  <c r="P343" i="12" s="1"/>
  <c r="P342" i="12"/>
  <c r="F367" i="12"/>
  <c r="P367" i="12" s="1"/>
  <c r="P366" i="12"/>
  <c r="O608" i="12"/>
  <c r="O514" i="12"/>
  <c r="O529" i="12"/>
  <c r="O531" i="12"/>
  <c r="O516" i="12"/>
  <c r="N403" i="12"/>
  <c r="G403" i="12"/>
  <c r="I403" i="12"/>
  <c r="K403" i="12"/>
  <c r="M403" i="12"/>
  <c r="O530" i="12"/>
  <c r="O515" i="12"/>
  <c r="I337" i="12"/>
  <c r="I373" i="12"/>
  <c r="H465" i="12"/>
  <c r="C466" i="12"/>
  <c r="C506" i="12" s="1"/>
  <c r="K466" i="12"/>
  <c r="K506" i="12" s="1"/>
  <c r="F467" i="12"/>
  <c r="N467" i="12"/>
  <c r="I468" i="12"/>
  <c r="O505" i="12"/>
  <c r="L451" i="12"/>
  <c r="B453" i="12"/>
  <c r="O603" i="12"/>
  <c r="F397" i="12"/>
  <c r="O448" i="12"/>
  <c r="O547" i="12" s="1"/>
  <c r="O613" i="12"/>
  <c r="O469" i="12"/>
  <c r="F337" i="12"/>
  <c r="N337" i="12"/>
  <c r="F349" i="12"/>
  <c r="N349" i="12"/>
  <c r="F361" i="12"/>
  <c r="N361" i="12"/>
  <c r="B415" i="12"/>
  <c r="J415" i="12"/>
  <c r="E465" i="12"/>
  <c r="M465" i="12"/>
  <c r="H466" i="12"/>
  <c r="C467" i="12"/>
  <c r="K467" i="12"/>
  <c r="F468" i="12"/>
  <c r="N468" i="12"/>
  <c r="E563" i="12"/>
  <c r="M563" i="12"/>
  <c r="H564" i="12"/>
  <c r="C565" i="12"/>
  <c r="K565" i="12"/>
  <c r="F566" i="12"/>
  <c r="N566" i="12"/>
  <c r="O654" i="12"/>
  <c r="F403" i="12"/>
  <c r="AN125" i="9"/>
  <c r="E406" i="9" s="1"/>
  <c r="O396" i="9"/>
  <c r="M403" i="9"/>
  <c r="E403" i="9"/>
  <c r="M663" i="9"/>
  <c r="N663" i="9" s="1"/>
  <c r="M400" i="9"/>
  <c r="I400" i="9"/>
  <c r="E337" i="9"/>
  <c r="M337" i="9"/>
  <c r="E349" i="9"/>
  <c r="E361" i="9"/>
  <c r="M361" i="9"/>
  <c r="E373" i="9"/>
  <c r="M373" i="9"/>
  <c r="D465" i="9"/>
  <c r="L465" i="9"/>
  <c r="G466" i="9"/>
  <c r="B467" i="9"/>
  <c r="J467" i="9"/>
  <c r="E468" i="9"/>
  <c r="M468" i="9"/>
  <c r="M508" i="9" s="1"/>
  <c r="O125" i="9"/>
  <c r="F452" i="9"/>
  <c r="M397" i="9"/>
  <c r="O342" i="9"/>
  <c r="O354" i="9"/>
  <c r="O366" i="9"/>
  <c r="O378" i="9"/>
  <c r="O390" i="9"/>
  <c r="O420" i="9"/>
  <c r="O433" i="9"/>
  <c r="I453" i="9"/>
  <c r="O598" i="9"/>
  <c r="O554" i="9"/>
  <c r="B466" i="9"/>
  <c r="J466" i="9"/>
  <c r="J506" i="9" s="1"/>
  <c r="E467" i="9"/>
  <c r="M467" i="9"/>
  <c r="H468" i="9"/>
  <c r="H337" i="9"/>
  <c r="H349" i="9"/>
  <c r="H361" i="9"/>
  <c r="I337" i="9"/>
  <c r="I349" i="9"/>
  <c r="O348" i="9"/>
  <c r="O360" i="9"/>
  <c r="O372" i="9"/>
  <c r="O384" i="9"/>
  <c r="O427" i="9"/>
  <c r="O402" i="9"/>
  <c r="B598" i="9"/>
  <c r="B605" i="9" s="1"/>
  <c r="B355" i="9"/>
  <c r="O355" i="9" s="1"/>
  <c r="H373" i="9"/>
  <c r="B343" i="9"/>
  <c r="O343" i="9" s="1"/>
  <c r="B367" i="9"/>
  <c r="O367" i="9" s="1"/>
  <c r="J397" i="9"/>
  <c r="J403" i="9"/>
  <c r="B403" i="9"/>
  <c r="O403" i="9" s="1"/>
  <c r="I466" i="9"/>
  <c r="D467" i="9"/>
  <c r="L467" i="9"/>
  <c r="G468" i="9"/>
  <c r="N444" i="9"/>
  <c r="N450" i="9" s="1"/>
  <c r="F453" i="9"/>
  <c r="N405" i="9"/>
  <c r="N446" i="9"/>
  <c r="N445" i="9"/>
  <c r="M668" i="9"/>
  <c r="M670" i="9" s="1"/>
  <c r="E636" i="9"/>
  <c r="E638" i="9" s="1"/>
  <c r="L666" i="9"/>
  <c r="K662" i="9"/>
  <c r="J451" i="9"/>
  <c r="K397" i="9"/>
  <c r="I397" i="9"/>
  <c r="G397" i="9"/>
  <c r="C397" i="9"/>
  <c r="L403" i="9"/>
  <c r="H403" i="9"/>
  <c r="D403" i="9"/>
  <c r="G453" i="9"/>
  <c r="C331" i="9"/>
  <c r="K331" i="9"/>
  <c r="C343" i="9"/>
  <c r="K343" i="9"/>
  <c r="I461" i="9"/>
  <c r="H643" i="9"/>
  <c r="H644" i="9" s="1"/>
  <c r="H646" i="9" s="1"/>
  <c r="J658" i="9"/>
  <c r="J631" i="12"/>
  <c r="K631" i="12" s="1"/>
  <c r="I632" i="12"/>
  <c r="B337" i="9"/>
  <c r="J337" i="9"/>
  <c r="F343" i="9"/>
  <c r="N343" i="9"/>
  <c r="I361" i="9"/>
  <c r="I373" i="9"/>
  <c r="H465" i="9"/>
  <c r="C466" i="9"/>
  <c r="C506" i="9" s="1"/>
  <c r="K466" i="9"/>
  <c r="F467" i="9"/>
  <c r="N467" i="9"/>
  <c r="I468" i="9"/>
  <c r="D502" i="9"/>
  <c r="L502" i="9"/>
  <c r="H525" i="9"/>
  <c r="D539" i="9"/>
  <c r="L539" i="9"/>
  <c r="H546" i="9"/>
  <c r="G639" i="9"/>
  <c r="J647" i="9"/>
  <c r="J648" i="9" s="1"/>
  <c r="L397" i="9"/>
  <c r="H397" i="9"/>
  <c r="D397" i="9"/>
  <c r="K403" i="9"/>
  <c r="I403" i="9"/>
  <c r="G403" i="9"/>
  <c r="C403" i="9"/>
  <c r="L453" i="9"/>
  <c r="H453" i="9"/>
  <c r="D453" i="9"/>
  <c r="G331" i="9"/>
  <c r="C337" i="9"/>
  <c r="G343" i="9"/>
  <c r="B361" i="9"/>
  <c r="J361" i="9"/>
  <c r="F385" i="9"/>
  <c r="N385" i="9"/>
  <c r="I465" i="9"/>
  <c r="D466" i="9"/>
  <c r="L466" i="9"/>
  <c r="G467" i="9"/>
  <c r="B468" i="9"/>
  <c r="J468" i="9"/>
  <c r="E461" i="9"/>
  <c r="M461" i="9"/>
  <c r="D337" i="9"/>
  <c r="L337" i="9"/>
  <c r="D349" i="9"/>
  <c r="L349" i="9"/>
  <c r="E466" i="9"/>
  <c r="M466" i="9"/>
  <c r="H467" i="9"/>
  <c r="C468" i="9"/>
  <c r="K468" i="9"/>
  <c r="B563" i="9"/>
  <c r="J563" i="9"/>
  <c r="E564" i="9"/>
  <c r="M564" i="9"/>
  <c r="H565" i="9"/>
  <c r="C566" i="9"/>
  <c r="K566" i="9"/>
  <c r="D634" i="9"/>
  <c r="H648" i="9"/>
  <c r="H650" i="9" s="1"/>
  <c r="N605" i="9"/>
  <c r="D361" i="9"/>
  <c r="L361" i="9"/>
  <c r="D373" i="9"/>
  <c r="L373" i="9"/>
  <c r="F466" i="9"/>
  <c r="F506" i="9" s="1"/>
  <c r="N466" i="9"/>
  <c r="I467" i="9"/>
  <c r="D468" i="9"/>
  <c r="L468" i="9"/>
  <c r="C563" i="9"/>
  <c r="K563" i="9"/>
  <c r="F564" i="9"/>
  <c r="N564" i="9"/>
  <c r="I565" i="9"/>
  <c r="D566" i="9"/>
  <c r="L566" i="9"/>
  <c r="D403" i="12"/>
  <c r="B451" i="9"/>
  <c r="D494" i="9"/>
  <c r="H502" i="9"/>
  <c r="D525" i="9"/>
  <c r="L525" i="9"/>
  <c r="H539" i="9"/>
  <c r="D546" i="9"/>
  <c r="L546" i="9"/>
  <c r="L403" i="12"/>
  <c r="G349" i="12"/>
  <c r="G361" i="12"/>
  <c r="G373" i="12"/>
  <c r="N465" i="12"/>
  <c r="I466" i="12"/>
  <c r="I506" i="12" s="1"/>
  <c r="D467" i="12"/>
  <c r="D507" i="12" s="1"/>
  <c r="L467" i="12"/>
  <c r="G468" i="12"/>
  <c r="N647" i="12"/>
  <c r="O647" i="12" s="1"/>
  <c r="O648" i="12" s="1"/>
  <c r="O650" i="12" s="1"/>
  <c r="G397" i="12"/>
  <c r="H403" i="12"/>
  <c r="B337" i="12"/>
  <c r="J337" i="12"/>
  <c r="J349" i="12"/>
  <c r="J361" i="12"/>
  <c r="F415" i="12"/>
  <c r="N415" i="12"/>
  <c r="I465" i="12"/>
  <c r="D466" i="12"/>
  <c r="L466" i="12"/>
  <c r="G467" i="12"/>
  <c r="G507" i="12" s="1"/>
  <c r="B468" i="12"/>
  <c r="B508" i="12" s="1"/>
  <c r="J468" i="12"/>
  <c r="I563" i="12"/>
  <c r="D564" i="12"/>
  <c r="L564" i="12"/>
  <c r="G565" i="12"/>
  <c r="B566" i="12"/>
  <c r="J566" i="12"/>
  <c r="L397" i="12"/>
  <c r="D397" i="12"/>
  <c r="J403" i="12"/>
  <c r="J451" i="12"/>
  <c r="D337" i="12"/>
  <c r="L337" i="12"/>
  <c r="D349" i="12"/>
  <c r="L349" i="12"/>
  <c r="D361" i="12"/>
  <c r="L361" i="12"/>
  <c r="D373" i="12"/>
  <c r="L373" i="12"/>
  <c r="H428" i="12"/>
  <c r="F466" i="12"/>
  <c r="I467" i="12"/>
  <c r="D468" i="12"/>
  <c r="L468" i="12"/>
  <c r="C563" i="12"/>
  <c r="K563" i="12"/>
  <c r="F564" i="12"/>
  <c r="N564" i="12"/>
  <c r="I565" i="12"/>
  <c r="D566" i="12"/>
  <c r="L566" i="12"/>
  <c r="K635" i="12"/>
  <c r="K397" i="12"/>
  <c r="F451" i="12"/>
  <c r="B451" i="12"/>
  <c r="D465" i="12"/>
  <c r="L465" i="12"/>
  <c r="G466" i="12"/>
  <c r="G506" i="12" s="1"/>
  <c r="B467" i="12"/>
  <c r="J467" i="12"/>
  <c r="E468" i="12"/>
  <c r="M468" i="12"/>
  <c r="N605" i="12"/>
  <c r="D563" i="12"/>
  <c r="H563" i="12"/>
  <c r="L563" i="12"/>
  <c r="C564" i="12"/>
  <c r="G564" i="12"/>
  <c r="K564" i="12"/>
  <c r="B565" i="12"/>
  <c r="F565" i="12"/>
  <c r="J565" i="12"/>
  <c r="N565" i="12"/>
  <c r="E566" i="12"/>
  <c r="I566" i="12"/>
  <c r="M566" i="12"/>
  <c r="K566" i="12"/>
  <c r="D452" i="12"/>
  <c r="N450" i="12"/>
  <c r="E451" i="12"/>
  <c r="D486" i="12"/>
  <c r="H486" i="12"/>
  <c r="L486" i="12"/>
  <c r="D494" i="12"/>
  <c r="H494" i="12"/>
  <c r="L494" i="12"/>
  <c r="D525" i="12"/>
  <c r="H525" i="12"/>
  <c r="L525" i="12"/>
  <c r="D539" i="12"/>
  <c r="H539" i="12"/>
  <c r="L539" i="12"/>
  <c r="D546" i="12"/>
  <c r="D599" i="12" s="1"/>
  <c r="H546" i="12"/>
  <c r="H599" i="12" s="1"/>
  <c r="L546" i="12"/>
  <c r="M451" i="12"/>
  <c r="I451" i="12"/>
  <c r="C452" i="12"/>
  <c r="D461" i="12"/>
  <c r="D615" i="12" s="1"/>
  <c r="H461" i="12"/>
  <c r="H614" i="12" s="1"/>
  <c r="L461" i="12"/>
  <c r="L615" i="12" s="1"/>
  <c r="L478" i="12"/>
  <c r="N447" i="12"/>
  <c r="M447" i="12"/>
  <c r="L447" i="12"/>
  <c r="L453" i="12" s="1"/>
  <c r="K447" i="12"/>
  <c r="K453" i="12" s="1"/>
  <c r="J447" i="12"/>
  <c r="J453" i="12" s="1"/>
  <c r="I447" i="12"/>
  <c r="I453" i="12" s="1"/>
  <c r="H447" i="12"/>
  <c r="H453" i="12" s="1"/>
  <c r="G447" i="12"/>
  <c r="G453" i="12" s="1"/>
  <c r="F447" i="12"/>
  <c r="F453" i="12" s="1"/>
  <c r="N446" i="12"/>
  <c r="N507" i="12" s="1"/>
  <c r="M446" i="12"/>
  <c r="M452" i="12" s="1"/>
  <c r="L446" i="12"/>
  <c r="L452" i="12" s="1"/>
  <c r="K446" i="12"/>
  <c r="K452" i="12" s="1"/>
  <c r="J446" i="12"/>
  <c r="J452" i="12" s="1"/>
  <c r="I446" i="12"/>
  <c r="I452" i="12" s="1"/>
  <c r="H446" i="12"/>
  <c r="H452" i="12" s="1"/>
  <c r="G446" i="12"/>
  <c r="G452" i="12" s="1"/>
  <c r="B563" i="12"/>
  <c r="F563" i="12"/>
  <c r="J563" i="12"/>
  <c r="N563" i="12"/>
  <c r="E564" i="12"/>
  <c r="I564" i="12"/>
  <c r="M564" i="12"/>
  <c r="D565" i="12"/>
  <c r="H565" i="12"/>
  <c r="L565" i="12"/>
  <c r="C566" i="12"/>
  <c r="G566" i="12"/>
  <c r="P566" i="12" s="1"/>
  <c r="E461" i="12"/>
  <c r="E463" i="12" s="1"/>
  <c r="I461" i="12"/>
  <c r="I614" i="12" s="1"/>
  <c r="M461" i="12"/>
  <c r="M615" i="12" s="1"/>
  <c r="E486" i="12"/>
  <c r="I486" i="12"/>
  <c r="M486" i="12"/>
  <c r="E494" i="12"/>
  <c r="I494" i="12"/>
  <c r="M494" i="12"/>
  <c r="M496" i="12" s="1"/>
  <c r="E502" i="12"/>
  <c r="I502" i="12"/>
  <c r="M502" i="12"/>
  <c r="E539" i="12"/>
  <c r="I539" i="12"/>
  <c r="M539" i="12"/>
  <c r="E546" i="12"/>
  <c r="I546" i="12"/>
  <c r="I548" i="12" s="1"/>
  <c r="M546" i="12"/>
  <c r="M599" i="12" s="1"/>
  <c r="M453" i="12"/>
  <c r="E453" i="12"/>
  <c r="B441" i="12"/>
  <c r="B608" i="12" s="1"/>
  <c r="F441" i="12"/>
  <c r="F613" i="12" s="1"/>
  <c r="B461" i="12"/>
  <c r="F461" i="12"/>
  <c r="F615" i="12" s="1"/>
  <c r="J461" i="12"/>
  <c r="J614" i="12" s="1"/>
  <c r="B478" i="12"/>
  <c r="F478" i="12"/>
  <c r="J478" i="12"/>
  <c r="B486" i="12"/>
  <c r="F486" i="12"/>
  <c r="J486" i="12"/>
  <c r="B494" i="12"/>
  <c r="F494" i="12"/>
  <c r="G496" i="12" s="1"/>
  <c r="J494" i="12"/>
  <c r="N494" i="12"/>
  <c r="O496" i="12" s="1"/>
  <c r="B502" i="12"/>
  <c r="F502" i="12"/>
  <c r="J502" i="12"/>
  <c r="B525" i="12"/>
  <c r="F525" i="12"/>
  <c r="J525" i="12"/>
  <c r="N525" i="12"/>
  <c r="B539" i="12"/>
  <c r="F539" i="12"/>
  <c r="J539" i="12"/>
  <c r="N539" i="12"/>
  <c r="B546" i="12"/>
  <c r="B561" i="12" s="1"/>
  <c r="F546" i="12"/>
  <c r="F548" i="12" s="1"/>
  <c r="J546" i="12"/>
  <c r="J592" i="12" s="1"/>
  <c r="F452" i="12"/>
  <c r="B452" i="12"/>
  <c r="C441" i="12"/>
  <c r="C613" i="12" s="1"/>
  <c r="G441" i="12"/>
  <c r="K441" i="12"/>
  <c r="K613" i="12" s="1"/>
  <c r="N441" i="12"/>
  <c r="O442" i="12" s="1"/>
  <c r="C461" i="12"/>
  <c r="C615" i="12" s="1"/>
  <c r="G461" i="12"/>
  <c r="P461" i="12" s="1"/>
  <c r="K461" i="12"/>
  <c r="N461" i="12"/>
  <c r="C478" i="12"/>
  <c r="G478" i="12"/>
  <c r="K478" i="12"/>
  <c r="C486" i="12"/>
  <c r="G486" i="12"/>
  <c r="K486" i="12"/>
  <c r="N486" i="12"/>
  <c r="O488" i="12" s="1"/>
  <c r="C494" i="12"/>
  <c r="G494" i="12"/>
  <c r="K494" i="12"/>
  <c r="L496" i="12" s="1"/>
  <c r="C502" i="12"/>
  <c r="G502" i="12"/>
  <c r="K502" i="12"/>
  <c r="N502" i="12"/>
  <c r="C525" i="12"/>
  <c r="G525" i="12"/>
  <c r="K525" i="12"/>
  <c r="C539" i="12"/>
  <c r="G539" i="12"/>
  <c r="P539" i="12" s="1"/>
  <c r="K539" i="12"/>
  <c r="C546" i="12"/>
  <c r="C592" i="12" s="1"/>
  <c r="G546" i="12"/>
  <c r="K546" i="12"/>
  <c r="K599" i="12" s="1"/>
  <c r="N546" i="12"/>
  <c r="E355" i="12"/>
  <c r="I355" i="12"/>
  <c r="E343" i="12"/>
  <c r="I343" i="12"/>
  <c r="M343" i="12"/>
  <c r="E349" i="12"/>
  <c r="I349" i="12"/>
  <c r="M349" i="12"/>
  <c r="B343" i="12"/>
  <c r="C391" i="12"/>
  <c r="G391" i="12"/>
  <c r="K391" i="12"/>
  <c r="F373" i="12"/>
  <c r="J373" i="12"/>
  <c r="N373" i="12"/>
  <c r="E421" i="12"/>
  <c r="I421" i="12"/>
  <c r="M421" i="12"/>
  <c r="E428" i="12"/>
  <c r="I428" i="12"/>
  <c r="M428" i="12"/>
  <c r="E361" i="12"/>
  <c r="I361" i="12"/>
  <c r="M361" i="12"/>
  <c r="E373" i="12"/>
  <c r="M373" i="12"/>
  <c r="D391" i="12"/>
  <c r="H391" i="12"/>
  <c r="L391" i="12"/>
  <c r="C415" i="12"/>
  <c r="G415" i="12"/>
  <c r="P415" i="12" s="1"/>
  <c r="K415" i="12"/>
  <c r="B428" i="12"/>
  <c r="F428" i="12"/>
  <c r="J428" i="12"/>
  <c r="N428" i="12"/>
  <c r="N395" i="12"/>
  <c r="M395" i="12"/>
  <c r="L395" i="12"/>
  <c r="B385" i="12"/>
  <c r="F385" i="12"/>
  <c r="J385" i="12"/>
  <c r="N385" i="12"/>
  <c r="D415" i="12"/>
  <c r="H415" i="12"/>
  <c r="L415" i="12"/>
  <c r="N394" i="12"/>
  <c r="M394" i="12"/>
  <c r="L394" i="12"/>
  <c r="K394" i="12"/>
  <c r="J394" i="12"/>
  <c r="I394" i="12"/>
  <c r="H394" i="12"/>
  <c r="G394" i="12"/>
  <c r="N400" i="12"/>
  <c r="M400" i="12"/>
  <c r="L400" i="12"/>
  <c r="K400" i="12"/>
  <c r="J400" i="12"/>
  <c r="I400" i="12"/>
  <c r="H400" i="12"/>
  <c r="G400" i="12"/>
  <c r="B349" i="12"/>
  <c r="B361" i="12"/>
  <c r="C385" i="12"/>
  <c r="G385" i="12"/>
  <c r="K385" i="12"/>
  <c r="D421" i="12"/>
  <c r="H421" i="12"/>
  <c r="L421" i="12"/>
  <c r="B403" i="12"/>
  <c r="B125" i="12"/>
  <c r="F125" i="12"/>
  <c r="O405" i="12" s="1"/>
  <c r="J125" i="12"/>
  <c r="N125" i="12"/>
  <c r="S125" i="12"/>
  <c r="W125" i="12"/>
  <c r="AA125" i="12"/>
  <c r="AE125" i="12"/>
  <c r="AI125" i="12"/>
  <c r="E408" i="12"/>
  <c r="D408" i="12"/>
  <c r="C408" i="12"/>
  <c r="B408" i="12"/>
  <c r="D505" i="12"/>
  <c r="D614" i="12"/>
  <c r="C125" i="12"/>
  <c r="O408" i="12" s="1"/>
  <c r="G125" i="12"/>
  <c r="K125" i="12"/>
  <c r="L408" i="12" s="1"/>
  <c r="T125" i="12"/>
  <c r="X125" i="12"/>
  <c r="AB125" i="12"/>
  <c r="AF125" i="12"/>
  <c r="AJ125" i="12"/>
  <c r="F407" i="12" s="1"/>
  <c r="E407" i="12"/>
  <c r="D407" i="12"/>
  <c r="C407" i="12"/>
  <c r="B407" i="12"/>
  <c r="M355" i="12"/>
  <c r="E505" i="12"/>
  <c r="I505" i="12"/>
  <c r="M505" i="12"/>
  <c r="D506" i="12"/>
  <c r="H506" i="12"/>
  <c r="L506" i="12"/>
  <c r="C507" i="12"/>
  <c r="F508" i="12"/>
  <c r="J508" i="12"/>
  <c r="D125" i="12"/>
  <c r="O407" i="12" s="1"/>
  <c r="H125" i="12"/>
  <c r="L125" i="12"/>
  <c r="Q125" i="12"/>
  <c r="K407" i="12" s="1"/>
  <c r="U125" i="12"/>
  <c r="Y125" i="12"/>
  <c r="AC125" i="12"/>
  <c r="AG125" i="12"/>
  <c r="F406" i="12"/>
  <c r="E406" i="12"/>
  <c r="D406" i="12"/>
  <c r="C406" i="12"/>
  <c r="B406" i="12"/>
  <c r="N448" i="12"/>
  <c r="J505" i="12"/>
  <c r="N505" i="12"/>
  <c r="E506" i="12"/>
  <c r="M506" i="12"/>
  <c r="L507" i="12"/>
  <c r="C508" i="12"/>
  <c r="K508" i="12"/>
  <c r="B397" i="12"/>
  <c r="E125" i="12"/>
  <c r="I125" i="12"/>
  <c r="M405" i="12" s="1"/>
  <c r="M125" i="12"/>
  <c r="L405" i="12" s="1"/>
  <c r="R125" i="12"/>
  <c r="K405" i="12" s="1"/>
  <c r="V125" i="12"/>
  <c r="Z125" i="12"/>
  <c r="AD125" i="12"/>
  <c r="AH125" i="12"/>
  <c r="F405" i="12"/>
  <c r="E405" i="12"/>
  <c r="D405" i="12"/>
  <c r="C405" i="12"/>
  <c r="B405" i="12"/>
  <c r="M450" i="12"/>
  <c r="L450" i="12"/>
  <c r="K450" i="12"/>
  <c r="J450" i="12"/>
  <c r="I450" i="12"/>
  <c r="H450" i="12"/>
  <c r="G450" i="12"/>
  <c r="G454" i="12" s="1"/>
  <c r="F450" i="12"/>
  <c r="F454" i="12" s="1"/>
  <c r="F448" i="12"/>
  <c r="E448" i="12"/>
  <c r="E450" i="12"/>
  <c r="E454" i="12" s="1"/>
  <c r="D448" i="12"/>
  <c r="D450" i="12"/>
  <c r="D454" i="12" s="1"/>
  <c r="C450" i="12"/>
  <c r="C454" i="12" s="1"/>
  <c r="C448" i="12"/>
  <c r="B450" i="12"/>
  <c r="B454" i="12" s="1"/>
  <c r="B448" i="12"/>
  <c r="C442" i="12"/>
  <c r="B506" i="12"/>
  <c r="F506" i="12"/>
  <c r="J506" i="12"/>
  <c r="E507" i="12"/>
  <c r="D508" i="12"/>
  <c r="C462" i="12"/>
  <c r="B373" i="12"/>
  <c r="B434" i="12"/>
  <c r="F434" i="12"/>
  <c r="J434" i="12"/>
  <c r="N434" i="12"/>
  <c r="H505" i="12"/>
  <c r="L505" i="12"/>
  <c r="B507" i="12"/>
  <c r="F507" i="12"/>
  <c r="E508" i="12"/>
  <c r="M508" i="12"/>
  <c r="D441" i="12"/>
  <c r="D608" i="12" s="1"/>
  <c r="H441" i="12"/>
  <c r="L441" i="12"/>
  <c r="L608" i="12" s="1"/>
  <c r="B465" i="12"/>
  <c r="B505" i="12" s="1"/>
  <c r="F465" i="12"/>
  <c r="F505" i="12" s="1"/>
  <c r="K465" i="12"/>
  <c r="K505" i="12" s="1"/>
  <c r="N466" i="12"/>
  <c r="N506" i="12" s="1"/>
  <c r="D478" i="12"/>
  <c r="H478" i="12"/>
  <c r="L480" i="12"/>
  <c r="C434" i="12"/>
  <c r="G434" i="12"/>
  <c r="K434" i="12"/>
  <c r="E441" i="12"/>
  <c r="I441" i="12"/>
  <c r="M441" i="12"/>
  <c r="C465" i="12"/>
  <c r="C505" i="12" s="1"/>
  <c r="G465" i="12"/>
  <c r="G505" i="12" s="1"/>
  <c r="E478" i="12"/>
  <c r="I478" i="12"/>
  <c r="M478" i="12"/>
  <c r="I488" i="12"/>
  <c r="D385" i="12"/>
  <c r="H385" i="12"/>
  <c r="L385" i="12"/>
  <c r="E391" i="12"/>
  <c r="I391" i="12"/>
  <c r="M391" i="12"/>
  <c r="E415" i="12"/>
  <c r="I415" i="12"/>
  <c r="M415" i="12"/>
  <c r="B421" i="12"/>
  <c r="F421" i="12"/>
  <c r="J421" i="12"/>
  <c r="N421" i="12"/>
  <c r="P421" i="12" s="1"/>
  <c r="C428" i="12"/>
  <c r="G428" i="12"/>
  <c r="P428" i="12" s="1"/>
  <c r="K428" i="12"/>
  <c r="D434" i="12"/>
  <c r="H434" i="12"/>
  <c r="L434" i="12"/>
  <c r="J441" i="12"/>
  <c r="E385" i="12"/>
  <c r="I385" i="12"/>
  <c r="M385" i="12"/>
  <c r="B391" i="12"/>
  <c r="F391" i="12"/>
  <c r="J391" i="12"/>
  <c r="N391" i="12"/>
  <c r="C605" i="12"/>
  <c r="K480" i="12"/>
  <c r="N478" i="12"/>
  <c r="O480" i="12" s="1"/>
  <c r="D502" i="12"/>
  <c r="H502" i="12"/>
  <c r="L502" i="12"/>
  <c r="H592" i="12"/>
  <c r="H590" i="12"/>
  <c r="L599" i="12"/>
  <c r="L592" i="12"/>
  <c r="L590" i="12"/>
  <c r="E525" i="12"/>
  <c r="I525" i="12"/>
  <c r="M525" i="12"/>
  <c r="E599" i="12"/>
  <c r="E590" i="12"/>
  <c r="I599" i="12"/>
  <c r="M548" i="12"/>
  <c r="B592" i="12"/>
  <c r="B590" i="12"/>
  <c r="C590" i="12"/>
  <c r="N590" i="12"/>
  <c r="D561" i="12"/>
  <c r="H561" i="12"/>
  <c r="L561" i="12"/>
  <c r="E561" i="12"/>
  <c r="K608" i="12"/>
  <c r="N648" i="12"/>
  <c r="N649" i="12" s="1"/>
  <c r="N652" i="12"/>
  <c r="N653" i="12" s="1"/>
  <c r="N624" i="12"/>
  <c r="N643" i="12"/>
  <c r="M644" i="12"/>
  <c r="M646" i="12" s="1"/>
  <c r="N604" i="12"/>
  <c r="J628" i="12"/>
  <c r="J630" i="12" s="1"/>
  <c r="N602" i="12"/>
  <c r="L627" i="12"/>
  <c r="K628" i="12"/>
  <c r="K630" i="12" s="1"/>
  <c r="J638" i="12"/>
  <c r="M650" i="12"/>
  <c r="H628" i="12"/>
  <c r="H630" i="12" s="1"/>
  <c r="I630" i="12"/>
  <c r="I634" i="12"/>
  <c r="L639" i="12"/>
  <c r="N624" i="9"/>
  <c r="N602" i="9"/>
  <c r="E563" i="9"/>
  <c r="I563" i="9"/>
  <c r="M563" i="9"/>
  <c r="D564" i="9"/>
  <c r="H564" i="9"/>
  <c r="L564" i="9"/>
  <c r="C565" i="9"/>
  <c r="G565" i="9"/>
  <c r="K565" i="9"/>
  <c r="B566" i="9"/>
  <c r="F566" i="9"/>
  <c r="J566" i="9"/>
  <c r="N566" i="9"/>
  <c r="K452" i="9"/>
  <c r="G452" i="9"/>
  <c r="C452" i="9"/>
  <c r="B441" i="9"/>
  <c r="F441" i="9"/>
  <c r="F608" i="9" s="1"/>
  <c r="J441" i="9"/>
  <c r="J613" i="9" s="1"/>
  <c r="N441" i="9"/>
  <c r="B461" i="9"/>
  <c r="F461" i="9"/>
  <c r="J461" i="9"/>
  <c r="J463" i="9" s="1"/>
  <c r="B494" i="9"/>
  <c r="F494" i="9"/>
  <c r="J494" i="9"/>
  <c r="E525" i="9"/>
  <c r="I525" i="9"/>
  <c r="M525" i="9"/>
  <c r="E539" i="9"/>
  <c r="I539" i="9"/>
  <c r="M539" i="9"/>
  <c r="E546" i="9"/>
  <c r="E590" i="9" s="1"/>
  <c r="I546" i="9"/>
  <c r="I590" i="9" s="1"/>
  <c r="M546" i="9"/>
  <c r="M599" i="9" s="1"/>
  <c r="L451" i="9"/>
  <c r="H451" i="9"/>
  <c r="D451" i="9"/>
  <c r="C441" i="9"/>
  <c r="C608" i="9" s="1"/>
  <c r="G441" i="9"/>
  <c r="K441" i="9"/>
  <c r="K613" i="9" s="1"/>
  <c r="C461" i="9"/>
  <c r="G461" i="9"/>
  <c r="K461" i="9"/>
  <c r="K615" i="9" s="1"/>
  <c r="N461" i="9"/>
  <c r="C478" i="9"/>
  <c r="K478" i="9"/>
  <c r="B525" i="9"/>
  <c r="F525" i="9"/>
  <c r="J525" i="9"/>
  <c r="B539" i="9"/>
  <c r="F539" i="9"/>
  <c r="J539" i="9"/>
  <c r="B546" i="9"/>
  <c r="F546" i="9"/>
  <c r="F599" i="9" s="1"/>
  <c r="J546" i="9"/>
  <c r="H466" i="9"/>
  <c r="H506" i="9" s="1"/>
  <c r="D461" i="9"/>
  <c r="D614" i="9" s="1"/>
  <c r="H461" i="9"/>
  <c r="H615" i="9" s="1"/>
  <c r="L461" i="9"/>
  <c r="D478" i="9"/>
  <c r="H478" i="9"/>
  <c r="L478" i="9"/>
  <c r="G478" i="9"/>
  <c r="D486" i="9"/>
  <c r="H486" i="9"/>
  <c r="L486" i="9"/>
  <c r="H494" i="9"/>
  <c r="L494" i="9"/>
  <c r="C525" i="9"/>
  <c r="G525" i="9"/>
  <c r="K525" i="9"/>
  <c r="N525" i="9"/>
  <c r="C539" i="9"/>
  <c r="G539" i="9"/>
  <c r="K539" i="9"/>
  <c r="N539" i="9"/>
  <c r="C546" i="9"/>
  <c r="G546" i="9"/>
  <c r="G590" i="9" s="1"/>
  <c r="K546" i="9"/>
  <c r="N546" i="9"/>
  <c r="N592" i="9" s="1"/>
  <c r="B349" i="9"/>
  <c r="F349" i="9"/>
  <c r="J349" i="9"/>
  <c r="N349" i="9"/>
  <c r="F355" i="9"/>
  <c r="J355" i="9"/>
  <c r="N355" i="9"/>
  <c r="B391" i="9"/>
  <c r="F391" i="9"/>
  <c r="J391" i="9"/>
  <c r="B373" i="9"/>
  <c r="O373" i="9" s="1"/>
  <c r="F373" i="9"/>
  <c r="J373" i="9"/>
  <c r="N373" i="9"/>
  <c r="C355" i="9"/>
  <c r="G355" i="9"/>
  <c r="K355" i="9"/>
  <c r="C361" i="9"/>
  <c r="G361" i="9"/>
  <c r="K361" i="9"/>
  <c r="M349" i="9"/>
  <c r="C373" i="9"/>
  <c r="G373" i="9"/>
  <c r="K373" i="9"/>
  <c r="D385" i="9"/>
  <c r="H385" i="9"/>
  <c r="L385" i="9"/>
  <c r="C391" i="9"/>
  <c r="G337" i="9"/>
  <c r="C349" i="9"/>
  <c r="G349" i="9"/>
  <c r="K349" i="9"/>
  <c r="E385" i="9"/>
  <c r="D391" i="9"/>
  <c r="H391" i="9"/>
  <c r="L391" i="9"/>
  <c r="K337" i="9"/>
  <c r="C367" i="9"/>
  <c r="G367" i="9"/>
  <c r="K367" i="9"/>
  <c r="B385" i="9"/>
  <c r="E391" i="9"/>
  <c r="I391" i="9"/>
  <c r="M391" i="9"/>
  <c r="C385" i="9"/>
  <c r="G385" i="9"/>
  <c r="K385" i="9"/>
  <c r="N453" i="9"/>
  <c r="N452" i="9"/>
  <c r="B397" i="9"/>
  <c r="O397" i="9" s="1"/>
  <c r="B125" i="9"/>
  <c r="N408" i="9" s="1"/>
  <c r="F125" i="9"/>
  <c r="M408" i="9" s="1"/>
  <c r="J125" i="9"/>
  <c r="L408" i="9" s="1"/>
  <c r="N125" i="9"/>
  <c r="K408" i="9" s="1"/>
  <c r="R125" i="9"/>
  <c r="J408" i="9" s="1"/>
  <c r="V125" i="9"/>
  <c r="I408" i="9" s="1"/>
  <c r="Z125" i="9"/>
  <c r="H408" i="9" s="1"/>
  <c r="AD125" i="9"/>
  <c r="G408" i="9" s="1"/>
  <c r="AH125" i="9"/>
  <c r="F408" i="9" s="1"/>
  <c r="AL125" i="9"/>
  <c r="E408" i="9" s="1"/>
  <c r="AP125" i="9"/>
  <c r="D408" i="9" s="1"/>
  <c r="AT125" i="9"/>
  <c r="C408" i="9" s="1"/>
  <c r="AX125" i="9"/>
  <c r="B408" i="9" s="1"/>
  <c r="E415" i="9"/>
  <c r="E421" i="9"/>
  <c r="I415" i="9"/>
  <c r="I421" i="9"/>
  <c r="M415" i="9"/>
  <c r="M421" i="9"/>
  <c r="E393" i="9"/>
  <c r="I393" i="9"/>
  <c r="M393" i="9"/>
  <c r="D394" i="9"/>
  <c r="H394" i="9"/>
  <c r="L394" i="9"/>
  <c r="C395" i="9"/>
  <c r="H395" i="9"/>
  <c r="M395" i="9"/>
  <c r="C415" i="9"/>
  <c r="G415" i="9"/>
  <c r="K415" i="9"/>
  <c r="C421" i="9"/>
  <c r="G421" i="9"/>
  <c r="K421" i="9"/>
  <c r="E505" i="9"/>
  <c r="I505" i="9"/>
  <c r="M505" i="9"/>
  <c r="D506" i="9"/>
  <c r="L506" i="9"/>
  <c r="C507" i="9"/>
  <c r="G507" i="9"/>
  <c r="K507" i="9"/>
  <c r="B508" i="9"/>
  <c r="F508" i="9"/>
  <c r="J508" i="9"/>
  <c r="N508" i="9"/>
  <c r="E615" i="9"/>
  <c r="I615" i="9"/>
  <c r="I614" i="9"/>
  <c r="M614" i="9"/>
  <c r="M615" i="9"/>
  <c r="M463" i="9"/>
  <c r="C125" i="9"/>
  <c r="K125" i="9"/>
  <c r="L407" i="9" s="1"/>
  <c r="K407" i="9"/>
  <c r="S125" i="9"/>
  <c r="J407" i="9" s="1"/>
  <c r="W125" i="9"/>
  <c r="I407" i="9" s="1"/>
  <c r="AE125" i="9"/>
  <c r="G407" i="9" s="1"/>
  <c r="AI125" i="9"/>
  <c r="F407" i="9" s="1"/>
  <c r="AM125" i="9"/>
  <c r="E407" i="9" s="1"/>
  <c r="AQ125" i="9"/>
  <c r="D407" i="9" s="1"/>
  <c r="AY125" i="9"/>
  <c r="B407" i="9" s="1"/>
  <c r="B421" i="9"/>
  <c r="O421" i="9" s="1"/>
  <c r="B428" i="9"/>
  <c r="F421" i="9"/>
  <c r="F428" i="9"/>
  <c r="J421" i="9"/>
  <c r="J428" i="9"/>
  <c r="N421" i="9"/>
  <c r="N428" i="9"/>
  <c r="B393" i="9"/>
  <c r="F393" i="9"/>
  <c r="J393" i="9"/>
  <c r="N393" i="9"/>
  <c r="E394" i="9"/>
  <c r="I394" i="9"/>
  <c r="M394" i="9"/>
  <c r="D421" i="9"/>
  <c r="H421" i="9"/>
  <c r="L421" i="9"/>
  <c r="F613" i="9"/>
  <c r="F469" i="9"/>
  <c r="N613" i="9"/>
  <c r="E506" i="9"/>
  <c r="I506" i="9"/>
  <c r="M506" i="9"/>
  <c r="D507" i="9"/>
  <c r="H507" i="9"/>
  <c r="L507" i="9"/>
  <c r="C508" i="9"/>
  <c r="G508" i="9"/>
  <c r="K508" i="9"/>
  <c r="F614" i="9"/>
  <c r="F615" i="9"/>
  <c r="F462" i="9"/>
  <c r="J615" i="9"/>
  <c r="J614" i="9"/>
  <c r="D125" i="9"/>
  <c r="P125" i="9"/>
  <c r="K406" i="9" s="1"/>
  <c r="T125" i="9"/>
  <c r="J406" i="9" s="1"/>
  <c r="AF125" i="9"/>
  <c r="G406" i="9" s="1"/>
  <c r="AJ125" i="9"/>
  <c r="F406" i="9" s="1"/>
  <c r="AV125" i="9"/>
  <c r="C406" i="9" s="1"/>
  <c r="AZ125" i="9"/>
  <c r="B406" i="9" s="1"/>
  <c r="N451" i="9"/>
  <c r="N454" i="9" s="1"/>
  <c r="N448" i="9"/>
  <c r="N547" i="9" s="1"/>
  <c r="C428" i="9"/>
  <c r="C434" i="9"/>
  <c r="G428" i="9"/>
  <c r="G434" i="9"/>
  <c r="K428" i="9"/>
  <c r="K434" i="9"/>
  <c r="C393" i="9"/>
  <c r="G393" i="9"/>
  <c r="K393" i="9"/>
  <c r="D428" i="9"/>
  <c r="H428" i="9"/>
  <c r="L428" i="9"/>
  <c r="C613" i="9"/>
  <c r="C469" i="9"/>
  <c r="C442" i="9"/>
  <c r="G469" i="9"/>
  <c r="G442" i="9"/>
  <c r="K469" i="9"/>
  <c r="B506" i="9"/>
  <c r="N506" i="9"/>
  <c r="E507" i="9"/>
  <c r="I507" i="9"/>
  <c r="M507" i="9"/>
  <c r="D508" i="9"/>
  <c r="H508" i="9"/>
  <c r="L508" i="9"/>
  <c r="C615" i="9"/>
  <c r="C614" i="9"/>
  <c r="C462" i="9"/>
  <c r="G615" i="9"/>
  <c r="K614" i="9"/>
  <c r="K463" i="9"/>
  <c r="M125" i="9"/>
  <c r="L405" i="9" s="1"/>
  <c r="AC125" i="9"/>
  <c r="H405" i="9" s="1"/>
  <c r="AS125" i="9"/>
  <c r="D405" i="9" s="1"/>
  <c r="M448" i="9"/>
  <c r="M450" i="9"/>
  <c r="M454" i="9" s="1"/>
  <c r="L448" i="9"/>
  <c r="L450" i="9"/>
  <c r="K450" i="9"/>
  <c r="K454" i="9" s="1"/>
  <c r="K448" i="9"/>
  <c r="J450" i="9"/>
  <c r="J454" i="9" s="1"/>
  <c r="J448" i="9"/>
  <c r="I448" i="9"/>
  <c r="I450" i="9"/>
  <c r="I454" i="9" s="1"/>
  <c r="H448" i="9"/>
  <c r="H450" i="9"/>
  <c r="G450" i="9"/>
  <c r="G454" i="9" s="1"/>
  <c r="G448" i="9"/>
  <c r="G555" i="9" s="1"/>
  <c r="F450" i="9"/>
  <c r="F454" i="9" s="1"/>
  <c r="F448" i="9"/>
  <c r="F526" i="9" s="1"/>
  <c r="E448" i="9"/>
  <c r="E450" i="9"/>
  <c r="E454" i="9" s="1"/>
  <c r="D448" i="9"/>
  <c r="D450" i="9"/>
  <c r="D454" i="9" s="1"/>
  <c r="C450" i="9"/>
  <c r="C454" i="9" s="1"/>
  <c r="C448" i="9"/>
  <c r="C526" i="9" s="1"/>
  <c r="B450" i="9"/>
  <c r="B454" i="9" s="1"/>
  <c r="B448" i="9"/>
  <c r="D434" i="9"/>
  <c r="D415" i="9"/>
  <c r="H434" i="9"/>
  <c r="H415" i="9"/>
  <c r="L434" i="9"/>
  <c r="L415" i="9"/>
  <c r="I385" i="9"/>
  <c r="M385" i="9"/>
  <c r="N391" i="9"/>
  <c r="B415" i="9"/>
  <c r="F415" i="9"/>
  <c r="J415" i="9"/>
  <c r="N415" i="9"/>
  <c r="E428" i="9"/>
  <c r="I428" i="9"/>
  <c r="M428" i="9"/>
  <c r="D505" i="9"/>
  <c r="H505" i="9"/>
  <c r="L505" i="9"/>
  <c r="G506" i="9"/>
  <c r="K506" i="9"/>
  <c r="B507" i="9"/>
  <c r="F507" i="9"/>
  <c r="J507" i="9"/>
  <c r="E508" i="9"/>
  <c r="I508" i="9"/>
  <c r="D615" i="9"/>
  <c r="D463" i="9"/>
  <c r="H463" i="9"/>
  <c r="L615" i="9"/>
  <c r="L614" i="9"/>
  <c r="L463" i="9"/>
  <c r="D480" i="9"/>
  <c r="H480" i="9"/>
  <c r="L480" i="9"/>
  <c r="B434" i="9"/>
  <c r="F434" i="9"/>
  <c r="J434" i="9"/>
  <c r="N434" i="9"/>
  <c r="D441" i="9"/>
  <c r="H441" i="9"/>
  <c r="L441" i="9"/>
  <c r="B465" i="9"/>
  <c r="B505" i="9" s="1"/>
  <c r="F465" i="9"/>
  <c r="F505" i="9" s="1"/>
  <c r="J465" i="9"/>
  <c r="J505" i="9" s="1"/>
  <c r="N465" i="9"/>
  <c r="N505" i="9" s="1"/>
  <c r="B478" i="9"/>
  <c r="F478" i="9"/>
  <c r="J478" i="9"/>
  <c r="K480" i="9" s="1"/>
  <c r="B486" i="9"/>
  <c r="F486" i="9"/>
  <c r="J486" i="9"/>
  <c r="B502" i="9"/>
  <c r="F502" i="9"/>
  <c r="J502" i="9"/>
  <c r="D599" i="9"/>
  <c r="D592" i="9"/>
  <c r="D590" i="9"/>
  <c r="D548" i="9"/>
  <c r="H599" i="9"/>
  <c r="H592" i="9"/>
  <c r="H590" i="9"/>
  <c r="H548" i="9"/>
  <c r="H561" i="9"/>
  <c r="L599" i="9"/>
  <c r="L592" i="9"/>
  <c r="L590" i="9"/>
  <c r="E441" i="9"/>
  <c r="F442" i="9" s="1"/>
  <c r="I441" i="9"/>
  <c r="M441" i="9"/>
  <c r="M608" i="9" s="1"/>
  <c r="C465" i="9"/>
  <c r="C505" i="9" s="1"/>
  <c r="G465" i="9"/>
  <c r="G505" i="9" s="1"/>
  <c r="K465" i="9"/>
  <c r="K505" i="9" s="1"/>
  <c r="N478" i="9"/>
  <c r="C486" i="9"/>
  <c r="G486" i="9"/>
  <c r="H488" i="9" s="1"/>
  <c r="K486" i="9"/>
  <c r="N486" i="9"/>
  <c r="E494" i="9"/>
  <c r="I494" i="9"/>
  <c r="J496" i="9" s="1"/>
  <c r="M494" i="9"/>
  <c r="C502" i="9"/>
  <c r="G502" i="9"/>
  <c r="K502" i="9"/>
  <c r="N502" i="9"/>
  <c r="E592" i="9"/>
  <c r="I599" i="9"/>
  <c r="I592" i="9"/>
  <c r="I548" i="9"/>
  <c r="B599" i="9"/>
  <c r="B592" i="9"/>
  <c r="B590" i="9"/>
  <c r="F592" i="9"/>
  <c r="F590" i="9"/>
  <c r="J592" i="9"/>
  <c r="J590" i="9"/>
  <c r="C605" i="9"/>
  <c r="E434" i="9"/>
  <c r="I434" i="9"/>
  <c r="M434" i="9"/>
  <c r="E478" i="9"/>
  <c r="I478" i="9"/>
  <c r="M478" i="9"/>
  <c r="E486" i="9"/>
  <c r="I486" i="9"/>
  <c r="M486" i="9"/>
  <c r="C494" i="9"/>
  <c r="G494" i="9"/>
  <c r="H496" i="9" s="1"/>
  <c r="K494" i="9"/>
  <c r="N494" i="9"/>
  <c r="E502" i="9"/>
  <c r="I502" i="9"/>
  <c r="M502" i="9"/>
  <c r="C599" i="9"/>
  <c r="O599" i="9" s="1"/>
  <c r="C592" i="9"/>
  <c r="C590" i="9"/>
  <c r="C548" i="9"/>
  <c r="C561" i="9"/>
  <c r="G599" i="9"/>
  <c r="G592" i="9"/>
  <c r="G561" i="9"/>
  <c r="K599" i="9"/>
  <c r="K592" i="9"/>
  <c r="K590" i="9"/>
  <c r="K548" i="9"/>
  <c r="N599" i="9"/>
  <c r="N606" i="9" s="1"/>
  <c r="B561" i="9"/>
  <c r="F561" i="9"/>
  <c r="J561" i="9"/>
  <c r="D561" i="9"/>
  <c r="L561" i="9"/>
  <c r="D563" i="9"/>
  <c r="H563" i="9"/>
  <c r="L563" i="9"/>
  <c r="C564" i="9"/>
  <c r="G564" i="9"/>
  <c r="K564" i="9"/>
  <c r="B565" i="9"/>
  <c r="F565" i="9"/>
  <c r="J565" i="9"/>
  <c r="N565" i="9"/>
  <c r="E566" i="9"/>
  <c r="I566" i="9"/>
  <c r="I561" i="9"/>
  <c r="M566" i="9"/>
  <c r="N608" i="9"/>
  <c r="F642" i="9"/>
  <c r="G646" i="9"/>
  <c r="E631" i="9"/>
  <c r="K647" i="9"/>
  <c r="J651" i="9"/>
  <c r="K655" i="9"/>
  <c r="G608" i="9"/>
  <c r="C628" i="9"/>
  <c r="D627" i="9"/>
  <c r="I643" i="9"/>
  <c r="I650" i="9"/>
  <c r="J650" i="9"/>
  <c r="M664" i="9"/>
  <c r="M666" i="9" s="1"/>
  <c r="N668" i="9"/>
  <c r="N669" i="9" s="1"/>
  <c r="N664" i="9"/>
  <c r="N672" i="9"/>
  <c r="N673" i="9" s="1"/>
  <c r="C630" i="9"/>
  <c r="F636" i="9"/>
  <c r="F638" i="9" s="1"/>
  <c r="G635" i="9"/>
  <c r="I654" i="9"/>
  <c r="L659" i="9"/>
  <c r="M613" i="7"/>
  <c r="BA201" i="8"/>
  <c r="B444" i="8" s="1"/>
  <c r="AZ201" i="8"/>
  <c r="AY201" i="8"/>
  <c r="B446" i="8" s="1"/>
  <c r="AX201" i="8"/>
  <c r="AW201" i="8"/>
  <c r="C444" i="8" s="1"/>
  <c r="AV201" i="8"/>
  <c r="AU201" i="8"/>
  <c r="C446" i="8" s="1"/>
  <c r="AT201" i="8"/>
  <c r="AS201" i="8"/>
  <c r="D444" i="8" s="1"/>
  <c r="AR201" i="8"/>
  <c r="AQ201" i="8"/>
  <c r="D446" i="8" s="1"/>
  <c r="AP201" i="8"/>
  <c r="D447" i="8" s="1"/>
  <c r="AO201" i="8"/>
  <c r="AN201" i="8"/>
  <c r="AM201" i="8"/>
  <c r="AL201" i="8"/>
  <c r="AK201" i="8"/>
  <c r="AJ201" i="8"/>
  <c r="AI201" i="8"/>
  <c r="AH201" i="8"/>
  <c r="AG201" i="8"/>
  <c r="G444" i="8" s="1"/>
  <c r="AF201" i="8"/>
  <c r="AE201" i="8"/>
  <c r="G446" i="8" s="1"/>
  <c r="AD201" i="8"/>
  <c r="AC201" i="8"/>
  <c r="AB201" i="8"/>
  <c r="AA201" i="8"/>
  <c r="Z201" i="8"/>
  <c r="Y201" i="8"/>
  <c r="X201" i="8"/>
  <c r="W201" i="8"/>
  <c r="V201" i="8"/>
  <c r="U201" i="8"/>
  <c r="J444" i="8" s="1"/>
  <c r="T201" i="8"/>
  <c r="S201" i="8"/>
  <c r="R201" i="8"/>
  <c r="Q201" i="8"/>
  <c r="P201" i="8"/>
  <c r="O201" i="8"/>
  <c r="N201" i="8"/>
  <c r="M201" i="8"/>
  <c r="L201" i="8"/>
  <c r="K201" i="8"/>
  <c r="J201" i="8"/>
  <c r="I201" i="8"/>
  <c r="M444" i="8" s="1"/>
  <c r="H201" i="8"/>
  <c r="G201" i="8"/>
  <c r="F201" i="8"/>
  <c r="E201" i="8"/>
  <c r="D201" i="8"/>
  <c r="C201" i="8"/>
  <c r="BA124" i="8"/>
  <c r="AZ124" i="8"/>
  <c r="AY124" i="8"/>
  <c r="AX124" i="8"/>
  <c r="AW124" i="8"/>
  <c r="AV124" i="8"/>
  <c r="AU124" i="8"/>
  <c r="AT124" i="8"/>
  <c r="AS124" i="8"/>
  <c r="AR124" i="8"/>
  <c r="AQ124" i="8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G401" i="8" s="1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A123" i="8"/>
  <c r="BA125" i="8" s="1"/>
  <c r="B405" i="8" s="1"/>
  <c r="N453" i="8" s="1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E125" i="8" s="1"/>
  <c r="N405" i="8" s="1"/>
  <c r="D123" i="8"/>
  <c r="C123" i="8"/>
  <c r="N611" i="8"/>
  <c r="N557" i="7"/>
  <c r="N548" i="7" s="1"/>
  <c r="L730" i="8"/>
  <c r="M697" i="8"/>
  <c r="O697" i="8" s="1"/>
  <c r="M698" i="8"/>
  <c r="M705" i="8" s="1"/>
  <c r="O705" i="8" s="1"/>
  <c r="M699" i="8"/>
  <c r="M700" i="8"/>
  <c r="M701" i="8"/>
  <c r="O701" i="8" s="1"/>
  <c r="L697" i="8"/>
  <c r="L704" i="8" s="1"/>
  <c r="L698" i="8"/>
  <c r="L705" i="8" s="1"/>
  <c r="L699" i="8"/>
  <c r="L700" i="8"/>
  <c r="L707" i="8" s="1"/>
  <c r="L701" i="8"/>
  <c r="L708" i="8" s="1"/>
  <c r="K697" i="8"/>
  <c r="K698" i="8"/>
  <c r="K705" i="8" s="1"/>
  <c r="K699" i="8"/>
  <c r="K700" i="8"/>
  <c r="K701" i="8"/>
  <c r="K708" i="8" s="1"/>
  <c r="J697" i="8"/>
  <c r="J704" i="8" s="1"/>
  <c r="J698" i="8"/>
  <c r="J705" i="8" s="1"/>
  <c r="J699" i="8"/>
  <c r="J700" i="8"/>
  <c r="J707" i="8" s="1"/>
  <c r="J701" i="8"/>
  <c r="I697" i="8"/>
  <c r="I698" i="8"/>
  <c r="I699" i="8"/>
  <c r="I706" i="8" s="1"/>
  <c r="I700" i="8"/>
  <c r="I707" i="8" s="1"/>
  <c r="I701" i="8"/>
  <c r="I708" i="8" s="1"/>
  <c r="J708" i="8"/>
  <c r="M707" i="8"/>
  <c r="O707" i="8" s="1"/>
  <c r="K707" i="8"/>
  <c r="K706" i="8"/>
  <c r="J706" i="8"/>
  <c r="I705" i="8"/>
  <c r="K704" i="8"/>
  <c r="O700" i="8"/>
  <c r="O698" i="8"/>
  <c r="O694" i="8"/>
  <c r="O693" i="8"/>
  <c r="O692" i="8"/>
  <c r="O691" i="8"/>
  <c r="O690" i="8"/>
  <c r="O687" i="8"/>
  <c r="O686" i="8"/>
  <c r="O685" i="8"/>
  <c r="O684" i="8"/>
  <c r="O683" i="8"/>
  <c r="O682" i="8"/>
  <c r="O681" i="8"/>
  <c r="O680" i="8"/>
  <c r="O679" i="8"/>
  <c r="M672" i="8"/>
  <c r="N671" i="8"/>
  <c r="L668" i="8"/>
  <c r="M667" i="8"/>
  <c r="N667" i="8" s="1"/>
  <c r="K664" i="8"/>
  <c r="L663" i="8"/>
  <c r="L664" i="8" s="1"/>
  <c r="M663" i="8"/>
  <c r="M664" i="8" s="1"/>
  <c r="J660" i="8"/>
  <c r="K659" i="8"/>
  <c r="K660" i="8" s="1"/>
  <c r="I656" i="8"/>
  <c r="J655" i="8"/>
  <c r="J656" i="8" s="1"/>
  <c r="H652" i="8"/>
  <c r="I651" i="8"/>
  <c r="J651" i="8" s="1"/>
  <c r="G648" i="8"/>
  <c r="H647" i="8"/>
  <c r="F644" i="8"/>
  <c r="G646" i="8" s="1"/>
  <c r="G643" i="8"/>
  <c r="G644" i="8" s="1"/>
  <c r="H643" i="8"/>
  <c r="I643" i="8" s="1"/>
  <c r="E640" i="8"/>
  <c r="F639" i="8"/>
  <c r="G639" i="8" s="1"/>
  <c r="D636" i="8"/>
  <c r="E635" i="8"/>
  <c r="F635" i="8"/>
  <c r="F636" i="8" s="1"/>
  <c r="E636" i="8"/>
  <c r="C632" i="8"/>
  <c r="D631" i="8"/>
  <c r="D632" i="8" s="1"/>
  <c r="D634" i="8" s="1"/>
  <c r="E631" i="8"/>
  <c r="E632" i="8" s="1"/>
  <c r="E634" i="8" s="1"/>
  <c r="B628" i="8"/>
  <c r="C627" i="8"/>
  <c r="C628" i="8" s="1"/>
  <c r="C630" i="8" s="1"/>
  <c r="B433" i="8"/>
  <c r="B598" i="8" s="1"/>
  <c r="B605" i="8" s="1"/>
  <c r="C433" i="8"/>
  <c r="C598" i="8" s="1"/>
  <c r="D433" i="8"/>
  <c r="D598" i="8" s="1"/>
  <c r="D605" i="8" s="1"/>
  <c r="E433" i="8"/>
  <c r="E598" i="8" s="1"/>
  <c r="E605" i="8" s="1"/>
  <c r="F433" i="8"/>
  <c r="F598" i="8" s="1"/>
  <c r="F605" i="8" s="1"/>
  <c r="G433" i="8"/>
  <c r="G598" i="8" s="1"/>
  <c r="G605" i="8" s="1"/>
  <c r="H433" i="8"/>
  <c r="H598" i="8" s="1"/>
  <c r="H605" i="8" s="1"/>
  <c r="I433" i="8"/>
  <c r="I598" i="8" s="1"/>
  <c r="I605" i="8" s="1"/>
  <c r="J433" i="8"/>
  <c r="J598" i="8" s="1"/>
  <c r="J605" i="8" s="1"/>
  <c r="K433" i="8"/>
  <c r="K598" i="8" s="1"/>
  <c r="K605" i="8" s="1"/>
  <c r="L433" i="8"/>
  <c r="L598" i="8" s="1"/>
  <c r="L605" i="8" s="1"/>
  <c r="M433" i="8"/>
  <c r="M598" i="8" s="1"/>
  <c r="M605" i="8" s="1"/>
  <c r="N433" i="8"/>
  <c r="N598" i="8" s="1"/>
  <c r="B542" i="8"/>
  <c r="B543" i="8"/>
  <c r="B544" i="8"/>
  <c r="B545" i="8"/>
  <c r="C542" i="8"/>
  <c r="C543" i="8"/>
  <c r="C544" i="8"/>
  <c r="C545" i="8"/>
  <c r="D542" i="8"/>
  <c r="D543" i="8"/>
  <c r="D544" i="8"/>
  <c r="D545" i="8"/>
  <c r="E542" i="8"/>
  <c r="E543" i="8"/>
  <c r="E544" i="8"/>
  <c r="E545" i="8"/>
  <c r="F542" i="8"/>
  <c r="F543" i="8"/>
  <c r="F544" i="8"/>
  <c r="F545" i="8"/>
  <c r="G542" i="8"/>
  <c r="G543" i="8"/>
  <c r="G544" i="8"/>
  <c r="G545" i="8"/>
  <c r="H542" i="8"/>
  <c r="H543" i="8"/>
  <c r="H544" i="8"/>
  <c r="H545" i="8"/>
  <c r="I542" i="8"/>
  <c r="I543" i="8"/>
  <c r="I544" i="8"/>
  <c r="I545" i="8"/>
  <c r="J542" i="8"/>
  <c r="J543" i="8"/>
  <c r="J544" i="8"/>
  <c r="J545" i="8"/>
  <c r="K542" i="8"/>
  <c r="K543" i="8"/>
  <c r="K544" i="8"/>
  <c r="K545" i="8"/>
  <c r="L542" i="8"/>
  <c r="L543" i="8"/>
  <c r="L544" i="8"/>
  <c r="L545" i="8"/>
  <c r="M542" i="8"/>
  <c r="M543" i="8"/>
  <c r="M544" i="8"/>
  <c r="M545" i="8"/>
  <c r="N543" i="8"/>
  <c r="N544" i="8"/>
  <c r="N542" i="8"/>
  <c r="B604" i="8"/>
  <c r="B330" i="8"/>
  <c r="B336" i="8"/>
  <c r="B437" i="8"/>
  <c r="B438" i="8"/>
  <c r="B439" i="8"/>
  <c r="B440" i="8"/>
  <c r="B457" i="8"/>
  <c r="B458" i="8"/>
  <c r="B459" i="8"/>
  <c r="B460" i="8"/>
  <c r="B445" i="8"/>
  <c r="B447" i="8"/>
  <c r="B490" i="8"/>
  <c r="B491" i="8"/>
  <c r="B492" i="8"/>
  <c r="B493" i="8"/>
  <c r="B500" i="8"/>
  <c r="B554" i="8"/>
  <c r="C604" i="8"/>
  <c r="I125" i="8"/>
  <c r="M405" i="8" s="1"/>
  <c r="C330" i="8"/>
  <c r="C336" i="8"/>
  <c r="C437" i="8"/>
  <c r="C438" i="8"/>
  <c r="C439" i="8"/>
  <c r="C440" i="8"/>
  <c r="C457" i="8"/>
  <c r="C458" i="8"/>
  <c r="C459" i="8"/>
  <c r="C460" i="8"/>
  <c r="C445" i="8"/>
  <c r="C447" i="8"/>
  <c r="C490" i="8"/>
  <c r="C491" i="8"/>
  <c r="C492" i="8"/>
  <c r="C493" i="8"/>
  <c r="M499" i="8"/>
  <c r="C501" i="8"/>
  <c r="C554" i="8"/>
  <c r="D604" i="8"/>
  <c r="D330" i="8"/>
  <c r="D336" i="8"/>
  <c r="D437" i="8"/>
  <c r="D438" i="8"/>
  <c r="D439" i="8"/>
  <c r="D440" i="8"/>
  <c r="D457" i="8"/>
  <c r="D458" i="8"/>
  <c r="D459" i="8"/>
  <c r="D460" i="8"/>
  <c r="D445" i="8"/>
  <c r="D490" i="8"/>
  <c r="D491" i="8"/>
  <c r="D492" i="8"/>
  <c r="D493" i="8"/>
  <c r="D498" i="8"/>
  <c r="D499" i="8"/>
  <c r="L498" i="8"/>
  <c r="D554" i="8"/>
  <c r="E604" i="8"/>
  <c r="Q125" i="8"/>
  <c r="K405" i="8" s="1"/>
  <c r="E330" i="8"/>
  <c r="E336" i="8"/>
  <c r="E437" i="8"/>
  <c r="E438" i="8"/>
  <c r="E439" i="8"/>
  <c r="E440" i="8"/>
  <c r="E457" i="8"/>
  <c r="E458" i="8"/>
  <c r="E459" i="8"/>
  <c r="E460" i="8"/>
  <c r="E444" i="8"/>
  <c r="E445" i="8"/>
  <c r="E446" i="8"/>
  <c r="E447" i="8"/>
  <c r="E490" i="8"/>
  <c r="E491" i="8"/>
  <c r="E492" i="8"/>
  <c r="E493" i="8"/>
  <c r="K501" i="8"/>
  <c r="K500" i="8"/>
  <c r="E500" i="8"/>
  <c r="E554" i="8"/>
  <c r="F604" i="8"/>
  <c r="U125" i="8"/>
  <c r="F330" i="8"/>
  <c r="F336" i="8"/>
  <c r="F437" i="8"/>
  <c r="F438" i="8"/>
  <c r="F439" i="8"/>
  <c r="F440" i="8"/>
  <c r="F457" i="8"/>
  <c r="F458" i="8"/>
  <c r="F459" i="8"/>
  <c r="F460" i="8"/>
  <c r="F444" i="8"/>
  <c r="F445" i="8"/>
  <c r="F446" i="8"/>
  <c r="F447" i="8"/>
  <c r="F490" i="8"/>
  <c r="F491" i="8"/>
  <c r="F492" i="8"/>
  <c r="F493" i="8"/>
  <c r="F498" i="8"/>
  <c r="J499" i="8"/>
  <c r="F554" i="8"/>
  <c r="G604" i="8"/>
  <c r="G330" i="8"/>
  <c r="G336" i="8"/>
  <c r="G437" i="8"/>
  <c r="G438" i="8"/>
  <c r="G439" i="8"/>
  <c r="G440" i="8"/>
  <c r="G457" i="8"/>
  <c r="G458" i="8"/>
  <c r="G459" i="8"/>
  <c r="G460" i="8"/>
  <c r="G445" i="8"/>
  <c r="G447" i="8"/>
  <c r="G490" i="8"/>
  <c r="G491" i="8"/>
  <c r="G492" i="8"/>
  <c r="G493" i="8"/>
  <c r="I501" i="8"/>
  <c r="G498" i="8"/>
  <c r="G499" i="8"/>
  <c r="G501" i="8"/>
  <c r="G554" i="8"/>
  <c r="H604" i="8"/>
  <c r="AC125" i="8"/>
  <c r="H330" i="8"/>
  <c r="H336" i="8"/>
  <c r="H437" i="8"/>
  <c r="H438" i="8"/>
  <c r="H439" i="8"/>
  <c r="H440" i="8"/>
  <c r="H457" i="8"/>
  <c r="H458" i="8"/>
  <c r="H459" i="8"/>
  <c r="H460" i="8"/>
  <c r="H444" i="8"/>
  <c r="H445" i="8"/>
  <c r="H446" i="8"/>
  <c r="H447" i="8"/>
  <c r="H490" i="8"/>
  <c r="H491" i="8"/>
  <c r="H492" i="8"/>
  <c r="H493" i="8"/>
  <c r="H501" i="8"/>
  <c r="H500" i="8"/>
  <c r="H499" i="8"/>
  <c r="H498" i="8"/>
  <c r="H554" i="8"/>
  <c r="I604" i="8"/>
  <c r="AG125" i="8"/>
  <c r="G405" i="8" s="1"/>
  <c r="I330" i="8"/>
  <c r="I336" i="8"/>
  <c r="I437" i="8"/>
  <c r="I438" i="8"/>
  <c r="I439" i="8"/>
  <c r="I440" i="8"/>
  <c r="I457" i="8"/>
  <c r="I458" i="8"/>
  <c r="I459" i="8"/>
  <c r="I460" i="8"/>
  <c r="I444" i="8"/>
  <c r="I445" i="8"/>
  <c r="I446" i="8"/>
  <c r="I447" i="8"/>
  <c r="I490" i="8"/>
  <c r="I491" i="8"/>
  <c r="I492" i="8"/>
  <c r="I493" i="8"/>
  <c r="I498" i="8"/>
  <c r="G500" i="8"/>
  <c r="I499" i="8"/>
  <c r="I500" i="8"/>
  <c r="I554" i="8"/>
  <c r="J604" i="8"/>
  <c r="J330" i="8"/>
  <c r="J336" i="8"/>
  <c r="J437" i="8"/>
  <c r="J438" i="8"/>
  <c r="J439" i="8"/>
  <c r="J440" i="8"/>
  <c r="J457" i="8"/>
  <c r="J458" i="8"/>
  <c r="J459" i="8"/>
  <c r="J460" i="8"/>
  <c r="J445" i="8"/>
  <c r="J446" i="8"/>
  <c r="J447" i="8"/>
  <c r="J490" i="8"/>
  <c r="J491" i="8"/>
  <c r="J492" i="8"/>
  <c r="J493" i="8"/>
  <c r="F501" i="8"/>
  <c r="J498" i="8"/>
  <c r="F500" i="8"/>
  <c r="F499" i="8"/>
  <c r="J500" i="8"/>
  <c r="J501" i="8"/>
  <c r="J554" i="8"/>
  <c r="K604" i="8"/>
  <c r="AO125" i="8"/>
  <c r="E405" i="8" s="1"/>
  <c r="K330" i="8"/>
  <c r="K336" i="8"/>
  <c r="K437" i="8"/>
  <c r="K438" i="8"/>
  <c r="K439" i="8"/>
  <c r="K440" i="8"/>
  <c r="K457" i="8"/>
  <c r="K458" i="8"/>
  <c r="K459" i="8"/>
  <c r="K460" i="8"/>
  <c r="K444" i="8"/>
  <c r="K445" i="8"/>
  <c r="K446" i="8"/>
  <c r="K447" i="8"/>
  <c r="K490" i="8"/>
  <c r="K491" i="8"/>
  <c r="K492" i="8"/>
  <c r="K493" i="8"/>
  <c r="E501" i="8"/>
  <c r="K498" i="8"/>
  <c r="K499" i="8"/>
  <c r="E499" i="8"/>
  <c r="E498" i="8"/>
  <c r="K554" i="8"/>
  <c r="L604" i="8"/>
  <c r="AS125" i="8"/>
  <c r="D405" i="8" s="1"/>
  <c r="L330" i="8"/>
  <c r="L336" i="8"/>
  <c r="L437" i="8"/>
  <c r="L438" i="8"/>
  <c r="L439" i="8"/>
  <c r="L440" i="8"/>
  <c r="L457" i="8"/>
  <c r="L458" i="8"/>
  <c r="L459" i="8"/>
  <c r="L460" i="8"/>
  <c r="L444" i="8"/>
  <c r="L445" i="8"/>
  <c r="L446" i="8"/>
  <c r="L447" i="8"/>
  <c r="L490" i="8"/>
  <c r="L491" i="8"/>
  <c r="L492" i="8"/>
  <c r="L493" i="8"/>
  <c r="D501" i="8"/>
  <c r="D500" i="8"/>
  <c r="L499" i="8"/>
  <c r="L500" i="8"/>
  <c r="L501" i="8"/>
  <c r="L554" i="8"/>
  <c r="M604" i="8"/>
  <c r="O604" i="8" s="1"/>
  <c r="M330" i="8"/>
  <c r="M336" i="8"/>
  <c r="M437" i="8"/>
  <c r="M438" i="8"/>
  <c r="M439" i="8"/>
  <c r="M440" i="8"/>
  <c r="M457" i="8"/>
  <c r="M458" i="8"/>
  <c r="M459" i="8"/>
  <c r="M460" i="8"/>
  <c r="M445" i="8"/>
  <c r="M446" i="8"/>
  <c r="M447" i="8"/>
  <c r="M490" i="8"/>
  <c r="M491" i="8"/>
  <c r="M492" i="8"/>
  <c r="M493" i="8"/>
  <c r="M498" i="8"/>
  <c r="C500" i="8"/>
  <c r="C499" i="8"/>
  <c r="M500" i="8"/>
  <c r="C498" i="8"/>
  <c r="M501" i="8"/>
  <c r="M554" i="8"/>
  <c r="N330" i="8"/>
  <c r="N336" i="8"/>
  <c r="N438" i="8"/>
  <c r="N439" i="8"/>
  <c r="N437" i="8"/>
  <c r="N458" i="8"/>
  <c r="N459" i="8"/>
  <c r="N457" i="8"/>
  <c r="N445" i="8"/>
  <c r="N446" i="8"/>
  <c r="N444" i="8"/>
  <c r="N491" i="8"/>
  <c r="N492" i="8"/>
  <c r="N490" i="8"/>
  <c r="N499" i="8"/>
  <c r="N500" i="8"/>
  <c r="B501" i="8"/>
  <c r="N498" i="8"/>
  <c r="N554" i="8"/>
  <c r="N348" i="8"/>
  <c r="M348" i="8"/>
  <c r="N342" i="8"/>
  <c r="M342" i="8"/>
  <c r="N384" i="8"/>
  <c r="M384" i="8"/>
  <c r="L348" i="8"/>
  <c r="L342" i="8"/>
  <c r="L384" i="8"/>
  <c r="K348" i="8"/>
  <c r="K342" i="8"/>
  <c r="K384" i="8"/>
  <c r="J348" i="8"/>
  <c r="J342" i="8"/>
  <c r="J384" i="8"/>
  <c r="I348" i="8"/>
  <c r="I342" i="8"/>
  <c r="I384" i="8"/>
  <c r="H348" i="8"/>
  <c r="H342" i="8"/>
  <c r="H384" i="8"/>
  <c r="G348" i="8"/>
  <c r="G342" i="8"/>
  <c r="G384" i="8"/>
  <c r="F348" i="8"/>
  <c r="F342" i="8"/>
  <c r="F384" i="8"/>
  <c r="E348" i="8"/>
  <c r="E342" i="8"/>
  <c r="E384" i="8"/>
  <c r="D348" i="8"/>
  <c r="D342" i="8"/>
  <c r="D384" i="8"/>
  <c r="C348" i="8"/>
  <c r="C342" i="8"/>
  <c r="C384" i="8"/>
  <c r="B348" i="8"/>
  <c r="B342" i="8"/>
  <c r="B384" i="8"/>
  <c r="C602" i="8"/>
  <c r="M602" i="8"/>
  <c r="L602" i="8"/>
  <c r="K602" i="8"/>
  <c r="J602" i="8"/>
  <c r="I602" i="8"/>
  <c r="H602" i="8"/>
  <c r="G602" i="8"/>
  <c r="F602" i="8"/>
  <c r="E602" i="8"/>
  <c r="D602" i="8"/>
  <c r="B602" i="8"/>
  <c r="O601" i="8"/>
  <c r="C535" i="8"/>
  <c r="C536" i="8"/>
  <c r="C537" i="8"/>
  <c r="C538" i="8"/>
  <c r="C521" i="8"/>
  <c r="C522" i="8"/>
  <c r="C523" i="8"/>
  <c r="C524" i="8"/>
  <c r="M535" i="8"/>
  <c r="M536" i="8"/>
  <c r="M537" i="8"/>
  <c r="M538" i="8"/>
  <c r="M521" i="8"/>
  <c r="M522" i="8"/>
  <c r="M523" i="8"/>
  <c r="M524" i="8"/>
  <c r="N536" i="8"/>
  <c r="N537" i="8"/>
  <c r="N535" i="8"/>
  <c r="N522" i="8"/>
  <c r="N523" i="8"/>
  <c r="N521" i="8"/>
  <c r="L535" i="8"/>
  <c r="L536" i="8"/>
  <c r="L537" i="8"/>
  <c r="L538" i="8"/>
  <c r="L521" i="8"/>
  <c r="L522" i="8"/>
  <c r="L523" i="8"/>
  <c r="L524" i="8"/>
  <c r="K535" i="8"/>
  <c r="K536" i="8"/>
  <c r="K537" i="8"/>
  <c r="K538" i="8"/>
  <c r="K521" i="8"/>
  <c r="K522" i="8"/>
  <c r="K523" i="8"/>
  <c r="K524" i="8"/>
  <c r="J535" i="8"/>
  <c r="J536" i="8"/>
  <c r="J537" i="8"/>
  <c r="J538" i="8"/>
  <c r="J521" i="8"/>
  <c r="J522" i="8"/>
  <c r="J523" i="8"/>
  <c r="J524" i="8"/>
  <c r="I535" i="8"/>
  <c r="I536" i="8"/>
  <c r="I537" i="8"/>
  <c r="I538" i="8"/>
  <c r="I521" i="8"/>
  <c r="I522" i="8"/>
  <c r="I523" i="8"/>
  <c r="I524" i="8"/>
  <c r="H535" i="8"/>
  <c r="H536" i="8"/>
  <c r="H537" i="8"/>
  <c r="H538" i="8"/>
  <c r="H521" i="8"/>
  <c r="H522" i="8"/>
  <c r="H523" i="8"/>
  <c r="H524" i="8"/>
  <c r="G535" i="8"/>
  <c r="G536" i="8"/>
  <c r="G537" i="8"/>
  <c r="G538" i="8"/>
  <c r="G521" i="8"/>
  <c r="G522" i="8"/>
  <c r="G523" i="8"/>
  <c r="G524" i="8"/>
  <c r="F535" i="8"/>
  <c r="F536" i="8"/>
  <c r="F537" i="8"/>
  <c r="F538" i="8"/>
  <c r="F521" i="8"/>
  <c r="F522" i="8"/>
  <c r="F523" i="8"/>
  <c r="F524" i="8"/>
  <c r="E535" i="8"/>
  <c r="E536" i="8"/>
  <c r="E537" i="8"/>
  <c r="E538" i="8"/>
  <c r="E521" i="8"/>
  <c r="E522" i="8"/>
  <c r="E523" i="8"/>
  <c r="E524" i="8"/>
  <c r="D535" i="8"/>
  <c r="D536" i="8"/>
  <c r="D537" i="8"/>
  <c r="D538" i="8"/>
  <c r="D521" i="8"/>
  <c r="D522" i="8"/>
  <c r="D523" i="8"/>
  <c r="D524" i="8"/>
  <c r="B535" i="8"/>
  <c r="B536" i="8"/>
  <c r="B537" i="8"/>
  <c r="B538" i="8"/>
  <c r="B521" i="8"/>
  <c r="B522" i="8"/>
  <c r="B523" i="8"/>
  <c r="B524" i="8"/>
  <c r="C378" i="8"/>
  <c r="M378" i="8"/>
  <c r="N378" i="8"/>
  <c r="L378" i="8"/>
  <c r="K378" i="8"/>
  <c r="K434" i="8" s="1"/>
  <c r="J378" i="8"/>
  <c r="I378" i="8"/>
  <c r="H378" i="8"/>
  <c r="G378" i="8"/>
  <c r="G434" i="8" s="1"/>
  <c r="F378" i="8"/>
  <c r="E378" i="8"/>
  <c r="D378" i="8"/>
  <c r="B378" i="8"/>
  <c r="N587" i="8"/>
  <c r="M587" i="8"/>
  <c r="L587" i="8"/>
  <c r="K587" i="8"/>
  <c r="J587" i="8"/>
  <c r="I587" i="8"/>
  <c r="H587" i="8"/>
  <c r="G587" i="8"/>
  <c r="F587" i="8"/>
  <c r="E587" i="8"/>
  <c r="D587" i="8"/>
  <c r="C587" i="8"/>
  <c r="B587" i="8"/>
  <c r="N586" i="8"/>
  <c r="M586" i="8"/>
  <c r="L586" i="8"/>
  <c r="K586" i="8"/>
  <c r="J586" i="8"/>
  <c r="I586" i="8"/>
  <c r="H586" i="8"/>
  <c r="G586" i="8"/>
  <c r="F586" i="8"/>
  <c r="E586" i="8"/>
  <c r="D586" i="8"/>
  <c r="C586" i="8"/>
  <c r="B586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C572" i="8"/>
  <c r="M572" i="8"/>
  <c r="N572" i="8"/>
  <c r="L572" i="8"/>
  <c r="K572" i="8"/>
  <c r="J572" i="8"/>
  <c r="I572" i="8"/>
  <c r="H572" i="8"/>
  <c r="G572" i="8"/>
  <c r="F572" i="8"/>
  <c r="E572" i="8"/>
  <c r="D572" i="8"/>
  <c r="B572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C560" i="8"/>
  <c r="C566" i="8" s="1"/>
  <c r="M560" i="8"/>
  <c r="M566" i="8" s="1"/>
  <c r="N560" i="8"/>
  <c r="N566" i="8" s="1"/>
  <c r="L560" i="8"/>
  <c r="L566" i="8" s="1"/>
  <c r="K560" i="8"/>
  <c r="K566" i="8" s="1"/>
  <c r="J560" i="8"/>
  <c r="J566" i="8" s="1"/>
  <c r="I560" i="8"/>
  <c r="I566" i="8" s="1"/>
  <c r="H560" i="8"/>
  <c r="G560" i="8"/>
  <c r="G566" i="8" s="1"/>
  <c r="F560" i="8"/>
  <c r="F566" i="8" s="1"/>
  <c r="E560" i="8"/>
  <c r="E566" i="8" s="1"/>
  <c r="D560" i="8"/>
  <c r="D566" i="8" s="1"/>
  <c r="B560" i="8"/>
  <c r="B566" i="8" s="1"/>
  <c r="N559" i="8"/>
  <c r="N565" i="8" s="1"/>
  <c r="M559" i="8"/>
  <c r="M565" i="8" s="1"/>
  <c r="L559" i="8"/>
  <c r="K559" i="8"/>
  <c r="K565" i="8" s="1"/>
  <c r="J559" i="8"/>
  <c r="J565" i="8" s="1"/>
  <c r="I559" i="8"/>
  <c r="I565" i="8" s="1"/>
  <c r="H559" i="8"/>
  <c r="H565" i="8" s="1"/>
  <c r="G559" i="8"/>
  <c r="G565" i="8" s="1"/>
  <c r="F559" i="8"/>
  <c r="F565" i="8" s="1"/>
  <c r="E559" i="8"/>
  <c r="E565" i="8" s="1"/>
  <c r="D559" i="8"/>
  <c r="C559" i="8"/>
  <c r="C565" i="8" s="1"/>
  <c r="B559" i="8"/>
  <c r="B565" i="8" s="1"/>
  <c r="N558" i="8"/>
  <c r="N564" i="8" s="1"/>
  <c r="M558" i="8"/>
  <c r="M564" i="8" s="1"/>
  <c r="L558" i="8"/>
  <c r="L564" i="8" s="1"/>
  <c r="K558" i="8"/>
  <c r="K564" i="8" s="1"/>
  <c r="J558" i="8"/>
  <c r="J564" i="8" s="1"/>
  <c r="I558" i="8"/>
  <c r="H558" i="8"/>
  <c r="H564" i="8" s="1"/>
  <c r="G558" i="8"/>
  <c r="G564" i="8" s="1"/>
  <c r="F558" i="8"/>
  <c r="F564" i="8" s="1"/>
  <c r="E558" i="8"/>
  <c r="E564" i="8" s="1"/>
  <c r="D558" i="8"/>
  <c r="D564" i="8" s="1"/>
  <c r="C558" i="8"/>
  <c r="C564" i="8" s="1"/>
  <c r="B558" i="8"/>
  <c r="B564" i="8" s="1"/>
  <c r="N557" i="8"/>
  <c r="M557" i="8"/>
  <c r="M563" i="8" s="1"/>
  <c r="L557" i="8"/>
  <c r="L563" i="8" s="1"/>
  <c r="K557" i="8"/>
  <c r="K563" i="8" s="1"/>
  <c r="J557" i="8"/>
  <c r="J563" i="8" s="1"/>
  <c r="I557" i="8"/>
  <c r="I563" i="8" s="1"/>
  <c r="H557" i="8"/>
  <c r="H563" i="8" s="1"/>
  <c r="G557" i="8"/>
  <c r="G563" i="8" s="1"/>
  <c r="F557" i="8"/>
  <c r="E557" i="8"/>
  <c r="E563" i="8" s="1"/>
  <c r="D557" i="8"/>
  <c r="D563" i="8" s="1"/>
  <c r="C557" i="8"/>
  <c r="C563" i="8" s="1"/>
  <c r="B557" i="8"/>
  <c r="B563" i="8" s="1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N545" i="8"/>
  <c r="N538" i="8"/>
  <c r="N440" i="8"/>
  <c r="N460" i="8"/>
  <c r="N447" i="8"/>
  <c r="N493" i="8"/>
  <c r="N501" i="8"/>
  <c r="N524" i="8"/>
  <c r="L468" i="8"/>
  <c r="K468" i="8"/>
  <c r="L467" i="8"/>
  <c r="L466" i="8"/>
  <c r="E466" i="8"/>
  <c r="D466" i="8"/>
  <c r="N483" i="8"/>
  <c r="N484" i="8"/>
  <c r="N482" i="8"/>
  <c r="M482" i="8"/>
  <c r="M483" i="8"/>
  <c r="M484" i="8"/>
  <c r="M485" i="8"/>
  <c r="L482" i="8"/>
  <c r="L483" i="8"/>
  <c r="L484" i="8"/>
  <c r="L485" i="8"/>
  <c r="K482" i="8"/>
  <c r="K483" i="8"/>
  <c r="K484" i="8"/>
  <c r="K485" i="8"/>
  <c r="J482" i="8"/>
  <c r="J483" i="8"/>
  <c r="J484" i="8"/>
  <c r="J485" i="8"/>
  <c r="I482" i="8"/>
  <c r="I483" i="8"/>
  <c r="I484" i="8"/>
  <c r="I485" i="8"/>
  <c r="H482" i="8"/>
  <c r="H483" i="8"/>
  <c r="H484" i="8"/>
  <c r="H485" i="8"/>
  <c r="G482" i="8"/>
  <c r="G483" i="8"/>
  <c r="G484" i="8"/>
  <c r="G485" i="8"/>
  <c r="F482" i="8"/>
  <c r="F483" i="8"/>
  <c r="F484" i="8"/>
  <c r="F485" i="8"/>
  <c r="E482" i="8"/>
  <c r="E483" i="8"/>
  <c r="E484" i="8"/>
  <c r="E485" i="8"/>
  <c r="D482" i="8"/>
  <c r="D483" i="8"/>
  <c r="D484" i="8"/>
  <c r="D485" i="8"/>
  <c r="C482" i="8"/>
  <c r="C483" i="8"/>
  <c r="C484" i="8"/>
  <c r="C485" i="8"/>
  <c r="B482" i="8"/>
  <c r="B483" i="8"/>
  <c r="B484" i="8"/>
  <c r="B485" i="8"/>
  <c r="N485" i="8"/>
  <c r="N475" i="8"/>
  <c r="N474" i="8"/>
  <c r="M474" i="8"/>
  <c r="M475" i="8"/>
  <c r="M476" i="8"/>
  <c r="M477" i="8"/>
  <c r="L474" i="8"/>
  <c r="L475" i="8"/>
  <c r="L476" i="8"/>
  <c r="L477" i="8"/>
  <c r="K474" i="8"/>
  <c r="K475" i="8"/>
  <c r="K476" i="8"/>
  <c r="K477" i="8"/>
  <c r="J474" i="8"/>
  <c r="J475" i="8"/>
  <c r="J476" i="8"/>
  <c r="J477" i="8"/>
  <c r="I474" i="8"/>
  <c r="I475" i="8"/>
  <c r="I476" i="8"/>
  <c r="I477" i="8"/>
  <c r="H474" i="8"/>
  <c r="H475" i="8"/>
  <c r="H476" i="8"/>
  <c r="H477" i="8"/>
  <c r="G474" i="8"/>
  <c r="G475" i="8"/>
  <c r="G476" i="8"/>
  <c r="G477" i="8"/>
  <c r="F474" i="8"/>
  <c r="F475" i="8"/>
  <c r="F476" i="8"/>
  <c r="F477" i="8"/>
  <c r="E474" i="8"/>
  <c r="E475" i="8"/>
  <c r="E476" i="8"/>
  <c r="E477" i="8"/>
  <c r="D474" i="8"/>
  <c r="D475" i="8"/>
  <c r="D476" i="8"/>
  <c r="D477" i="8"/>
  <c r="C474" i="8"/>
  <c r="C475" i="8"/>
  <c r="C476" i="8"/>
  <c r="C477" i="8"/>
  <c r="B474" i="8"/>
  <c r="B475" i="8"/>
  <c r="B476" i="8"/>
  <c r="B477" i="8"/>
  <c r="N477" i="8"/>
  <c r="N476" i="8"/>
  <c r="M451" i="8"/>
  <c r="N408" i="8"/>
  <c r="L452" i="8"/>
  <c r="L453" i="8"/>
  <c r="K45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B427" i="8"/>
  <c r="M427" i="8"/>
  <c r="N427" i="8"/>
  <c r="L427" i="8"/>
  <c r="L428" i="8" s="1"/>
  <c r="K427" i="8"/>
  <c r="J427" i="8"/>
  <c r="I427" i="8"/>
  <c r="H427" i="8"/>
  <c r="G427" i="8"/>
  <c r="F427" i="8"/>
  <c r="E427" i="8"/>
  <c r="D427" i="8"/>
  <c r="C427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B420" i="8"/>
  <c r="M420" i="8"/>
  <c r="M421" i="8" s="1"/>
  <c r="N420" i="8"/>
  <c r="L420" i="8"/>
  <c r="L421" i="8" s="1"/>
  <c r="K420" i="8"/>
  <c r="K421" i="8" s="1"/>
  <c r="J420" i="8"/>
  <c r="J421" i="8" s="1"/>
  <c r="I420" i="8"/>
  <c r="H420" i="8"/>
  <c r="G420" i="8"/>
  <c r="F420" i="8"/>
  <c r="E420" i="8"/>
  <c r="D420" i="8"/>
  <c r="C420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B414" i="8"/>
  <c r="M414" i="8"/>
  <c r="M415" i="8" s="1"/>
  <c r="N414" i="8"/>
  <c r="N415" i="8" s="1"/>
  <c r="L414" i="8"/>
  <c r="L415" i="8" s="1"/>
  <c r="K414" i="8"/>
  <c r="K415" i="8" s="1"/>
  <c r="J414" i="8"/>
  <c r="I414" i="8"/>
  <c r="H414" i="8"/>
  <c r="H415" i="8" s="1"/>
  <c r="G414" i="8"/>
  <c r="F414" i="8"/>
  <c r="E414" i="8"/>
  <c r="D414" i="8"/>
  <c r="C414" i="8"/>
  <c r="C415" i="8" s="1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AV125" i="8"/>
  <c r="C406" i="8" s="1"/>
  <c r="C400" i="8"/>
  <c r="D394" i="8"/>
  <c r="AN125" i="8"/>
  <c r="E406" i="8" s="1"/>
  <c r="AJ125" i="8"/>
  <c r="F406" i="8" s="1"/>
  <c r="AF125" i="8"/>
  <c r="G406" i="8" s="1"/>
  <c r="AB125" i="8"/>
  <c r="H406" i="8" s="1"/>
  <c r="X125" i="8"/>
  <c r="I406" i="8" s="1"/>
  <c r="J394" i="8"/>
  <c r="P125" i="8"/>
  <c r="K406" i="8" s="1"/>
  <c r="L125" i="8"/>
  <c r="L406" i="8" s="1"/>
  <c r="M394" i="8"/>
  <c r="D125" i="8"/>
  <c r="N406" i="8" s="1"/>
  <c r="AU125" i="8"/>
  <c r="C407" i="8" s="1"/>
  <c r="AM125" i="8"/>
  <c r="E407" i="8" s="1"/>
  <c r="E401" i="8"/>
  <c r="AI125" i="8"/>
  <c r="F407" i="8" s="1"/>
  <c r="AE125" i="8"/>
  <c r="G407" i="8" s="1"/>
  <c r="AA125" i="8"/>
  <c r="H407" i="8" s="1"/>
  <c r="H401" i="8"/>
  <c r="W125" i="8"/>
  <c r="I407" i="8" s="1"/>
  <c r="O125" i="8"/>
  <c r="K407" i="8" s="1"/>
  <c r="K125" i="8"/>
  <c r="L407" i="8" s="1"/>
  <c r="C125" i="8"/>
  <c r="N407" i="8" s="1"/>
  <c r="N401" i="8"/>
  <c r="AX125" i="8"/>
  <c r="B408" i="8" s="1"/>
  <c r="C402" i="8"/>
  <c r="AP125" i="8"/>
  <c r="D408" i="8" s="1"/>
  <c r="AL125" i="8"/>
  <c r="E408" i="8" s="1"/>
  <c r="J405" i="8"/>
  <c r="AD125" i="8"/>
  <c r="G408" i="8" s="1"/>
  <c r="G402" i="8"/>
  <c r="Z125" i="8"/>
  <c r="H408" i="8" s="1"/>
  <c r="H405" i="8"/>
  <c r="I402" i="8"/>
  <c r="R125" i="8"/>
  <c r="J408" i="8" s="1"/>
  <c r="N125" i="8"/>
  <c r="K408" i="8" s="1"/>
  <c r="M396" i="8"/>
  <c r="M397" i="8" s="1"/>
  <c r="M402" i="8"/>
  <c r="B402" i="8"/>
  <c r="N402" i="8"/>
  <c r="L402" i="8"/>
  <c r="L403" i="8" s="1"/>
  <c r="K402" i="8"/>
  <c r="J402" i="8"/>
  <c r="H402" i="8"/>
  <c r="F402" i="8"/>
  <c r="E402" i="8"/>
  <c r="D402" i="8"/>
  <c r="M401" i="8"/>
  <c r="L401" i="8"/>
  <c r="K401" i="8"/>
  <c r="J401" i="8"/>
  <c r="I401" i="8"/>
  <c r="F401" i="8"/>
  <c r="D401" i="8"/>
  <c r="C401" i="8"/>
  <c r="B401" i="8"/>
  <c r="M400" i="8"/>
  <c r="L400" i="8"/>
  <c r="K400" i="8"/>
  <c r="J400" i="8"/>
  <c r="I400" i="8"/>
  <c r="G400" i="8"/>
  <c r="F400" i="8"/>
  <c r="D400" i="8"/>
  <c r="B400" i="8"/>
  <c r="N399" i="8"/>
  <c r="M399" i="8"/>
  <c r="L399" i="8"/>
  <c r="K399" i="8"/>
  <c r="J399" i="8"/>
  <c r="I399" i="8"/>
  <c r="H399" i="8"/>
  <c r="G399" i="8"/>
  <c r="F399" i="8"/>
  <c r="E399" i="8"/>
  <c r="C399" i="8"/>
  <c r="B399" i="8"/>
  <c r="B396" i="8"/>
  <c r="N396" i="8"/>
  <c r="L396" i="8"/>
  <c r="L397" i="8" s="1"/>
  <c r="K396" i="8"/>
  <c r="I396" i="8"/>
  <c r="H396" i="8"/>
  <c r="H397" i="8" s="1"/>
  <c r="E396" i="8"/>
  <c r="C396" i="8"/>
  <c r="M395" i="8"/>
  <c r="L395" i="8"/>
  <c r="J395" i="8"/>
  <c r="I395" i="8"/>
  <c r="G395" i="8"/>
  <c r="F395" i="8"/>
  <c r="E395" i="8"/>
  <c r="D395" i="8"/>
  <c r="C395" i="8"/>
  <c r="B395" i="8"/>
  <c r="N394" i="8"/>
  <c r="L394" i="8"/>
  <c r="K394" i="8"/>
  <c r="I394" i="8"/>
  <c r="H394" i="8"/>
  <c r="G394" i="8"/>
  <c r="F394" i="8"/>
  <c r="E394" i="8"/>
  <c r="C394" i="8"/>
  <c r="B394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B390" i="8"/>
  <c r="M390" i="8"/>
  <c r="M391" i="8" s="1"/>
  <c r="N390" i="8"/>
  <c r="L390" i="8"/>
  <c r="L391" i="8" s="1"/>
  <c r="K390" i="8"/>
  <c r="J390" i="8"/>
  <c r="J391" i="8" s="1"/>
  <c r="I390" i="8"/>
  <c r="I391" i="8" s="1"/>
  <c r="H390" i="8"/>
  <c r="H391" i="8" s="1"/>
  <c r="G390" i="8"/>
  <c r="F390" i="8"/>
  <c r="E390" i="8"/>
  <c r="D390" i="8"/>
  <c r="C390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B372" i="8"/>
  <c r="M372" i="8"/>
  <c r="M373" i="8" s="1"/>
  <c r="N372" i="8"/>
  <c r="L372" i="8"/>
  <c r="L373" i="8" s="1"/>
  <c r="K372" i="8"/>
  <c r="J372" i="8"/>
  <c r="J373" i="8" s="1"/>
  <c r="I372" i="8"/>
  <c r="I373" i="8" s="1"/>
  <c r="H372" i="8"/>
  <c r="H373" i="8" s="1"/>
  <c r="G372" i="8"/>
  <c r="F372" i="8"/>
  <c r="F373" i="8" s="1"/>
  <c r="E372" i="8"/>
  <c r="E373" i="8" s="1"/>
  <c r="D372" i="8"/>
  <c r="C372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B366" i="8"/>
  <c r="M366" i="8"/>
  <c r="M367" i="8" s="1"/>
  <c r="N366" i="8"/>
  <c r="L366" i="8"/>
  <c r="L367" i="8" s="1"/>
  <c r="K366" i="8"/>
  <c r="J366" i="8"/>
  <c r="J367" i="8" s="1"/>
  <c r="I366" i="8"/>
  <c r="I367" i="8" s="1"/>
  <c r="H366" i="8"/>
  <c r="H367" i="8" s="1"/>
  <c r="G366" i="8"/>
  <c r="F366" i="8"/>
  <c r="F367" i="8" s="1"/>
  <c r="E366" i="8"/>
  <c r="E367" i="8" s="1"/>
  <c r="D366" i="8"/>
  <c r="C366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B360" i="8"/>
  <c r="M360" i="8"/>
  <c r="M361" i="8" s="1"/>
  <c r="N360" i="8"/>
  <c r="L360" i="8"/>
  <c r="L361" i="8" s="1"/>
  <c r="K360" i="8"/>
  <c r="K361" i="8" s="1"/>
  <c r="J360" i="8"/>
  <c r="J361" i="8" s="1"/>
  <c r="I360" i="8"/>
  <c r="I361" i="8" s="1"/>
  <c r="H360" i="8"/>
  <c r="H361" i="8" s="1"/>
  <c r="G360" i="8"/>
  <c r="G361" i="8" s="1"/>
  <c r="F360" i="8"/>
  <c r="F361" i="8" s="1"/>
  <c r="E360" i="8"/>
  <c r="E361" i="8" s="1"/>
  <c r="D360" i="8"/>
  <c r="D361" i="8" s="1"/>
  <c r="C360" i="8"/>
  <c r="C361" i="8" s="1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B354" i="8"/>
  <c r="B355" i="8" s="1"/>
  <c r="M354" i="8"/>
  <c r="M355" i="8" s="1"/>
  <c r="N354" i="8"/>
  <c r="L354" i="8"/>
  <c r="L355" i="8" s="1"/>
  <c r="K354" i="8"/>
  <c r="K355" i="8" s="1"/>
  <c r="J354" i="8"/>
  <c r="J355" i="8" s="1"/>
  <c r="I354" i="8"/>
  <c r="I355" i="8" s="1"/>
  <c r="H354" i="8"/>
  <c r="H355" i="8" s="1"/>
  <c r="G354" i="8"/>
  <c r="G355" i="8" s="1"/>
  <c r="F354" i="8"/>
  <c r="F355" i="8" s="1"/>
  <c r="E354" i="8"/>
  <c r="E355" i="8" s="1"/>
  <c r="D354" i="8"/>
  <c r="C354" i="8"/>
  <c r="C355" i="8" s="1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L349" i="8"/>
  <c r="J349" i="8"/>
  <c r="F349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L343" i="8"/>
  <c r="K343" i="8"/>
  <c r="J343" i="8"/>
  <c r="G343" i="8"/>
  <c r="C343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M337" i="8"/>
  <c r="L337" i="8"/>
  <c r="K337" i="8"/>
  <c r="J337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B331" i="8"/>
  <c r="M331" i="8"/>
  <c r="L331" i="8"/>
  <c r="K331" i="8"/>
  <c r="J331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B498" i="8"/>
  <c r="B499" i="8"/>
  <c r="N612" i="7"/>
  <c r="L609" i="7"/>
  <c r="M608" i="7"/>
  <c r="N608" i="7" s="1"/>
  <c r="K605" i="7"/>
  <c r="L604" i="7"/>
  <c r="M604" i="7" s="1"/>
  <c r="N604" i="7" s="1"/>
  <c r="J601" i="7"/>
  <c r="K600" i="7"/>
  <c r="L600" i="7" s="1"/>
  <c r="I597" i="7"/>
  <c r="J596" i="7"/>
  <c r="J597" i="7" s="1"/>
  <c r="H593" i="7"/>
  <c r="I592" i="7"/>
  <c r="I593" i="7" s="1"/>
  <c r="G589" i="7"/>
  <c r="H588" i="7"/>
  <c r="I588" i="7" s="1"/>
  <c r="F585" i="7"/>
  <c r="G584" i="7"/>
  <c r="G585" i="7" s="1"/>
  <c r="E581" i="7"/>
  <c r="F580" i="7"/>
  <c r="G580" i="7" s="1"/>
  <c r="D577" i="7"/>
  <c r="E576" i="7"/>
  <c r="F576" i="7" s="1"/>
  <c r="C573" i="7"/>
  <c r="D572" i="7"/>
  <c r="E572" i="7" s="1"/>
  <c r="B569" i="7"/>
  <c r="C568" i="7"/>
  <c r="D568" i="7" s="1"/>
  <c r="B388" i="7"/>
  <c r="B544" i="7" s="1"/>
  <c r="B551" i="7" s="1"/>
  <c r="C388" i="7"/>
  <c r="C544" i="7" s="1"/>
  <c r="C551" i="7" s="1"/>
  <c r="D388" i="7"/>
  <c r="D544" i="7" s="1"/>
  <c r="D551" i="7" s="1"/>
  <c r="E388" i="7"/>
  <c r="E544" i="7" s="1"/>
  <c r="E551" i="7" s="1"/>
  <c r="F388" i="7"/>
  <c r="F544" i="7" s="1"/>
  <c r="F551" i="7" s="1"/>
  <c r="G388" i="7"/>
  <c r="G544" i="7" s="1"/>
  <c r="G551" i="7" s="1"/>
  <c r="H388" i="7"/>
  <c r="H544" i="7" s="1"/>
  <c r="H551" i="7" s="1"/>
  <c r="I388" i="7"/>
  <c r="I544" i="7" s="1"/>
  <c r="J388" i="7"/>
  <c r="J544" i="7" s="1"/>
  <c r="J551" i="7" s="1"/>
  <c r="K388" i="7"/>
  <c r="K544" i="7" s="1"/>
  <c r="K551" i="7" s="1"/>
  <c r="L388" i="7"/>
  <c r="L544" i="7" s="1"/>
  <c r="L551" i="7" s="1"/>
  <c r="M388" i="7"/>
  <c r="M544" i="7" s="1"/>
  <c r="N388" i="7"/>
  <c r="N544" i="7" s="1"/>
  <c r="B488" i="7"/>
  <c r="B489" i="7"/>
  <c r="B490" i="7"/>
  <c r="B491" i="7"/>
  <c r="C488" i="7"/>
  <c r="C489" i="7"/>
  <c r="C490" i="7"/>
  <c r="C491" i="7"/>
  <c r="D488" i="7"/>
  <c r="D489" i="7"/>
  <c r="D490" i="7"/>
  <c r="D491" i="7"/>
  <c r="E488" i="7"/>
  <c r="E489" i="7"/>
  <c r="E490" i="7"/>
  <c r="E491" i="7"/>
  <c r="F488" i="7"/>
  <c r="F489" i="7"/>
  <c r="F490" i="7"/>
  <c r="F491" i="7"/>
  <c r="G488" i="7"/>
  <c r="G489" i="7"/>
  <c r="G490" i="7"/>
  <c r="G491" i="7"/>
  <c r="H488" i="7"/>
  <c r="H489" i="7"/>
  <c r="H490" i="7"/>
  <c r="H491" i="7"/>
  <c r="I488" i="7"/>
  <c r="I489" i="7"/>
  <c r="I490" i="7"/>
  <c r="I491" i="7"/>
  <c r="J488" i="7"/>
  <c r="J489" i="7"/>
  <c r="J490" i="7"/>
  <c r="J491" i="7"/>
  <c r="K488" i="7"/>
  <c r="K489" i="7"/>
  <c r="K490" i="7"/>
  <c r="K491" i="7"/>
  <c r="L488" i="7"/>
  <c r="L489" i="7"/>
  <c r="L490" i="7"/>
  <c r="L491" i="7"/>
  <c r="M488" i="7"/>
  <c r="M489" i="7"/>
  <c r="M490" i="7"/>
  <c r="M491" i="7"/>
  <c r="N489" i="7"/>
  <c r="N490" i="7"/>
  <c r="N488" i="7"/>
  <c r="B550" i="7"/>
  <c r="B363" i="7"/>
  <c r="B321" i="7"/>
  <c r="B327" i="7"/>
  <c r="B392" i="7"/>
  <c r="B393" i="7"/>
  <c r="B394" i="7"/>
  <c r="B395" i="7"/>
  <c r="B419" i="7"/>
  <c r="B420" i="7"/>
  <c r="B428" i="7" s="1"/>
  <c r="B421" i="7"/>
  <c r="B422" i="7"/>
  <c r="B406" i="7"/>
  <c r="B407" i="7"/>
  <c r="B408" i="7"/>
  <c r="B409" i="7"/>
  <c r="B436" i="7"/>
  <c r="B437" i="7"/>
  <c r="B438" i="7"/>
  <c r="B439" i="7"/>
  <c r="B444" i="7"/>
  <c r="B445" i="7"/>
  <c r="B446" i="7"/>
  <c r="B447" i="7"/>
  <c r="B500" i="7"/>
  <c r="C550" i="7"/>
  <c r="C363" i="7"/>
  <c r="C321" i="7"/>
  <c r="C327" i="7"/>
  <c r="C392" i="7"/>
  <c r="C393" i="7"/>
  <c r="C394" i="7"/>
  <c r="C395" i="7"/>
  <c r="C419" i="7"/>
  <c r="C420" i="7"/>
  <c r="C421" i="7"/>
  <c r="C422" i="7"/>
  <c r="C406" i="7"/>
  <c r="C407" i="7"/>
  <c r="C408" i="7"/>
  <c r="C409" i="7"/>
  <c r="C436" i="7"/>
  <c r="C437" i="7"/>
  <c r="C438" i="7"/>
  <c r="C439" i="7"/>
  <c r="C444" i="7"/>
  <c r="C445" i="7"/>
  <c r="C446" i="7"/>
  <c r="C447" i="7"/>
  <c r="C500" i="7"/>
  <c r="D550" i="7"/>
  <c r="D363" i="7"/>
  <c r="D321" i="7"/>
  <c r="D327" i="7"/>
  <c r="D392" i="7"/>
  <c r="D393" i="7"/>
  <c r="D394" i="7"/>
  <c r="D395" i="7"/>
  <c r="D419" i="7"/>
  <c r="D420" i="7"/>
  <c r="D421" i="7"/>
  <c r="D422" i="7"/>
  <c r="D406" i="7"/>
  <c r="D407" i="7"/>
  <c r="D408" i="7"/>
  <c r="D409" i="7"/>
  <c r="D436" i="7"/>
  <c r="D437" i="7"/>
  <c r="D438" i="7"/>
  <c r="D439" i="7"/>
  <c r="D444" i="7"/>
  <c r="D445" i="7"/>
  <c r="D446" i="7"/>
  <c r="D447" i="7"/>
  <c r="D500" i="7"/>
  <c r="E550" i="7"/>
  <c r="E363" i="7"/>
  <c r="E321" i="7"/>
  <c r="E327" i="7"/>
  <c r="E392" i="7"/>
  <c r="E393" i="7"/>
  <c r="E394" i="7"/>
  <c r="E395" i="7"/>
  <c r="E419" i="7"/>
  <c r="E420" i="7"/>
  <c r="E421" i="7"/>
  <c r="E422" i="7"/>
  <c r="E406" i="7"/>
  <c r="E407" i="7"/>
  <c r="E408" i="7"/>
  <c r="E409" i="7"/>
  <c r="E436" i="7"/>
  <c r="E437" i="7"/>
  <c r="E438" i="7"/>
  <c r="E439" i="7"/>
  <c r="E444" i="7"/>
  <c r="E445" i="7"/>
  <c r="E446" i="7"/>
  <c r="E447" i="7"/>
  <c r="E500" i="7"/>
  <c r="F550" i="7"/>
  <c r="F363" i="7"/>
  <c r="F321" i="7"/>
  <c r="F327" i="7"/>
  <c r="F392" i="7"/>
  <c r="F393" i="7"/>
  <c r="F394" i="7"/>
  <c r="F395" i="7"/>
  <c r="F419" i="7"/>
  <c r="F420" i="7"/>
  <c r="F421" i="7"/>
  <c r="F422" i="7"/>
  <c r="F406" i="7"/>
  <c r="F407" i="7"/>
  <c r="F408" i="7"/>
  <c r="F409" i="7"/>
  <c r="F436" i="7"/>
  <c r="F437" i="7"/>
  <c r="F438" i="7"/>
  <c r="F439" i="7"/>
  <c r="F444" i="7"/>
  <c r="F445" i="7"/>
  <c r="F446" i="7"/>
  <c r="F447" i="7"/>
  <c r="F500" i="7"/>
  <c r="G550" i="7"/>
  <c r="G363" i="7"/>
  <c r="G540" i="7" s="1"/>
  <c r="G321" i="7"/>
  <c r="G327" i="7"/>
  <c r="G392" i="7"/>
  <c r="G393" i="7"/>
  <c r="G394" i="7"/>
  <c r="G395" i="7"/>
  <c r="G419" i="7"/>
  <c r="G420" i="7"/>
  <c r="G421" i="7"/>
  <c r="G422" i="7"/>
  <c r="G406" i="7"/>
  <c r="G407" i="7"/>
  <c r="G408" i="7"/>
  <c r="G409" i="7"/>
  <c r="G436" i="7"/>
  <c r="G437" i="7"/>
  <c r="G438" i="7"/>
  <c r="G439" i="7"/>
  <c r="G444" i="7"/>
  <c r="G445" i="7"/>
  <c r="G446" i="7"/>
  <c r="G447" i="7"/>
  <c r="G500" i="7"/>
  <c r="H550" i="7"/>
  <c r="H363" i="7"/>
  <c r="H321" i="7"/>
  <c r="H327" i="7"/>
  <c r="H392" i="7"/>
  <c r="H427" i="7" s="1"/>
  <c r="H393" i="7"/>
  <c r="H394" i="7"/>
  <c r="H395" i="7"/>
  <c r="H419" i="7"/>
  <c r="H420" i="7"/>
  <c r="H421" i="7"/>
  <c r="H422" i="7"/>
  <c r="H406" i="7"/>
  <c r="H407" i="7"/>
  <c r="H408" i="7"/>
  <c r="H409" i="7"/>
  <c r="H436" i="7"/>
  <c r="H437" i="7"/>
  <c r="H438" i="7"/>
  <c r="H439" i="7"/>
  <c r="H444" i="7"/>
  <c r="H445" i="7"/>
  <c r="H446" i="7"/>
  <c r="H447" i="7"/>
  <c r="H500" i="7"/>
  <c r="I550" i="7"/>
  <c r="I363" i="7"/>
  <c r="I321" i="7"/>
  <c r="I327" i="7"/>
  <c r="I392" i="7"/>
  <c r="I393" i="7"/>
  <c r="I394" i="7"/>
  <c r="I395" i="7"/>
  <c r="I419" i="7"/>
  <c r="I420" i="7"/>
  <c r="I421" i="7"/>
  <c r="I422" i="7"/>
  <c r="I406" i="7"/>
  <c r="I407" i="7"/>
  <c r="I408" i="7"/>
  <c r="I409" i="7"/>
  <c r="I436" i="7"/>
  <c r="I437" i="7"/>
  <c r="I438" i="7"/>
  <c r="I439" i="7"/>
  <c r="I444" i="7"/>
  <c r="I445" i="7"/>
  <c r="I446" i="7"/>
  <c r="I447" i="7"/>
  <c r="I500" i="7"/>
  <c r="J550" i="7"/>
  <c r="J363" i="7"/>
  <c r="J321" i="7"/>
  <c r="J327" i="7"/>
  <c r="J392" i="7"/>
  <c r="J393" i="7"/>
  <c r="J394" i="7"/>
  <c r="J395" i="7"/>
  <c r="J419" i="7"/>
  <c r="J420" i="7"/>
  <c r="J421" i="7"/>
  <c r="J422" i="7"/>
  <c r="J406" i="7"/>
  <c r="J407" i="7"/>
  <c r="J408" i="7"/>
  <c r="J409" i="7"/>
  <c r="J436" i="7"/>
  <c r="J437" i="7"/>
  <c r="J438" i="7"/>
  <c r="J439" i="7"/>
  <c r="J444" i="7"/>
  <c r="J445" i="7"/>
  <c r="J446" i="7"/>
  <c r="J447" i="7"/>
  <c r="J500" i="7"/>
  <c r="K550" i="7"/>
  <c r="K363" i="7"/>
  <c r="K364" i="7" s="1"/>
  <c r="K321" i="7"/>
  <c r="K327" i="7"/>
  <c r="K392" i="7"/>
  <c r="K393" i="7"/>
  <c r="K394" i="7"/>
  <c r="K395" i="7"/>
  <c r="K419" i="7"/>
  <c r="K420" i="7"/>
  <c r="K421" i="7"/>
  <c r="K422" i="7"/>
  <c r="K406" i="7"/>
  <c r="K407" i="7"/>
  <c r="K408" i="7"/>
  <c r="K409" i="7"/>
  <c r="K436" i="7"/>
  <c r="K437" i="7"/>
  <c r="K438" i="7"/>
  <c r="K439" i="7"/>
  <c r="K444" i="7"/>
  <c r="K445" i="7"/>
  <c r="K446" i="7"/>
  <c r="K447" i="7"/>
  <c r="K500" i="7"/>
  <c r="L550" i="7"/>
  <c r="L363" i="7"/>
  <c r="L540" i="7" s="1"/>
  <c r="L321" i="7"/>
  <c r="L327" i="7"/>
  <c r="L392" i="7"/>
  <c r="L393" i="7"/>
  <c r="L394" i="7"/>
  <c r="L395" i="7"/>
  <c r="L419" i="7"/>
  <c r="L420" i="7"/>
  <c r="L428" i="7" s="1"/>
  <c r="L421" i="7"/>
  <c r="L422" i="7"/>
  <c r="L406" i="7"/>
  <c r="L407" i="7"/>
  <c r="L408" i="7"/>
  <c r="L409" i="7"/>
  <c r="L436" i="7"/>
  <c r="L437" i="7"/>
  <c r="L438" i="7"/>
  <c r="L439" i="7"/>
  <c r="L444" i="7"/>
  <c r="L445" i="7"/>
  <c r="L446" i="7"/>
  <c r="L447" i="7"/>
  <c r="L500" i="7"/>
  <c r="M363" i="7"/>
  <c r="M364" i="7" s="1"/>
  <c r="M321" i="7"/>
  <c r="M327" i="7"/>
  <c r="M392" i="7"/>
  <c r="M393" i="7"/>
  <c r="M394" i="7"/>
  <c r="M395" i="7"/>
  <c r="M419" i="7"/>
  <c r="M420" i="7"/>
  <c r="M428" i="7" s="1"/>
  <c r="M421" i="7"/>
  <c r="M422" i="7"/>
  <c r="M406" i="7"/>
  <c r="M407" i="7"/>
  <c r="M408" i="7"/>
  <c r="M409" i="7"/>
  <c r="M436" i="7"/>
  <c r="M437" i="7"/>
  <c r="M438" i="7"/>
  <c r="M439" i="7"/>
  <c r="M444" i="7"/>
  <c r="M445" i="7"/>
  <c r="M446" i="7"/>
  <c r="M447" i="7"/>
  <c r="M500" i="7"/>
  <c r="N363" i="7"/>
  <c r="N321" i="7"/>
  <c r="N327" i="7"/>
  <c r="N393" i="7"/>
  <c r="N394" i="7"/>
  <c r="N392" i="7"/>
  <c r="N420" i="7"/>
  <c r="N421" i="7"/>
  <c r="N419" i="7"/>
  <c r="N407" i="7"/>
  <c r="N408" i="7"/>
  <c r="N406" i="7"/>
  <c r="N445" i="7"/>
  <c r="N446" i="7"/>
  <c r="N444" i="7"/>
  <c r="N500" i="7"/>
  <c r="I548" i="7"/>
  <c r="L548" i="7"/>
  <c r="K548" i="7"/>
  <c r="J548" i="7"/>
  <c r="H548" i="7"/>
  <c r="G548" i="7"/>
  <c r="F548" i="7"/>
  <c r="E548" i="7"/>
  <c r="D548" i="7"/>
  <c r="C548" i="7"/>
  <c r="B548" i="7"/>
  <c r="O547" i="7"/>
  <c r="I481" i="7"/>
  <c r="I482" i="7"/>
  <c r="I483" i="7"/>
  <c r="I484" i="7"/>
  <c r="I467" i="7"/>
  <c r="I468" i="7"/>
  <c r="I469" i="7"/>
  <c r="I470" i="7"/>
  <c r="M481" i="7"/>
  <c r="M482" i="7"/>
  <c r="M483" i="7"/>
  <c r="M484" i="7"/>
  <c r="M467" i="7"/>
  <c r="M468" i="7"/>
  <c r="M469" i="7"/>
  <c r="M470" i="7"/>
  <c r="N482" i="7"/>
  <c r="N483" i="7"/>
  <c r="N481" i="7"/>
  <c r="N468" i="7"/>
  <c r="N469" i="7"/>
  <c r="N467" i="7"/>
  <c r="L481" i="7"/>
  <c r="L482" i="7"/>
  <c r="L483" i="7"/>
  <c r="L484" i="7"/>
  <c r="L467" i="7"/>
  <c r="L468" i="7"/>
  <c r="L469" i="7"/>
  <c r="L470" i="7"/>
  <c r="K481" i="7"/>
  <c r="K482" i="7"/>
  <c r="K483" i="7"/>
  <c r="K484" i="7"/>
  <c r="K467" i="7"/>
  <c r="K468" i="7"/>
  <c r="K469" i="7"/>
  <c r="K470" i="7"/>
  <c r="J481" i="7"/>
  <c r="J482" i="7"/>
  <c r="J483" i="7"/>
  <c r="J484" i="7"/>
  <c r="J467" i="7"/>
  <c r="J468" i="7"/>
  <c r="J469" i="7"/>
  <c r="J470" i="7"/>
  <c r="H481" i="7"/>
  <c r="H482" i="7"/>
  <c r="H483" i="7"/>
  <c r="H484" i="7"/>
  <c r="H467" i="7"/>
  <c r="H468" i="7"/>
  <c r="H469" i="7"/>
  <c r="H470" i="7"/>
  <c r="G481" i="7"/>
  <c r="G482" i="7"/>
  <c r="G483" i="7"/>
  <c r="G484" i="7"/>
  <c r="G467" i="7"/>
  <c r="G468" i="7"/>
  <c r="G469" i="7"/>
  <c r="G470" i="7"/>
  <c r="F481" i="7"/>
  <c r="F482" i="7"/>
  <c r="F483" i="7"/>
  <c r="F484" i="7"/>
  <c r="F467" i="7"/>
  <c r="F468" i="7"/>
  <c r="F469" i="7"/>
  <c r="F470" i="7"/>
  <c r="E481" i="7"/>
  <c r="E482" i="7"/>
  <c r="E483" i="7"/>
  <c r="E484" i="7"/>
  <c r="E467" i="7"/>
  <c r="E468" i="7"/>
  <c r="E469" i="7"/>
  <c r="E470" i="7"/>
  <c r="D481" i="7"/>
  <c r="D482" i="7"/>
  <c r="D483" i="7"/>
  <c r="D484" i="7"/>
  <c r="D467" i="7"/>
  <c r="D468" i="7"/>
  <c r="D469" i="7"/>
  <c r="D470" i="7"/>
  <c r="C481" i="7"/>
  <c r="C482" i="7"/>
  <c r="C483" i="7"/>
  <c r="C484" i="7"/>
  <c r="C467" i="7"/>
  <c r="C468" i="7"/>
  <c r="C469" i="7"/>
  <c r="C470" i="7"/>
  <c r="B481" i="7"/>
  <c r="B482" i="7"/>
  <c r="B483" i="7"/>
  <c r="B484" i="7"/>
  <c r="B467" i="7"/>
  <c r="B468" i="7"/>
  <c r="B469" i="7"/>
  <c r="B470" i="7"/>
  <c r="I351" i="7"/>
  <c r="M351" i="7"/>
  <c r="N351" i="7"/>
  <c r="L351" i="7"/>
  <c r="K351" i="7"/>
  <c r="J351" i="7"/>
  <c r="J389" i="7" s="1"/>
  <c r="H351" i="7"/>
  <c r="H389" i="7" s="1"/>
  <c r="G351" i="7"/>
  <c r="F351" i="7"/>
  <c r="E351" i="7"/>
  <c r="D351" i="7"/>
  <c r="C351" i="7"/>
  <c r="B351" i="7"/>
  <c r="N533" i="7"/>
  <c r="M533" i="7"/>
  <c r="L533" i="7"/>
  <c r="K533" i="7"/>
  <c r="J533" i="7"/>
  <c r="I533" i="7"/>
  <c r="H533" i="7"/>
  <c r="G533" i="7"/>
  <c r="F533" i="7"/>
  <c r="E533" i="7"/>
  <c r="D533" i="7"/>
  <c r="C533" i="7"/>
  <c r="B533" i="7"/>
  <c r="N532" i="7"/>
  <c r="M532" i="7"/>
  <c r="L532" i="7"/>
  <c r="K532" i="7"/>
  <c r="J532" i="7"/>
  <c r="I532" i="7"/>
  <c r="H532" i="7"/>
  <c r="G532" i="7"/>
  <c r="F532" i="7"/>
  <c r="E532" i="7"/>
  <c r="D532" i="7"/>
  <c r="C532" i="7"/>
  <c r="B532" i="7"/>
  <c r="N531" i="7"/>
  <c r="M531" i="7"/>
  <c r="L531" i="7"/>
  <c r="K531" i="7"/>
  <c r="J531" i="7"/>
  <c r="I531" i="7"/>
  <c r="H531" i="7"/>
  <c r="G531" i="7"/>
  <c r="F531" i="7"/>
  <c r="E531" i="7"/>
  <c r="D531" i="7"/>
  <c r="C531" i="7"/>
  <c r="B531" i="7"/>
  <c r="N530" i="7"/>
  <c r="M530" i="7"/>
  <c r="L530" i="7"/>
  <c r="K530" i="7"/>
  <c r="J530" i="7"/>
  <c r="I530" i="7"/>
  <c r="H530" i="7"/>
  <c r="G530" i="7"/>
  <c r="F530" i="7"/>
  <c r="E530" i="7"/>
  <c r="D530" i="7"/>
  <c r="C530" i="7"/>
  <c r="B530" i="7"/>
  <c r="N528" i="7"/>
  <c r="M528" i="7"/>
  <c r="L528" i="7"/>
  <c r="K528" i="7"/>
  <c r="J528" i="7"/>
  <c r="I528" i="7"/>
  <c r="H528" i="7"/>
  <c r="G528" i="7"/>
  <c r="F528" i="7"/>
  <c r="E528" i="7"/>
  <c r="D528" i="7"/>
  <c r="C528" i="7"/>
  <c r="B528" i="7"/>
  <c r="N527" i="7"/>
  <c r="M527" i="7"/>
  <c r="L527" i="7"/>
  <c r="K527" i="7"/>
  <c r="J527" i="7"/>
  <c r="I527" i="7"/>
  <c r="H527" i="7"/>
  <c r="G527" i="7"/>
  <c r="F527" i="7"/>
  <c r="E527" i="7"/>
  <c r="D527" i="7"/>
  <c r="C527" i="7"/>
  <c r="B527" i="7"/>
  <c r="N526" i="7"/>
  <c r="M526" i="7"/>
  <c r="L526" i="7"/>
  <c r="K526" i="7"/>
  <c r="J526" i="7"/>
  <c r="I526" i="7"/>
  <c r="H526" i="7"/>
  <c r="G526" i="7"/>
  <c r="F526" i="7"/>
  <c r="E526" i="7"/>
  <c r="D526" i="7"/>
  <c r="C526" i="7"/>
  <c r="B526" i="7"/>
  <c r="N525" i="7"/>
  <c r="M525" i="7"/>
  <c r="L525" i="7"/>
  <c r="K525" i="7"/>
  <c r="J525" i="7"/>
  <c r="I525" i="7"/>
  <c r="H525" i="7"/>
  <c r="G525" i="7"/>
  <c r="F525" i="7"/>
  <c r="E525" i="7"/>
  <c r="D525" i="7"/>
  <c r="C525" i="7"/>
  <c r="B525" i="7"/>
  <c r="N523" i="7"/>
  <c r="M523" i="7"/>
  <c r="L523" i="7"/>
  <c r="K523" i="7"/>
  <c r="J523" i="7"/>
  <c r="I523" i="7"/>
  <c r="H523" i="7"/>
  <c r="G523" i="7"/>
  <c r="F523" i="7"/>
  <c r="E523" i="7"/>
  <c r="D523" i="7"/>
  <c r="C523" i="7"/>
  <c r="B523" i="7"/>
  <c r="N522" i="7"/>
  <c r="M522" i="7"/>
  <c r="L522" i="7"/>
  <c r="K522" i="7"/>
  <c r="J522" i="7"/>
  <c r="I522" i="7"/>
  <c r="H522" i="7"/>
  <c r="G522" i="7"/>
  <c r="F522" i="7"/>
  <c r="E522" i="7"/>
  <c r="D522" i="7"/>
  <c r="C522" i="7"/>
  <c r="B522" i="7"/>
  <c r="N521" i="7"/>
  <c r="M521" i="7"/>
  <c r="L521" i="7"/>
  <c r="K521" i="7"/>
  <c r="J521" i="7"/>
  <c r="I521" i="7"/>
  <c r="H521" i="7"/>
  <c r="G521" i="7"/>
  <c r="F521" i="7"/>
  <c r="E521" i="7"/>
  <c r="D521" i="7"/>
  <c r="C521" i="7"/>
  <c r="B521" i="7"/>
  <c r="N520" i="7"/>
  <c r="M520" i="7"/>
  <c r="L520" i="7"/>
  <c r="K520" i="7"/>
  <c r="J520" i="7"/>
  <c r="I520" i="7"/>
  <c r="H520" i="7"/>
  <c r="G520" i="7"/>
  <c r="F520" i="7"/>
  <c r="E520" i="7"/>
  <c r="D520" i="7"/>
  <c r="C520" i="7"/>
  <c r="B520" i="7"/>
  <c r="I518" i="7"/>
  <c r="M518" i="7"/>
  <c r="N518" i="7"/>
  <c r="L518" i="7"/>
  <c r="K518" i="7"/>
  <c r="J518" i="7"/>
  <c r="H518" i="7"/>
  <c r="G518" i="7"/>
  <c r="F518" i="7"/>
  <c r="E518" i="7"/>
  <c r="D518" i="7"/>
  <c r="C518" i="7"/>
  <c r="B518" i="7"/>
  <c r="N517" i="7"/>
  <c r="M517" i="7"/>
  <c r="L517" i="7"/>
  <c r="K517" i="7"/>
  <c r="J517" i="7"/>
  <c r="I517" i="7"/>
  <c r="H517" i="7"/>
  <c r="G517" i="7"/>
  <c r="F517" i="7"/>
  <c r="E517" i="7"/>
  <c r="D517" i="7"/>
  <c r="C517" i="7"/>
  <c r="B517" i="7"/>
  <c r="N516" i="7"/>
  <c r="M516" i="7"/>
  <c r="L516" i="7"/>
  <c r="K516" i="7"/>
  <c r="J516" i="7"/>
  <c r="I516" i="7"/>
  <c r="H516" i="7"/>
  <c r="G516" i="7"/>
  <c r="F516" i="7"/>
  <c r="E516" i="7"/>
  <c r="D516" i="7"/>
  <c r="C516" i="7"/>
  <c r="B516" i="7"/>
  <c r="N515" i="7"/>
  <c r="M515" i="7"/>
  <c r="L515" i="7"/>
  <c r="K515" i="7"/>
  <c r="J515" i="7"/>
  <c r="I515" i="7"/>
  <c r="H515" i="7"/>
  <c r="G515" i="7"/>
  <c r="F515" i="7"/>
  <c r="E515" i="7"/>
  <c r="D515" i="7"/>
  <c r="C515" i="7"/>
  <c r="B515" i="7"/>
  <c r="I506" i="7"/>
  <c r="I512" i="7" s="1"/>
  <c r="M506" i="7"/>
  <c r="M512" i="7" s="1"/>
  <c r="N506" i="7"/>
  <c r="N512" i="7" s="1"/>
  <c r="L506" i="7"/>
  <c r="L512" i="7" s="1"/>
  <c r="K506" i="7"/>
  <c r="K512" i="7" s="1"/>
  <c r="J506" i="7"/>
  <c r="H506" i="7"/>
  <c r="H512" i="7" s="1"/>
  <c r="G506" i="7"/>
  <c r="G512" i="7" s="1"/>
  <c r="F506" i="7"/>
  <c r="F512" i="7" s="1"/>
  <c r="E506" i="7"/>
  <c r="E512" i="7" s="1"/>
  <c r="D506" i="7"/>
  <c r="D512" i="7" s="1"/>
  <c r="C506" i="7"/>
  <c r="C512" i="7" s="1"/>
  <c r="B506" i="7"/>
  <c r="B512" i="7" s="1"/>
  <c r="N505" i="7"/>
  <c r="M505" i="7"/>
  <c r="M511" i="7" s="1"/>
  <c r="L505" i="7"/>
  <c r="L511" i="7" s="1"/>
  <c r="K505" i="7"/>
  <c r="K511" i="7" s="1"/>
  <c r="J505" i="7"/>
  <c r="J511" i="7" s="1"/>
  <c r="I505" i="7"/>
  <c r="I511" i="7" s="1"/>
  <c r="H505" i="7"/>
  <c r="H511" i="7" s="1"/>
  <c r="G505" i="7"/>
  <c r="G511" i="7" s="1"/>
  <c r="F505" i="7"/>
  <c r="E505" i="7"/>
  <c r="E511" i="7" s="1"/>
  <c r="D505" i="7"/>
  <c r="D511" i="7" s="1"/>
  <c r="C505" i="7"/>
  <c r="C511" i="7" s="1"/>
  <c r="B505" i="7"/>
  <c r="B511" i="7" s="1"/>
  <c r="N504" i="7"/>
  <c r="N510" i="7" s="1"/>
  <c r="M504" i="7"/>
  <c r="M510" i="7" s="1"/>
  <c r="L504" i="7"/>
  <c r="L510" i="7" s="1"/>
  <c r="K504" i="7"/>
  <c r="J504" i="7"/>
  <c r="J510" i="7" s="1"/>
  <c r="I504" i="7"/>
  <c r="I510" i="7" s="1"/>
  <c r="H504" i="7"/>
  <c r="H510" i="7" s="1"/>
  <c r="G504" i="7"/>
  <c r="G510" i="7" s="1"/>
  <c r="F504" i="7"/>
  <c r="F510" i="7" s="1"/>
  <c r="E504" i="7"/>
  <c r="E510" i="7" s="1"/>
  <c r="D504" i="7"/>
  <c r="D510" i="7" s="1"/>
  <c r="C504" i="7"/>
  <c r="B504" i="7"/>
  <c r="B510" i="7" s="1"/>
  <c r="N503" i="7"/>
  <c r="N509" i="7" s="1"/>
  <c r="M503" i="7"/>
  <c r="M509" i="7" s="1"/>
  <c r="L503" i="7"/>
  <c r="L509" i="7" s="1"/>
  <c r="K503" i="7"/>
  <c r="K509" i="7" s="1"/>
  <c r="J503" i="7"/>
  <c r="J509" i="7" s="1"/>
  <c r="I503" i="7"/>
  <c r="I509" i="7" s="1"/>
  <c r="H503" i="7"/>
  <c r="G503" i="7"/>
  <c r="G509" i="7" s="1"/>
  <c r="F503" i="7"/>
  <c r="F509" i="7" s="1"/>
  <c r="E503" i="7"/>
  <c r="E509" i="7" s="1"/>
  <c r="D503" i="7"/>
  <c r="D509" i="7" s="1"/>
  <c r="C503" i="7"/>
  <c r="C509" i="7" s="1"/>
  <c r="B503" i="7"/>
  <c r="B509" i="7" s="1"/>
  <c r="O500" i="7"/>
  <c r="N499" i="7"/>
  <c r="M499" i="7"/>
  <c r="L499" i="7"/>
  <c r="K499" i="7"/>
  <c r="J499" i="7"/>
  <c r="I499" i="7"/>
  <c r="H499" i="7"/>
  <c r="G499" i="7"/>
  <c r="F499" i="7"/>
  <c r="E499" i="7"/>
  <c r="D499" i="7"/>
  <c r="C499" i="7"/>
  <c r="B499" i="7"/>
  <c r="N498" i="7"/>
  <c r="M498" i="7"/>
  <c r="L498" i="7"/>
  <c r="K498" i="7"/>
  <c r="J498" i="7"/>
  <c r="I498" i="7"/>
  <c r="H498" i="7"/>
  <c r="G498" i="7"/>
  <c r="F498" i="7"/>
  <c r="E498" i="7"/>
  <c r="D498" i="7"/>
  <c r="C498" i="7"/>
  <c r="B498" i="7"/>
  <c r="N497" i="7"/>
  <c r="M497" i="7"/>
  <c r="L497" i="7"/>
  <c r="K497" i="7"/>
  <c r="J497" i="7"/>
  <c r="I497" i="7"/>
  <c r="H497" i="7"/>
  <c r="G497" i="7"/>
  <c r="F497" i="7"/>
  <c r="E497" i="7"/>
  <c r="D497" i="7"/>
  <c r="C497" i="7"/>
  <c r="B497" i="7"/>
  <c r="N491" i="7"/>
  <c r="N484" i="7"/>
  <c r="N395" i="7"/>
  <c r="N422" i="7"/>
  <c r="N409" i="7"/>
  <c r="N447" i="7"/>
  <c r="N470" i="7"/>
  <c r="L430" i="7"/>
  <c r="E430" i="7"/>
  <c r="E454" i="7" s="1"/>
  <c r="E477" i="7" s="1"/>
  <c r="D430" i="7"/>
  <c r="D454" i="7" s="1"/>
  <c r="D477" i="7" s="1"/>
  <c r="K429" i="7"/>
  <c r="K453" i="7" s="1"/>
  <c r="G429" i="7"/>
  <c r="G453" i="7" s="1"/>
  <c r="F429" i="7"/>
  <c r="F453" i="7" s="1"/>
  <c r="E429" i="7"/>
  <c r="E453" i="7" s="1"/>
  <c r="B429" i="7"/>
  <c r="B453" i="7" s="1"/>
  <c r="H428" i="7"/>
  <c r="F428" i="7"/>
  <c r="F452" i="7" s="1"/>
  <c r="F475" i="7" s="1"/>
  <c r="G427" i="7"/>
  <c r="D427" i="7"/>
  <c r="N437" i="7"/>
  <c r="N436" i="7"/>
  <c r="N439" i="7"/>
  <c r="N438" i="7"/>
  <c r="I399" i="7"/>
  <c r="I400" i="7"/>
  <c r="I401" i="7"/>
  <c r="I402" i="7"/>
  <c r="I415" i="7" s="1"/>
  <c r="M399" i="7"/>
  <c r="M412" i="7" s="1"/>
  <c r="M400" i="7"/>
  <c r="M401" i="7"/>
  <c r="M402" i="7"/>
  <c r="N400" i="7"/>
  <c r="N414" i="7"/>
  <c r="N399" i="7"/>
  <c r="L399" i="7"/>
  <c r="L412" i="7" s="1"/>
  <c r="L400" i="7"/>
  <c r="L401" i="7"/>
  <c r="L402" i="7"/>
  <c r="K399" i="7"/>
  <c r="K400" i="7"/>
  <c r="K401" i="7"/>
  <c r="K402" i="7"/>
  <c r="J399" i="7"/>
  <c r="J400" i="7"/>
  <c r="J401" i="7"/>
  <c r="J402" i="7"/>
  <c r="H399" i="7"/>
  <c r="H400" i="7"/>
  <c r="H413" i="7" s="1"/>
  <c r="H401" i="7"/>
  <c r="H402" i="7"/>
  <c r="G399" i="7"/>
  <c r="G412" i="7" s="1"/>
  <c r="G400" i="7"/>
  <c r="G413" i="7" s="1"/>
  <c r="G401" i="7"/>
  <c r="G414" i="7" s="1"/>
  <c r="G402" i="7"/>
  <c r="F399" i="7"/>
  <c r="F400" i="7"/>
  <c r="F401" i="7"/>
  <c r="F414" i="7" s="1"/>
  <c r="F402" i="7"/>
  <c r="E399" i="7"/>
  <c r="E400" i="7"/>
  <c r="E413" i="7" s="1"/>
  <c r="E401" i="7"/>
  <c r="E414" i="7" s="1"/>
  <c r="E402" i="7"/>
  <c r="E415" i="7" s="1"/>
  <c r="D399" i="7"/>
  <c r="D412" i="7" s="1"/>
  <c r="D400" i="7"/>
  <c r="D413" i="7" s="1"/>
  <c r="D401" i="7"/>
  <c r="D402" i="7"/>
  <c r="D415" i="7" s="1"/>
  <c r="C399" i="7"/>
  <c r="C400" i="7"/>
  <c r="C401" i="7"/>
  <c r="C414" i="7" s="1"/>
  <c r="C402" i="7"/>
  <c r="B399" i="7"/>
  <c r="B400" i="7"/>
  <c r="B413" i="7" s="1"/>
  <c r="B401" i="7"/>
  <c r="B414" i="7" s="1"/>
  <c r="B402" i="7"/>
  <c r="B415" i="7" s="1"/>
  <c r="N415" i="7"/>
  <c r="N401" i="7"/>
  <c r="N402" i="7"/>
  <c r="N387" i="7"/>
  <c r="M387" i="7"/>
  <c r="L387" i="7"/>
  <c r="K387" i="7"/>
  <c r="J387" i="7"/>
  <c r="I387" i="7"/>
  <c r="H387" i="7"/>
  <c r="G387" i="7"/>
  <c r="F387" i="7"/>
  <c r="E387" i="7"/>
  <c r="D387" i="7"/>
  <c r="C387" i="7"/>
  <c r="B387" i="7"/>
  <c r="N386" i="7"/>
  <c r="M386" i="7"/>
  <c r="L386" i="7"/>
  <c r="K386" i="7"/>
  <c r="J386" i="7"/>
  <c r="I386" i="7"/>
  <c r="H386" i="7"/>
  <c r="G386" i="7"/>
  <c r="F386" i="7"/>
  <c r="E386" i="7"/>
  <c r="D386" i="7"/>
  <c r="C386" i="7"/>
  <c r="B386" i="7"/>
  <c r="N385" i="7"/>
  <c r="M385" i="7"/>
  <c r="L385" i="7"/>
  <c r="K385" i="7"/>
  <c r="J385" i="7"/>
  <c r="I385" i="7"/>
  <c r="H385" i="7"/>
  <c r="G385" i="7"/>
  <c r="F385" i="7"/>
  <c r="E385" i="7"/>
  <c r="D385" i="7"/>
  <c r="C385" i="7"/>
  <c r="B385" i="7"/>
  <c r="I382" i="7"/>
  <c r="M382" i="7"/>
  <c r="M383" i="7" s="1"/>
  <c r="N382" i="7"/>
  <c r="N383" i="7" s="1"/>
  <c r="L382" i="7"/>
  <c r="L383" i="7" s="1"/>
  <c r="K382" i="7"/>
  <c r="K383" i="7" s="1"/>
  <c r="J382" i="7"/>
  <c r="H382" i="7"/>
  <c r="H383" i="7" s="1"/>
  <c r="G382" i="7"/>
  <c r="G383" i="7" s="1"/>
  <c r="F382" i="7"/>
  <c r="F383" i="7" s="1"/>
  <c r="E382" i="7"/>
  <c r="D382" i="7"/>
  <c r="C382" i="7"/>
  <c r="B382" i="7"/>
  <c r="N381" i="7"/>
  <c r="M381" i="7"/>
  <c r="L381" i="7"/>
  <c r="K381" i="7"/>
  <c r="J381" i="7"/>
  <c r="I381" i="7"/>
  <c r="H381" i="7"/>
  <c r="G381" i="7"/>
  <c r="F381" i="7"/>
  <c r="E381" i="7"/>
  <c r="D381" i="7"/>
  <c r="C381" i="7"/>
  <c r="B381" i="7"/>
  <c r="N380" i="7"/>
  <c r="M380" i="7"/>
  <c r="L380" i="7"/>
  <c r="K380" i="7"/>
  <c r="J380" i="7"/>
  <c r="I380" i="7"/>
  <c r="H380" i="7"/>
  <c r="G380" i="7"/>
  <c r="F380" i="7"/>
  <c r="E380" i="7"/>
  <c r="D380" i="7"/>
  <c r="C380" i="7"/>
  <c r="B380" i="7"/>
  <c r="N379" i="7"/>
  <c r="M379" i="7"/>
  <c r="L379" i="7"/>
  <c r="K379" i="7"/>
  <c r="J379" i="7"/>
  <c r="I379" i="7"/>
  <c r="H379" i="7"/>
  <c r="G379" i="7"/>
  <c r="F379" i="7"/>
  <c r="E379" i="7"/>
  <c r="D379" i="7"/>
  <c r="C379" i="7"/>
  <c r="B379" i="7"/>
  <c r="I375" i="7"/>
  <c r="M375" i="7"/>
  <c r="N375" i="7"/>
  <c r="L375" i="7"/>
  <c r="L376" i="7" s="1"/>
  <c r="K375" i="7"/>
  <c r="K376" i="7" s="1"/>
  <c r="J375" i="7"/>
  <c r="J376" i="7" s="1"/>
  <c r="H375" i="7"/>
  <c r="H376" i="7" s="1"/>
  <c r="G375" i="7"/>
  <c r="G376" i="7" s="1"/>
  <c r="F375" i="7"/>
  <c r="E375" i="7"/>
  <c r="D375" i="7"/>
  <c r="D376" i="7" s="1"/>
  <c r="C375" i="7"/>
  <c r="C376" i="7" s="1"/>
  <c r="B375" i="7"/>
  <c r="N374" i="7"/>
  <c r="M374" i="7"/>
  <c r="L374" i="7"/>
  <c r="K374" i="7"/>
  <c r="J374" i="7"/>
  <c r="I374" i="7"/>
  <c r="H374" i="7"/>
  <c r="G374" i="7"/>
  <c r="F374" i="7"/>
  <c r="E374" i="7"/>
  <c r="D374" i="7"/>
  <c r="C374" i="7"/>
  <c r="B374" i="7"/>
  <c r="N373" i="7"/>
  <c r="M373" i="7"/>
  <c r="L373" i="7"/>
  <c r="K373" i="7"/>
  <c r="J373" i="7"/>
  <c r="I373" i="7"/>
  <c r="H373" i="7"/>
  <c r="G373" i="7"/>
  <c r="F373" i="7"/>
  <c r="E373" i="7"/>
  <c r="D373" i="7"/>
  <c r="C373" i="7"/>
  <c r="B373" i="7"/>
  <c r="N372" i="7"/>
  <c r="M372" i="7"/>
  <c r="L372" i="7"/>
  <c r="K372" i="7"/>
  <c r="J372" i="7"/>
  <c r="I372" i="7"/>
  <c r="H372" i="7"/>
  <c r="G372" i="7"/>
  <c r="F372" i="7"/>
  <c r="E372" i="7"/>
  <c r="D372" i="7"/>
  <c r="C372" i="7"/>
  <c r="B372" i="7"/>
  <c r="I369" i="7"/>
  <c r="I370" i="7" s="1"/>
  <c r="M369" i="7"/>
  <c r="N369" i="7"/>
  <c r="L369" i="7"/>
  <c r="L370" i="7" s="1"/>
  <c r="K369" i="7"/>
  <c r="K370" i="7" s="1"/>
  <c r="J369" i="7"/>
  <c r="J370" i="7" s="1"/>
  <c r="H369" i="7"/>
  <c r="H370" i="7" s="1"/>
  <c r="G369" i="7"/>
  <c r="G370" i="7" s="1"/>
  <c r="F369" i="7"/>
  <c r="E369" i="7"/>
  <c r="D369" i="7"/>
  <c r="C369" i="7"/>
  <c r="B369" i="7"/>
  <c r="N368" i="7"/>
  <c r="M368" i="7"/>
  <c r="L368" i="7"/>
  <c r="K368" i="7"/>
  <c r="J368" i="7"/>
  <c r="I368" i="7"/>
  <c r="H368" i="7"/>
  <c r="G368" i="7"/>
  <c r="F368" i="7"/>
  <c r="E368" i="7"/>
  <c r="D368" i="7"/>
  <c r="C368" i="7"/>
  <c r="B368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B367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B366" i="7"/>
  <c r="L364" i="7"/>
  <c r="J364" i="7"/>
  <c r="G364" i="7"/>
  <c r="C364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B362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B361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I357" i="7"/>
  <c r="I358" i="7" s="1"/>
  <c r="M357" i="7"/>
  <c r="N357" i="7"/>
  <c r="L357" i="7"/>
  <c r="L358" i="7" s="1"/>
  <c r="K357" i="7"/>
  <c r="K358" i="7" s="1"/>
  <c r="J357" i="7"/>
  <c r="J358" i="7" s="1"/>
  <c r="H357" i="7"/>
  <c r="H358" i="7" s="1"/>
  <c r="G357" i="7"/>
  <c r="G358" i="7" s="1"/>
  <c r="F357" i="7"/>
  <c r="F358" i="7" s="1"/>
  <c r="E357" i="7"/>
  <c r="D357" i="7"/>
  <c r="D358" i="7" s="1"/>
  <c r="C357" i="7"/>
  <c r="C358" i="7" s="1"/>
  <c r="B357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B356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B355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B354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B350" i="7"/>
  <c r="N349" i="7"/>
  <c r="M349" i="7"/>
  <c r="L349" i="7"/>
  <c r="K349" i="7"/>
  <c r="J349" i="7"/>
  <c r="I349" i="7"/>
  <c r="H349" i="7"/>
  <c r="G349" i="7"/>
  <c r="F349" i="7"/>
  <c r="E349" i="7"/>
  <c r="D349" i="7"/>
  <c r="C349" i="7"/>
  <c r="B349" i="7"/>
  <c r="N348" i="7"/>
  <c r="M348" i="7"/>
  <c r="L348" i="7"/>
  <c r="K348" i="7"/>
  <c r="J348" i="7"/>
  <c r="I348" i="7"/>
  <c r="H348" i="7"/>
  <c r="G348" i="7"/>
  <c r="F348" i="7"/>
  <c r="E348" i="7"/>
  <c r="D348" i="7"/>
  <c r="C348" i="7"/>
  <c r="B348" i="7"/>
  <c r="I345" i="7"/>
  <c r="I346" i="7" s="1"/>
  <c r="M345" i="7"/>
  <c r="N345" i="7"/>
  <c r="L345" i="7"/>
  <c r="L346" i="7" s="1"/>
  <c r="K345" i="7"/>
  <c r="K346" i="7" s="1"/>
  <c r="J345" i="7"/>
  <c r="J346" i="7" s="1"/>
  <c r="H345" i="7"/>
  <c r="H346" i="7" s="1"/>
  <c r="G345" i="7"/>
  <c r="G346" i="7" s="1"/>
  <c r="F345" i="7"/>
  <c r="F346" i="7" s="1"/>
  <c r="E345" i="7"/>
  <c r="D345" i="7"/>
  <c r="D346" i="7" s="1"/>
  <c r="C345" i="7"/>
  <c r="C346" i="7" s="1"/>
  <c r="B345" i="7"/>
  <c r="N344" i="7"/>
  <c r="M344" i="7"/>
  <c r="L344" i="7"/>
  <c r="K344" i="7"/>
  <c r="J344" i="7"/>
  <c r="I344" i="7"/>
  <c r="H344" i="7"/>
  <c r="G344" i="7"/>
  <c r="F344" i="7"/>
  <c r="E344" i="7"/>
  <c r="D344" i="7"/>
  <c r="C344" i="7"/>
  <c r="B344" i="7"/>
  <c r="N343" i="7"/>
  <c r="M343" i="7"/>
  <c r="L343" i="7"/>
  <c r="K343" i="7"/>
  <c r="J343" i="7"/>
  <c r="I343" i="7"/>
  <c r="H343" i="7"/>
  <c r="G343" i="7"/>
  <c r="F343" i="7"/>
  <c r="E343" i="7"/>
  <c r="D343" i="7"/>
  <c r="C343" i="7"/>
  <c r="B343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B342" i="7"/>
  <c r="I339" i="7"/>
  <c r="I340" i="7" s="1"/>
  <c r="M339" i="7"/>
  <c r="N339" i="7"/>
  <c r="L339" i="7"/>
  <c r="L340" i="7" s="1"/>
  <c r="K339" i="7"/>
  <c r="K340" i="7" s="1"/>
  <c r="J339" i="7"/>
  <c r="J340" i="7" s="1"/>
  <c r="H339" i="7"/>
  <c r="H340" i="7" s="1"/>
  <c r="G339" i="7"/>
  <c r="G340" i="7" s="1"/>
  <c r="F339" i="7"/>
  <c r="F340" i="7" s="1"/>
  <c r="E339" i="7"/>
  <c r="D339" i="7"/>
  <c r="D340" i="7" s="1"/>
  <c r="C339" i="7"/>
  <c r="C340" i="7" s="1"/>
  <c r="B339" i="7"/>
  <c r="B340" i="7" s="1"/>
  <c r="N338" i="7"/>
  <c r="M338" i="7"/>
  <c r="L338" i="7"/>
  <c r="K338" i="7"/>
  <c r="J338" i="7"/>
  <c r="I338" i="7"/>
  <c r="H338" i="7"/>
  <c r="G338" i="7"/>
  <c r="F338" i="7"/>
  <c r="E338" i="7"/>
  <c r="D338" i="7"/>
  <c r="C338" i="7"/>
  <c r="B338" i="7"/>
  <c r="N337" i="7"/>
  <c r="M337" i="7"/>
  <c r="L337" i="7"/>
  <c r="K337" i="7"/>
  <c r="J337" i="7"/>
  <c r="I337" i="7"/>
  <c r="H337" i="7"/>
  <c r="G337" i="7"/>
  <c r="F337" i="7"/>
  <c r="E337" i="7"/>
  <c r="D337" i="7"/>
  <c r="C337" i="7"/>
  <c r="B337" i="7"/>
  <c r="N336" i="7"/>
  <c r="M336" i="7"/>
  <c r="L336" i="7"/>
  <c r="K336" i="7"/>
  <c r="J336" i="7"/>
  <c r="I336" i="7"/>
  <c r="H336" i="7"/>
  <c r="G336" i="7"/>
  <c r="F336" i="7"/>
  <c r="E336" i="7"/>
  <c r="D336" i="7"/>
  <c r="C336" i="7"/>
  <c r="B336" i="7"/>
  <c r="I333" i="7"/>
  <c r="I334" i="7" s="1"/>
  <c r="M333" i="7"/>
  <c r="N333" i="7"/>
  <c r="L333" i="7"/>
  <c r="L334" i="7" s="1"/>
  <c r="K333" i="7"/>
  <c r="K334" i="7" s="1"/>
  <c r="J333" i="7"/>
  <c r="J334" i="7" s="1"/>
  <c r="H333" i="7"/>
  <c r="H334" i="7" s="1"/>
  <c r="G333" i="7"/>
  <c r="G334" i="7" s="1"/>
  <c r="F333" i="7"/>
  <c r="F334" i="7" s="1"/>
  <c r="E333" i="7"/>
  <c r="D333" i="7"/>
  <c r="D334" i="7" s="1"/>
  <c r="C333" i="7"/>
  <c r="C334" i="7" s="1"/>
  <c r="B333" i="7"/>
  <c r="N332" i="7"/>
  <c r="M332" i="7"/>
  <c r="L332" i="7"/>
  <c r="K332" i="7"/>
  <c r="J332" i="7"/>
  <c r="I332" i="7"/>
  <c r="H332" i="7"/>
  <c r="G332" i="7"/>
  <c r="F332" i="7"/>
  <c r="E332" i="7"/>
  <c r="D332" i="7"/>
  <c r="C332" i="7"/>
  <c r="B332" i="7"/>
  <c r="N331" i="7"/>
  <c r="M331" i="7"/>
  <c r="L331" i="7"/>
  <c r="K331" i="7"/>
  <c r="J331" i="7"/>
  <c r="I331" i="7"/>
  <c r="H331" i="7"/>
  <c r="G331" i="7"/>
  <c r="F331" i="7"/>
  <c r="E331" i="7"/>
  <c r="D331" i="7"/>
  <c r="C331" i="7"/>
  <c r="B331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B330" i="7"/>
  <c r="I328" i="7"/>
  <c r="L328" i="7"/>
  <c r="J328" i="7"/>
  <c r="N326" i="7"/>
  <c r="M326" i="7"/>
  <c r="L326" i="7"/>
  <c r="K326" i="7"/>
  <c r="J326" i="7"/>
  <c r="I326" i="7"/>
  <c r="H326" i="7"/>
  <c r="G326" i="7"/>
  <c r="F326" i="7"/>
  <c r="E326" i="7"/>
  <c r="D326" i="7"/>
  <c r="C326" i="7"/>
  <c r="B326" i="7"/>
  <c r="N325" i="7"/>
  <c r="M325" i="7"/>
  <c r="L325" i="7"/>
  <c r="K325" i="7"/>
  <c r="J325" i="7"/>
  <c r="I325" i="7"/>
  <c r="H325" i="7"/>
  <c r="G325" i="7"/>
  <c r="F325" i="7"/>
  <c r="E325" i="7"/>
  <c r="D325" i="7"/>
  <c r="C325" i="7"/>
  <c r="B325" i="7"/>
  <c r="N324" i="7"/>
  <c r="M324" i="7"/>
  <c r="L324" i="7"/>
  <c r="K324" i="7"/>
  <c r="J324" i="7"/>
  <c r="I324" i="7"/>
  <c r="H324" i="7"/>
  <c r="G324" i="7"/>
  <c r="F324" i="7"/>
  <c r="E324" i="7"/>
  <c r="D324" i="7"/>
  <c r="C324" i="7"/>
  <c r="B324" i="7"/>
  <c r="I322" i="7"/>
  <c r="J322" i="7"/>
  <c r="G322" i="7"/>
  <c r="F322" i="7"/>
  <c r="D322" i="7"/>
  <c r="N320" i="7"/>
  <c r="M320" i="7"/>
  <c r="L320" i="7"/>
  <c r="K320" i="7"/>
  <c r="J320" i="7"/>
  <c r="I320" i="7"/>
  <c r="H320" i="7"/>
  <c r="G320" i="7"/>
  <c r="F320" i="7"/>
  <c r="E320" i="7"/>
  <c r="D320" i="7"/>
  <c r="C320" i="7"/>
  <c r="B320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B319" i="7"/>
  <c r="N318" i="7"/>
  <c r="M318" i="7"/>
  <c r="L318" i="7"/>
  <c r="K318" i="7"/>
  <c r="J318" i="7"/>
  <c r="I318" i="7"/>
  <c r="H318" i="7"/>
  <c r="G318" i="7"/>
  <c r="F318" i="7"/>
  <c r="E318" i="7"/>
  <c r="D318" i="7"/>
  <c r="C318" i="7"/>
  <c r="B318" i="7"/>
  <c r="H555" i="9" l="1"/>
  <c r="G462" i="9"/>
  <c r="O337" i="9"/>
  <c r="G547" i="9"/>
  <c r="O502" i="9"/>
  <c r="O415" i="9"/>
  <c r="E463" i="9"/>
  <c r="O361" i="9"/>
  <c r="N507" i="9"/>
  <c r="N508" i="12"/>
  <c r="I508" i="12"/>
  <c r="O616" i="12"/>
  <c r="M488" i="12"/>
  <c r="H615" i="12"/>
  <c r="K463" i="12"/>
  <c r="G561" i="12"/>
  <c r="P546" i="12"/>
  <c r="J632" i="12"/>
  <c r="J634" i="12" s="1"/>
  <c r="K590" i="12"/>
  <c r="J507" i="12"/>
  <c r="P373" i="12"/>
  <c r="H488" i="12"/>
  <c r="P486" i="12"/>
  <c r="E548" i="12"/>
  <c r="I496" i="12"/>
  <c r="K592" i="12"/>
  <c r="P502" i="12"/>
  <c r="D590" i="12"/>
  <c r="O649" i="12"/>
  <c r="J599" i="12"/>
  <c r="D592" i="12"/>
  <c r="P478" i="12"/>
  <c r="G613" i="12"/>
  <c r="P441" i="12"/>
  <c r="P396" i="12"/>
  <c r="N644" i="12"/>
  <c r="O643" i="12"/>
  <c r="O644" i="12" s="1"/>
  <c r="H405" i="12"/>
  <c r="J615" i="12"/>
  <c r="I615" i="12"/>
  <c r="H496" i="12"/>
  <c r="P494" i="12"/>
  <c r="P337" i="12"/>
  <c r="P397" i="12"/>
  <c r="K462" i="12"/>
  <c r="I405" i="12"/>
  <c r="P525" i="12"/>
  <c r="G605" i="12"/>
  <c r="O620" i="12" s="1"/>
  <c r="O453" i="12"/>
  <c r="O452" i="12"/>
  <c r="N452" i="12"/>
  <c r="P349" i="12"/>
  <c r="P403" i="12"/>
  <c r="P391" i="12"/>
  <c r="O495" i="12"/>
  <c r="P385" i="12"/>
  <c r="P361" i="12"/>
  <c r="P434" i="12"/>
  <c r="O487" i="12"/>
  <c r="N405" i="12"/>
  <c r="O406" i="12"/>
  <c r="F487" i="12"/>
  <c r="O653" i="12"/>
  <c r="O479" i="12"/>
  <c r="G480" i="12"/>
  <c r="J488" i="12"/>
  <c r="O513" i="12"/>
  <c r="O528" i="12"/>
  <c r="N592" i="12"/>
  <c r="O548" i="12"/>
  <c r="N615" i="12"/>
  <c r="O463" i="12"/>
  <c r="O509" i="12"/>
  <c r="O470" i="12"/>
  <c r="E496" i="12"/>
  <c r="O409" i="12"/>
  <c r="O595" i="12"/>
  <c r="O594" i="12"/>
  <c r="O503" i="12"/>
  <c r="O555" i="12"/>
  <c r="O526" i="12"/>
  <c r="M548" i="9"/>
  <c r="H614" i="9"/>
  <c r="O448" i="9"/>
  <c r="J526" i="9"/>
  <c r="J462" i="9"/>
  <c r="E614" i="9"/>
  <c r="O539" i="9"/>
  <c r="M590" i="9"/>
  <c r="O486" i="9"/>
  <c r="O454" i="9"/>
  <c r="J469" i="9"/>
  <c r="B608" i="9"/>
  <c r="O441" i="9"/>
  <c r="M592" i="9"/>
  <c r="I463" i="9"/>
  <c r="J608" i="9"/>
  <c r="L454" i="9"/>
  <c r="F463" i="9"/>
  <c r="O546" i="9"/>
  <c r="O525" i="9"/>
  <c r="O478" i="9"/>
  <c r="M561" i="9"/>
  <c r="O561" i="9" s="1"/>
  <c r="O590" i="9"/>
  <c r="G463" i="9"/>
  <c r="B462" i="9"/>
  <c r="O461" i="9"/>
  <c r="O592" i="9"/>
  <c r="O494" i="9"/>
  <c r="G614" i="9"/>
  <c r="O434" i="9"/>
  <c r="O385" i="9"/>
  <c r="O349" i="9"/>
  <c r="O605" i="9"/>
  <c r="O391" i="9"/>
  <c r="O408" i="9"/>
  <c r="O428" i="9"/>
  <c r="L503" i="9"/>
  <c r="N406" i="9"/>
  <c r="N407" i="9"/>
  <c r="E503" i="9"/>
  <c r="N503" i="9"/>
  <c r="G480" i="9"/>
  <c r="N674" i="9"/>
  <c r="K709" i="8"/>
  <c r="L709" i="8"/>
  <c r="M466" i="8"/>
  <c r="C453" i="8"/>
  <c r="F638" i="8"/>
  <c r="H503" i="9"/>
  <c r="H479" i="9"/>
  <c r="H462" i="9"/>
  <c r="H547" i="9"/>
  <c r="G479" i="9"/>
  <c r="K403" i="7"/>
  <c r="E364" i="7"/>
  <c r="M492" i="7"/>
  <c r="I647" i="8"/>
  <c r="J647" i="8" s="1"/>
  <c r="H648" i="8"/>
  <c r="H650" i="8" s="1"/>
  <c r="M666" i="8"/>
  <c r="I704" i="8"/>
  <c r="I709" i="8"/>
  <c r="N469" i="9"/>
  <c r="N614" i="9"/>
  <c r="M704" i="8"/>
  <c r="O704" i="8" s="1"/>
  <c r="M709" i="8"/>
  <c r="G125" i="8"/>
  <c r="M407" i="8" s="1"/>
  <c r="C479" i="9"/>
  <c r="C547" i="9"/>
  <c r="N430" i="7"/>
  <c r="J442" i="9"/>
  <c r="I608" i="9"/>
  <c r="B427" i="7"/>
  <c r="O602" i="8"/>
  <c r="M706" i="8"/>
  <c r="O706" i="8" s="1"/>
  <c r="O699" i="8"/>
  <c r="K503" i="9"/>
  <c r="H509" i="7"/>
  <c r="C510" i="7"/>
  <c r="K510" i="7"/>
  <c r="F511" i="7"/>
  <c r="N511" i="7"/>
  <c r="J512" i="7"/>
  <c r="F563" i="8"/>
  <c r="N563" i="8"/>
  <c r="I564" i="8"/>
  <c r="D565" i="8"/>
  <c r="L565" i="8"/>
  <c r="H566" i="8"/>
  <c r="O384" i="8"/>
  <c r="K467" i="8"/>
  <c r="K507" i="8" s="1"/>
  <c r="G465" i="8"/>
  <c r="K561" i="9"/>
  <c r="L548" i="9"/>
  <c r="J548" i="9"/>
  <c r="J599" i="9"/>
  <c r="G613" i="9"/>
  <c r="G526" i="9"/>
  <c r="D488" i="12"/>
  <c r="N555" i="12"/>
  <c r="D503" i="9"/>
  <c r="H454" i="9"/>
  <c r="N526" i="9"/>
  <c r="D487" i="9"/>
  <c r="F496" i="9"/>
  <c r="K561" i="12"/>
  <c r="F590" i="12"/>
  <c r="E592" i="12"/>
  <c r="C463" i="12"/>
  <c r="K469" i="12"/>
  <c r="G508" i="12"/>
  <c r="M614" i="12"/>
  <c r="L508" i="12"/>
  <c r="C469" i="12"/>
  <c r="K448" i="12"/>
  <c r="K479" i="12" s="1"/>
  <c r="E614" i="12"/>
  <c r="L635" i="12"/>
  <c r="K636" i="12"/>
  <c r="K638" i="12" s="1"/>
  <c r="J709" i="8"/>
  <c r="G548" i="9"/>
  <c r="G503" i="9"/>
  <c r="N555" i="9"/>
  <c r="C561" i="12"/>
  <c r="F561" i="12"/>
  <c r="E487" i="12"/>
  <c r="K454" i="12"/>
  <c r="G405" i="12"/>
  <c r="C496" i="12"/>
  <c r="E488" i="12"/>
  <c r="N495" i="12"/>
  <c r="L666" i="8"/>
  <c r="S125" i="8"/>
  <c r="J407" i="8" s="1"/>
  <c r="AY125" i="8"/>
  <c r="B407" i="8" s="1"/>
  <c r="I590" i="12"/>
  <c r="I561" i="12"/>
  <c r="L488" i="12"/>
  <c r="H463" i="12"/>
  <c r="J405" i="12"/>
  <c r="J448" i="12"/>
  <c r="G640" i="9"/>
  <c r="G642" i="9" s="1"/>
  <c r="H639" i="9"/>
  <c r="N650" i="12"/>
  <c r="N463" i="12"/>
  <c r="N613" i="12"/>
  <c r="N503" i="12"/>
  <c r="N526" i="12"/>
  <c r="J496" i="12"/>
  <c r="N488" i="12"/>
  <c r="N599" i="12"/>
  <c r="O600" i="12" s="1"/>
  <c r="O618" i="12" s="1"/>
  <c r="C548" i="12"/>
  <c r="K526" i="12"/>
  <c r="F599" i="12"/>
  <c r="L548" i="12"/>
  <c r="D496" i="12"/>
  <c r="K507" i="12"/>
  <c r="K530" i="12" s="1"/>
  <c r="C547" i="12"/>
  <c r="G488" i="12"/>
  <c r="C480" i="12"/>
  <c r="J463" i="12"/>
  <c r="G448" i="12"/>
  <c r="G608" i="12"/>
  <c r="F608" i="12"/>
  <c r="G548" i="12"/>
  <c r="M590" i="12"/>
  <c r="F488" i="12"/>
  <c r="I462" i="12"/>
  <c r="H508" i="12"/>
  <c r="J454" i="12"/>
  <c r="L448" i="12"/>
  <c r="L503" i="12" s="1"/>
  <c r="J547" i="12"/>
  <c r="I507" i="12"/>
  <c r="I448" i="12"/>
  <c r="I547" i="12" s="1"/>
  <c r="C608" i="12"/>
  <c r="G590" i="12"/>
  <c r="C599" i="12"/>
  <c r="D600" i="12" s="1"/>
  <c r="J590" i="12"/>
  <c r="M592" i="12"/>
  <c r="H548" i="12"/>
  <c r="D548" i="12"/>
  <c r="E462" i="12"/>
  <c r="G463" i="12"/>
  <c r="C614" i="12"/>
  <c r="C616" i="12" s="1"/>
  <c r="D487" i="12"/>
  <c r="H448" i="12"/>
  <c r="H503" i="12" s="1"/>
  <c r="F463" i="12"/>
  <c r="I463" i="12"/>
  <c r="L614" i="12"/>
  <c r="D463" i="12"/>
  <c r="C488" i="12"/>
  <c r="N487" i="12"/>
  <c r="F526" i="12"/>
  <c r="J480" i="12"/>
  <c r="J561" i="12"/>
  <c r="M561" i="12"/>
  <c r="N548" i="12"/>
  <c r="G599" i="12"/>
  <c r="G606" i="12" s="1"/>
  <c r="K496" i="12"/>
  <c r="H495" i="12"/>
  <c r="G614" i="12"/>
  <c r="M507" i="12"/>
  <c r="M530" i="12" s="1"/>
  <c r="G469" i="12"/>
  <c r="C479" i="12"/>
  <c r="M448" i="12"/>
  <c r="M503" i="12" s="1"/>
  <c r="L463" i="12"/>
  <c r="N496" i="12"/>
  <c r="B462" i="12"/>
  <c r="F496" i="12"/>
  <c r="J503" i="12"/>
  <c r="J487" i="12"/>
  <c r="M608" i="12"/>
  <c r="N561" i="12"/>
  <c r="K548" i="12"/>
  <c r="G592" i="12"/>
  <c r="F592" i="12"/>
  <c r="B599" i="12"/>
  <c r="B606" i="12" s="1"/>
  <c r="I592" i="12"/>
  <c r="K495" i="12"/>
  <c r="K488" i="12"/>
  <c r="F480" i="12"/>
  <c r="D495" i="12"/>
  <c r="D526" i="12"/>
  <c r="N462" i="12"/>
  <c r="K614" i="12"/>
  <c r="G615" i="12"/>
  <c r="G442" i="12"/>
  <c r="F495" i="12"/>
  <c r="H454" i="12"/>
  <c r="L454" i="12"/>
  <c r="H507" i="12"/>
  <c r="H515" i="12" s="1"/>
  <c r="B469" i="12"/>
  <c r="C471" i="12" s="1"/>
  <c r="M463" i="12"/>
  <c r="E615" i="12"/>
  <c r="N547" i="12"/>
  <c r="J548" i="12"/>
  <c r="G462" i="12"/>
  <c r="I454" i="12"/>
  <c r="M454" i="12"/>
  <c r="F462" i="12"/>
  <c r="G503" i="12"/>
  <c r="P503" i="12" s="1"/>
  <c r="K615" i="12"/>
  <c r="C495" i="12"/>
  <c r="D547" i="12"/>
  <c r="N442" i="12"/>
  <c r="I608" i="12"/>
  <c r="M547" i="12"/>
  <c r="E526" i="12"/>
  <c r="D503" i="12"/>
  <c r="N614" i="12"/>
  <c r="N616" i="12" s="1"/>
  <c r="N469" i="12"/>
  <c r="N470" i="12" s="1"/>
  <c r="F614" i="12"/>
  <c r="F469" i="12"/>
  <c r="F509" i="12" s="1"/>
  <c r="E608" i="12"/>
  <c r="E547" i="12"/>
  <c r="F442" i="12"/>
  <c r="E503" i="12"/>
  <c r="G406" i="12"/>
  <c r="K406" i="12"/>
  <c r="I407" i="12"/>
  <c r="M407" i="12"/>
  <c r="F408" i="12"/>
  <c r="F594" i="12" s="1"/>
  <c r="J408" i="12"/>
  <c r="J409" i="12" s="1"/>
  <c r="N408" i="12"/>
  <c r="N595" i="12" s="1"/>
  <c r="H406" i="12"/>
  <c r="L406" i="12"/>
  <c r="J407" i="12"/>
  <c r="N407" i="12"/>
  <c r="G408" i="12"/>
  <c r="G595" i="12" s="1"/>
  <c r="I406" i="12"/>
  <c r="M406" i="12"/>
  <c r="G407" i="12"/>
  <c r="H408" i="12"/>
  <c r="H409" i="12" s="1"/>
  <c r="L409" i="12"/>
  <c r="J406" i="12"/>
  <c r="N406" i="12"/>
  <c r="H407" i="12"/>
  <c r="L407" i="12"/>
  <c r="I408" i="12"/>
  <c r="M408" i="12"/>
  <c r="M595" i="12" s="1"/>
  <c r="N645" i="12"/>
  <c r="N646" i="12"/>
  <c r="N608" i="12"/>
  <c r="M515" i="12"/>
  <c r="B529" i="12"/>
  <c r="B514" i="12"/>
  <c r="C509" i="12"/>
  <c r="C470" i="12"/>
  <c r="L530" i="12"/>
  <c r="L515" i="12"/>
  <c r="I529" i="12"/>
  <c r="I514" i="12"/>
  <c r="B531" i="12"/>
  <c r="B516" i="12"/>
  <c r="L529" i="12"/>
  <c r="L514" i="12"/>
  <c r="I528" i="12"/>
  <c r="I513" i="12"/>
  <c r="B594" i="12"/>
  <c r="B595" i="12"/>
  <c r="B409" i="12"/>
  <c r="H608" i="12"/>
  <c r="J608" i="12"/>
  <c r="K555" i="12"/>
  <c r="F547" i="12"/>
  <c r="F606" i="12"/>
  <c r="F603" i="12"/>
  <c r="F600" i="12"/>
  <c r="B526" i="12"/>
  <c r="J555" i="12"/>
  <c r="I606" i="12"/>
  <c r="I603" i="12"/>
  <c r="I600" i="12"/>
  <c r="H526" i="12"/>
  <c r="C503" i="12"/>
  <c r="F503" i="12"/>
  <c r="J495" i="12"/>
  <c r="B495" i="12"/>
  <c r="F479" i="12"/>
  <c r="E495" i="12"/>
  <c r="I480" i="12"/>
  <c r="M613" i="12"/>
  <c r="M616" i="12" s="1"/>
  <c r="M555" i="12"/>
  <c r="M442" i="12"/>
  <c r="M469" i="12"/>
  <c r="H480" i="12"/>
  <c r="H479" i="12"/>
  <c r="F528" i="12"/>
  <c r="F513" i="12"/>
  <c r="D613" i="12"/>
  <c r="D616" i="12" s="1"/>
  <c r="D555" i="12"/>
  <c r="D469" i="12"/>
  <c r="D442" i="12"/>
  <c r="N530" i="12"/>
  <c r="N515" i="12"/>
  <c r="K529" i="12"/>
  <c r="K514" i="12"/>
  <c r="H528" i="12"/>
  <c r="H513" i="12"/>
  <c r="L531" i="12"/>
  <c r="L516" i="12"/>
  <c r="I530" i="12"/>
  <c r="I515" i="12"/>
  <c r="K442" i="12"/>
  <c r="G470" i="12"/>
  <c r="P470" i="12" s="1"/>
  <c r="F616" i="12"/>
  <c r="K531" i="12"/>
  <c r="K516" i="12"/>
  <c r="E529" i="12"/>
  <c r="E514" i="12"/>
  <c r="M462" i="12"/>
  <c r="N531" i="12"/>
  <c r="N516" i="12"/>
  <c r="H529" i="12"/>
  <c r="H514" i="12"/>
  <c r="E528" i="12"/>
  <c r="E513" i="12"/>
  <c r="C594" i="12"/>
  <c r="C595" i="12"/>
  <c r="C409" i="12"/>
  <c r="N453" i="12"/>
  <c r="N454" i="12"/>
  <c r="P454" i="12" s="1"/>
  <c r="M627" i="12"/>
  <c r="L628" i="12"/>
  <c r="L630" i="12" s="1"/>
  <c r="N654" i="12"/>
  <c r="K632" i="12"/>
  <c r="K634" i="12" s="1"/>
  <c r="L631" i="12"/>
  <c r="K606" i="12"/>
  <c r="K603" i="12"/>
  <c r="K600" i="12"/>
  <c r="B547" i="12"/>
  <c r="F555" i="12"/>
  <c r="E606" i="12"/>
  <c r="E603" i="12"/>
  <c r="E600" i="12"/>
  <c r="L603" i="12"/>
  <c r="L600" i="12"/>
  <c r="L606" i="12"/>
  <c r="N480" i="12"/>
  <c r="N479" i="12"/>
  <c r="B503" i="12"/>
  <c r="B487" i="12"/>
  <c r="E479" i="12"/>
  <c r="E480" i="12"/>
  <c r="I613" i="12"/>
  <c r="I616" i="12" s="1"/>
  <c r="I442" i="12"/>
  <c r="I469" i="12"/>
  <c r="D480" i="12"/>
  <c r="D479" i="12"/>
  <c r="B528" i="12"/>
  <c r="B513" i="12"/>
  <c r="M531" i="12"/>
  <c r="M516" i="12"/>
  <c r="J530" i="12"/>
  <c r="J515" i="12"/>
  <c r="G529" i="12"/>
  <c r="G514" i="12"/>
  <c r="H531" i="12"/>
  <c r="H516" i="12"/>
  <c r="E530" i="12"/>
  <c r="E515" i="12"/>
  <c r="J529" i="12"/>
  <c r="J514" i="12"/>
  <c r="K509" i="12"/>
  <c r="K470" i="12"/>
  <c r="G531" i="12"/>
  <c r="G516" i="12"/>
  <c r="D530" i="12"/>
  <c r="D515" i="12"/>
  <c r="N528" i="12"/>
  <c r="N513" i="12"/>
  <c r="J531" i="12"/>
  <c r="J516" i="12"/>
  <c r="G530" i="12"/>
  <c r="G515" i="12"/>
  <c r="D529" i="12"/>
  <c r="D514" i="12"/>
  <c r="D595" i="12"/>
  <c r="D594" i="12"/>
  <c r="D409" i="12"/>
  <c r="N603" i="12"/>
  <c r="N600" i="12"/>
  <c r="J606" i="12"/>
  <c r="J603" i="12"/>
  <c r="J600" i="12"/>
  <c r="M606" i="12"/>
  <c r="M603" i="12"/>
  <c r="M600" i="12"/>
  <c r="D603" i="12"/>
  <c r="D606" i="12"/>
  <c r="J613" i="12"/>
  <c r="J442" i="12"/>
  <c r="J469" i="12"/>
  <c r="M620" i="12"/>
  <c r="L620" i="12"/>
  <c r="K620" i="12"/>
  <c r="H620" i="12"/>
  <c r="D620" i="12"/>
  <c r="N620" i="12"/>
  <c r="G620" i="12"/>
  <c r="C620" i="12"/>
  <c r="J620" i="12"/>
  <c r="F620" i="12"/>
  <c r="B620" i="12"/>
  <c r="I620" i="12"/>
  <c r="E620" i="12"/>
  <c r="M479" i="12"/>
  <c r="M480" i="12"/>
  <c r="C528" i="12"/>
  <c r="C513" i="12"/>
  <c r="K528" i="12"/>
  <c r="K513" i="12"/>
  <c r="H613" i="12"/>
  <c r="H616" i="12" s="1"/>
  <c r="H555" i="12"/>
  <c r="H469" i="12"/>
  <c r="H442" i="12"/>
  <c r="E531" i="12"/>
  <c r="E516" i="12"/>
  <c r="B530" i="12"/>
  <c r="B515" i="12"/>
  <c r="L528" i="12"/>
  <c r="L513" i="12"/>
  <c r="L640" i="12"/>
  <c r="L642" i="12" s="1"/>
  <c r="M639" i="12"/>
  <c r="N606" i="12"/>
  <c r="K547" i="12"/>
  <c r="C526" i="12"/>
  <c r="C555" i="12"/>
  <c r="J526" i="12"/>
  <c r="B555" i="12"/>
  <c r="I526" i="12"/>
  <c r="H547" i="12"/>
  <c r="H603" i="12"/>
  <c r="H600" i="12"/>
  <c r="H606" i="12"/>
  <c r="K503" i="12"/>
  <c r="K487" i="12"/>
  <c r="C487" i="12"/>
  <c r="J479" i="12"/>
  <c r="B479" i="12"/>
  <c r="G528" i="12"/>
  <c r="G513" i="12"/>
  <c r="E613" i="12"/>
  <c r="E555" i="12"/>
  <c r="E469" i="12"/>
  <c r="E442" i="12"/>
  <c r="H487" i="12"/>
  <c r="N529" i="12"/>
  <c r="N514" i="12"/>
  <c r="L613" i="12"/>
  <c r="L616" i="12" s="1"/>
  <c r="L555" i="12"/>
  <c r="L469" i="12"/>
  <c r="L442" i="12"/>
  <c r="I531" i="12"/>
  <c r="I516" i="12"/>
  <c r="F530" i="12"/>
  <c r="F515" i="12"/>
  <c r="C529" i="12"/>
  <c r="C514" i="12"/>
  <c r="D531" i="12"/>
  <c r="D516" i="12"/>
  <c r="N509" i="12"/>
  <c r="F529" i="12"/>
  <c r="F514" i="12"/>
  <c r="J462" i="12"/>
  <c r="C531" i="12"/>
  <c r="C516" i="12"/>
  <c r="M529" i="12"/>
  <c r="M514" i="12"/>
  <c r="J528" i="12"/>
  <c r="J513" i="12"/>
  <c r="F531" i="12"/>
  <c r="F516" i="12"/>
  <c r="C530" i="12"/>
  <c r="C515" i="12"/>
  <c r="M528" i="12"/>
  <c r="M513" i="12"/>
  <c r="L462" i="12"/>
  <c r="H462" i="12"/>
  <c r="D462" i="12"/>
  <c r="D528" i="12"/>
  <c r="D513" i="12"/>
  <c r="E595" i="12"/>
  <c r="E594" i="12"/>
  <c r="E409" i="12"/>
  <c r="N670" i="9"/>
  <c r="N548" i="9"/>
  <c r="K547" i="9"/>
  <c r="J495" i="9"/>
  <c r="B526" i="9"/>
  <c r="E548" i="9"/>
  <c r="E599" i="9"/>
  <c r="E606" i="9" s="1"/>
  <c r="D488" i="9"/>
  <c r="I555" i="9"/>
  <c r="D547" i="9"/>
  <c r="D526" i="9"/>
  <c r="H487" i="9"/>
  <c r="N462" i="9"/>
  <c r="C463" i="9"/>
  <c r="K555" i="9"/>
  <c r="B469" i="9"/>
  <c r="E608" i="9"/>
  <c r="N561" i="9"/>
  <c r="L555" i="9"/>
  <c r="N590" i="9"/>
  <c r="K526" i="9"/>
  <c r="F548" i="9"/>
  <c r="E547" i="9"/>
  <c r="E526" i="9"/>
  <c r="E555" i="9"/>
  <c r="L526" i="9"/>
  <c r="N463" i="9"/>
  <c r="K462" i="9"/>
  <c r="K608" i="9"/>
  <c r="C555" i="9"/>
  <c r="E561" i="9"/>
  <c r="J503" i="9"/>
  <c r="B479" i="9"/>
  <c r="K479" i="9"/>
  <c r="N615" i="9"/>
  <c r="N616" i="9" s="1"/>
  <c r="K442" i="9"/>
  <c r="F616" i="9"/>
  <c r="D628" i="9"/>
  <c r="D630" i="9" s="1"/>
  <c r="E627" i="9"/>
  <c r="C496" i="9"/>
  <c r="C495" i="9"/>
  <c r="M480" i="9"/>
  <c r="M479" i="9"/>
  <c r="M606" i="9"/>
  <c r="M603" i="9"/>
  <c r="M600" i="9"/>
  <c r="C503" i="9"/>
  <c r="O503" i="9" s="1"/>
  <c r="N488" i="9"/>
  <c r="N487" i="9"/>
  <c r="N480" i="9"/>
  <c r="N479" i="9"/>
  <c r="M613" i="9"/>
  <c r="M616" i="9" s="1"/>
  <c r="M469" i="9"/>
  <c r="N471" i="9" s="1"/>
  <c r="M442" i="9"/>
  <c r="H606" i="9"/>
  <c r="H603" i="9"/>
  <c r="H600" i="9"/>
  <c r="F488" i="9"/>
  <c r="F487" i="9"/>
  <c r="B528" i="9"/>
  <c r="B513" i="9"/>
  <c r="I531" i="9"/>
  <c r="I516" i="9"/>
  <c r="F530" i="9"/>
  <c r="F515" i="9"/>
  <c r="C529" i="9"/>
  <c r="C514" i="9"/>
  <c r="L531" i="9"/>
  <c r="L516" i="9"/>
  <c r="I530" i="9"/>
  <c r="I515" i="9"/>
  <c r="F529" i="9"/>
  <c r="F514" i="9"/>
  <c r="G509" i="9"/>
  <c r="G470" i="9"/>
  <c r="G471" i="9"/>
  <c r="C509" i="9"/>
  <c r="C470" i="9"/>
  <c r="C471" i="9"/>
  <c r="C531" i="9"/>
  <c r="C516" i="9"/>
  <c r="M529" i="9"/>
  <c r="M514" i="9"/>
  <c r="N442" i="9"/>
  <c r="J531" i="9"/>
  <c r="J516" i="9"/>
  <c r="G530" i="9"/>
  <c r="G515" i="9"/>
  <c r="D529" i="9"/>
  <c r="D514" i="9"/>
  <c r="C595" i="9"/>
  <c r="C594" i="9"/>
  <c r="C409" i="9"/>
  <c r="G595" i="9"/>
  <c r="G594" i="9"/>
  <c r="G409" i="9"/>
  <c r="K595" i="9"/>
  <c r="K594" i="9"/>
  <c r="K409" i="9"/>
  <c r="I644" i="9"/>
  <c r="I646" i="9" s="1"/>
  <c r="J643" i="9"/>
  <c r="K648" i="9"/>
  <c r="K650" i="9" s="1"/>
  <c r="L647" i="9"/>
  <c r="E632" i="9"/>
  <c r="E634" i="9" s="1"/>
  <c r="F631" i="9"/>
  <c r="K606" i="9"/>
  <c r="K603" i="9"/>
  <c r="K600" i="9"/>
  <c r="M503" i="9"/>
  <c r="N496" i="9"/>
  <c r="N495" i="9"/>
  <c r="M487" i="9"/>
  <c r="M488" i="9"/>
  <c r="I479" i="9"/>
  <c r="I480" i="9"/>
  <c r="J547" i="9"/>
  <c r="J606" i="9"/>
  <c r="J603" i="9"/>
  <c r="J600" i="9"/>
  <c r="F495" i="9"/>
  <c r="M547" i="9"/>
  <c r="I606" i="9"/>
  <c r="I603" i="9"/>
  <c r="I600" i="9"/>
  <c r="M495" i="9"/>
  <c r="M496" i="9"/>
  <c r="K488" i="9"/>
  <c r="K487" i="9"/>
  <c r="K528" i="9"/>
  <c r="K513" i="9"/>
  <c r="I613" i="9"/>
  <c r="I616" i="9" s="1"/>
  <c r="I469" i="9"/>
  <c r="I442" i="9"/>
  <c r="D606" i="9"/>
  <c r="D603" i="9"/>
  <c r="D600" i="9"/>
  <c r="F503" i="9"/>
  <c r="B487" i="9"/>
  <c r="N528" i="9"/>
  <c r="N513" i="9"/>
  <c r="L613" i="9"/>
  <c r="L616" i="9" s="1"/>
  <c r="L608" i="9"/>
  <c r="L469" i="9"/>
  <c r="L442" i="9"/>
  <c r="L495" i="9"/>
  <c r="L487" i="9"/>
  <c r="E531" i="9"/>
  <c r="E516" i="9"/>
  <c r="B530" i="9"/>
  <c r="B515" i="9"/>
  <c r="L528" i="9"/>
  <c r="L513" i="9"/>
  <c r="H531" i="9"/>
  <c r="H516" i="9"/>
  <c r="E530" i="9"/>
  <c r="E515" i="9"/>
  <c r="B529" i="9"/>
  <c r="B514" i="9"/>
  <c r="L530" i="9"/>
  <c r="L515" i="9"/>
  <c r="I529" i="9"/>
  <c r="I514" i="9"/>
  <c r="J555" i="9"/>
  <c r="F555" i="9"/>
  <c r="B555" i="9"/>
  <c r="F531" i="9"/>
  <c r="F516" i="9"/>
  <c r="C530" i="9"/>
  <c r="C515" i="9"/>
  <c r="M528" i="9"/>
  <c r="M513" i="9"/>
  <c r="D594" i="9"/>
  <c r="D595" i="9"/>
  <c r="D409" i="9"/>
  <c r="H594" i="9"/>
  <c r="H595" i="9"/>
  <c r="H409" i="9"/>
  <c r="L594" i="9"/>
  <c r="L595" i="9"/>
  <c r="L409" i="9"/>
  <c r="N665" i="9"/>
  <c r="N666" i="9"/>
  <c r="L655" i="9"/>
  <c r="K656" i="9"/>
  <c r="K658" i="9" s="1"/>
  <c r="D555" i="9"/>
  <c r="C606" i="9"/>
  <c r="C603" i="9"/>
  <c r="C600" i="9"/>
  <c r="I503" i="9"/>
  <c r="K496" i="9"/>
  <c r="K495" i="9"/>
  <c r="I487" i="9"/>
  <c r="I488" i="9"/>
  <c r="E480" i="9"/>
  <c r="E479" i="9"/>
  <c r="F547" i="9"/>
  <c r="F606" i="9"/>
  <c r="F603" i="9"/>
  <c r="B603" i="9"/>
  <c r="B606" i="9"/>
  <c r="D495" i="9"/>
  <c r="I547" i="9"/>
  <c r="M526" i="9"/>
  <c r="O526" i="9" s="1"/>
  <c r="I495" i="9"/>
  <c r="I496" i="9"/>
  <c r="G488" i="9"/>
  <c r="G487" i="9"/>
  <c r="G528" i="9"/>
  <c r="G513" i="9"/>
  <c r="E613" i="9"/>
  <c r="E616" i="9" s="1"/>
  <c r="E469" i="9"/>
  <c r="F471" i="9" s="1"/>
  <c r="E442" i="9"/>
  <c r="L547" i="9"/>
  <c r="L606" i="9"/>
  <c r="L603" i="9"/>
  <c r="L600" i="9"/>
  <c r="H526" i="9"/>
  <c r="B503" i="9"/>
  <c r="J480" i="9"/>
  <c r="J479" i="9"/>
  <c r="J528" i="9"/>
  <c r="J513" i="9"/>
  <c r="H613" i="9"/>
  <c r="H616" i="9" s="1"/>
  <c r="H608" i="9"/>
  <c r="H469" i="9"/>
  <c r="H442" i="9"/>
  <c r="L496" i="9"/>
  <c r="L488" i="9"/>
  <c r="L479" i="9"/>
  <c r="D479" i="9"/>
  <c r="N530" i="9"/>
  <c r="N515" i="9"/>
  <c r="K529" i="9"/>
  <c r="K514" i="9"/>
  <c r="H528" i="9"/>
  <c r="H513" i="9"/>
  <c r="K616" i="9"/>
  <c r="G616" i="9"/>
  <c r="C616" i="9"/>
  <c r="D531" i="9"/>
  <c r="D516" i="9"/>
  <c r="N529" i="9"/>
  <c r="N514" i="9"/>
  <c r="J616" i="9"/>
  <c r="K531" i="9"/>
  <c r="K516" i="9"/>
  <c r="H530" i="9"/>
  <c r="H515" i="9"/>
  <c r="E529" i="9"/>
  <c r="E514" i="9"/>
  <c r="B531" i="9"/>
  <c r="B516" i="9"/>
  <c r="L529" i="9"/>
  <c r="L514" i="9"/>
  <c r="I528" i="9"/>
  <c r="I513" i="9"/>
  <c r="E594" i="9"/>
  <c r="E595" i="9"/>
  <c r="E409" i="9"/>
  <c r="I594" i="9"/>
  <c r="I595" i="9"/>
  <c r="I409" i="9"/>
  <c r="M594" i="9"/>
  <c r="M595" i="9"/>
  <c r="M409" i="9"/>
  <c r="M659" i="9"/>
  <c r="L660" i="9"/>
  <c r="L662" i="9" s="1"/>
  <c r="H635" i="9"/>
  <c r="G636" i="9"/>
  <c r="G638" i="9" s="1"/>
  <c r="K651" i="9"/>
  <c r="J652" i="9"/>
  <c r="J654" i="9" s="1"/>
  <c r="N603" i="9"/>
  <c r="N600" i="9"/>
  <c r="N618" i="9" s="1"/>
  <c r="G606" i="9"/>
  <c r="G603" i="9"/>
  <c r="G600" i="9"/>
  <c r="G496" i="9"/>
  <c r="G495" i="9"/>
  <c r="E487" i="9"/>
  <c r="E488" i="9"/>
  <c r="B547" i="9"/>
  <c r="D496" i="9"/>
  <c r="I526" i="9"/>
  <c r="E495" i="9"/>
  <c r="E496" i="9"/>
  <c r="C488" i="9"/>
  <c r="C487" i="9"/>
  <c r="O487" i="9" s="1"/>
  <c r="C528" i="9"/>
  <c r="C513" i="9"/>
  <c r="M555" i="9"/>
  <c r="J488" i="9"/>
  <c r="J487" i="9"/>
  <c r="F480" i="9"/>
  <c r="F479" i="9"/>
  <c r="F528" i="9"/>
  <c r="F513" i="9"/>
  <c r="D613" i="9"/>
  <c r="D616" i="9" s="1"/>
  <c r="D608" i="9"/>
  <c r="D469" i="9"/>
  <c r="D442" i="9"/>
  <c r="H495" i="9"/>
  <c r="L462" i="9"/>
  <c r="D462" i="9"/>
  <c r="M531" i="9"/>
  <c r="M516" i="9"/>
  <c r="J530" i="9"/>
  <c r="J515" i="9"/>
  <c r="G529" i="9"/>
  <c r="G514" i="9"/>
  <c r="D528" i="9"/>
  <c r="D513" i="9"/>
  <c r="C480" i="9"/>
  <c r="M530" i="9"/>
  <c r="M515" i="9"/>
  <c r="J529" i="9"/>
  <c r="J514" i="9"/>
  <c r="K509" i="9"/>
  <c r="K470" i="9"/>
  <c r="K471" i="9"/>
  <c r="B495" i="9"/>
  <c r="G531" i="9"/>
  <c r="G516" i="9"/>
  <c r="D530" i="9"/>
  <c r="D515" i="9"/>
  <c r="N509" i="9"/>
  <c r="N470" i="9"/>
  <c r="J509" i="9"/>
  <c r="J471" i="9"/>
  <c r="J470" i="9"/>
  <c r="F509" i="9"/>
  <c r="F470" i="9"/>
  <c r="B470" i="9"/>
  <c r="M462" i="9"/>
  <c r="I462" i="9"/>
  <c r="E462" i="9"/>
  <c r="N531" i="9"/>
  <c r="N516" i="9"/>
  <c r="K530" i="9"/>
  <c r="K515" i="9"/>
  <c r="H529" i="9"/>
  <c r="H514" i="9"/>
  <c r="E528" i="9"/>
  <c r="E513" i="9"/>
  <c r="B595" i="9"/>
  <c r="B594" i="9"/>
  <c r="B409" i="9"/>
  <c r="F595" i="9"/>
  <c r="F594" i="9"/>
  <c r="F409" i="9"/>
  <c r="J595" i="9"/>
  <c r="J594" i="9"/>
  <c r="J409" i="9"/>
  <c r="N595" i="9"/>
  <c r="N594" i="9"/>
  <c r="N409" i="9"/>
  <c r="J468" i="8"/>
  <c r="M450" i="8"/>
  <c r="G450" i="8"/>
  <c r="K385" i="8"/>
  <c r="G391" i="8"/>
  <c r="K391" i="8"/>
  <c r="B361" i="8"/>
  <c r="O361" i="8" s="1"/>
  <c r="C367" i="8"/>
  <c r="G367" i="8"/>
  <c r="K367" i="8"/>
  <c r="B367" i="8"/>
  <c r="C373" i="8"/>
  <c r="G373" i="8"/>
  <c r="K373" i="8"/>
  <c r="B373" i="8"/>
  <c r="O373" i="8" s="1"/>
  <c r="B397" i="8"/>
  <c r="K403" i="8"/>
  <c r="K397" i="8"/>
  <c r="AZ125" i="8"/>
  <c r="B406" i="8" s="1"/>
  <c r="M125" i="8"/>
  <c r="L405" i="8" s="1"/>
  <c r="Y125" i="8"/>
  <c r="I405" i="8" s="1"/>
  <c r="AK125" i="8"/>
  <c r="F405" i="8" s="1"/>
  <c r="AW125" i="8"/>
  <c r="C405" i="8" s="1"/>
  <c r="N322" i="7"/>
  <c r="G430" i="7"/>
  <c r="I403" i="7"/>
  <c r="M448" i="7"/>
  <c r="K427" i="7"/>
  <c r="J428" i="7"/>
  <c r="J452" i="7" s="1"/>
  <c r="J460" i="7" s="1"/>
  <c r="M471" i="7"/>
  <c r="O471" i="7" s="1"/>
  <c r="G587" i="7"/>
  <c r="K601" i="7"/>
  <c r="K603" i="7" s="1"/>
  <c r="E577" i="7"/>
  <c r="E579" i="7" s="1"/>
  <c r="C569" i="7"/>
  <c r="C571" i="7" s="1"/>
  <c r="L414" i="7"/>
  <c r="F476" i="7"/>
  <c r="C492" i="7"/>
  <c r="C545" i="7" s="1"/>
  <c r="J592" i="7"/>
  <c r="J593" i="7" s="1"/>
  <c r="J595" i="7" s="1"/>
  <c r="B412" i="7"/>
  <c r="F471" i="7"/>
  <c r="J471" i="7"/>
  <c r="L410" i="7"/>
  <c r="D448" i="7"/>
  <c r="D423" i="7"/>
  <c r="K596" i="7"/>
  <c r="K597" i="7" s="1"/>
  <c r="K599" i="7" s="1"/>
  <c r="K410" i="7"/>
  <c r="C448" i="7"/>
  <c r="C423" i="7"/>
  <c r="K492" i="7"/>
  <c r="K545" i="7" s="1"/>
  <c r="F581" i="7"/>
  <c r="F583" i="7" s="1"/>
  <c r="N370" i="7"/>
  <c r="F403" i="7"/>
  <c r="L429" i="7"/>
  <c r="L453" i="7" s="1"/>
  <c r="L476" i="7" s="1"/>
  <c r="K430" i="7"/>
  <c r="J410" i="7"/>
  <c r="G328" i="7"/>
  <c r="F427" i="7"/>
  <c r="F451" i="7" s="1"/>
  <c r="F459" i="7" s="1"/>
  <c r="E428" i="7"/>
  <c r="E452" i="7" s="1"/>
  <c r="D429" i="7"/>
  <c r="D453" i="7" s="1"/>
  <c r="D476" i="7" s="1"/>
  <c r="C430" i="7"/>
  <c r="C454" i="7" s="1"/>
  <c r="C477" i="7" s="1"/>
  <c r="B451" i="7"/>
  <c r="B474" i="7" s="1"/>
  <c r="N358" i="7"/>
  <c r="N427" i="7"/>
  <c r="N334" i="7"/>
  <c r="N340" i="7"/>
  <c r="K415" i="7"/>
  <c r="M414" i="7"/>
  <c r="F389" i="7"/>
  <c r="J429" i="7"/>
  <c r="J453" i="7" s="1"/>
  <c r="I430" i="7"/>
  <c r="I454" i="7" s="1"/>
  <c r="F364" i="7"/>
  <c r="N376" i="7"/>
  <c r="J427" i="7"/>
  <c r="D573" i="7"/>
  <c r="D575" i="7" s="1"/>
  <c r="L605" i="7"/>
  <c r="L607" i="7" s="1"/>
  <c r="N346" i="7"/>
  <c r="F577" i="7"/>
  <c r="F579" i="7" s="1"/>
  <c r="G576" i="7"/>
  <c r="H580" i="7"/>
  <c r="G581" i="7"/>
  <c r="G583" i="7" s="1"/>
  <c r="E568" i="7"/>
  <c r="D569" i="7"/>
  <c r="D571" i="7" s="1"/>
  <c r="M600" i="7"/>
  <c r="N600" i="7" s="1"/>
  <c r="N601" i="7" s="1"/>
  <c r="L601" i="7"/>
  <c r="L603" i="7" s="1"/>
  <c r="I589" i="7"/>
  <c r="I591" i="7" s="1"/>
  <c r="J588" i="7"/>
  <c r="F572" i="7"/>
  <c r="E573" i="7"/>
  <c r="E575" i="7" s="1"/>
  <c r="E340" i="7"/>
  <c r="C471" i="7"/>
  <c r="I440" i="7"/>
  <c r="E423" i="7"/>
  <c r="E425" i="7" s="1"/>
  <c r="D428" i="7"/>
  <c r="D452" i="7" s="1"/>
  <c r="C429" i="7"/>
  <c r="C453" i="7" s="1"/>
  <c r="C461" i="7" s="1"/>
  <c r="I595" i="7"/>
  <c r="E376" i="7"/>
  <c r="G454" i="7"/>
  <c r="G477" i="7" s="1"/>
  <c r="I471" i="7"/>
  <c r="N410" i="7"/>
  <c r="N492" i="7"/>
  <c r="N494" i="7" s="1"/>
  <c r="E492" i="7"/>
  <c r="E536" i="7" s="1"/>
  <c r="E346" i="7"/>
  <c r="C415" i="7"/>
  <c r="C485" i="7"/>
  <c r="H584" i="7"/>
  <c r="J599" i="7"/>
  <c r="N423" i="7"/>
  <c r="M423" i="7"/>
  <c r="L423" i="7"/>
  <c r="D396" i="7"/>
  <c r="N396" i="7"/>
  <c r="N493" i="7" s="1"/>
  <c r="M430" i="7"/>
  <c r="M454" i="7" s="1"/>
  <c r="K448" i="7"/>
  <c r="G410" i="7"/>
  <c r="N429" i="7"/>
  <c r="N453" i="7" s="1"/>
  <c r="M429" i="7"/>
  <c r="M453" i="7" s="1"/>
  <c r="J448" i="7"/>
  <c r="F410" i="7"/>
  <c r="B440" i="7"/>
  <c r="B396" i="7"/>
  <c r="E334" i="7"/>
  <c r="N403" i="7"/>
  <c r="B485" i="7"/>
  <c r="H589" i="7"/>
  <c r="H591" i="7" s="1"/>
  <c r="D414" i="7"/>
  <c r="D416" i="7" s="1"/>
  <c r="G415" i="7"/>
  <c r="L396" i="7"/>
  <c r="L397" i="7" s="1"/>
  <c r="H448" i="7"/>
  <c r="H423" i="7"/>
  <c r="H424" i="7" s="1"/>
  <c r="G428" i="7"/>
  <c r="G452" i="7" s="1"/>
  <c r="L492" i="7"/>
  <c r="L507" i="7" s="1"/>
  <c r="K396" i="7"/>
  <c r="K554" i="7" s="1"/>
  <c r="H430" i="7"/>
  <c r="H454" i="7" s="1"/>
  <c r="H477" i="7" s="1"/>
  <c r="G448" i="7"/>
  <c r="C410" i="7"/>
  <c r="I492" i="7"/>
  <c r="I538" i="7" s="1"/>
  <c r="F492" i="7"/>
  <c r="F538" i="7" s="1"/>
  <c r="E358" i="7"/>
  <c r="O375" i="7"/>
  <c r="O512" i="7"/>
  <c r="K485" i="7"/>
  <c r="M485" i="7"/>
  <c r="I428" i="7"/>
  <c r="I452" i="7" s="1"/>
  <c r="H429" i="7"/>
  <c r="H453" i="7" s="1"/>
  <c r="H476" i="7" s="1"/>
  <c r="F423" i="7"/>
  <c r="F425" i="7" s="1"/>
  <c r="B410" i="7"/>
  <c r="C536" i="7"/>
  <c r="H492" i="7"/>
  <c r="H507" i="7" s="1"/>
  <c r="B492" i="7"/>
  <c r="B545" i="7" s="1"/>
  <c r="H541" i="7"/>
  <c r="J492" i="7"/>
  <c r="J541" i="7" s="1"/>
  <c r="G492" i="7"/>
  <c r="D492" i="7"/>
  <c r="C541" i="7"/>
  <c r="N485" i="7"/>
  <c r="I485" i="7"/>
  <c r="D485" i="7"/>
  <c r="E471" i="7"/>
  <c r="H471" i="7"/>
  <c r="L471" i="7"/>
  <c r="B471" i="7"/>
  <c r="E476" i="7"/>
  <c r="D471" i="7"/>
  <c r="G471" i="7"/>
  <c r="K471" i="7"/>
  <c r="N471" i="7"/>
  <c r="N448" i="7"/>
  <c r="B448" i="7"/>
  <c r="B452" i="7"/>
  <c r="B475" i="7" s="1"/>
  <c r="E448" i="7"/>
  <c r="L454" i="7"/>
  <c r="L477" i="7" s="1"/>
  <c r="N451" i="7"/>
  <c r="N474" i="7" s="1"/>
  <c r="M452" i="7"/>
  <c r="M475" i="7" s="1"/>
  <c r="L452" i="7"/>
  <c r="L460" i="7" s="1"/>
  <c r="D451" i="7"/>
  <c r="D459" i="7" s="1"/>
  <c r="L448" i="7"/>
  <c r="K451" i="7"/>
  <c r="K459" i="7" s="1"/>
  <c r="J451" i="7"/>
  <c r="J474" i="7" s="1"/>
  <c r="F448" i="7"/>
  <c r="F440" i="7"/>
  <c r="E440" i="7"/>
  <c r="D440" i="7"/>
  <c r="C440" i="7"/>
  <c r="M440" i="7"/>
  <c r="L440" i="7"/>
  <c r="J440" i="7"/>
  <c r="N440" i="7"/>
  <c r="H440" i="7"/>
  <c r="I423" i="7"/>
  <c r="B423" i="7"/>
  <c r="B424" i="7" s="1"/>
  <c r="M427" i="7"/>
  <c r="M451" i="7" s="1"/>
  <c r="M459" i="7" s="1"/>
  <c r="J430" i="7"/>
  <c r="J454" i="7" s="1"/>
  <c r="L427" i="7"/>
  <c r="L451" i="7" s="1"/>
  <c r="L459" i="7" s="1"/>
  <c r="B430" i="7"/>
  <c r="B454" i="7" s="1"/>
  <c r="C428" i="7"/>
  <c r="J423" i="7"/>
  <c r="C427" i="7"/>
  <c r="C451" i="7" s="1"/>
  <c r="C459" i="7" s="1"/>
  <c r="M413" i="7"/>
  <c r="E410" i="7"/>
  <c r="K413" i="7"/>
  <c r="C452" i="7"/>
  <c r="C460" i="7" s="1"/>
  <c r="G416" i="7"/>
  <c r="K412" i="7"/>
  <c r="L415" i="7"/>
  <c r="G451" i="7"/>
  <c r="G474" i="7" s="1"/>
  <c r="H452" i="7"/>
  <c r="H475" i="7" s="1"/>
  <c r="N454" i="7"/>
  <c r="N477" i="7" s="1"/>
  <c r="D410" i="7"/>
  <c r="H414" i="7"/>
  <c r="B416" i="7"/>
  <c r="I410" i="7"/>
  <c r="H451" i="7"/>
  <c r="H459" i="7" s="1"/>
  <c r="J415" i="7"/>
  <c r="H410" i="7"/>
  <c r="M410" i="7"/>
  <c r="M493" i="7" s="1"/>
  <c r="F412" i="7"/>
  <c r="J412" i="7"/>
  <c r="M415" i="7"/>
  <c r="K454" i="7"/>
  <c r="K477" i="7" s="1"/>
  <c r="J403" i="7"/>
  <c r="K404" i="7" s="1"/>
  <c r="I414" i="7"/>
  <c r="C403" i="7"/>
  <c r="E403" i="7"/>
  <c r="F404" i="7" s="1"/>
  <c r="N413" i="7"/>
  <c r="F415" i="7"/>
  <c r="J414" i="7"/>
  <c r="H412" i="7"/>
  <c r="K414" i="7"/>
  <c r="N428" i="7"/>
  <c r="N452" i="7" s="1"/>
  <c r="N475" i="7" s="1"/>
  <c r="I429" i="7"/>
  <c r="I453" i="7" s="1"/>
  <c r="I476" i="7" s="1"/>
  <c r="E396" i="7"/>
  <c r="E397" i="7" s="1"/>
  <c r="I413" i="7"/>
  <c r="E462" i="7"/>
  <c r="J396" i="7"/>
  <c r="C396" i="7"/>
  <c r="C413" i="7"/>
  <c r="H396" i="7"/>
  <c r="H554" i="7" s="1"/>
  <c r="K428" i="7"/>
  <c r="K452" i="7" s="1"/>
  <c r="K475" i="7" s="1"/>
  <c r="L413" i="7"/>
  <c r="L416" i="7" s="1"/>
  <c r="M396" i="7"/>
  <c r="H415" i="7"/>
  <c r="G396" i="7"/>
  <c r="G554" i="7" s="1"/>
  <c r="F396" i="7"/>
  <c r="F554" i="7" s="1"/>
  <c r="N412" i="7"/>
  <c r="I540" i="7"/>
  <c r="O388" i="7"/>
  <c r="N540" i="7"/>
  <c r="B540" i="7"/>
  <c r="O369" i="7"/>
  <c r="N364" i="7"/>
  <c r="I364" i="7"/>
  <c r="O364" i="7" s="1"/>
  <c r="B364" i="7"/>
  <c r="H364" i="7"/>
  <c r="B376" i="7"/>
  <c r="N389" i="7"/>
  <c r="O357" i="7"/>
  <c r="K328" i="7"/>
  <c r="C370" i="7"/>
  <c r="I383" i="7"/>
  <c r="O383" i="7" s="1"/>
  <c r="K322" i="7"/>
  <c r="E328" i="7"/>
  <c r="D370" i="7"/>
  <c r="C383" i="7"/>
  <c r="E370" i="7"/>
  <c r="D328" i="7"/>
  <c r="F370" i="7"/>
  <c r="E383" i="7"/>
  <c r="O351" i="7"/>
  <c r="C328" i="7"/>
  <c r="N328" i="7"/>
  <c r="H328" i="7"/>
  <c r="F376" i="7"/>
  <c r="L322" i="7"/>
  <c r="F328" i="7"/>
  <c r="O333" i="7"/>
  <c r="B328" i="7"/>
  <c r="M340" i="7"/>
  <c r="O340" i="7" s="1"/>
  <c r="D364" i="7"/>
  <c r="C540" i="7"/>
  <c r="B322" i="7"/>
  <c r="B370" i="7"/>
  <c r="M370" i="7"/>
  <c r="O370" i="7" s="1"/>
  <c r="E322" i="7"/>
  <c r="M389" i="7"/>
  <c r="B334" i="7"/>
  <c r="B358" i="7"/>
  <c r="B383" i="7"/>
  <c r="B346" i="7"/>
  <c r="M346" i="7"/>
  <c r="M358" i="7"/>
  <c r="O358" i="7" s="1"/>
  <c r="D383" i="7"/>
  <c r="C322" i="7"/>
  <c r="O346" i="7"/>
  <c r="O382" i="7"/>
  <c r="H322" i="7"/>
  <c r="M322" i="7"/>
  <c r="O322" i="7" s="1"/>
  <c r="M328" i="7"/>
  <c r="O328" i="7" s="1"/>
  <c r="M376" i="7"/>
  <c r="E461" i="7"/>
  <c r="F460" i="7"/>
  <c r="D462" i="7"/>
  <c r="E431" i="7"/>
  <c r="H545" i="7"/>
  <c r="K541" i="7"/>
  <c r="K507" i="7"/>
  <c r="K494" i="7"/>
  <c r="H403" i="7"/>
  <c r="D403" i="7"/>
  <c r="G403" i="7"/>
  <c r="G404" i="7" s="1"/>
  <c r="J485" i="7"/>
  <c r="M538" i="7"/>
  <c r="M494" i="7"/>
  <c r="M545" i="7"/>
  <c r="M552" i="7" s="1"/>
  <c r="M507" i="7"/>
  <c r="J413" i="7"/>
  <c r="G476" i="7"/>
  <c r="G461" i="7"/>
  <c r="C462" i="7"/>
  <c r="F485" i="7"/>
  <c r="I396" i="7"/>
  <c r="J397" i="7" s="1"/>
  <c r="I412" i="7"/>
  <c r="I427" i="7"/>
  <c r="I451" i="7" s="1"/>
  <c r="G423" i="7"/>
  <c r="L485" i="7"/>
  <c r="G440" i="7"/>
  <c r="B554" i="7"/>
  <c r="B403" i="7"/>
  <c r="M403" i="7"/>
  <c r="B461" i="7"/>
  <c r="B476" i="7"/>
  <c r="E485" i="7"/>
  <c r="H485" i="7"/>
  <c r="M501" i="7"/>
  <c r="K423" i="7"/>
  <c r="L545" i="7"/>
  <c r="L541" i="7"/>
  <c r="F413" i="7"/>
  <c r="L403" i="7"/>
  <c r="L404" i="7" s="1"/>
  <c r="C412" i="7"/>
  <c r="F461" i="7"/>
  <c r="H460" i="7"/>
  <c r="K461" i="7"/>
  <c r="K476" i="7"/>
  <c r="K440" i="7"/>
  <c r="I545" i="7"/>
  <c r="O492" i="7"/>
  <c r="I507" i="7"/>
  <c r="F507" i="7"/>
  <c r="I448" i="7"/>
  <c r="G485" i="7"/>
  <c r="M536" i="7"/>
  <c r="I536" i="7"/>
  <c r="E412" i="7"/>
  <c r="E416" i="7" s="1"/>
  <c r="D425" i="7"/>
  <c r="E427" i="7"/>
  <c r="E451" i="7" s="1"/>
  <c r="F430" i="7"/>
  <c r="F454" i="7" s="1"/>
  <c r="H536" i="7"/>
  <c r="K536" i="7"/>
  <c r="I389" i="7"/>
  <c r="M334" i="7"/>
  <c r="O334" i="7" s="1"/>
  <c r="D389" i="7"/>
  <c r="G389" i="7"/>
  <c r="D540" i="7"/>
  <c r="I551" i="7"/>
  <c r="O544" i="7"/>
  <c r="M541" i="7"/>
  <c r="I376" i="7"/>
  <c r="E540" i="7"/>
  <c r="B389" i="7"/>
  <c r="H538" i="7"/>
  <c r="F540" i="7"/>
  <c r="C389" i="7"/>
  <c r="O345" i="7"/>
  <c r="K538" i="7"/>
  <c r="H540" i="7"/>
  <c r="E389" i="7"/>
  <c r="L538" i="7"/>
  <c r="J540" i="7"/>
  <c r="K540" i="7"/>
  <c r="O339" i="7"/>
  <c r="J383" i="7"/>
  <c r="O363" i="7"/>
  <c r="K389" i="7"/>
  <c r="M540" i="7"/>
  <c r="L389" i="7"/>
  <c r="M605" i="7"/>
  <c r="M607" i="7" s="1"/>
  <c r="M551" i="7"/>
  <c r="M609" i="7"/>
  <c r="M611" i="7" s="1"/>
  <c r="M550" i="7"/>
  <c r="M548" i="7"/>
  <c r="O548" i="7" s="1"/>
  <c r="N565" i="7"/>
  <c r="N551" i="7"/>
  <c r="N672" i="8"/>
  <c r="N674" i="8" s="1"/>
  <c r="N550" i="7"/>
  <c r="N609" i="7"/>
  <c r="N605" i="7"/>
  <c r="N613" i="7"/>
  <c r="K651" i="8"/>
  <c r="K652" i="8" s="1"/>
  <c r="K654" i="8" s="1"/>
  <c r="J652" i="8"/>
  <c r="J654" i="8" s="1"/>
  <c r="N349" i="8"/>
  <c r="J658" i="8"/>
  <c r="L706" i="8"/>
  <c r="M465" i="8"/>
  <c r="F640" i="8"/>
  <c r="F642" i="8" s="1"/>
  <c r="I652" i="8"/>
  <c r="I654" i="8" s="1"/>
  <c r="J125" i="8"/>
  <c r="L408" i="8" s="1"/>
  <c r="L409" i="8" s="1"/>
  <c r="AH125" i="8"/>
  <c r="F408" i="8" s="1"/>
  <c r="F594" i="8" s="1"/>
  <c r="F631" i="8"/>
  <c r="F632" i="8" s="1"/>
  <c r="F634" i="8" s="1"/>
  <c r="K647" i="8"/>
  <c r="J648" i="8"/>
  <c r="J650" i="8" s="1"/>
  <c r="J643" i="8"/>
  <c r="I644" i="8"/>
  <c r="I646" i="8" s="1"/>
  <c r="H639" i="8"/>
  <c r="G640" i="8"/>
  <c r="G642" i="8" s="1"/>
  <c r="O378" i="8"/>
  <c r="O348" i="8"/>
  <c r="M468" i="8"/>
  <c r="M508" i="8" s="1"/>
  <c r="M531" i="8" s="1"/>
  <c r="L451" i="8"/>
  <c r="K453" i="8"/>
  <c r="N663" i="8"/>
  <c r="M708" i="8"/>
  <c r="O708" i="8" s="1"/>
  <c r="H644" i="8"/>
  <c r="H646" i="8" s="1"/>
  <c r="E638" i="8"/>
  <c r="I648" i="8"/>
  <c r="I650" i="8" s="1"/>
  <c r="L659" i="8"/>
  <c r="M668" i="8"/>
  <c r="M670" i="8" s="1"/>
  <c r="D627" i="8"/>
  <c r="G635" i="8"/>
  <c r="K655" i="8"/>
  <c r="M385" i="8"/>
  <c r="AQ125" i="8"/>
  <c r="D407" i="8" s="1"/>
  <c r="L441" i="8"/>
  <c r="L613" i="8" s="1"/>
  <c r="O554" i="8"/>
  <c r="K662" i="8"/>
  <c r="J461" i="8"/>
  <c r="B466" i="8"/>
  <c r="B506" i="8" s="1"/>
  <c r="J467" i="8"/>
  <c r="J507" i="8" s="1"/>
  <c r="J530" i="8" s="1"/>
  <c r="J466" i="8"/>
  <c r="D506" i="8"/>
  <c r="D529" i="8" s="1"/>
  <c r="K508" i="8"/>
  <c r="K516" i="8" s="1"/>
  <c r="L465" i="8"/>
  <c r="L505" i="8" s="1"/>
  <c r="L528" i="8" s="1"/>
  <c r="G505" i="8"/>
  <c r="G513" i="8" s="1"/>
  <c r="K539" i="8"/>
  <c r="E450" i="8"/>
  <c r="D450" i="8"/>
  <c r="J539" i="8"/>
  <c r="C468" i="8"/>
  <c r="C508" i="8" s="1"/>
  <c r="C467" i="8"/>
  <c r="C507" i="8" s="1"/>
  <c r="M505" i="8"/>
  <c r="M528" i="8" s="1"/>
  <c r="D467" i="8"/>
  <c r="C466" i="8"/>
  <c r="C506" i="8" s="1"/>
  <c r="C529" i="8" s="1"/>
  <c r="N486" i="8"/>
  <c r="K448" i="8"/>
  <c r="I465" i="8"/>
  <c r="I505" i="8" s="1"/>
  <c r="I513" i="8" s="1"/>
  <c r="H466" i="8"/>
  <c r="H506" i="8" s="1"/>
  <c r="F494" i="8"/>
  <c r="F466" i="8"/>
  <c r="F506" i="8" s="1"/>
  <c r="F514" i="8" s="1"/>
  <c r="C465" i="8"/>
  <c r="C505" i="8" s="1"/>
  <c r="C528" i="8" s="1"/>
  <c r="N466" i="8"/>
  <c r="N506" i="8" s="1"/>
  <c r="N514" i="8" s="1"/>
  <c r="M467" i="8"/>
  <c r="M507" i="8" s="1"/>
  <c r="M530" i="8" s="1"/>
  <c r="J452" i="8"/>
  <c r="H465" i="8"/>
  <c r="H505" i="8" s="1"/>
  <c r="H513" i="8" s="1"/>
  <c r="I450" i="8"/>
  <c r="L450" i="8"/>
  <c r="K451" i="8"/>
  <c r="B453" i="8"/>
  <c r="K450" i="8"/>
  <c r="B452" i="8"/>
  <c r="I453" i="8"/>
  <c r="B451" i="8"/>
  <c r="E506" i="8"/>
  <c r="E529" i="8" s="1"/>
  <c r="L508" i="8"/>
  <c r="L531" i="8" s="1"/>
  <c r="M506" i="8"/>
  <c r="M514" i="8" s="1"/>
  <c r="I452" i="8"/>
  <c r="H453" i="8"/>
  <c r="F453" i="8"/>
  <c r="E453" i="8"/>
  <c r="D453" i="8"/>
  <c r="B450" i="8"/>
  <c r="N450" i="8"/>
  <c r="I451" i="8"/>
  <c r="H452" i="8"/>
  <c r="G453" i="8"/>
  <c r="F452" i="8"/>
  <c r="E452" i="8"/>
  <c r="M453" i="8"/>
  <c r="G452" i="8"/>
  <c r="E451" i="8"/>
  <c r="D451" i="8"/>
  <c r="G451" i="8"/>
  <c r="F450" i="8"/>
  <c r="F448" i="8"/>
  <c r="F467" i="8"/>
  <c r="F507" i="8" s="1"/>
  <c r="F515" i="8" s="1"/>
  <c r="G467" i="8"/>
  <c r="G507" i="8" s="1"/>
  <c r="F451" i="8"/>
  <c r="N451" i="8"/>
  <c r="C452" i="8"/>
  <c r="C451" i="8"/>
  <c r="C450" i="8"/>
  <c r="E467" i="8"/>
  <c r="E507" i="8" s="1"/>
  <c r="E530" i="8" s="1"/>
  <c r="J441" i="8"/>
  <c r="J613" i="8" s="1"/>
  <c r="H450" i="8"/>
  <c r="D465" i="8"/>
  <c r="D505" i="8" s="1"/>
  <c r="D528" i="8" s="1"/>
  <c r="K466" i="8"/>
  <c r="K506" i="8" s="1"/>
  <c r="K514" i="8" s="1"/>
  <c r="B468" i="8"/>
  <c r="B508" i="8" s="1"/>
  <c r="B531" i="8" s="1"/>
  <c r="I467" i="8"/>
  <c r="I507" i="8" s="1"/>
  <c r="I515" i="8" s="1"/>
  <c r="J450" i="8"/>
  <c r="E465" i="8"/>
  <c r="E505" i="8" s="1"/>
  <c r="E513" i="8" s="1"/>
  <c r="F468" i="8"/>
  <c r="F508" i="8" s="1"/>
  <c r="F516" i="8" s="1"/>
  <c r="E468" i="8"/>
  <c r="E508" i="8" s="1"/>
  <c r="E516" i="8" s="1"/>
  <c r="D468" i="8"/>
  <c r="D508" i="8" s="1"/>
  <c r="D531" i="8" s="1"/>
  <c r="B465" i="8"/>
  <c r="B505" i="8" s="1"/>
  <c r="I466" i="8"/>
  <c r="I506" i="8" s="1"/>
  <c r="I514" i="8" s="1"/>
  <c r="H467" i="8"/>
  <c r="H507" i="8" s="1"/>
  <c r="H515" i="8" s="1"/>
  <c r="G468" i="8"/>
  <c r="G508" i="8" s="1"/>
  <c r="G516" i="8" s="1"/>
  <c r="H468" i="8"/>
  <c r="H508" i="8" s="1"/>
  <c r="H516" i="8" s="1"/>
  <c r="F465" i="8"/>
  <c r="F505" i="8" s="1"/>
  <c r="F513" i="8" s="1"/>
  <c r="J451" i="8"/>
  <c r="N468" i="8"/>
  <c r="N508" i="8" s="1"/>
  <c r="N531" i="8" s="1"/>
  <c r="E434" i="8"/>
  <c r="I434" i="8"/>
  <c r="G385" i="8"/>
  <c r="L385" i="8"/>
  <c r="I385" i="8"/>
  <c r="C385" i="8"/>
  <c r="H385" i="8"/>
  <c r="F403" i="8"/>
  <c r="F391" i="8"/>
  <c r="H403" i="8"/>
  <c r="H421" i="8"/>
  <c r="D428" i="8"/>
  <c r="F385" i="8"/>
  <c r="J385" i="8"/>
  <c r="J403" i="8"/>
  <c r="B415" i="8"/>
  <c r="O415" i="8" s="1"/>
  <c r="B403" i="8"/>
  <c r="C349" i="8"/>
  <c r="F415" i="8"/>
  <c r="C397" i="8"/>
  <c r="C403" i="8"/>
  <c r="C421" i="8"/>
  <c r="B421" i="8"/>
  <c r="H349" i="8"/>
  <c r="C391" i="8"/>
  <c r="B391" i="8"/>
  <c r="O391" i="8" s="1"/>
  <c r="E403" i="8"/>
  <c r="J415" i="8"/>
  <c r="F421" i="8"/>
  <c r="E343" i="8"/>
  <c r="I343" i="8"/>
  <c r="N397" i="8"/>
  <c r="N343" i="8"/>
  <c r="N385" i="8"/>
  <c r="B343" i="8"/>
  <c r="F343" i="8"/>
  <c r="M349" i="8"/>
  <c r="N367" i="8"/>
  <c r="O433" i="8"/>
  <c r="B385" i="8"/>
  <c r="N403" i="8"/>
  <c r="N421" i="8"/>
  <c r="N391" i="8"/>
  <c r="G349" i="8"/>
  <c r="K349" i="8"/>
  <c r="B337" i="8"/>
  <c r="N355" i="8"/>
  <c r="N373" i="8"/>
  <c r="H343" i="8"/>
  <c r="I337" i="8"/>
  <c r="C337" i="8"/>
  <c r="N428" i="8"/>
  <c r="N337" i="8"/>
  <c r="H337" i="8"/>
  <c r="F337" i="8"/>
  <c r="E337" i="8"/>
  <c r="G337" i="8"/>
  <c r="N361" i="8"/>
  <c r="B349" i="8"/>
  <c r="I421" i="8"/>
  <c r="I349" i="8"/>
  <c r="I428" i="8"/>
  <c r="D343" i="8"/>
  <c r="J428" i="8"/>
  <c r="I331" i="8"/>
  <c r="C331" i="8"/>
  <c r="N331" i="8"/>
  <c r="H331" i="8"/>
  <c r="F331" i="8"/>
  <c r="E331" i="8"/>
  <c r="G331" i="8"/>
  <c r="K546" i="8"/>
  <c r="K561" i="8" s="1"/>
  <c r="E546" i="8"/>
  <c r="E561" i="8" s="1"/>
  <c r="B546" i="8"/>
  <c r="B595" i="8" s="1"/>
  <c r="N467" i="8"/>
  <c r="N507" i="8" s="1"/>
  <c r="N530" i="8" s="1"/>
  <c r="L448" i="8"/>
  <c r="J508" i="8"/>
  <c r="J516" i="8" s="1"/>
  <c r="E461" i="8"/>
  <c r="E615" i="8" s="1"/>
  <c r="M546" i="8"/>
  <c r="M599" i="8" s="1"/>
  <c r="M603" i="8" s="1"/>
  <c r="N461" i="8"/>
  <c r="N614" i="8" s="1"/>
  <c r="B467" i="8"/>
  <c r="B507" i="8" s="1"/>
  <c r="B515" i="8" s="1"/>
  <c r="F525" i="8"/>
  <c r="L525" i="8"/>
  <c r="N441" i="8"/>
  <c r="N613" i="8" s="1"/>
  <c r="D461" i="8"/>
  <c r="D615" i="8" s="1"/>
  <c r="J465" i="8"/>
  <c r="J505" i="8" s="1"/>
  <c r="J513" i="8" s="1"/>
  <c r="L539" i="8"/>
  <c r="L461" i="8"/>
  <c r="I494" i="8"/>
  <c r="C546" i="8"/>
  <c r="I486" i="8"/>
  <c r="K465" i="8"/>
  <c r="K505" i="8" s="1"/>
  <c r="K513" i="8" s="1"/>
  <c r="C486" i="8"/>
  <c r="D488" i="8" s="1"/>
  <c r="F539" i="8"/>
  <c r="H494" i="8"/>
  <c r="C494" i="8"/>
  <c r="C441" i="8"/>
  <c r="C613" i="8" s="1"/>
  <c r="L506" i="8"/>
  <c r="L529" i="8" s="1"/>
  <c r="H525" i="8"/>
  <c r="I539" i="8"/>
  <c r="M494" i="8"/>
  <c r="K502" i="8"/>
  <c r="E494" i="8"/>
  <c r="I546" i="8"/>
  <c r="I590" i="8" s="1"/>
  <c r="N478" i="8"/>
  <c r="N465" i="8"/>
  <c r="N505" i="8" s="1"/>
  <c r="N528" i="8" s="1"/>
  <c r="H451" i="8"/>
  <c r="D452" i="8"/>
  <c r="C478" i="8"/>
  <c r="D486" i="8"/>
  <c r="M448" i="8"/>
  <c r="I468" i="8"/>
  <c r="I508" i="8" s="1"/>
  <c r="I516" i="8" s="1"/>
  <c r="N502" i="8"/>
  <c r="J494" i="8"/>
  <c r="H448" i="8"/>
  <c r="G441" i="8"/>
  <c r="G613" i="8" s="1"/>
  <c r="D448" i="8"/>
  <c r="B486" i="8"/>
  <c r="E486" i="8"/>
  <c r="G525" i="8"/>
  <c r="I502" i="8"/>
  <c r="B494" i="8"/>
  <c r="B441" i="8"/>
  <c r="K486" i="8"/>
  <c r="G466" i="8"/>
  <c r="G506" i="8" s="1"/>
  <c r="G529" i="8" s="1"/>
  <c r="L507" i="8"/>
  <c r="L530" i="8" s="1"/>
  <c r="M590" i="8"/>
  <c r="K525" i="8"/>
  <c r="G546" i="8"/>
  <c r="G595" i="8" s="1"/>
  <c r="M452" i="8"/>
  <c r="G478" i="8"/>
  <c r="M478" i="8"/>
  <c r="F486" i="8"/>
  <c r="D525" i="8"/>
  <c r="E539" i="8"/>
  <c r="D546" i="8"/>
  <c r="D599" i="8" s="1"/>
  <c r="H486" i="8"/>
  <c r="J453" i="8"/>
  <c r="D507" i="8"/>
  <c r="D515" i="8" s="1"/>
  <c r="H539" i="8"/>
  <c r="N525" i="8"/>
  <c r="M461" i="8"/>
  <c r="M614" i="8" s="1"/>
  <c r="J448" i="8"/>
  <c r="G448" i="8"/>
  <c r="E441" i="8"/>
  <c r="E608" i="8" s="1"/>
  <c r="L546" i="8"/>
  <c r="L599" i="8" s="1"/>
  <c r="E478" i="8"/>
  <c r="L486" i="8"/>
  <c r="J506" i="8"/>
  <c r="J529" i="8" s="1"/>
  <c r="B525" i="8"/>
  <c r="J525" i="8"/>
  <c r="K494" i="8"/>
  <c r="I441" i="8"/>
  <c r="I613" i="8" s="1"/>
  <c r="G461" i="8"/>
  <c r="G615" i="8" s="1"/>
  <c r="K478" i="8"/>
  <c r="D539" i="8"/>
  <c r="G502" i="8"/>
  <c r="C461" i="8"/>
  <c r="C614" i="8" s="1"/>
  <c r="H546" i="8"/>
  <c r="H590" i="8" s="1"/>
  <c r="F546" i="8"/>
  <c r="G539" i="8"/>
  <c r="M441" i="8"/>
  <c r="H441" i="8"/>
  <c r="H613" i="8" s="1"/>
  <c r="F461" i="8"/>
  <c r="F615" i="8" s="1"/>
  <c r="E525" i="8"/>
  <c r="I525" i="8"/>
  <c r="N539" i="8"/>
  <c r="N448" i="8"/>
  <c r="D494" i="8"/>
  <c r="D441" i="8"/>
  <c r="B461" i="8"/>
  <c r="I478" i="8"/>
  <c r="G486" i="8"/>
  <c r="J486" i="8"/>
  <c r="M486" i="8"/>
  <c r="B539" i="8"/>
  <c r="C502" i="8"/>
  <c r="I448" i="8"/>
  <c r="E488" i="8"/>
  <c r="K515" i="8"/>
  <c r="K530" i="8"/>
  <c r="B502" i="8"/>
  <c r="N529" i="8"/>
  <c r="D516" i="8"/>
  <c r="I461" i="8"/>
  <c r="I615" i="8" s="1"/>
  <c r="H502" i="8"/>
  <c r="G494" i="8"/>
  <c r="E448" i="8"/>
  <c r="B448" i="8"/>
  <c r="L478" i="8"/>
  <c r="E531" i="8"/>
  <c r="J546" i="8"/>
  <c r="J595" i="8" s="1"/>
  <c r="J478" i="8"/>
  <c r="H478" i="8"/>
  <c r="C525" i="8"/>
  <c r="E502" i="8"/>
  <c r="K441" i="8"/>
  <c r="K613" i="8" s="1"/>
  <c r="H461" i="8"/>
  <c r="H615" i="8" s="1"/>
  <c r="L502" i="8"/>
  <c r="F478" i="8"/>
  <c r="F530" i="8"/>
  <c r="N546" i="8"/>
  <c r="N590" i="8" s="1"/>
  <c r="D478" i="8"/>
  <c r="M502" i="8"/>
  <c r="L494" i="8"/>
  <c r="B478" i="8"/>
  <c r="M525" i="8"/>
  <c r="N494" i="8"/>
  <c r="F441" i="8"/>
  <c r="G528" i="8"/>
  <c r="D502" i="8"/>
  <c r="C539" i="8"/>
  <c r="C448" i="8"/>
  <c r="J502" i="8"/>
  <c r="M539" i="8"/>
  <c r="K461" i="8"/>
  <c r="K615" i="8" s="1"/>
  <c r="F502" i="8"/>
  <c r="M613" i="8"/>
  <c r="D331" i="8"/>
  <c r="D349" i="8"/>
  <c r="D415" i="8"/>
  <c r="E349" i="8"/>
  <c r="D367" i="8"/>
  <c r="D385" i="8"/>
  <c r="D355" i="8"/>
  <c r="O355" i="8"/>
  <c r="D403" i="8"/>
  <c r="D421" i="8"/>
  <c r="O342" i="8"/>
  <c r="M343" i="8"/>
  <c r="D373" i="8"/>
  <c r="D391" i="8"/>
  <c r="I397" i="8"/>
  <c r="I415" i="8"/>
  <c r="I403" i="8"/>
  <c r="D337" i="8"/>
  <c r="D434" i="8"/>
  <c r="E415" i="8"/>
  <c r="J614" i="8"/>
  <c r="E385" i="8"/>
  <c r="E421" i="8"/>
  <c r="E397" i="8"/>
  <c r="F396" i="8"/>
  <c r="F397" i="8" s="1"/>
  <c r="E391" i="8"/>
  <c r="C434" i="8"/>
  <c r="G415" i="8"/>
  <c r="O420" i="8"/>
  <c r="G421" i="8"/>
  <c r="G403" i="8"/>
  <c r="E428" i="8"/>
  <c r="O414" i="8"/>
  <c r="O354" i="8"/>
  <c r="F428" i="8"/>
  <c r="H428" i="8"/>
  <c r="H434" i="8"/>
  <c r="K428" i="8"/>
  <c r="O337" i="8"/>
  <c r="N452" i="8"/>
  <c r="J434" i="8"/>
  <c r="O390" i="8"/>
  <c r="C428" i="8"/>
  <c r="L434" i="8"/>
  <c r="B428" i="8"/>
  <c r="J615" i="8"/>
  <c r="N434" i="8"/>
  <c r="M428" i="8"/>
  <c r="M434" i="8"/>
  <c r="O367" i="8"/>
  <c r="O372" i="8"/>
  <c r="G428" i="8"/>
  <c r="O421" i="8"/>
  <c r="D594" i="8"/>
  <c r="D409" i="8"/>
  <c r="O396" i="8"/>
  <c r="B594" i="8"/>
  <c r="B409" i="8"/>
  <c r="N409" i="8"/>
  <c r="N594" i="8"/>
  <c r="G409" i="8"/>
  <c r="G594" i="8"/>
  <c r="O397" i="8"/>
  <c r="J409" i="8"/>
  <c r="J594" i="8"/>
  <c r="E594" i="8"/>
  <c r="E409" i="8"/>
  <c r="K409" i="8"/>
  <c r="K594" i="8"/>
  <c r="M403" i="8"/>
  <c r="O402" i="8"/>
  <c r="C605" i="8"/>
  <c r="O598" i="8"/>
  <c r="H409" i="8"/>
  <c r="H594" i="8"/>
  <c r="D396" i="8"/>
  <c r="D397" i="8" s="1"/>
  <c r="J396" i="8"/>
  <c r="J397" i="8" s="1"/>
  <c r="V125" i="8"/>
  <c r="I408" i="8" s="1"/>
  <c r="AT125" i="8"/>
  <c r="C408" i="8" s="1"/>
  <c r="O366" i="8"/>
  <c r="H395" i="8"/>
  <c r="N400" i="8"/>
  <c r="H125" i="8"/>
  <c r="M406" i="8" s="1"/>
  <c r="T125" i="8"/>
  <c r="J406" i="8" s="1"/>
  <c r="AR125" i="8"/>
  <c r="D406" i="8" s="1"/>
  <c r="D399" i="8"/>
  <c r="B434" i="8"/>
  <c r="K395" i="8"/>
  <c r="E400" i="8"/>
  <c r="F434" i="8"/>
  <c r="O427" i="8"/>
  <c r="O360" i="8"/>
  <c r="G396" i="8"/>
  <c r="G397" i="8" s="1"/>
  <c r="N395" i="8"/>
  <c r="H400" i="8"/>
  <c r="F125" i="8"/>
  <c r="M408" i="8" s="1"/>
  <c r="N624" i="8"/>
  <c r="N602" i="8"/>
  <c r="N605" i="8"/>
  <c r="N668" i="8"/>
  <c r="N604" i="8"/>
  <c r="N664" i="8"/>
  <c r="N673" i="8"/>
  <c r="O409" i="9" l="1"/>
  <c r="G600" i="12"/>
  <c r="G603" i="12"/>
  <c r="O621" i="12"/>
  <c r="I594" i="12"/>
  <c r="P408" i="12"/>
  <c r="O646" i="12"/>
  <c r="O645" i="12"/>
  <c r="P462" i="12"/>
  <c r="B509" i="12"/>
  <c r="B510" i="12" s="1"/>
  <c r="P469" i="12"/>
  <c r="E623" i="12"/>
  <c r="J616" i="12"/>
  <c r="G547" i="12"/>
  <c r="P547" i="12" s="1"/>
  <c r="P448" i="12"/>
  <c r="P561" i="12"/>
  <c r="N594" i="12"/>
  <c r="M409" i="12"/>
  <c r="N409" i="12"/>
  <c r="M594" i="12"/>
  <c r="G616" i="12"/>
  <c r="J594" i="12"/>
  <c r="J595" i="12"/>
  <c r="K409" i="12"/>
  <c r="G409" i="12"/>
  <c r="L487" i="12"/>
  <c r="O471" i="12"/>
  <c r="L547" i="12"/>
  <c r="O511" i="12"/>
  <c r="O532" i="12"/>
  <c r="O510" i="12"/>
  <c r="O517" i="12"/>
  <c r="K616" i="12"/>
  <c r="O495" i="9"/>
  <c r="O606" i="9"/>
  <c r="O469" i="9"/>
  <c r="O555" i="9"/>
  <c r="O462" i="9"/>
  <c r="O608" i="9"/>
  <c r="O547" i="9"/>
  <c r="O479" i="9"/>
  <c r="O595" i="9"/>
  <c r="O594" i="9"/>
  <c r="E620" i="9"/>
  <c r="L618" i="9"/>
  <c r="H618" i="9"/>
  <c r="C618" i="9"/>
  <c r="J461" i="7"/>
  <c r="J476" i="7"/>
  <c r="C549" i="7"/>
  <c r="C552" i="7"/>
  <c r="F409" i="12"/>
  <c r="L608" i="8"/>
  <c r="L425" i="7"/>
  <c r="N459" i="7"/>
  <c r="D431" i="7"/>
  <c r="G487" i="12"/>
  <c r="P487" i="12" s="1"/>
  <c r="G495" i="12"/>
  <c r="P495" i="12" s="1"/>
  <c r="G555" i="12"/>
  <c r="P555" i="12" s="1"/>
  <c r="N431" i="7"/>
  <c r="E494" i="7"/>
  <c r="C507" i="7"/>
  <c r="M425" i="7"/>
  <c r="H594" i="12"/>
  <c r="G509" i="12"/>
  <c r="P509" i="12" s="1"/>
  <c r="D614" i="8"/>
  <c r="B459" i="7"/>
  <c r="L554" i="7"/>
  <c r="C538" i="7"/>
  <c r="G494" i="7"/>
  <c r="N424" i="7"/>
  <c r="F600" i="9"/>
  <c r="F618" i="9" s="1"/>
  <c r="M618" i="9"/>
  <c r="H595" i="12"/>
  <c r="N501" i="7"/>
  <c r="E507" i="7"/>
  <c r="O385" i="8"/>
  <c r="F536" i="7"/>
  <c r="F494" i="7"/>
  <c r="L501" i="7"/>
  <c r="E545" i="7"/>
  <c r="E600" i="9"/>
  <c r="E618" i="9" s="1"/>
  <c r="C606" i="12"/>
  <c r="K595" i="12"/>
  <c r="H530" i="12"/>
  <c r="L636" i="12"/>
  <c r="L638" i="12" s="1"/>
  <c r="M635" i="12"/>
  <c r="E538" i="7"/>
  <c r="E603" i="9"/>
  <c r="K515" i="12"/>
  <c r="G526" i="12"/>
  <c r="P526" i="12" s="1"/>
  <c r="G479" i="12"/>
  <c r="P479" i="12" s="1"/>
  <c r="L651" i="8"/>
  <c r="L493" i="7"/>
  <c r="D536" i="7"/>
  <c r="F541" i="7"/>
  <c r="L494" i="7"/>
  <c r="D554" i="7"/>
  <c r="E541" i="7"/>
  <c r="J431" i="7"/>
  <c r="K474" i="7"/>
  <c r="K416" i="7"/>
  <c r="D618" i="9"/>
  <c r="H640" i="9"/>
  <c r="H642" i="9" s="1"/>
  <c r="I639" i="9"/>
  <c r="M526" i="12"/>
  <c r="M495" i="12"/>
  <c r="E616" i="12"/>
  <c r="I555" i="12"/>
  <c r="M487" i="12"/>
  <c r="N471" i="12"/>
  <c r="I495" i="12"/>
  <c r="C600" i="12"/>
  <c r="I479" i="12"/>
  <c r="I618" i="12"/>
  <c r="B603" i="12"/>
  <c r="F618" i="12"/>
  <c r="I503" i="12"/>
  <c r="B470" i="12"/>
  <c r="C603" i="12"/>
  <c r="I487" i="12"/>
  <c r="L479" i="12"/>
  <c r="L495" i="12"/>
  <c r="L526" i="12"/>
  <c r="G471" i="12"/>
  <c r="N618" i="12"/>
  <c r="J618" i="12"/>
  <c r="E618" i="12"/>
  <c r="M618" i="12"/>
  <c r="H618" i="12"/>
  <c r="F470" i="12"/>
  <c r="L594" i="12"/>
  <c r="L595" i="12"/>
  <c r="G594" i="12"/>
  <c r="K594" i="12"/>
  <c r="F595" i="12"/>
  <c r="I409" i="12"/>
  <c r="I595" i="12"/>
  <c r="J509" i="12"/>
  <c r="K511" i="12" s="1"/>
  <c r="J470" i="12"/>
  <c r="J471" i="12"/>
  <c r="K532" i="12"/>
  <c r="K517" i="12"/>
  <c r="K510" i="12"/>
  <c r="L632" i="12"/>
  <c r="L634" i="12" s="1"/>
  <c r="M631" i="12"/>
  <c r="M628" i="12"/>
  <c r="M630" i="12" s="1"/>
  <c r="N627" i="12"/>
  <c r="F510" i="12"/>
  <c r="F532" i="12"/>
  <c r="F517" i="12"/>
  <c r="G532" i="12"/>
  <c r="G517" i="12"/>
  <c r="G510" i="12"/>
  <c r="G511" i="12"/>
  <c r="M509" i="12"/>
  <c r="M471" i="12"/>
  <c r="M470" i="12"/>
  <c r="N510" i="12"/>
  <c r="N532" i="12"/>
  <c r="N517" i="12"/>
  <c r="M640" i="12"/>
  <c r="M642" i="12" s="1"/>
  <c r="N639" i="12"/>
  <c r="I509" i="12"/>
  <c r="I471" i="12"/>
  <c r="I470" i="12"/>
  <c r="K618" i="12"/>
  <c r="D509" i="12"/>
  <c r="D471" i="12"/>
  <c r="D470" i="12"/>
  <c r="E509" i="12"/>
  <c r="F511" i="12" s="1"/>
  <c r="E471" i="12"/>
  <c r="E470" i="12"/>
  <c r="H509" i="12"/>
  <c r="H470" i="12"/>
  <c r="H471" i="12"/>
  <c r="G618" i="12"/>
  <c r="F471" i="12"/>
  <c r="C532" i="12"/>
  <c r="C517" i="12"/>
  <c r="C510" i="12"/>
  <c r="L509" i="12"/>
  <c r="L470" i="12"/>
  <c r="L471" i="12"/>
  <c r="D618" i="12"/>
  <c r="K471" i="12"/>
  <c r="L618" i="12"/>
  <c r="B509" i="9"/>
  <c r="C511" i="9" s="1"/>
  <c r="I618" i="9"/>
  <c r="K620" i="9"/>
  <c r="N620" i="9"/>
  <c r="G620" i="9"/>
  <c r="F620" i="9"/>
  <c r="C620" i="9"/>
  <c r="I620" i="9"/>
  <c r="J620" i="9"/>
  <c r="B620" i="9"/>
  <c r="H620" i="9"/>
  <c r="M620" i="9"/>
  <c r="D620" i="9"/>
  <c r="L620" i="9"/>
  <c r="J532" i="9"/>
  <c r="J517" i="9"/>
  <c r="J510" i="9"/>
  <c r="L656" i="9"/>
  <c r="L658" i="9" s="1"/>
  <c r="M655" i="9"/>
  <c r="G532" i="9"/>
  <c r="G517" i="9"/>
  <c r="G511" i="9"/>
  <c r="G510" i="9"/>
  <c r="F532" i="9"/>
  <c r="F517" i="9"/>
  <c r="F510" i="9"/>
  <c r="G618" i="9"/>
  <c r="L651" i="9"/>
  <c r="K652" i="9"/>
  <c r="K654" i="9" s="1"/>
  <c r="N659" i="9"/>
  <c r="N660" i="9" s="1"/>
  <c r="M660" i="9"/>
  <c r="M662" i="9" s="1"/>
  <c r="H509" i="9"/>
  <c r="H471" i="9"/>
  <c r="H470" i="9"/>
  <c r="J618" i="9"/>
  <c r="K618" i="9"/>
  <c r="M647" i="9"/>
  <c r="L648" i="9"/>
  <c r="L650" i="9" s="1"/>
  <c r="C532" i="9"/>
  <c r="C517" i="9"/>
  <c r="C510" i="9"/>
  <c r="M509" i="9"/>
  <c r="N511" i="9" s="1"/>
  <c r="M471" i="9"/>
  <c r="M470" i="9"/>
  <c r="O470" i="9" s="1"/>
  <c r="B532" i="9"/>
  <c r="D471" i="9"/>
  <c r="D509" i="9"/>
  <c r="D470" i="9"/>
  <c r="I509" i="9"/>
  <c r="I471" i="9"/>
  <c r="I470" i="9"/>
  <c r="E628" i="9"/>
  <c r="E630" i="9" s="1"/>
  <c r="F627" i="9"/>
  <c r="N532" i="9"/>
  <c r="N517" i="9"/>
  <c r="N607" i="9" s="1"/>
  <c r="N510" i="9"/>
  <c r="K532" i="9"/>
  <c r="K517" i="9"/>
  <c r="K511" i="9"/>
  <c r="K510" i="9"/>
  <c r="I635" i="9"/>
  <c r="H636" i="9"/>
  <c r="H638" i="9" s="1"/>
  <c r="E509" i="9"/>
  <c r="E471" i="9"/>
  <c r="E470" i="9"/>
  <c r="L509" i="9"/>
  <c r="L471" i="9"/>
  <c r="L470" i="9"/>
  <c r="G631" i="9"/>
  <c r="F632" i="9"/>
  <c r="F634" i="9" s="1"/>
  <c r="K643" i="9"/>
  <c r="J644" i="9"/>
  <c r="J646" i="9" s="1"/>
  <c r="N454" i="8"/>
  <c r="K531" i="8"/>
  <c r="O478" i="8"/>
  <c r="L462" i="8"/>
  <c r="L594" i="8"/>
  <c r="O403" i="8"/>
  <c r="I460" i="7"/>
  <c r="I475" i="7"/>
  <c r="I462" i="7"/>
  <c r="I477" i="7"/>
  <c r="F501" i="7"/>
  <c r="D424" i="7"/>
  <c r="M472" i="7"/>
  <c r="H431" i="7"/>
  <c r="H455" i="7" s="1"/>
  <c r="H501" i="7"/>
  <c r="L536" i="7"/>
  <c r="D397" i="7"/>
  <c r="O410" i="7"/>
  <c r="G501" i="7"/>
  <c r="E424" i="7"/>
  <c r="H441" i="7"/>
  <c r="K449" i="7"/>
  <c r="E493" i="7"/>
  <c r="B493" i="7"/>
  <c r="L474" i="7"/>
  <c r="K472" i="7"/>
  <c r="M601" i="7"/>
  <c r="M603" i="7" s="1"/>
  <c r="L596" i="7"/>
  <c r="M596" i="7" s="1"/>
  <c r="K592" i="7"/>
  <c r="L592" i="7" s="1"/>
  <c r="J462" i="7"/>
  <c r="J477" i="7"/>
  <c r="E475" i="7"/>
  <c r="E460" i="7"/>
  <c r="N461" i="7"/>
  <c r="N476" i="7"/>
  <c r="F431" i="7"/>
  <c r="B431" i="7"/>
  <c r="B455" i="7" s="1"/>
  <c r="N472" i="7"/>
  <c r="N536" i="7"/>
  <c r="K501" i="7"/>
  <c r="L475" i="7"/>
  <c r="L461" i="7"/>
  <c r="D538" i="7"/>
  <c r="G431" i="7"/>
  <c r="G455" i="7" s="1"/>
  <c r="D541" i="7"/>
  <c r="D404" i="7"/>
  <c r="M460" i="7"/>
  <c r="B472" i="7"/>
  <c r="C449" i="7"/>
  <c r="L472" i="7"/>
  <c r="M449" i="7"/>
  <c r="F545" i="7"/>
  <c r="F546" i="7" s="1"/>
  <c r="D474" i="7"/>
  <c r="G462" i="7"/>
  <c r="G507" i="7"/>
  <c r="M416" i="7"/>
  <c r="N442" i="7"/>
  <c r="O538" i="7"/>
  <c r="J449" i="7"/>
  <c r="G493" i="7"/>
  <c r="J554" i="7"/>
  <c r="J545" i="7"/>
  <c r="K546" i="7" s="1"/>
  <c r="J404" i="7"/>
  <c r="J442" i="7"/>
  <c r="B501" i="7"/>
  <c r="J494" i="7"/>
  <c r="J425" i="7"/>
  <c r="B441" i="7"/>
  <c r="C554" i="7"/>
  <c r="I442" i="7"/>
  <c r="J538" i="7"/>
  <c r="C442" i="7"/>
  <c r="L449" i="7"/>
  <c r="N449" i="7"/>
  <c r="C472" i="7"/>
  <c r="M462" i="7"/>
  <c r="M477" i="7"/>
  <c r="G475" i="7"/>
  <c r="G460" i="7"/>
  <c r="D475" i="7"/>
  <c r="D460" i="7"/>
  <c r="H493" i="7"/>
  <c r="F573" i="7"/>
  <c r="F575" i="7" s="1"/>
  <c r="G572" i="7"/>
  <c r="J441" i="7"/>
  <c r="D461" i="7"/>
  <c r="I541" i="7"/>
  <c r="O541" i="7" s="1"/>
  <c r="M474" i="7"/>
  <c r="G545" i="7"/>
  <c r="H461" i="7"/>
  <c r="C431" i="7"/>
  <c r="D433" i="7" s="1"/>
  <c r="C475" i="7"/>
  <c r="N538" i="7"/>
  <c r="N425" i="7"/>
  <c r="K588" i="7"/>
  <c r="J589" i="7"/>
  <c r="J591" i="7" s="1"/>
  <c r="I494" i="7"/>
  <c r="N545" i="7"/>
  <c r="N552" i="7" s="1"/>
  <c r="H585" i="7"/>
  <c r="H587" i="7" s="1"/>
  <c r="I584" i="7"/>
  <c r="G536" i="7"/>
  <c r="J493" i="7"/>
  <c r="J459" i="7"/>
  <c r="L441" i="7"/>
  <c r="C546" i="7"/>
  <c r="C559" i="7" s="1"/>
  <c r="J472" i="7"/>
  <c r="H397" i="7"/>
  <c r="O540" i="7"/>
  <c r="F493" i="7"/>
  <c r="B507" i="7"/>
  <c r="L424" i="7"/>
  <c r="H474" i="7"/>
  <c r="M442" i="7"/>
  <c r="E472" i="7"/>
  <c r="E569" i="7"/>
  <c r="E571" i="7" s="1"/>
  <c r="F568" i="7"/>
  <c r="C416" i="7"/>
  <c r="F474" i="7"/>
  <c r="L431" i="7"/>
  <c r="M424" i="7"/>
  <c r="K493" i="7"/>
  <c r="N507" i="7"/>
  <c r="D442" i="7"/>
  <c r="O485" i="7"/>
  <c r="C494" i="7"/>
  <c r="H416" i="7"/>
  <c r="F416" i="7"/>
  <c r="F442" i="7"/>
  <c r="H581" i="7"/>
  <c r="H583" i="7" s="1"/>
  <c r="I580" i="7"/>
  <c r="E441" i="7"/>
  <c r="H576" i="7"/>
  <c r="G577" i="7"/>
  <c r="G579" i="7" s="1"/>
  <c r="G541" i="7"/>
  <c r="G538" i="7"/>
  <c r="N541" i="7"/>
  <c r="B449" i="7"/>
  <c r="C476" i="7"/>
  <c r="M431" i="7"/>
  <c r="N433" i="7" s="1"/>
  <c r="E554" i="7"/>
  <c r="C441" i="7"/>
  <c r="J536" i="7"/>
  <c r="J507" i="7"/>
  <c r="B536" i="7"/>
  <c r="D507" i="7"/>
  <c r="D545" i="7"/>
  <c r="D552" i="7" s="1"/>
  <c r="B538" i="7"/>
  <c r="D494" i="7"/>
  <c r="B541" i="7"/>
  <c r="H494" i="7"/>
  <c r="L462" i="7"/>
  <c r="J475" i="7"/>
  <c r="N460" i="7"/>
  <c r="B460" i="7"/>
  <c r="D441" i="7"/>
  <c r="N441" i="7"/>
  <c r="E442" i="7"/>
  <c r="O440" i="7"/>
  <c r="B477" i="7"/>
  <c r="B462" i="7"/>
  <c r="N462" i="7"/>
  <c r="I461" i="7"/>
  <c r="K460" i="7"/>
  <c r="C425" i="7"/>
  <c r="C474" i="7"/>
  <c r="O423" i="7"/>
  <c r="I425" i="7"/>
  <c r="I416" i="7"/>
  <c r="E449" i="7"/>
  <c r="E501" i="7"/>
  <c r="D472" i="7"/>
  <c r="D501" i="7"/>
  <c r="J416" i="7"/>
  <c r="D449" i="7"/>
  <c r="K462" i="7"/>
  <c r="G459" i="7"/>
  <c r="H462" i="7"/>
  <c r="N416" i="7"/>
  <c r="D493" i="7"/>
  <c r="H449" i="7"/>
  <c r="M404" i="7"/>
  <c r="C404" i="7"/>
  <c r="M397" i="7"/>
  <c r="M441" i="7"/>
  <c r="H472" i="7"/>
  <c r="G397" i="7"/>
  <c r="F472" i="7"/>
  <c r="F397" i="7"/>
  <c r="F441" i="7"/>
  <c r="G449" i="7"/>
  <c r="G472" i="7"/>
  <c r="F449" i="7"/>
  <c r="I472" i="7"/>
  <c r="C424" i="7"/>
  <c r="C493" i="7"/>
  <c r="C501" i="7"/>
  <c r="C397" i="7"/>
  <c r="F424" i="7"/>
  <c r="J424" i="7"/>
  <c r="K397" i="7"/>
  <c r="J501" i="7"/>
  <c r="N397" i="7"/>
  <c r="O536" i="7"/>
  <c r="O376" i="7"/>
  <c r="O389" i="7"/>
  <c r="K431" i="7"/>
  <c r="O403" i="7"/>
  <c r="B552" i="7"/>
  <c r="B549" i="7"/>
  <c r="E552" i="7"/>
  <c r="E549" i="7"/>
  <c r="N549" i="7"/>
  <c r="I549" i="7"/>
  <c r="I552" i="7"/>
  <c r="I546" i="7"/>
  <c r="O545" i="7"/>
  <c r="O507" i="7"/>
  <c r="B432" i="7"/>
  <c r="M549" i="7"/>
  <c r="M546" i="7"/>
  <c r="M559" i="7" s="1"/>
  <c r="F477" i="7"/>
  <c r="F462" i="7"/>
  <c r="G425" i="7"/>
  <c r="G424" i="7"/>
  <c r="H425" i="7"/>
  <c r="J455" i="7"/>
  <c r="J432" i="7"/>
  <c r="E474" i="7"/>
  <c r="E459" i="7"/>
  <c r="E432" i="7"/>
  <c r="E455" i="7"/>
  <c r="E433" i="7"/>
  <c r="G442" i="7"/>
  <c r="G441" i="7"/>
  <c r="H442" i="7"/>
  <c r="I404" i="7"/>
  <c r="H404" i="7"/>
  <c r="M476" i="7"/>
  <c r="M461" i="7"/>
  <c r="N404" i="7"/>
  <c r="F455" i="7"/>
  <c r="F433" i="7"/>
  <c r="F432" i="7"/>
  <c r="L546" i="7"/>
  <c r="L552" i="7"/>
  <c r="L549" i="7"/>
  <c r="C432" i="7"/>
  <c r="K552" i="7"/>
  <c r="K549" i="7"/>
  <c r="H432" i="7"/>
  <c r="K442" i="7"/>
  <c r="K441" i="7"/>
  <c r="L442" i="7"/>
  <c r="K424" i="7"/>
  <c r="K425" i="7"/>
  <c r="I449" i="7"/>
  <c r="O448" i="7"/>
  <c r="G552" i="7"/>
  <c r="G549" i="7"/>
  <c r="I441" i="7"/>
  <c r="I397" i="7"/>
  <c r="I431" i="7"/>
  <c r="I554" i="7"/>
  <c r="I493" i="7"/>
  <c r="O493" i="7" s="1"/>
  <c r="I424" i="7"/>
  <c r="O424" i="7" s="1"/>
  <c r="O396" i="7"/>
  <c r="I501" i="7"/>
  <c r="O501" i="7" s="1"/>
  <c r="D455" i="7"/>
  <c r="D432" i="7"/>
  <c r="E404" i="7"/>
  <c r="I474" i="7"/>
  <c r="I459" i="7"/>
  <c r="L455" i="7"/>
  <c r="L433" i="7"/>
  <c r="L432" i="7"/>
  <c r="N432" i="7"/>
  <c r="N455" i="7"/>
  <c r="H549" i="7"/>
  <c r="H552" i="7"/>
  <c r="H546" i="7"/>
  <c r="O551" i="7"/>
  <c r="I561" i="7" s="1"/>
  <c r="M554" i="7"/>
  <c r="O550" i="7"/>
  <c r="N611" i="7"/>
  <c r="N610" i="7"/>
  <c r="N554" i="7"/>
  <c r="N614" i="7"/>
  <c r="N615" i="7"/>
  <c r="N603" i="7"/>
  <c r="N602" i="7"/>
  <c r="N607" i="7"/>
  <c r="N606" i="7"/>
  <c r="G590" i="8"/>
  <c r="F409" i="8"/>
  <c r="F614" i="8"/>
  <c r="K595" i="8"/>
  <c r="C496" i="8"/>
  <c r="K592" i="8"/>
  <c r="L454" i="8"/>
  <c r="G631" i="8"/>
  <c r="H631" i="8" s="1"/>
  <c r="O566" i="8"/>
  <c r="D595" i="8"/>
  <c r="L469" i="8"/>
  <c r="L470" i="8" s="1"/>
  <c r="L590" i="8"/>
  <c r="K614" i="8"/>
  <c r="L614" i="8"/>
  <c r="I639" i="8"/>
  <c r="H640" i="8"/>
  <c r="H642" i="8" s="1"/>
  <c r="D514" i="8"/>
  <c r="J462" i="8"/>
  <c r="J608" i="8"/>
  <c r="K656" i="8"/>
  <c r="K658" i="8" s="1"/>
  <c r="L655" i="8"/>
  <c r="K643" i="8"/>
  <c r="J644" i="8"/>
  <c r="J646" i="8" s="1"/>
  <c r="O546" i="8"/>
  <c r="L592" i="8"/>
  <c r="G636" i="8"/>
  <c r="G638" i="8" s="1"/>
  <c r="H635" i="8"/>
  <c r="N479" i="8"/>
  <c r="E627" i="8"/>
  <c r="D628" i="8"/>
  <c r="D630" i="8" s="1"/>
  <c r="O343" i="8"/>
  <c r="J469" i="8"/>
  <c r="J555" i="8"/>
  <c r="K648" i="8"/>
  <c r="K650" i="8" s="1"/>
  <c r="L647" i="8"/>
  <c r="M659" i="8"/>
  <c r="L660" i="8"/>
  <c r="L662" i="8" s="1"/>
  <c r="L652" i="8"/>
  <c r="L654" i="8" s="1"/>
  <c r="M651" i="8"/>
  <c r="E595" i="8"/>
  <c r="D561" i="8"/>
  <c r="C548" i="8"/>
  <c r="E592" i="8"/>
  <c r="E548" i="8"/>
  <c r="E599" i="8"/>
  <c r="E600" i="8" s="1"/>
  <c r="L595" i="8"/>
  <c r="L547" i="8"/>
  <c r="E590" i="8"/>
  <c r="D592" i="8"/>
  <c r="K480" i="8"/>
  <c r="B516" i="8"/>
  <c r="L503" i="8"/>
  <c r="E514" i="8"/>
  <c r="M513" i="8"/>
  <c r="D590" i="8"/>
  <c r="J487" i="8"/>
  <c r="B592" i="8"/>
  <c r="G614" i="8"/>
  <c r="G616" i="8" s="1"/>
  <c r="N615" i="8"/>
  <c r="N616" i="8" s="1"/>
  <c r="L513" i="8"/>
  <c r="K590" i="8"/>
  <c r="H487" i="8"/>
  <c r="N462" i="8"/>
  <c r="C592" i="8"/>
  <c r="I480" i="8"/>
  <c r="N480" i="8"/>
  <c r="E454" i="8"/>
  <c r="C530" i="8"/>
  <c r="C515" i="8"/>
  <c r="E479" i="8"/>
  <c r="E480" i="8"/>
  <c r="O494" i="8"/>
  <c r="C599" i="8"/>
  <c r="C603" i="8" s="1"/>
  <c r="N515" i="8"/>
  <c r="E614" i="8"/>
  <c r="H488" i="8"/>
  <c r="N595" i="8"/>
  <c r="M615" i="8"/>
  <c r="M616" i="8" s="1"/>
  <c r="M548" i="8"/>
  <c r="D454" i="8"/>
  <c r="I528" i="8"/>
  <c r="I496" i="8"/>
  <c r="G515" i="8"/>
  <c r="G530" i="8"/>
  <c r="C531" i="8"/>
  <c r="C516" i="8"/>
  <c r="F529" i="8"/>
  <c r="D548" i="8"/>
  <c r="C590" i="8"/>
  <c r="O590" i="8" s="1"/>
  <c r="C561" i="8"/>
  <c r="M454" i="8"/>
  <c r="B454" i="8"/>
  <c r="G463" i="8"/>
  <c r="J528" i="8"/>
  <c r="M561" i="8"/>
  <c r="K454" i="8"/>
  <c r="H528" i="8"/>
  <c r="D487" i="8"/>
  <c r="B590" i="8"/>
  <c r="G488" i="8"/>
  <c r="C488" i="8"/>
  <c r="M592" i="8"/>
  <c r="H531" i="8"/>
  <c r="N469" i="8"/>
  <c r="N470" i="8" s="1"/>
  <c r="H595" i="8"/>
  <c r="M606" i="8"/>
  <c r="L548" i="8"/>
  <c r="F496" i="8"/>
  <c r="L561" i="8"/>
  <c r="H547" i="8"/>
  <c r="L615" i="8"/>
  <c r="H614" i="8"/>
  <c r="H616" i="8" s="1"/>
  <c r="K599" i="8"/>
  <c r="K606" i="8" s="1"/>
  <c r="M516" i="8"/>
  <c r="I530" i="8"/>
  <c r="J488" i="8"/>
  <c r="F454" i="8"/>
  <c r="H454" i="8"/>
  <c r="M480" i="8"/>
  <c r="I487" i="8"/>
  <c r="M488" i="8"/>
  <c r="F488" i="8"/>
  <c r="G454" i="8"/>
  <c r="I454" i="8"/>
  <c r="L487" i="8"/>
  <c r="C454" i="8"/>
  <c r="B479" i="8"/>
  <c r="L555" i="8"/>
  <c r="D530" i="8"/>
  <c r="H530" i="8"/>
  <c r="G479" i="8"/>
  <c r="J454" i="8"/>
  <c r="L516" i="8"/>
  <c r="E515" i="8"/>
  <c r="M529" i="8"/>
  <c r="M515" i="8"/>
  <c r="C513" i="8"/>
  <c r="M495" i="8"/>
  <c r="J526" i="8"/>
  <c r="E613" i="8"/>
  <c r="C547" i="8"/>
  <c r="G462" i="8"/>
  <c r="G531" i="8"/>
  <c r="D513" i="8"/>
  <c r="G469" i="8"/>
  <c r="G509" i="8" s="1"/>
  <c r="M479" i="8"/>
  <c r="G608" i="8"/>
  <c r="J531" i="8"/>
  <c r="D613" i="8"/>
  <c r="D616" i="8" s="1"/>
  <c r="D469" i="8"/>
  <c r="D470" i="8" s="1"/>
  <c r="G487" i="8"/>
  <c r="C608" i="8"/>
  <c r="C514" i="8"/>
  <c r="M526" i="8"/>
  <c r="M608" i="8"/>
  <c r="G503" i="8"/>
  <c r="L515" i="8"/>
  <c r="B513" i="8"/>
  <c r="B528" i="8"/>
  <c r="N513" i="8"/>
  <c r="D503" i="8"/>
  <c r="G526" i="8"/>
  <c r="I531" i="8"/>
  <c r="K528" i="8"/>
  <c r="H503" i="8"/>
  <c r="N516" i="8"/>
  <c r="H526" i="8"/>
  <c r="F528" i="8"/>
  <c r="E528" i="8"/>
  <c r="K529" i="8"/>
  <c r="F531" i="8"/>
  <c r="I529" i="8"/>
  <c r="O605" i="8"/>
  <c r="L620" i="8" s="1"/>
  <c r="O349" i="8"/>
  <c r="I488" i="8"/>
  <c r="F463" i="8"/>
  <c r="E463" i="8"/>
  <c r="F487" i="8"/>
  <c r="E442" i="8"/>
  <c r="D555" i="8"/>
  <c r="I479" i="8"/>
  <c r="I599" i="8"/>
  <c r="I592" i="8"/>
  <c r="I561" i="8"/>
  <c r="B599" i="8"/>
  <c r="B561" i="8"/>
  <c r="B530" i="8"/>
  <c r="B503" i="8"/>
  <c r="L514" i="8"/>
  <c r="J514" i="8"/>
  <c r="L526" i="8"/>
  <c r="J515" i="8"/>
  <c r="K488" i="8"/>
  <c r="E496" i="8"/>
  <c r="D496" i="8"/>
  <c r="F561" i="8"/>
  <c r="F599" i="8"/>
  <c r="F590" i="8"/>
  <c r="N555" i="8"/>
  <c r="N488" i="8"/>
  <c r="M487" i="8"/>
  <c r="L488" i="8"/>
  <c r="H599" i="8"/>
  <c r="H592" i="8"/>
  <c r="H561" i="8"/>
  <c r="I548" i="8"/>
  <c r="H548" i="8"/>
  <c r="B469" i="8"/>
  <c r="B608" i="8"/>
  <c r="O441" i="8"/>
  <c r="N503" i="8"/>
  <c r="E462" i="8"/>
  <c r="N442" i="8"/>
  <c r="J495" i="8"/>
  <c r="J496" i="8"/>
  <c r="N526" i="8"/>
  <c r="J592" i="8"/>
  <c r="F548" i="8"/>
  <c r="O486" i="8"/>
  <c r="D547" i="8"/>
  <c r="I526" i="8"/>
  <c r="C615" i="8"/>
  <c r="C616" i="8" s="1"/>
  <c r="D463" i="8"/>
  <c r="C462" i="8"/>
  <c r="C463" i="8"/>
  <c r="N487" i="8"/>
  <c r="F592" i="8"/>
  <c r="I503" i="8"/>
  <c r="J442" i="8"/>
  <c r="C442" i="8"/>
  <c r="H529" i="8"/>
  <c r="H514" i="8"/>
  <c r="G599" i="8"/>
  <c r="G547" i="8"/>
  <c r="G548" i="8"/>
  <c r="G592" i="8"/>
  <c r="G561" i="8"/>
  <c r="C469" i="8"/>
  <c r="N463" i="8"/>
  <c r="M463" i="8"/>
  <c r="M462" i="8"/>
  <c r="C495" i="8"/>
  <c r="C487" i="8"/>
  <c r="F613" i="8"/>
  <c r="F616" i="8" s="1"/>
  <c r="I614" i="8"/>
  <c r="I616" i="8" s="1"/>
  <c r="J590" i="8"/>
  <c r="E469" i="8"/>
  <c r="E470" i="8" s="1"/>
  <c r="M547" i="8"/>
  <c r="D495" i="8"/>
  <c r="K495" i="8"/>
  <c r="H608" i="8"/>
  <c r="H555" i="8"/>
  <c r="H442" i="8"/>
  <c r="K496" i="8"/>
  <c r="O461" i="8"/>
  <c r="B462" i="8"/>
  <c r="M469" i="8"/>
  <c r="M470" i="8" s="1"/>
  <c r="M442" i="8"/>
  <c r="M555" i="8"/>
  <c r="I608" i="8"/>
  <c r="I555" i="8"/>
  <c r="I547" i="8"/>
  <c r="I495" i="8"/>
  <c r="I442" i="8"/>
  <c r="J503" i="8"/>
  <c r="F595" i="8"/>
  <c r="G514" i="8"/>
  <c r="D608" i="8"/>
  <c r="D462" i="8"/>
  <c r="D442" i="8"/>
  <c r="D526" i="8"/>
  <c r="G555" i="8"/>
  <c r="H495" i="8"/>
  <c r="K608" i="8"/>
  <c r="K547" i="8"/>
  <c r="K503" i="8"/>
  <c r="L442" i="8"/>
  <c r="K442" i="8"/>
  <c r="K469" i="8"/>
  <c r="K555" i="8"/>
  <c r="J479" i="8"/>
  <c r="J480" i="8"/>
  <c r="C479" i="8"/>
  <c r="B529" i="8"/>
  <c r="B514" i="8"/>
  <c r="E503" i="8"/>
  <c r="C480" i="8"/>
  <c r="E526" i="8"/>
  <c r="J599" i="8"/>
  <c r="J561" i="8"/>
  <c r="J548" i="8"/>
  <c r="J547" i="8"/>
  <c r="K548" i="8"/>
  <c r="L606" i="8"/>
  <c r="L603" i="8"/>
  <c r="M600" i="8"/>
  <c r="C555" i="8"/>
  <c r="C503" i="8"/>
  <c r="C526" i="8"/>
  <c r="O525" i="8"/>
  <c r="L479" i="8"/>
  <c r="L480" i="8"/>
  <c r="H469" i="8"/>
  <c r="M496" i="8"/>
  <c r="L496" i="8"/>
  <c r="L495" i="8"/>
  <c r="F479" i="8"/>
  <c r="F480" i="8"/>
  <c r="B555" i="8"/>
  <c r="B547" i="8"/>
  <c r="B495" i="8"/>
  <c r="O448" i="8"/>
  <c r="K526" i="8"/>
  <c r="O539" i="8"/>
  <c r="M503" i="8"/>
  <c r="O502" i="8"/>
  <c r="H479" i="8"/>
  <c r="H480" i="8"/>
  <c r="D600" i="8"/>
  <c r="D606" i="8"/>
  <c r="D603" i="8"/>
  <c r="E555" i="8"/>
  <c r="E547" i="8"/>
  <c r="E495" i="8"/>
  <c r="F503" i="8"/>
  <c r="J509" i="8"/>
  <c r="J470" i="8"/>
  <c r="D480" i="8"/>
  <c r="D479" i="8"/>
  <c r="H496" i="8"/>
  <c r="G496" i="8"/>
  <c r="G495" i="8"/>
  <c r="F555" i="8"/>
  <c r="F469" i="8"/>
  <c r="F547" i="8"/>
  <c r="F526" i="8"/>
  <c r="F608" i="8"/>
  <c r="G442" i="8"/>
  <c r="F495" i="8"/>
  <c r="F442" i="8"/>
  <c r="F462" i="8"/>
  <c r="L463" i="8"/>
  <c r="K463" i="8"/>
  <c r="K462" i="8"/>
  <c r="N496" i="8"/>
  <c r="N495" i="8"/>
  <c r="N599" i="8"/>
  <c r="N592" i="8"/>
  <c r="N548" i="8"/>
  <c r="N561" i="8"/>
  <c r="N547" i="8"/>
  <c r="K479" i="8"/>
  <c r="B526" i="8"/>
  <c r="G480" i="8"/>
  <c r="E487" i="8"/>
  <c r="I469" i="8"/>
  <c r="J463" i="8"/>
  <c r="I463" i="8"/>
  <c r="I462" i="8"/>
  <c r="H463" i="8"/>
  <c r="H462" i="8"/>
  <c r="K487" i="8"/>
  <c r="B487" i="8"/>
  <c r="O428" i="8"/>
  <c r="J616" i="8"/>
  <c r="K616" i="8"/>
  <c r="O434" i="8"/>
  <c r="C594" i="8"/>
  <c r="C595" i="8"/>
  <c r="C409" i="8"/>
  <c r="I409" i="8"/>
  <c r="I595" i="8"/>
  <c r="I594" i="8"/>
  <c r="M595" i="8"/>
  <c r="M594" i="8"/>
  <c r="M409" i="8"/>
  <c r="O409" i="8" s="1"/>
  <c r="O408" i="8"/>
  <c r="N608" i="8"/>
  <c r="N666" i="8"/>
  <c r="N665" i="8"/>
  <c r="N669" i="8"/>
  <c r="N670" i="8"/>
  <c r="B510" i="9" l="1"/>
  <c r="H623" i="12"/>
  <c r="M623" i="12"/>
  <c r="C618" i="12"/>
  <c r="P532" i="12"/>
  <c r="N628" i="12"/>
  <c r="N629" i="12" s="1"/>
  <c r="O627" i="12"/>
  <c r="O628" i="12" s="1"/>
  <c r="C511" i="12"/>
  <c r="P510" i="12"/>
  <c r="B517" i="12"/>
  <c r="P517" i="12"/>
  <c r="B532" i="12"/>
  <c r="B540" i="12" s="1"/>
  <c r="B591" i="12" s="1"/>
  <c r="P409" i="12"/>
  <c r="N640" i="12"/>
  <c r="N642" i="12" s="1"/>
  <c r="O639" i="12"/>
  <c r="O640" i="12" s="1"/>
  <c r="O519" i="12"/>
  <c r="O518" i="12"/>
  <c r="O607" i="12"/>
  <c r="O533" i="12"/>
  <c r="O540" i="12"/>
  <c r="O591" i="12" s="1"/>
  <c r="J623" i="12"/>
  <c r="O623" i="12"/>
  <c r="O509" i="9"/>
  <c r="N623" i="9"/>
  <c r="H623" i="9"/>
  <c r="M623" i="9"/>
  <c r="K623" i="9"/>
  <c r="B623" i="9"/>
  <c r="E623" i="9"/>
  <c r="G623" i="9"/>
  <c r="J623" i="9"/>
  <c r="C623" i="9"/>
  <c r="L623" i="9"/>
  <c r="D623" i="9"/>
  <c r="F623" i="9"/>
  <c r="I623" i="9"/>
  <c r="H433" i="7"/>
  <c r="G433" i="7"/>
  <c r="B517" i="9"/>
  <c r="C623" i="12"/>
  <c r="O599" i="8"/>
  <c r="G632" i="8"/>
  <c r="G634" i="8" s="1"/>
  <c r="F552" i="7"/>
  <c r="K623" i="12"/>
  <c r="M636" i="12"/>
  <c r="M638" i="12" s="1"/>
  <c r="N635" i="12"/>
  <c r="O469" i="8"/>
  <c r="C606" i="8"/>
  <c r="J546" i="7"/>
  <c r="F623" i="12"/>
  <c r="G471" i="8"/>
  <c r="J471" i="8"/>
  <c r="C433" i="7"/>
  <c r="O472" i="7"/>
  <c r="K593" i="7"/>
  <c r="K595" i="7" s="1"/>
  <c r="N623" i="12"/>
  <c r="G432" i="7"/>
  <c r="J639" i="9"/>
  <c r="I640" i="9"/>
  <c r="I642" i="9" s="1"/>
  <c r="G623" i="12"/>
  <c r="L623" i="12"/>
  <c r="B623" i="12"/>
  <c r="D623" i="12"/>
  <c r="I623" i="12"/>
  <c r="N511" i="12"/>
  <c r="L621" i="12"/>
  <c r="H621" i="12"/>
  <c r="D621" i="12"/>
  <c r="K621" i="12"/>
  <c r="G621" i="12"/>
  <c r="C621" i="12"/>
  <c r="N621" i="12"/>
  <c r="J621" i="12"/>
  <c r="F621" i="12"/>
  <c r="B621" i="12"/>
  <c r="E621" i="12"/>
  <c r="M621" i="12"/>
  <c r="I621" i="12"/>
  <c r="H532" i="12"/>
  <c r="H517" i="12"/>
  <c r="H511" i="12"/>
  <c r="H510" i="12"/>
  <c r="D532" i="12"/>
  <c r="D517" i="12"/>
  <c r="D511" i="12"/>
  <c r="D510" i="12"/>
  <c r="N533" i="12"/>
  <c r="N540" i="12"/>
  <c r="N591" i="12" s="1"/>
  <c r="C518" i="12"/>
  <c r="C519" i="12"/>
  <c r="C607" i="12"/>
  <c r="G518" i="12"/>
  <c r="G519" i="12"/>
  <c r="G607" i="12"/>
  <c r="F518" i="12"/>
  <c r="F607" i="12"/>
  <c r="K533" i="12"/>
  <c r="K540" i="12"/>
  <c r="K591" i="12" s="1"/>
  <c r="C533" i="12"/>
  <c r="C540" i="12"/>
  <c r="M532" i="12"/>
  <c r="M517" i="12"/>
  <c r="N519" i="12" s="1"/>
  <c r="M511" i="12"/>
  <c r="M510" i="12"/>
  <c r="G533" i="12"/>
  <c r="G540" i="12"/>
  <c r="F533" i="12"/>
  <c r="F540" i="12"/>
  <c r="F591" i="12" s="1"/>
  <c r="B533" i="12"/>
  <c r="N631" i="12"/>
  <c r="M632" i="12"/>
  <c r="M634" i="12" s="1"/>
  <c r="K518" i="12"/>
  <c r="K607" i="12"/>
  <c r="L532" i="12"/>
  <c r="L517" i="12"/>
  <c r="L511" i="12"/>
  <c r="L510" i="12"/>
  <c r="E532" i="12"/>
  <c r="E517" i="12"/>
  <c r="E511" i="12"/>
  <c r="E510" i="12"/>
  <c r="I532" i="12"/>
  <c r="I517" i="12"/>
  <c r="I511" i="12"/>
  <c r="I510" i="12"/>
  <c r="N518" i="12"/>
  <c r="N607" i="12"/>
  <c r="B518" i="12"/>
  <c r="B607" i="12"/>
  <c r="J510" i="12"/>
  <c r="J532" i="12"/>
  <c r="J511" i="12"/>
  <c r="J517" i="12"/>
  <c r="K519" i="12" s="1"/>
  <c r="G632" i="9"/>
  <c r="G634" i="9" s="1"/>
  <c r="H631" i="9"/>
  <c r="I636" i="9"/>
  <c r="I638" i="9" s="1"/>
  <c r="J635" i="9"/>
  <c r="K533" i="9"/>
  <c r="K540" i="9"/>
  <c r="K591" i="9" s="1"/>
  <c r="N518" i="9"/>
  <c r="I510" i="9"/>
  <c r="I532" i="9"/>
  <c r="I517" i="9"/>
  <c r="J519" i="9" s="1"/>
  <c r="I511" i="9"/>
  <c r="M510" i="9"/>
  <c r="O510" i="9" s="1"/>
  <c r="M532" i="9"/>
  <c r="O532" i="9" s="1"/>
  <c r="M517" i="9"/>
  <c r="O517" i="9" s="1"/>
  <c r="M511" i="9"/>
  <c r="C519" i="9"/>
  <c r="C518" i="9"/>
  <c r="C607" i="9"/>
  <c r="H511" i="9"/>
  <c r="H510" i="9"/>
  <c r="H532" i="9"/>
  <c r="H517" i="9"/>
  <c r="L652" i="9"/>
  <c r="L654" i="9" s="1"/>
  <c r="M651" i="9"/>
  <c r="F518" i="9"/>
  <c r="F607" i="9"/>
  <c r="M656" i="9"/>
  <c r="M658" i="9" s="1"/>
  <c r="N655" i="9"/>
  <c r="N656" i="9" s="1"/>
  <c r="J518" i="9"/>
  <c r="J607" i="9"/>
  <c r="N533" i="9"/>
  <c r="N540" i="9"/>
  <c r="N591" i="9" s="1"/>
  <c r="C533" i="9"/>
  <c r="C540" i="9"/>
  <c r="M648" i="9"/>
  <c r="M650" i="9" s="1"/>
  <c r="N647" i="9"/>
  <c r="N648" i="9" s="1"/>
  <c r="L621" i="9"/>
  <c r="H621" i="9"/>
  <c r="D621" i="9"/>
  <c r="K621" i="9"/>
  <c r="F621" i="9"/>
  <c r="J621" i="9"/>
  <c r="E621" i="9"/>
  <c r="N621" i="9"/>
  <c r="C621" i="9"/>
  <c r="M621" i="9"/>
  <c r="B621" i="9"/>
  <c r="I621" i="9"/>
  <c r="G621" i="9"/>
  <c r="F533" i="9"/>
  <c r="F540" i="9"/>
  <c r="F591" i="9" s="1"/>
  <c r="G519" i="9"/>
  <c r="G518" i="9"/>
  <c r="G607" i="9"/>
  <c r="J533" i="9"/>
  <c r="J540" i="9"/>
  <c r="J591" i="9" s="1"/>
  <c r="L643" i="9"/>
  <c r="K644" i="9"/>
  <c r="K646" i="9" s="1"/>
  <c r="E510" i="9"/>
  <c r="E532" i="9"/>
  <c r="E517" i="9"/>
  <c r="F519" i="9" s="1"/>
  <c r="E511" i="9"/>
  <c r="G627" i="9"/>
  <c r="F628" i="9"/>
  <c r="F630" i="9" s="1"/>
  <c r="B518" i="9"/>
  <c r="B607" i="9"/>
  <c r="N661" i="9"/>
  <c r="N662" i="9"/>
  <c r="G533" i="9"/>
  <c r="G540" i="9"/>
  <c r="G591" i="9" s="1"/>
  <c r="L511" i="9"/>
  <c r="L510" i="9"/>
  <c r="L532" i="9"/>
  <c r="L517" i="9"/>
  <c r="K519" i="9"/>
  <c r="K518" i="9"/>
  <c r="K607" i="9"/>
  <c r="D511" i="9"/>
  <c r="D510" i="9"/>
  <c r="D532" i="9"/>
  <c r="D517" i="9"/>
  <c r="B533" i="9"/>
  <c r="B540" i="9"/>
  <c r="B591" i="9" s="1"/>
  <c r="F511" i="9"/>
  <c r="J511" i="9"/>
  <c r="L616" i="8"/>
  <c r="E616" i="8"/>
  <c r="M432" i="7"/>
  <c r="M433" i="7"/>
  <c r="O416" i="7"/>
  <c r="O449" i="7"/>
  <c r="F549" i="7"/>
  <c r="J552" i="7"/>
  <c r="J559" i="7" s="1"/>
  <c r="J549" i="7"/>
  <c r="N546" i="7"/>
  <c r="N559" i="7" s="1"/>
  <c r="L597" i="7"/>
  <c r="L599" i="7" s="1"/>
  <c r="C455" i="7"/>
  <c r="C463" i="7" s="1"/>
  <c r="G546" i="7"/>
  <c r="G559" i="7" s="1"/>
  <c r="I576" i="7"/>
  <c r="H577" i="7"/>
  <c r="H579" i="7" s="1"/>
  <c r="M455" i="7"/>
  <c r="M478" i="7" s="1"/>
  <c r="D549" i="7"/>
  <c r="E546" i="7"/>
  <c r="E559" i="7" s="1"/>
  <c r="I581" i="7"/>
  <c r="I583" i="7" s="1"/>
  <c r="J580" i="7"/>
  <c r="D546" i="7"/>
  <c r="D559" i="7" s="1"/>
  <c r="F569" i="7"/>
  <c r="F571" i="7" s="1"/>
  <c r="G568" i="7"/>
  <c r="M592" i="7"/>
  <c r="L593" i="7"/>
  <c r="L595" i="7" s="1"/>
  <c r="G573" i="7"/>
  <c r="G575" i="7" s="1"/>
  <c r="H572" i="7"/>
  <c r="L588" i="7"/>
  <c r="K589" i="7"/>
  <c r="K591" i="7" s="1"/>
  <c r="L559" i="7"/>
  <c r="N596" i="7"/>
  <c r="N597" i="7" s="1"/>
  <c r="M597" i="7"/>
  <c r="M599" i="7" s="1"/>
  <c r="I585" i="7"/>
  <c r="I587" i="7" s="1"/>
  <c r="J584" i="7"/>
  <c r="F559" i="7"/>
  <c r="K559" i="7"/>
  <c r="I559" i="7"/>
  <c r="O552" i="7"/>
  <c r="L562" i="7" s="1"/>
  <c r="O441" i="7"/>
  <c r="M561" i="7"/>
  <c r="N561" i="7"/>
  <c r="B561" i="7"/>
  <c r="J561" i="7"/>
  <c r="E561" i="7"/>
  <c r="H561" i="7"/>
  <c r="D561" i="7"/>
  <c r="K561" i="7"/>
  <c r="F561" i="7"/>
  <c r="L561" i="7"/>
  <c r="G561" i="7"/>
  <c r="E463" i="7"/>
  <c r="E457" i="7"/>
  <c r="E478" i="7"/>
  <c r="E456" i="7"/>
  <c r="H559" i="7"/>
  <c r="F456" i="7"/>
  <c r="F478" i="7"/>
  <c r="F463" i="7"/>
  <c r="F457" i="7"/>
  <c r="K455" i="7"/>
  <c r="L457" i="7" s="1"/>
  <c r="K432" i="7"/>
  <c r="K433" i="7"/>
  <c r="N478" i="7"/>
  <c r="N456" i="7"/>
  <c r="N463" i="7"/>
  <c r="B456" i="7"/>
  <c r="B478" i="7"/>
  <c r="B463" i="7"/>
  <c r="I432" i="7"/>
  <c r="O432" i="7" s="1"/>
  <c r="O431" i="7"/>
  <c r="I455" i="7"/>
  <c r="I433" i="7"/>
  <c r="J433" i="7"/>
  <c r="J478" i="7"/>
  <c r="J463" i="7"/>
  <c r="J456" i="7"/>
  <c r="D463" i="7"/>
  <c r="D478" i="7"/>
  <c r="D456" i="7"/>
  <c r="L463" i="7"/>
  <c r="L478" i="7"/>
  <c r="L456" i="7"/>
  <c r="H463" i="7"/>
  <c r="H478" i="7"/>
  <c r="H456" i="7"/>
  <c r="H457" i="7"/>
  <c r="G478" i="7"/>
  <c r="G463" i="7"/>
  <c r="G457" i="7"/>
  <c r="G456" i="7"/>
  <c r="C561" i="7"/>
  <c r="O554" i="7"/>
  <c r="L564" i="7" s="1"/>
  <c r="O454" i="8"/>
  <c r="E603" i="8"/>
  <c r="E606" i="8"/>
  <c r="L509" i="8"/>
  <c r="L517" i="8" s="1"/>
  <c r="F627" i="8"/>
  <c r="E628" i="8"/>
  <c r="E630" i="8" s="1"/>
  <c r="I631" i="8"/>
  <c r="H632" i="8"/>
  <c r="H634" i="8" s="1"/>
  <c r="M652" i="8"/>
  <c r="M654" i="8" s="1"/>
  <c r="N651" i="8"/>
  <c r="N652" i="8" s="1"/>
  <c r="I635" i="8"/>
  <c r="H636" i="8"/>
  <c r="H638" i="8" s="1"/>
  <c r="J639" i="8"/>
  <c r="I640" i="8"/>
  <c r="I642" i="8" s="1"/>
  <c r="N659" i="8"/>
  <c r="N660" i="8" s="1"/>
  <c r="M660" i="8"/>
  <c r="M662" i="8" s="1"/>
  <c r="D509" i="8"/>
  <c r="D532" i="8" s="1"/>
  <c r="L648" i="8"/>
  <c r="L650" i="8" s="1"/>
  <c r="M647" i="8"/>
  <c r="K644" i="8"/>
  <c r="K646" i="8" s="1"/>
  <c r="L643" i="8"/>
  <c r="M655" i="8"/>
  <c r="L656" i="8"/>
  <c r="L658" i="8" s="1"/>
  <c r="K603" i="8"/>
  <c r="F600" i="8"/>
  <c r="C600" i="8"/>
  <c r="O592" i="8"/>
  <c r="G470" i="8"/>
  <c r="O495" i="8"/>
  <c r="M618" i="8"/>
  <c r="N509" i="8"/>
  <c r="N517" i="8" s="1"/>
  <c r="N607" i="8" s="1"/>
  <c r="L600" i="8"/>
  <c r="L618" i="8" s="1"/>
  <c r="O526" i="8"/>
  <c r="O561" i="8"/>
  <c r="O547" i="8"/>
  <c r="O479" i="8"/>
  <c r="D471" i="8"/>
  <c r="M509" i="8"/>
  <c r="H620" i="8"/>
  <c r="E620" i="8"/>
  <c r="F620" i="8"/>
  <c r="C620" i="8"/>
  <c r="J620" i="8"/>
  <c r="N620" i="8"/>
  <c r="I620" i="8"/>
  <c r="M620" i="8"/>
  <c r="K620" i="8"/>
  <c r="D620" i="8"/>
  <c r="G620" i="8"/>
  <c r="B620" i="8"/>
  <c r="E471" i="8"/>
  <c r="I606" i="8"/>
  <c r="I603" i="8"/>
  <c r="O608" i="8"/>
  <c r="C623" i="8" s="1"/>
  <c r="O487" i="8"/>
  <c r="E509" i="8"/>
  <c r="E532" i="8" s="1"/>
  <c r="B606" i="8"/>
  <c r="B603" i="8"/>
  <c r="M471" i="8"/>
  <c r="C470" i="8"/>
  <c r="C471" i="8"/>
  <c r="C509" i="8"/>
  <c r="H600" i="8"/>
  <c r="H603" i="8"/>
  <c r="I600" i="8"/>
  <c r="H606" i="8"/>
  <c r="O462" i="8"/>
  <c r="G606" i="8"/>
  <c r="G603" i="8"/>
  <c r="G600" i="8"/>
  <c r="N471" i="8"/>
  <c r="F603" i="8"/>
  <c r="F606" i="8"/>
  <c r="F618" i="8" s="1"/>
  <c r="B470" i="8"/>
  <c r="O470" i="8" s="1"/>
  <c r="B509" i="8"/>
  <c r="D618" i="8"/>
  <c r="O555" i="8"/>
  <c r="C618" i="8"/>
  <c r="K509" i="8"/>
  <c r="L511" i="8" s="1"/>
  <c r="K470" i="8"/>
  <c r="K471" i="8"/>
  <c r="J600" i="8"/>
  <c r="J606" i="8"/>
  <c r="J603" i="8"/>
  <c r="N603" i="8"/>
  <c r="N600" i="8"/>
  <c r="N606" i="8"/>
  <c r="J517" i="8"/>
  <c r="J510" i="8"/>
  <c r="J532" i="8"/>
  <c r="H509" i="8"/>
  <c r="H471" i="8"/>
  <c r="H470" i="8"/>
  <c r="L471" i="8"/>
  <c r="I509" i="8"/>
  <c r="J511" i="8" s="1"/>
  <c r="I471" i="8"/>
  <c r="I470" i="8"/>
  <c r="G517" i="8"/>
  <c r="G510" i="8"/>
  <c r="G532" i="8"/>
  <c r="K600" i="8"/>
  <c r="K618" i="8" s="1"/>
  <c r="E618" i="8"/>
  <c r="O503" i="8"/>
  <c r="F509" i="8"/>
  <c r="G511" i="8" s="1"/>
  <c r="F471" i="8"/>
  <c r="F470" i="8"/>
  <c r="O595" i="8"/>
  <c r="O594" i="8"/>
  <c r="N630" i="12" l="1"/>
  <c r="N641" i="12"/>
  <c r="P533" i="12"/>
  <c r="N636" i="12"/>
  <c r="N637" i="12" s="1"/>
  <c r="O635" i="12"/>
  <c r="O636" i="12" s="1"/>
  <c r="G591" i="12"/>
  <c r="P540" i="12"/>
  <c r="N632" i="12"/>
  <c r="N633" i="12" s="1"/>
  <c r="O631" i="12"/>
  <c r="O632" i="12" s="1"/>
  <c r="O641" i="12"/>
  <c r="O642" i="12"/>
  <c r="O630" i="12"/>
  <c r="O629" i="12"/>
  <c r="P518" i="12"/>
  <c r="K639" i="9"/>
  <c r="J640" i="9"/>
  <c r="J642" i="9" s="1"/>
  <c r="C478" i="7"/>
  <c r="D457" i="7"/>
  <c r="C456" i="7"/>
  <c r="D533" i="12"/>
  <c r="D540" i="12"/>
  <c r="D591" i="12" s="1"/>
  <c r="H519" i="12"/>
  <c r="H518" i="12"/>
  <c r="H607" i="12"/>
  <c r="I533" i="12"/>
  <c r="I540" i="12"/>
  <c r="I591" i="12" s="1"/>
  <c r="E519" i="12"/>
  <c r="E518" i="12"/>
  <c r="E607" i="12"/>
  <c r="L519" i="12"/>
  <c r="L518" i="12"/>
  <c r="L607" i="12"/>
  <c r="M519" i="12"/>
  <c r="M518" i="12"/>
  <c r="M607" i="12"/>
  <c r="F519" i="12"/>
  <c r="H533" i="12"/>
  <c r="H540" i="12"/>
  <c r="H591" i="12" s="1"/>
  <c r="J533" i="12"/>
  <c r="J540" i="12"/>
  <c r="J591" i="12" s="1"/>
  <c r="E533" i="12"/>
  <c r="E540" i="12"/>
  <c r="E591" i="12" s="1"/>
  <c r="L533" i="12"/>
  <c r="L540" i="12"/>
  <c r="L591" i="12" s="1"/>
  <c r="M533" i="12"/>
  <c r="M540" i="12"/>
  <c r="M591" i="12" s="1"/>
  <c r="C591" i="12"/>
  <c r="J519" i="12"/>
  <c r="J518" i="12"/>
  <c r="J607" i="12"/>
  <c r="I519" i="12"/>
  <c r="I518" i="12"/>
  <c r="I607" i="12"/>
  <c r="D519" i="12"/>
  <c r="D518" i="12"/>
  <c r="D607" i="12"/>
  <c r="N519" i="9"/>
  <c r="H519" i="9"/>
  <c r="H518" i="9"/>
  <c r="H607" i="9"/>
  <c r="D533" i="9"/>
  <c r="D540" i="9"/>
  <c r="D591" i="9" s="1"/>
  <c r="E518" i="9"/>
  <c r="E519" i="9"/>
  <c r="E607" i="9"/>
  <c r="C591" i="9"/>
  <c r="N651" i="9"/>
  <c r="N652" i="9" s="1"/>
  <c r="M652" i="9"/>
  <c r="M654" i="9" s="1"/>
  <c r="M518" i="9"/>
  <c r="O518" i="9" s="1"/>
  <c r="M519" i="9"/>
  <c r="M607" i="9"/>
  <c r="H632" i="9"/>
  <c r="H634" i="9" s="1"/>
  <c r="I631" i="9"/>
  <c r="D519" i="9"/>
  <c r="D518" i="9"/>
  <c r="D607" i="9"/>
  <c r="L519" i="9"/>
  <c r="L518" i="9"/>
  <c r="L607" i="9"/>
  <c r="G628" i="9"/>
  <c r="G630" i="9" s="1"/>
  <c r="H627" i="9"/>
  <c r="N649" i="9"/>
  <c r="N650" i="9"/>
  <c r="I533" i="9"/>
  <c r="I540" i="9"/>
  <c r="I591" i="9" s="1"/>
  <c r="J636" i="9"/>
  <c r="J638" i="9" s="1"/>
  <c r="K635" i="9"/>
  <c r="L533" i="9"/>
  <c r="L540" i="9"/>
  <c r="L591" i="9" s="1"/>
  <c r="N657" i="9"/>
  <c r="N658" i="9"/>
  <c r="H533" i="9"/>
  <c r="H540" i="9"/>
  <c r="H591" i="9" s="1"/>
  <c r="E533" i="9"/>
  <c r="E540" i="9"/>
  <c r="E591" i="9" s="1"/>
  <c r="L644" i="9"/>
  <c r="L646" i="9" s="1"/>
  <c r="M643" i="9"/>
  <c r="M533" i="9"/>
  <c r="O533" i="9" s="1"/>
  <c r="M540" i="9"/>
  <c r="M591" i="9" s="1"/>
  <c r="I518" i="9"/>
  <c r="I519" i="9"/>
  <c r="I607" i="9"/>
  <c r="D510" i="8"/>
  <c r="D517" i="8"/>
  <c r="D518" i="8" s="1"/>
  <c r="D511" i="8"/>
  <c r="M457" i="7"/>
  <c r="C457" i="7"/>
  <c r="M456" i="7"/>
  <c r="N457" i="7"/>
  <c r="G562" i="7"/>
  <c r="N562" i="7"/>
  <c r="I577" i="7"/>
  <c r="I579" i="7" s="1"/>
  <c r="J576" i="7"/>
  <c r="M463" i="7"/>
  <c r="M553" i="7" s="1"/>
  <c r="N592" i="7"/>
  <c r="N593" i="7" s="1"/>
  <c r="M593" i="7"/>
  <c r="M595" i="7" s="1"/>
  <c r="J585" i="7"/>
  <c r="J587" i="7" s="1"/>
  <c r="K584" i="7"/>
  <c r="H568" i="7"/>
  <c r="G569" i="7"/>
  <c r="G571" i="7" s="1"/>
  <c r="K580" i="7"/>
  <c r="J581" i="7"/>
  <c r="J583" i="7" s="1"/>
  <c r="N599" i="7"/>
  <c r="N598" i="7"/>
  <c r="M588" i="7"/>
  <c r="L589" i="7"/>
  <c r="L591" i="7" s="1"/>
  <c r="H573" i="7"/>
  <c r="H575" i="7" s="1"/>
  <c r="I572" i="7"/>
  <c r="B562" i="7"/>
  <c r="M562" i="7"/>
  <c r="H562" i="7"/>
  <c r="C562" i="7"/>
  <c r="E562" i="7"/>
  <c r="I562" i="7"/>
  <c r="K562" i="7"/>
  <c r="D562" i="7"/>
  <c r="J562" i="7"/>
  <c r="F562" i="7"/>
  <c r="B564" i="7"/>
  <c r="I463" i="7"/>
  <c r="J465" i="7" s="1"/>
  <c r="I456" i="7"/>
  <c r="O456" i="7" s="1"/>
  <c r="I478" i="7"/>
  <c r="O455" i="7"/>
  <c r="I457" i="7"/>
  <c r="H564" i="7"/>
  <c r="C479" i="7"/>
  <c r="C486" i="7"/>
  <c r="C537" i="7" s="1"/>
  <c r="F479" i="7"/>
  <c r="F486" i="7"/>
  <c r="F537" i="7" s="1"/>
  <c r="E465" i="7"/>
  <c r="E464" i="7"/>
  <c r="E553" i="7"/>
  <c r="D564" i="7"/>
  <c r="C465" i="7"/>
  <c r="C464" i="7"/>
  <c r="C553" i="7"/>
  <c r="D479" i="7"/>
  <c r="D486" i="7"/>
  <c r="D537" i="7" s="1"/>
  <c r="N464" i="7"/>
  <c r="N465" i="7"/>
  <c r="N553" i="7"/>
  <c r="H479" i="7"/>
  <c r="H486" i="7"/>
  <c r="H537" i="7" s="1"/>
  <c r="D465" i="7"/>
  <c r="D464" i="7"/>
  <c r="D553" i="7"/>
  <c r="M464" i="7"/>
  <c r="M465" i="7"/>
  <c r="H464" i="7"/>
  <c r="H465" i="7"/>
  <c r="H553" i="7"/>
  <c r="M479" i="7"/>
  <c r="M486" i="7"/>
  <c r="M537" i="7" s="1"/>
  <c r="J464" i="7"/>
  <c r="J553" i="7"/>
  <c r="J457" i="7"/>
  <c r="L479" i="7"/>
  <c r="L486" i="7"/>
  <c r="L537" i="7" s="1"/>
  <c r="J479" i="7"/>
  <c r="J486" i="7"/>
  <c r="J537" i="7" s="1"/>
  <c r="K478" i="7"/>
  <c r="K463" i="7"/>
  <c r="L465" i="7" s="1"/>
  <c r="K457" i="7"/>
  <c r="K456" i="7"/>
  <c r="L464" i="7"/>
  <c r="L553" i="7"/>
  <c r="B464" i="7"/>
  <c r="B553" i="7"/>
  <c r="N479" i="7"/>
  <c r="N486" i="7"/>
  <c r="N537" i="7" s="1"/>
  <c r="G465" i="7"/>
  <c r="G464" i="7"/>
  <c r="G553" i="7"/>
  <c r="B479" i="7"/>
  <c r="B486" i="7"/>
  <c r="B537" i="7" s="1"/>
  <c r="F465" i="7"/>
  <c r="F464" i="7"/>
  <c r="F553" i="7"/>
  <c r="E479" i="7"/>
  <c r="E486" i="7"/>
  <c r="E537" i="7" s="1"/>
  <c r="I564" i="7"/>
  <c r="G479" i="7"/>
  <c r="G486" i="7"/>
  <c r="G537" i="7" s="1"/>
  <c r="J564" i="7"/>
  <c r="K564" i="7"/>
  <c r="F564" i="7"/>
  <c r="M564" i="7"/>
  <c r="C564" i="7"/>
  <c r="N564" i="7"/>
  <c r="E564" i="7"/>
  <c r="G564" i="7"/>
  <c r="N661" i="8"/>
  <c r="N662" i="8"/>
  <c r="J640" i="8"/>
  <c r="J642" i="8" s="1"/>
  <c r="K639" i="8"/>
  <c r="J635" i="8"/>
  <c r="I636" i="8"/>
  <c r="I638" i="8" s="1"/>
  <c r="L532" i="8"/>
  <c r="L533" i="8" s="1"/>
  <c r="L510" i="8"/>
  <c r="N655" i="8"/>
  <c r="N656" i="8" s="1"/>
  <c r="M656" i="8"/>
  <c r="M658" i="8" s="1"/>
  <c r="N654" i="8"/>
  <c r="N653" i="8"/>
  <c r="M643" i="8"/>
  <c r="L644" i="8"/>
  <c r="L646" i="8" s="1"/>
  <c r="N647" i="8"/>
  <c r="N648" i="8" s="1"/>
  <c r="M648" i="8"/>
  <c r="M650" i="8" s="1"/>
  <c r="J631" i="8"/>
  <c r="I632" i="8"/>
  <c r="I634" i="8" s="1"/>
  <c r="I618" i="8"/>
  <c r="F628" i="8"/>
  <c r="F630" i="8" s="1"/>
  <c r="G627" i="8"/>
  <c r="O606" i="8"/>
  <c r="E621" i="8" s="1"/>
  <c r="E510" i="8"/>
  <c r="E511" i="8"/>
  <c r="E517" i="8"/>
  <c r="N511" i="8"/>
  <c r="M511" i="8"/>
  <c r="N518" i="8"/>
  <c r="N510" i="8"/>
  <c r="N532" i="8"/>
  <c r="N533" i="8" s="1"/>
  <c r="G623" i="8"/>
  <c r="L623" i="8"/>
  <c r="M623" i="8"/>
  <c r="F623" i="8"/>
  <c r="J618" i="8"/>
  <c r="E623" i="8"/>
  <c r="J623" i="8"/>
  <c r="H623" i="8"/>
  <c r="K623" i="8"/>
  <c r="M510" i="8"/>
  <c r="M532" i="8"/>
  <c r="M533" i="8" s="1"/>
  <c r="D623" i="8"/>
  <c r="B623" i="8"/>
  <c r="I623" i="8"/>
  <c r="M517" i="8"/>
  <c r="N519" i="8" s="1"/>
  <c r="N623" i="8"/>
  <c r="G618" i="8"/>
  <c r="H618" i="8"/>
  <c r="B532" i="8"/>
  <c r="B517" i="8"/>
  <c r="B510" i="8"/>
  <c r="C532" i="8"/>
  <c r="C511" i="8"/>
  <c r="C510" i="8"/>
  <c r="O509" i="8"/>
  <c r="C517" i="8"/>
  <c r="L518" i="8"/>
  <c r="L607" i="8"/>
  <c r="J518" i="8"/>
  <c r="J607" i="8"/>
  <c r="D533" i="8"/>
  <c r="D540" i="8"/>
  <c r="D591" i="8" s="1"/>
  <c r="N618" i="8"/>
  <c r="G533" i="8"/>
  <c r="G540" i="8"/>
  <c r="G591" i="8" s="1"/>
  <c r="L540" i="8"/>
  <c r="L591" i="8" s="1"/>
  <c r="F511" i="8"/>
  <c r="F517" i="8"/>
  <c r="G519" i="8" s="1"/>
  <c r="F510" i="8"/>
  <c r="F532" i="8"/>
  <c r="E533" i="8"/>
  <c r="E540" i="8"/>
  <c r="E591" i="8" s="1"/>
  <c r="G518" i="8"/>
  <c r="G607" i="8"/>
  <c r="E607" i="8"/>
  <c r="H511" i="8"/>
  <c r="H532" i="8"/>
  <c r="H517" i="8"/>
  <c r="H510" i="8"/>
  <c r="I517" i="8"/>
  <c r="J519" i="8" s="1"/>
  <c r="I532" i="8"/>
  <c r="I511" i="8"/>
  <c r="I510" i="8"/>
  <c r="J533" i="8"/>
  <c r="J540" i="8"/>
  <c r="J591" i="8" s="1"/>
  <c r="K511" i="8"/>
  <c r="K510" i="8"/>
  <c r="K532" i="8"/>
  <c r="K517" i="8"/>
  <c r="L519" i="8" s="1"/>
  <c r="O591" i="9" l="1"/>
  <c r="N634" i="12"/>
  <c r="N638" i="12"/>
  <c r="O634" i="12"/>
  <c r="O633" i="12"/>
  <c r="O638" i="12"/>
  <c r="O637" i="12"/>
  <c r="P607" i="12"/>
  <c r="O607" i="9"/>
  <c r="O540" i="9"/>
  <c r="D607" i="8"/>
  <c r="E519" i="8"/>
  <c r="D519" i="8"/>
  <c r="L639" i="9"/>
  <c r="K640" i="9"/>
  <c r="K642" i="9" s="1"/>
  <c r="N654" i="9"/>
  <c r="N653" i="9"/>
  <c r="M644" i="9"/>
  <c r="M646" i="9" s="1"/>
  <c r="N643" i="9"/>
  <c r="N644" i="9" s="1"/>
  <c r="L635" i="9"/>
  <c r="K636" i="9"/>
  <c r="K638" i="9" s="1"/>
  <c r="H628" i="9"/>
  <c r="H630" i="9" s="1"/>
  <c r="I627" i="9"/>
  <c r="I632" i="9"/>
  <c r="I634" i="9" s="1"/>
  <c r="J631" i="9"/>
  <c r="N588" i="7"/>
  <c r="N589" i="7" s="1"/>
  <c r="M589" i="7"/>
  <c r="M591" i="7" s="1"/>
  <c r="J577" i="7"/>
  <c r="J579" i="7" s="1"/>
  <c r="K576" i="7"/>
  <c r="K581" i="7"/>
  <c r="K583" i="7" s="1"/>
  <c r="L580" i="7"/>
  <c r="I568" i="7"/>
  <c r="H569" i="7"/>
  <c r="H571" i="7" s="1"/>
  <c r="K585" i="7"/>
  <c r="K587" i="7" s="1"/>
  <c r="L584" i="7"/>
  <c r="J572" i="7"/>
  <c r="I573" i="7"/>
  <c r="I575" i="7" s="1"/>
  <c r="N595" i="7"/>
  <c r="N594" i="7"/>
  <c r="I479" i="7"/>
  <c r="O479" i="7" s="1"/>
  <c r="O478" i="7"/>
  <c r="I486" i="7"/>
  <c r="O463" i="7"/>
  <c r="I465" i="7"/>
  <c r="I464" i="7"/>
  <c r="O464" i="7" s="1"/>
  <c r="I553" i="7"/>
  <c r="K465" i="7"/>
  <c r="K464" i="7"/>
  <c r="K553" i="7"/>
  <c r="K479" i="7"/>
  <c r="K486" i="7"/>
  <c r="K537" i="7" s="1"/>
  <c r="N658" i="8"/>
  <c r="N657" i="8"/>
  <c r="G628" i="8"/>
  <c r="G630" i="8" s="1"/>
  <c r="H627" i="8"/>
  <c r="J632" i="8"/>
  <c r="J634" i="8" s="1"/>
  <c r="K631" i="8"/>
  <c r="J636" i="8"/>
  <c r="J638" i="8" s="1"/>
  <c r="K635" i="8"/>
  <c r="K640" i="8"/>
  <c r="K642" i="8" s="1"/>
  <c r="L639" i="8"/>
  <c r="N649" i="8"/>
  <c r="N650" i="8"/>
  <c r="N643" i="8"/>
  <c r="N644" i="8" s="1"/>
  <c r="M644" i="8"/>
  <c r="M646" i="8" s="1"/>
  <c r="M621" i="8"/>
  <c r="C621" i="8"/>
  <c r="I621" i="8"/>
  <c r="D621" i="8"/>
  <c r="B621" i="8"/>
  <c r="H621" i="8"/>
  <c r="G621" i="8"/>
  <c r="L621" i="8"/>
  <c r="N621" i="8"/>
  <c r="J621" i="8"/>
  <c r="F621" i="8"/>
  <c r="K621" i="8"/>
  <c r="E518" i="8"/>
  <c r="N540" i="8"/>
  <c r="N591" i="8" s="1"/>
  <c r="O510" i="8"/>
  <c r="M607" i="8"/>
  <c r="M540" i="8"/>
  <c r="M518" i="8"/>
  <c r="M519" i="8"/>
  <c r="C519" i="8"/>
  <c r="C518" i="8"/>
  <c r="C607" i="8"/>
  <c r="C540" i="8"/>
  <c r="C591" i="8" s="1"/>
  <c r="C533" i="8"/>
  <c r="O533" i="8" s="1"/>
  <c r="O532" i="8"/>
  <c r="O517" i="8"/>
  <c r="B607" i="8"/>
  <c r="B518" i="8"/>
  <c r="B533" i="8"/>
  <c r="B540" i="8"/>
  <c r="B591" i="8" s="1"/>
  <c r="F519" i="8"/>
  <c r="F518" i="8"/>
  <c r="F607" i="8"/>
  <c r="I533" i="8"/>
  <c r="I540" i="8"/>
  <c r="I591" i="8" s="1"/>
  <c r="F533" i="8"/>
  <c r="F540" i="8"/>
  <c r="F591" i="8" s="1"/>
  <c r="I519" i="8"/>
  <c r="I518" i="8"/>
  <c r="I607" i="8"/>
  <c r="M591" i="8"/>
  <c r="K518" i="8"/>
  <c r="K519" i="8"/>
  <c r="K607" i="8"/>
  <c r="K533" i="8"/>
  <c r="K540" i="8"/>
  <c r="K591" i="8" s="1"/>
  <c r="H519" i="8"/>
  <c r="H518" i="8"/>
  <c r="H607" i="8"/>
  <c r="H533" i="8"/>
  <c r="H540" i="8"/>
  <c r="H591" i="8" s="1"/>
  <c r="K622" i="12" l="1"/>
  <c r="K625" i="12" s="1"/>
  <c r="O622" i="12"/>
  <c r="O625" i="12" s="1"/>
  <c r="N622" i="9"/>
  <c r="N625" i="9" s="1"/>
  <c r="L640" i="9"/>
  <c r="L642" i="9" s="1"/>
  <c r="M639" i="9"/>
  <c r="H622" i="12"/>
  <c r="H625" i="12" s="1"/>
  <c r="C622" i="12"/>
  <c r="C625" i="12" s="1"/>
  <c r="B622" i="12"/>
  <c r="B625" i="12" s="1"/>
  <c r="D622" i="12"/>
  <c r="D625" i="12" s="1"/>
  <c r="F622" i="12"/>
  <c r="F625" i="12" s="1"/>
  <c r="M622" i="12"/>
  <c r="M625" i="12" s="1"/>
  <c r="G622" i="12"/>
  <c r="G625" i="12" s="1"/>
  <c r="E622" i="12"/>
  <c r="E625" i="12" s="1"/>
  <c r="N622" i="12"/>
  <c r="N625" i="12" s="1"/>
  <c r="L622" i="12"/>
  <c r="L625" i="12" s="1"/>
  <c r="I622" i="12"/>
  <c r="I625" i="12" s="1"/>
  <c r="J622" i="12"/>
  <c r="J625" i="12" s="1"/>
  <c r="M622" i="9"/>
  <c r="M625" i="9" s="1"/>
  <c r="J622" i="9"/>
  <c r="J625" i="9" s="1"/>
  <c r="C622" i="9"/>
  <c r="C625" i="9" s="1"/>
  <c r="L622" i="9"/>
  <c r="L625" i="9" s="1"/>
  <c r="D622" i="9"/>
  <c r="D625" i="9" s="1"/>
  <c r="G622" i="9"/>
  <c r="G625" i="9" s="1"/>
  <c r="E622" i="9"/>
  <c r="E625" i="9" s="1"/>
  <c r="B622" i="9"/>
  <c r="B625" i="9" s="1"/>
  <c r="I622" i="9"/>
  <c r="I625" i="9" s="1"/>
  <c r="K622" i="9"/>
  <c r="K625" i="9" s="1"/>
  <c r="F622" i="9"/>
  <c r="F625" i="9" s="1"/>
  <c r="H622" i="9"/>
  <c r="H625" i="9" s="1"/>
  <c r="K631" i="9"/>
  <c r="J632" i="9"/>
  <c r="J634" i="9" s="1"/>
  <c r="M635" i="9"/>
  <c r="L636" i="9"/>
  <c r="L638" i="9" s="1"/>
  <c r="I628" i="9"/>
  <c r="I630" i="9" s="1"/>
  <c r="J627" i="9"/>
  <c r="N645" i="9"/>
  <c r="N646" i="9"/>
  <c r="N590" i="7"/>
  <c r="N591" i="7"/>
  <c r="K572" i="7"/>
  <c r="J573" i="7"/>
  <c r="J575" i="7" s="1"/>
  <c r="M584" i="7"/>
  <c r="L585" i="7"/>
  <c r="L587" i="7" s="1"/>
  <c r="K577" i="7"/>
  <c r="K579" i="7" s="1"/>
  <c r="L576" i="7"/>
  <c r="I569" i="7"/>
  <c r="I571" i="7" s="1"/>
  <c r="J568" i="7"/>
  <c r="L581" i="7"/>
  <c r="L583" i="7" s="1"/>
  <c r="M580" i="7"/>
  <c r="O553" i="7"/>
  <c r="K563" i="7" s="1"/>
  <c r="K566" i="7" s="1"/>
  <c r="O486" i="7"/>
  <c r="I537" i="7"/>
  <c r="O537" i="7" s="1"/>
  <c r="L640" i="8"/>
  <c r="L642" i="8" s="1"/>
  <c r="M639" i="8"/>
  <c r="K636" i="8"/>
  <c r="K638" i="8" s="1"/>
  <c r="L635" i="8"/>
  <c r="L631" i="8"/>
  <c r="K632" i="8"/>
  <c r="K634" i="8" s="1"/>
  <c r="H628" i="8"/>
  <c r="H630" i="8" s="1"/>
  <c r="I627" i="8"/>
  <c r="N645" i="8"/>
  <c r="N646" i="8"/>
  <c r="O518" i="8"/>
  <c r="O591" i="8"/>
  <c r="O540" i="8"/>
  <c r="O607" i="8"/>
  <c r="B622" i="8" s="1"/>
  <c r="B625" i="8" s="1"/>
  <c r="N639" i="9" l="1"/>
  <c r="N640" i="9" s="1"/>
  <c r="M640" i="9"/>
  <c r="M642" i="9" s="1"/>
  <c r="M636" i="9"/>
  <c r="M638" i="9" s="1"/>
  <c r="N635" i="9"/>
  <c r="N636" i="9" s="1"/>
  <c r="J628" i="9"/>
  <c r="J630" i="9" s="1"/>
  <c r="K627" i="9"/>
  <c r="K632" i="9"/>
  <c r="K634" i="9" s="1"/>
  <c r="L631" i="9"/>
  <c r="L572" i="7"/>
  <c r="K573" i="7"/>
  <c r="K575" i="7" s="1"/>
  <c r="N580" i="7"/>
  <c r="N581" i="7" s="1"/>
  <c r="M581" i="7"/>
  <c r="M583" i="7" s="1"/>
  <c r="J569" i="7"/>
  <c r="J571" i="7" s="1"/>
  <c r="K568" i="7"/>
  <c r="L577" i="7"/>
  <c r="L579" i="7" s="1"/>
  <c r="M576" i="7"/>
  <c r="N584" i="7"/>
  <c r="N585" i="7" s="1"/>
  <c r="M585" i="7"/>
  <c r="M587" i="7" s="1"/>
  <c r="N563" i="7"/>
  <c r="N566" i="7" s="1"/>
  <c r="H563" i="7"/>
  <c r="H566" i="7" s="1"/>
  <c r="J563" i="7"/>
  <c r="J566" i="7" s="1"/>
  <c r="F563" i="7"/>
  <c r="F566" i="7" s="1"/>
  <c r="I563" i="7"/>
  <c r="I566" i="7" s="1"/>
  <c r="E563" i="7"/>
  <c r="E566" i="7" s="1"/>
  <c r="B563" i="7"/>
  <c r="B566" i="7" s="1"/>
  <c r="G563" i="7"/>
  <c r="G566" i="7" s="1"/>
  <c r="L563" i="7"/>
  <c r="L566" i="7" s="1"/>
  <c r="C563" i="7"/>
  <c r="C566" i="7" s="1"/>
  <c r="M563" i="7"/>
  <c r="M566" i="7" s="1"/>
  <c r="D563" i="7"/>
  <c r="D566" i="7" s="1"/>
  <c r="I628" i="8"/>
  <c r="I630" i="8" s="1"/>
  <c r="J627" i="8"/>
  <c r="M631" i="8"/>
  <c r="L632" i="8"/>
  <c r="L634" i="8" s="1"/>
  <c r="L636" i="8"/>
  <c r="L638" i="8" s="1"/>
  <c r="M635" i="8"/>
  <c r="N639" i="8"/>
  <c r="N640" i="8" s="1"/>
  <c r="M640" i="8"/>
  <c r="M642" i="8" s="1"/>
  <c r="E622" i="8"/>
  <c r="E625" i="8" s="1"/>
  <c r="L622" i="8"/>
  <c r="L625" i="8" s="1"/>
  <c r="G622" i="8"/>
  <c r="G625" i="8" s="1"/>
  <c r="I622" i="8"/>
  <c r="I625" i="8" s="1"/>
  <c r="M622" i="8"/>
  <c r="M625" i="8" s="1"/>
  <c r="F622" i="8"/>
  <c r="F625" i="8" s="1"/>
  <c r="J622" i="8"/>
  <c r="J625" i="8" s="1"/>
  <c r="H622" i="8"/>
  <c r="H625" i="8" s="1"/>
  <c r="C622" i="8"/>
  <c r="C625" i="8" s="1"/>
  <c r="K622" i="8"/>
  <c r="K625" i="8" s="1"/>
  <c r="D622" i="8"/>
  <c r="D625" i="8" s="1"/>
  <c r="N622" i="8"/>
  <c r="N625" i="8" s="1"/>
  <c r="N641" i="9" l="1"/>
  <c r="N642" i="9"/>
  <c r="K628" i="9"/>
  <c r="K630" i="9" s="1"/>
  <c r="L627" i="9"/>
  <c r="M631" i="9"/>
  <c r="L632" i="9"/>
  <c r="L634" i="9" s="1"/>
  <c r="N637" i="9"/>
  <c r="N638" i="9"/>
  <c r="M572" i="7"/>
  <c r="L573" i="7"/>
  <c r="L575" i="7" s="1"/>
  <c r="N586" i="7"/>
  <c r="N587" i="7"/>
  <c r="K569" i="7"/>
  <c r="K571" i="7" s="1"/>
  <c r="L568" i="7"/>
  <c r="N576" i="7"/>
  <c r="N577" i="7" s="1"/>
  <c r="M577" i="7"/>
  <c r="M579" i="7" s="1"/>
  <c r="N582" i="7"/>
  <c r="N583" i="7"/>
  <c r="N642" i="8"/>
  <c r="N641" i="8"/>
  <c r="N635" i="8"/>
  <c r="N636" i="8" s="1"/>
  <c r="M636" i="8"/>
  <c r="M638" i="8" s="1"/>
  <c r="N631" i="8"/>
  <c r="N632" i="8" s="1"/>
  <c r="M632" i="8"/>
  <c r="M634" i="8" s="1"/>
  <c r="K627" i="8"/>
  <c r="J628" i="8"/>
  <c r="J630" i="8" s="1"/>
  <c r="M632" i="9" l="1"/>
  <c r="M634" i="9" s="1"/>
  <c r="N631" i="9"/>
  <c r="N632" i="9" s="1"/>
  <c r="M627" i="9"/>
  <c r="L628" i="9"/>
  <c r="L630" i="9" s="1"/>
  <c r="N572" i="7"/>
  <c r="N573" i="7" s="1"/>
  <c r="M573" i="7"/>
  <c r="M575" i="7" s="1"/>
  <c r="N578" i="7"/>
  <c r="N579" i="7"/>
  <c r="L569" i="7"/>
  <c r="L571" i="7" s="1"/>
  <c r="M568" i="7"/>
  <c r="L627" i="8"/>
  <c r="K628" i="8"/>
  <c r="K630" i="8" s="1"/>
  <c r="N634" i="8"/>
  <c r="N633" i="8"/>
  <c r="N637" i="8"/>
  <c r="N638" i="8"/>
  <c r="M628" i="9" l="1"/>
  <c r="M630" i="9" s="1"/>
  <c r="N627" i="9"/>
  <c r="N628" i="9" s="1"/>
  <c r="N633" i="9"/>
  <c r="N634" i="9"/>
  <c r="N568" i="7"/>
  <c r="N569" i="7" s="1"/>
  <c r="M569" i="7"/>
  <c r="M571" i="7" s="1"/>
  <c r="N574" i="7"/>
  <c r="N575" i="7"/>
  <c r="M627" i="8"/>
  <c r="L628" i="8"/>
  <c r="L630" i="8" s="1"/>
  <c r="N629" i="9" l="1"/>
  <c r="N630" i="9"/>
  <c r="N571" i="7"/>
  <c r="N570" i="7"/>
  <c r="N627" i="8"/>
  <c r="N628" i="8" s="1"/>
  <c r="M628" i="8"/>
  <c r="M630" i="8" s="1"/>
  <c r="N629" i="8" l="1"/>
  <c r="N63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Nuchsara Pondchaivorakul</author>
    <author>Microsoft Office User</author>
  </authors>
  <commentList>
    <comment ref="A125" authorId="0" shapeId="0" xr:uid="{5A74E642-E0F4-4944-8ECD-29AEC3166ACE}">
      <text>
        <r>
          <rPr>
            <sz val="10"/>
            <color rgb="FF000000"/>
            <rFont val="Tahoma"/>
            <family val="2"/>
          </rPr>
          <t>เพิ่มเอง</t>
        </r>
      </text>
    </comment>
    <comment ref="L684" authorId="1" shapeId="0" xr:uid="{C8D4496A-9430-44EF-8FDC-066064E340A3}">
      <text>
        <r>
          <rPr>
            <b/>
            <sz val="10"/>
            <color indexed="81"/>
            <rFont val="CenturyGothic"/>
          </rPr>
          <t>- TFRS15
+ มาตรฐานเดิมคือ 1849</t>
        </r>
      </text>
    </comment>
    <comment ref="M684" authorId="1" shapeId="0" xr:uid="{8E6CA478-5972-4D6A-91DA-02554288B03D}">
      <text>
        <r>
          <rPr>
            <b/>
            <sz val="10"/>
            <color indexed="81"/>
            <rFont val="CenturyGothic"/>
          </rPr>
          <t xml:space="preserve">บันทึกรายได้ด้วยมาตรฐานบัญชีใหม่ (TFRS15) 
</t>
        </r>
      </text>
    </comment>
    <comment ref="L694" authorId="1" shapeId="0" xr:uid="{90441B91-1C64-4819-8950-6DCA6F7174E3}">
      <text>
        <r>
          <rPr>
            <b/>
            <sz val="10"/>
            <color indexed="81"/>
            <rFont val="CenturyGothic"/>
          </rPr>
          <t xml:space="preserve">- TFRS15 Effect
</t>
        </r>
      </text>
    </comment>
    <comment ref="M694" authorId="1" shapeId="0" xr:uid="{B0F2DCA4-579D-4217-B32A-6A14DAD6A9C1}">
      <text>
        <r>
          <rPr>
            <b/>
            <sz val="10"/>
            <color indexed="81"/>
            <rFont val="CenturyGothic"/>
          </rPr>
          <t xml:space="preserve">- TFRS15 Effect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Nuchsara Pondchaivorakul</author>
  </authors>
  <commentList>
    <comment ref="A125" authorId="0" shapeId="0" xr:uid="{FB06B81D-E599-4A0D-9501-02EAD3CE493A}">
      <text>
        <r>
          <rPr>
            <sz val="10"/>
            <color rgb="FF000000"/>
            <rFont val="Tahoma"/>
            <family val="2"/>
          </rPr>
          <t>เพิ่มเอง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Nuchsara Pondchaivorakul</author>
  </authors>
  <commentList>
    <comment ref="A125" authorId="0" shapeId="0" xr:uid="{BE5B1C93-32D6-4BF8-9143-8094E80DDF69}">
      <text>
        <r>
          <rPr>
            <sz val="10"/>
            <color rgb="FF000000"/>
            <rFont val="Tahoma"/>
            <family val="2"/>
          </rPr>
          <t>เพิ่มเอง</t>
        </r>
      </text>
    </comment>
  </commentList>
</comments>
</file>

<file path=xl/sharedStrings.xml><?xml version="1.0" encoding="utf-8"?>
<sst xmlns="http://schemas.openxmlformats.org/spreadsheetml/2006/main" count="4471" uniqueCount="1328">
  <si>
    <t>Balance Sheet</t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</si>
  <si>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</si>
  <si>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</si>
  <si>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</si>
  <si>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</si>
  <si>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</si>
  <si>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</si>
  <si>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</si>
  <si>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</si>
  <si>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</si>
  <si>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</si>
  <si>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</si>
  <si>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</si>
  <si>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</si>
  <si>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</si>
  <si>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</si>
  <si>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</si>
  <si>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</si>
  <si>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</si>
  <si>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</si>
  <si>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</si>
  <si>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</si>
  <si>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</si>
  <si>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</si>
  <si>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</si>
  <si>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</si>
  <si>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</si>
  <si>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</si>
  <si>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Liabilities</t>
  </si>
  <si>
    <t>Short-Term Debt</t>
  </si>
  <si>
    <t>Long-Term Debt</t>
  </si>
  <si>
    <t>Total Debt</t>
  </si>
  <si>
    <t>P&amp;L</t>
  </si>
  <si>
    <t/>
  </si>
  <si>
    <t>Q4/2013</t>
  </si>
  <si>
    <t>Q4/2014</t>
  </si>
  <si>
    <t>Q4/2015</t>
  </si>
  <si>
    <t>Q4/2016</t>
  </si>
  <si>
    <t>Q4/2017</t>
  </si>
  <si>
    <t>Q4/2018</t>
  </si>
  <si>
    <t>Q4/2019</t>
  </si>
  <si>
    <t xml:space="preserve"> Other Expenses (Edited)</t>
  </si>
  <si>
    <t>Cashflow</t>
  </si>
  <si>
    <t>Operating Activities</t>
  </si>
  <si>
    <t>Investing Activities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</si>
  <si>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</si>
  <si>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</si>
  <si>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</si>
  <si>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</si>
  <si>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</si>
  <si>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</si>
  <si>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</si>
  <si>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</si>
  <si>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</si>
  <si>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</si>
  <si>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</si>
  <si>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COGS BREAKDOWN</t>
  </si>
  <si>
    <t>Gross Profit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</si>
  <si>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</si>
  <si>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</si>
  <si>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</si>
  <si>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</si>
  <si>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</si>
  <si>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</si>
  <si>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</si>
  <si>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</si>
  <si>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</si>
  <si>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</si>
  <si>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>CFO/Net Profit</t>
  </si>
  <si>
    <t>Free Cash Flow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</si>
  <si>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</si>
  <si>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</si>
  <si>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</si>
  <si>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</si>
  <si>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</si>
  <si>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</si>
  <si>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</si>
  <si>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</si>
  <si>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</si>
  <si>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</si>
  <si>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</si>
  <si>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</si>
  <si>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</si>
  <si>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</si>
  <si>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</si>
  <si>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</si>
  <si>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</si>
  <si>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</si>
  <si>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</si>
  <si>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</si>
  <si>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</si>
  <si>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</si>
  <si>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</si>
  <si>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</si>
  <si>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SAPPE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</si>
  <si>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</si>
  <si>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</si>
  <si>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</si>
  <si>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</si>
  <si>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</si>
  <si>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</si>
  <si>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</si>
  <si>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</si>
  <si>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</si>
  <si>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</si>
  <si>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</si>
  <si>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</si>
  <si>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</si>
  <si>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</si>
  <si>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</si>
  <si>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</si>
  <si>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</si>
  <si>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</si>
  <si>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</si>
  <si>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 i | 1 | 2 | 3 </t>
  </si>
  <si>
    <t>ZMICO</t>
  </si>
  <si>
    <t>ZIGA</t>
  </si>
  <si>
    <t> i | 1 | 3 </t>
  </si>
  <si>
    <t>ZEN</t>
  </si>
  <si>
    <t>YUASA</t>
  </si>
  <si>
    <t>YGG</t>
  </si>
  <si>
    <t>SPNC</t>
  </si>
  <si>
    <t>YCI</t>
  </si>
  <si>
    <t>XO</t>
  </si>
  <si>
    <t>WR</t>
  </si>
  <si>
    <t>WPH</t>
  </si>
  <si>
    <t>WP</t>
  </si>
  <si>
    <t>WORK</t>
  </si>
  <si>
    <t>WINNER</t>
  </si>
  <si>
    <t>WIN</t>
  </si>
  <si>
    <t>WIIK</t>
  </si>
  <si>
    <t>WICE</t>
  </si>
  <si>
    <t>WHAUP</t>
  </si>
  <si>
    <t>WHA</t>
  </si>
  <si>
    <t>WAVE</t>
  </si>
  <si>
    <t>WACOAL</t>
  </si>
  <si>
    <t>C</t>
  </si>
  <si>
    <t>W</t>
  </si>
  <si>
    <t>VRANDA</t>
  </si>
  <si>
    <t>VPO</t>
  </si>
  <si>
    <t>VNT</t>
  </si>
  <si>
    <t>VNG</t>
  </si>
  <si>
    <t>VL</t>
  </si>
  <si>
    <t>VIH</t>
  </si>
  <si>
    <t>VIBHA</t>
  </si>
  <si>
    <t>VGI</t>
  </si>
  <si>
    <t>VCOM</t>
  </si>
  <si>
    <t>VARO</t>
  </si>
  <si>
    <t>UWC</t>
  </si>
  <si>
    <t>UVAN</t>
  </si>
  <si>
    <t>UV</t>
  </si>
  <si>
    <t>UTP</t>
  </si>
  <si>
    <t>UT</t>
  </si>
  <si>
    <t>UREKA</t>
  </si>
  <si>
    <t>UPOIC</t>
  </si>
  <si>
    <t>UPF</t>
  </si>
  <si>
    <t>UPA</t>
  </si>
  <si>
    <t>UP</t>
  </si>
  <si>
    <t>UOBKH</t>
  </si>
  <si>
    <t>UNIQ</t>
  </si>
  <si>
    <t>UMS</t>
  </si>
  <si>
    <t>UMI</t>
  </si>
  <si>
    <t>UKEM</t>
  </si>
  <si>
    <t>UEC</t>
  </si>
  <si>
    <t>UBIS</t>
  </si>
  <si>
    <t>UAC</t>
  </si>
  <si>
    <t>U</t>
  </si>
  <si>
    <t>TYCN</t>
  </si>
  <si>
    <t>TWZ</t>
  </si>
  <si>
    <t>TWPC</t>
  </si>
  <si>
    <t>TWP</t>
  </si>
  <si>
    <t>TVT</t>
  </si>
  <si>
    <t>TVO</t>
  </si>
  <si>
    <t>TVI</t>
  </si>
  <si>
    <t>TVD</t>
  </si>
  <si>
    <t>TU</t>
  </si>
  <si>
    <t>TTW</t>
  </si>
  <si>
    <t>TTT</t>
  </si>
  <si>
    <t>TTI</t>
  </si>
  <si>
    <t>TTCL</t>
  </si>
  <si>
    <t>TTA</t>
  </si>
  <si>
    <t>TSTH</t>
  </si>
  <si>
    <t>TSTE</t>
  </si>
  <si>
    <t>TSR</t>
  </si>
  <si>
    <t>TSI</t>
  </si>
  <si>
    <t>TSF</t>
  </si>
  <si>
    <t>TSE</t>
  </si>
  <si>
    <t>TSC</t>
  </si>
  <si>
    <t>TRUBB</t>
  </si>
  <si>
    <t>TRU</t>
  </si>
  <si>
    <t>TRT</t>
  </si>
  <si>
    <t>TRITN</t>
  </si>
  <si>
    <t>TRC</t>
  </si>
  <si>
    <t>TR</t>
  </si>
  <si>
    <t>TQM</t>
  </si>
  <si>
    <t>TPS</t>
  </si>
  <si>
    <t>TPP</t>
  </si>
  <si>
    <t>TPOLY</t>
  </si>
  <si>
    <t>TPLAS</t>
  </si>
  <si>
    <t>TPIPP</t>
  </si>
  <si>
    <t>TPIPL</t>
  </si>
  <si>
    <t>TPCORP</t>
  </si>
  <si>
    <t>TPCH</t>
  </si>
  <si>
    <t>TPBI</t>
  </si>
  <si>
    <t>TPAC</t>
  </si>
  <si>
    <t>TPA</t>
  </si>
  <si>
    <t>TOPP</t>
  </si>
  <si>
    <t>TOP</t>
  </si>
  <si>
    <t>TOG</t>
  </si>
  <si>
    <t>TOA</t>
  </si>
  <si>
    <t>TNR</t>
  </si>
  <si>
    <t>TNPC</t>
  </si>
  <si>
    <t>TNP</t>
  </si>
  <si>
    <t>TNL</t>
  </si>
  <si>
    <t>TNITY</t>
  </si>
  <si>
    <t>TNH</t>
  </si>
  <si>
    <t>TNDT</t>
  </si>
  <si>
    <t>TMW</t>
  </si>
  <si>
    <t>TMT</t>
  </si>
  <si>
    <t>TMILL</t>
  </si>
  <si>
    <t>TMI</t>
  </si>
  <si>
    <t>TMD</t>
  </si>
  <si>
    <t>TMC</t>
  </si>
  <si>
    <t>TMB</t>
  </si>
  <si>
    <t>TM</t>
  </si>
  <si>
    <t>TKT</t>
  </si>
  <si>
    <t>TKS</t>
  </si>
  <si>
    <t>TKN</t>
  </si>
  <si>
    <t>TK</t>
  </si>
  <si>
    <t>TITLE</t>
  </si>
  <si>
    <t>TISCO</t>
  </si>
  <si>
    <t>TIPCO</t>
  </si>
  <si>
    <t>TIP</t>
  </si>
  <si>
    <t>TIGER</t>
  </si>
  <si>
    <t>THREL</t>
  </si>
  <si>
    <t>THRE</t>
  </si>
  <si>
    <t>THMUI</t>
  </si>
  <si>
    <t>THL</t>
  </si>
  <si>
    <t>THIP</t>
  </si>
  <si>
    <t>THG</t>
  </si>
  <si>
    <t>THE</t>
  </si>
  <si>
    <t>THCOM</t>
  </si>
  <si>
    <t>THANI</t>
  </si>
  <si>
    <t>THANA</t>
  </si>
  <si>
    <t>CNP</t>
  </si>
  <si>
    <t>THAI</t>
  </si>
  <si>
    <t>TH</t>
  </si>
  <si>
    <t>TGPRO</t>
  </si>
  <si>
    <t>TFMAMA</t>
  </si>
  <si>
    <t>TFI</t>
  </si>
  <si>
    <t>TFG</t>
  </si>
  <si>
    <t>TEAMG</t>
  </si>
  <si>
    <t>TEAM</t>
  </si>
  <si>
    <t>TCOAT</t>
  </si>
  <si>
    <t>TCMC</t>
  </si>
  <si>
    <t>TCJ</t>
  </si>
  <si>
    <t>TCCC</t>
  </si>
  <si>
    <t>TCC</t>
  </si>
  <si>
    <t>TCAP</t>
  </si>
  <si>
    <t>TC</t>
  </si>
  <si>
    <t>TBSP</t>
  </si>
  <si>
    <t>TASCO</t>
  </si>
  <si>
    <t>TAPAC</t>
  </si>
  <si>
    <t>TAKUNI</t>
  </si>
  <si>
    <t>TAE</t>
  </si>
  <si>
    <t>TACC</t>
  </si>
  <si>
    <t>T</t>
  </si>
  <si>
    <t>SYNTEC</t>
  </si>
  <si>
    <t>SYNEX</t>
  </si>
  <si>
    <t>SYMC</t>
  </si>
  <si>
    <t>SWC</t>
  </si>
  <si>
    <t>SVOA</t>
  </si>
  <si>
    <t>SVI</t>
  </si>
  <si>
    <t>SVH</t>
  </si>
  <si>
    <t>SUTHA</t>
  </si>
  <si>
    <t>SUSCO</t>
  </si>
  <si>
    <t>SUPER</t>
  </si>
  <si>
    <t>SUN</t>
  </si>
  <si>
    <t>SUC</t>
  </si>
  <si>
    <t>STPI</t>
  </si>
  <si>
    <t>STI</t>
  </si>
  <si>
    <t>SPNPNC</t>
  </si>
  <si>
    <t>STHAI</t>
  </si>
  <si>
    <t> i </t>
  </si>
  <si>
    <t>STGT</t>
  </si>
  <si>
    <t>STEC</t>
  </si>
  <si>
    <t>STC</t>
  </si>
  <si>
    <t>STARK</t>
  </si>
  <si>
    <t>STAR</t>
  </si>
  <si>
    <t>STANLY</t>
  </si>
  <si>
    <t>STA</t>
  </si>
  <si>
    <t>SST</t>
  </si>
  <si>
    <t>SSSC</t>
  </si>
  <si>
    <t>SSP</t>
  </si>
  <si>
    <t>SSF</t>
  </si>
  <si>
    <t>SSC</t>
  </si>
  <si>
    <t>SRICHA</t>
  </si>
  <si>
    <t>SR</t>
  </si>
  <si>
    <t>SQ</t>
  </si>
  <si>
    <t>SPVI</t>
  </si>
  <si>
    <t>SPRC</t>
  </si>
  <si>
    <t>SPI</t>
  </si>
  <si>
    <t>SPG</t>
  </si>
  <si>
    <t>SPCG</t>
  </si>
  <si>
    <t>SPC</t>
  </si>
  <si>
    <t>SPALI</t>
  </si>
  <si>
    <t>SPACK</t>
  </si>
  <si>
    <t>SPA</t>
  </si>
  <si>
    <t>SORKON</t>
  </si>
  <si>
    <t>SONIC</t>
  </si>
  <si>
    <t>SOLAR</t>
  </si>
  <si>
    <t>SNP</t>
  </si>
  <si>
    <t>SNC</t>
  </si>
  <si>
    <t>SMT</t>
  </si>
  <si>
    <t>SMPC</t>
  </si>
  <si>
    <t>SMK</t>
  </si>
  <si>
    <t>SMIT</t>
  </si>
  <si>
    <t>SMART</t>
  </si>
  <si>
    <t>SLP</t>
  </si>
  <si>
    <t> i | 2 </t>
  </si>
  <si>
    <t>SLM</t>
  </si>
  <si>
    <t>SKY</t>
  </si>
  <si>
    <t>SKR</t>
  </si>
  <si>
    <t>SKN</t>
  </si>
  <si>
    <t>SKE</t>
  </si>
  <si>
    <t>SITHAI</t>
  </si>
  <si>
    <t>SISB</t>
  </si>
  <si>
    <t>SIS</t>
  </si>
  <si>
    <t>SIRI</t>
  </si>
  <si>
    <t>SINGER</t>
  </si>
  <si>
    <t>SIMAT</t>
  </si>
  <si>
    <t>SICT</t>
  </si>
  <si>
    <t>SIAM</t>
  </si>
  <si>
    <t>SHR</t>
  </si>
  <si>
    <t>SHANG</t>
  </si>
  <si>
    <t>SGP</t>
  </si>
  <si>
    <t>SGF</t>
  </si>
  <si>
    <t>SFP</t>
  </si>
  <si>
    <t>SFLEX</t>
  </si>
  <si>
    <t>SF</t>
  </si>
  <si>
    <t>SENA</t>
  </si>
  <si>
    <t>SELIC</t>
  </si>
  <si>
    <t>SEAOIL</t>
  </si>
  <si>
    <t>SEAFCO</t>
  </si>
  <si>
    <t>SE-ED</t>
  </si>
  <si>
    <t>SE</t>
  </si>
  <si>
    <t>SDC</t>
  </si>
  <si>
    <t>SCP</t>
  </si>
  <si>
    <t>SCN</t>
  </si>
  <si>
    <t>SCM</t>
  </si>
  <si>
    <t>SCI</t>
  </si>
  <si>
    <t>SCG</t>
  </si>
  <si>
    <t>SCCC</t>
  </si>
  <si>
    <t>SCC</t>
  </si>
  <si>
    <t>SCB</t>
  </si>
  <si>
    <t>SC</t>
  </si>
  <si>
    <t>SAWANG</t>
  </si>
  <si>
    <t>SAWAD</t>
  </si>
  <si>
    <t>SAUCE</t>
  </si>
  <si>
    <t>SAT</t>
  </si>
  <si>
    <t>SANKO</t>
  </si>
  <si>
    <t>SAMTEL</t>
  </si>
  <si>
    <t>SAMCO</t>
  </si>
  <si>
    <t>SAMART</t>
  </si>
  <si>
    <t>SAM</t>
  </si>
  <si>
    <t>SALEE</t>
  </si>
  <si>
    <t>SABINA</t>
  </si>
  <si>
    <t>SAAM</t>
  </si>
  <si>
    <t>S11</t>
  </si>
  <si>
    <t>S</t>
  </si>
  <si>
    <t>S&amp;J</t>
  </si>
  <si>
    <t>RWI</t>
  </si>
  <si>
    <t>RSP</t>
  </si>
  <si>
    <t>RS</t>
  </si>
  <si>
    <t>RPH</t>
  </si>
  <si>
    <t>RPC</t>
  </si>
  <si>
    <t>RP</t>
  </si>
  <si>
    <t>ROJNA</t>
  </si>
  <si>
    <t>ROH</t>
  </si>
  <si>
    <t>ROCK</t>
  </si>
  <si>
    <t>RML</t>
  </si>
  <si>
    <t>RJH</t>
  </si>
  <si>
    <t>RICHY</t>
  </si>
  <si>
    <t>RCL</t>
  </si>
  <si>
    <t>RCI</t>
  </si>
  <si>
    <t>RBF</t>
  </si>
  <si>
    <t>RATCH</t>
  </si>
  <si>
    <t>RAM</t>
  </si>
  <si>
    <t>QTC</t>
  </si>
  <si>
    <t>QLT</t>
  </si>
  <si>
    <t>QH</t>
  </si>
  <si>
    <t>Q-CON</t>
  </si>
  <si>
    <t>PYLON</t>
  </si>
  <si>
    <t>PTTGC</t>
  </si>
  <si>
    <t>PTTEP</t>
  </si>
  <si>
    <t>PTT</t>
  </si>
  <si>
    <t>PTL</t>
  </si>
  <si>
    <t>PTG</t>
  </si>
  <si>
    <t>PT</t>
  </si>
  <si>
    <t>PSTC</t>
  </si>
  <si>
    <t>PSL</t>
  </si>
  <si>
    <t>PSH</t>
  </si>
  <si>
    <t>PROUD</t>
  </si>
  <si>
    <t>PRO</t>
  </si>
  <si>
    <t>PRM</t>
  </si>
  <si>
    <t>PRINC</t>
  </si>
  <si>
    <t>PRIN</t>
  </si>
  <si>
    <t>PRIME</t>
  </si>
  <si>
    <t>PRG</t>
  </si>
  <si>
    <t>PRECHA</t>
  </si>
  <si>
    <t>PREB</t>
  </si>
  <si>
    <t>PRAKIT</t>
  </si>
  <si>
    <t>PR9</t>
  </si>
  <si>
    <t>PPS</t>
  </si>
  <si>
    <t>NP</t>
  </si>
  <si>
    <t>PPPM</t>
  </si>
  <si>
    <t>PPP</t>
  </si>
  <si>
    <t>PPM</t>
  </si>
  <si>
    <t>POST</t>
  </si>
  <si>
    <t>PORT</t>
  </si>
  <si>
    <t>POLAR</t>
  </si>
  <si>
    <t>PMTA</t>
  </si>
  <si>
    <t>PM</t>
  </si>
  <si>
    <t>PLE</t>
  </si>
  <si>
    <t>PLAT</t>
  </si>
  <si>
    <t>PLANET</t>
  </si>
  <si>
    <t>PLANB</t>
  </si>
  <si>
    <t>PL</t>
  </si>
  <si>
    <t>PK</t>
  </si>
  <si>
    <t>PJW</t>
  </si>
  <si>
    <t>PIMO</t>
  </si>
  <si>
    <t>PICO</t>
  </si>
  <si>
    <t>PHOL</t>
  </si>
  <si>
    <t>PG</t>
  </si>
  <si>
    <t>PF</t>
  </si>
  <si>
    <t>PERM</t>
  </si>
  <si>
    <t>PE</t>
  </si>
  <si>
    <t>PDJ</t>
  </si>
  <si>
    <t>PDI</t>
  </si>
  <si>
    <t>PDG</t>
  </si>
  <si>
    <t>PCSGH</t>
  </si>
  <si>
    <t>PB</t>
  </si>
  <si>
    <t>PATO</t>
  </si>
  <si>
    <t>PAP</t>
  </si>
  <si>
    <t>PAF</t>
  </si>
  <si>
    <t>PAE</t>
  </si>
  <si>
    <t>PACE</t>
  </si>
  <si>
    <t>OTO</t>
  </si>
  <si>
    <t>OSP</t>
  </si>
  <si>
    <t>ORI</t>
  </si>
  <si>
    <t>OISHI</t>
  </si>
  <si>
    <t>OHTL</t>
  </si>
  <si>
    <t>OGC</t>
  </si>
  <si>
    <t>OCEAN</t>
  </si>
  <si>
    <t>OCC</t>
  </si>
  <si>
    <t>NYT</t>
  </si>
  <si>
    <t>NWR</t>
  </si>
  <si>
    <t>NVD</t>
  </si>
  <si>
    <t>NUSA</t>
  </si>
  <si>
    <t>NTV</t>
  </si>
  <si>
    <t>NSI</t>
  </si>
  <si>
    <t>NPK</t>
  </si>
  <si>
    <t>NOK</t>
  </si>
  <si>
    <t>NOBLE</t>
  </si>
  <si>
    <t>NNCL</t>
  </si>
  <si>
    <t>NMG</t>
  </si>
  <si>
    <t>NKI</t>
  </si>
  <si>
    <t>NINE</t>
  </si>
  <si>
    <t>NFC</t>
  </si>
  <si>
    <t>NEX</t>
  </si>
  <si>
    <t>NEWS</t>
  </si>
  <si>
    <t>NEW</t>
  </si>
  <si>
    <t>NETBAY</t>
  </si>
  <si>
    <t>NER</t>
  </si>
  <si>
    <t>NEP</t>
  </si>
  <si>
    <t>NDR</t>
  </si>
  <si>
    <t>NCL</t>
  </si>
  <si>
    <t>NCH</t>
  </si>
  <si>
    <t>NC</t>
  </si>
  <si>
    <t>NBC</t>
  </si>
  <si>
    <t>MVP</t>
  </si>
  <si>
    <t>MTI</t>
  </si>
  <si>
    <t>MTC</t>
  </si>
  <si>
    <t>MSC</t>
  </si>
  <si>
    <t>MPIC</t>
  </si>
  <si>
    <t>MPG</t>
  </si>
  <si>
    <t>MORE</t>
  </si>
  <si>
    <t>MOONG</t>
  </si>
  <si>
    <t>MONO</t>
  </si>
  <si>
    <t>MODERN</t>
  </si>
  <si>
    <t>MM</t>
  </si>
  <si>
    <t>ML</t>
  </si>
  <si>
    <t>MK</t>
  </si>
  <si>
    <t>MJD</t>
  </si>
  <si>
    <t>MITSIB</t>
  </si>
  <si>
    <t>MINT</t>
  </si>
  <si>
    <t>MILL</t>
  </si>
  <si>
    <t>MIDA</t>
  </si>
  <si>
    <t>MGT</t>
  </si>
  <si>
    <t>MFEC</t>
  </si>
  <si>
    <t>MFC</t>
  </si>
  <si>
    <t>METCO</t>
  </si>
  <si>
    <t>META</t>
  </si>
  <si>
    <t>MEGA</t>
  </si>
  <si>
    <t>MDX</t>
  </si>
  <si>
    <t>MCS</t>
  </si>
  <si>
    <t>MCOT</t>
  </si>
  <si>
    <t>MC</t>
  </si>
  <si>
    <t>MBKET</t>
  </si>
  <si>
    <t>MBK</t>
  </si>
  <si>
    <t>MBAX</t>
  </si>
  <si>
    <t>MAX</t>
  </si>
  <si>
    <t>MATI</t>
  </si>
  <si>
    <t>MATCH</t>
  </si>
  <si>
    <t>MANRIN</t>
  </si>
  <si>
    <t>MALEE</t>
  </si>
  <si>
    <t>MAKRO</t>
  </si>
  <si>
    <t>MAJOR</t>
  </si>
  <si>
    <t>MACO</t>
  </si>
  <si>
    <t>M-CHAI</t>
  </si>
  <si>
    <t>M</t>
  </si>
  <si>
    <t>LST</t>
  </si>
  <si>
    <t>LRH</t>
  </si>
  <si>
    <t>LPN</t>
  </si>
  <si>
    <t>LPH</t>
  </si>
  <si>
    <t>LOXLEY</t>
  </si>
  <si>
    <t>LIT</t>
  </si>
  <si>
    <t>LHK</t>
  </si>
  <si>
    <t>LHFG</t>
  </si>
  <si>
    <t>LH</t>
  </si>
  <si>
    <t>LEE</t>
  </si>
  <si>
    <t>LDC</t>
  </si>
  <si>
    <t>LANNA</t>
  </si>
  <si>
    <t>LALIN</t>
  </si>
  <si>
    <t>L&amp;E</t>
  </si>
  <si>
    <t>KYE</t>
  </si>
  <si>
    <t>KWM</t>
  </si>
  <si>
    <t>KWG</t>
  </si>
  <si>
    <t>KWC</t>
  </si>
  <si>
    <t>KUN</t>
  </si>
  <si>
    <t>KUMWEL</t>
  </si>
  <si>
    <t>KTIS</t>
  </si>
  <si>
    <t>KTC</t>
  </si>
  <si>
    <t>KTB</t>
  </si>
  <si>
    <t>KSL</t>
  </si>
  <si>
    <t>KOOL</t>
  </si>
  <si>
    <t>KKP</t>
  </si>
  <si>
    <t>KKC</t>
  </si>
  <si>
    <t>KIAT</t>
  </si>
  <si>
    <t>KGI</t>
  </si>
  <si>
    <t>KDH</t>
  </si>
  <si>
    <t>KCM</t>
  </si>
  <si>
    <t>KCE</t>
  </si>
  <si>
    <t>KCAR</t>
  </si>
  <si>
    <t>KC</t>
  </si>
  <si>
    <t>KBS</t>
  </si>
  <si>
    <t>KBANK</t>
  </si>
  <si>
    <t>KASET</t>
  </si>
  <si>
    <t>KAMART</t>
  </si>
  <si>
    <t>K</t>
  </si>
  <si>
    <t>JWD</t>
  </si>
  <si>
    <t>JUTHA</t>
  </si>
  <si>
    <t>JUBILE</t>
  </si>
  <si>
    <t>JTS</t>
  </si>
  <si>
    <t>JSP</t>
  </si>
  <si>
    <t>JMT</t>
  </si>
  <si>
    <t>JMART</t>
  </si>
  <si>
    <t>JKN</t>
  </si>
  <si>
    <t>JCT</t>
  </si>
  <si>
    <t>JCKH</t>
  </si>
  <si>
    <t>JCK</t>
  </si>
  <si>
    <t>JAS</t>
  </si>
  <si>
    <t>J</t>
  </si>
  <si>
    <t>IVL</t>
  </si>
  <si>
    <t>ITEL</t>
  </si>
  <si>
    <t>ITD</t>
  </si>
  <si>
    <t>IT</t>
  </si>
  <si>
    <t>IRPC</t>
  </si>
  <si>
    <t>IRCP</t>
  </si>
  <si>
    <t>IRC</t>
  </si>
  <si>
    <t>IP</t>
  </si>
  <si>
    <t>INTUCH</t>
  </si>
  <si>
    <t>INSURE</t>
  </si>
  <si>
    <t>INSET</t>
  </si>
  <si>
    <t>INOX</t>
  </si>
  <si>
    <t>INGRS</t>
  </si>
  <si>
    <t>INET</t>
  </si>
  <si>
    <t>IMH</t>
  </si>
  <si>
    <t>ILM</t>
  </si>
  <si>
    <t>ILINK</t>
  </si>
  <si>
    <t>III</t>
  </si>
  <si>
    <t>IIG</t>
  </si>
  <si>
    <t>IHL</t>
  </si>
  <si>
    <t>IFS</t>
  </si>
  <si>
    <t>IFEC</t>
  </si>
  <si>
    <t>ICN</t>
  </si>
  <si>
    <t>ICHI</t>
  </si>
  <si>
    <t>ICC</t>
  </si>
  <si>
    <t>HYDRO</t>
  </si>
  <si>
    <t>HUMAN</t>
  </si>
  <si>
    <t>HTECH</t>
  </si>
  <si>
    <t>HTC</t>
  </si>
  <si>
    <t>HPT</t>
  </si>
  <si>
    <t>HMPRO</t>
  </si>
  <si>
    <t>HFT</t>
  </si>
  <si>
    <t>HARN</t>
  </si>
  <si>
    <t>HANA</t>
  </si>
  <si>
    <t>GYT</t>
  </si>
  <si>
    <t>GUNKUL</t>
  </si>
  <si>
    <t>GULF</t>
  </si>
  <si>
    <t>GTB</t>
  </si>
  <si>
    <t>GSTEEL</t>
  </si>
  <si>
    <t>GSC</t>
  </si>
  <si>
    <t>GREEN</t>
  </si>
  <si>
    <t>GRAND</t>
  </si>
  <si>
    <t>GRAMMY</t>
  </si>
  <si>
    <t>GPSC</t>
  </si>
  <si>
    <t>GPI</t>
  </si>
  <si>
    <t>GLOCON</t>
  </si>
  <si>
    <t>GLOBAL</t>
  </si>
  <si>
    <t>GLAND</t>
  </si>
  <si>
    <t>GL</t>
  </si>
  <si>
    <t>GJS</t>
  </si>
  <si>
    <t>GIFT</t>
  </si>
  <si>
    <t>GGC</t>
  </si>
  <si>
    <t>GFPT</t>
  </si>
  <si>
    <t>GENCO</t>
  </si>
  <si>
    <t>GEL</t>
  </si>
  <si>
    <t>GCAP</t>
  </si>
  <si>
    <t>GC</t>
  </si>
  <si>
    <t>GBX</t>
  </si>
  <si>
    <t>FVC</t>
  </si>
  <si>
    <t>FTE</t>
  </si>
  <si>
    <t>FSS</t>
  </si>
  <si>
    <t>FSMART</t>
  </si>
  <si>
    <t>FPT</t>
  </si>
  <si>
    <t>FPI</t>
  </si>
  <si>
    <t>FORTH</t>
  </si>
  <si>
    <t>FNS</t>
  </si>
  <si>
    <t>FN</t>
  </si>
  <si>
    <t>FMT</t>
  </si>
  <si>
    <t>FLOYD</t>
  </si>
  <si>
    <t>FE</t>
  </si>
  <si>
    <t>FANCY</t>
  </si>
  <si>
    <t>F&amp;D</t>
  </si>
  <si>
    <t>EVER</t>
  </si>
  <si>
    <t>ETE</t>
  </si>
  <si>
    <t>ETC</t>
  </si>
  <si>
    <t>ESTAR</t>
  </si>
  <si>
    <t>ESSO</t>
  </si>
  <si>
    <t>ERW</t>
  </si>
  <si>
    <t>EPG</t>
  </si>
  <si>
    <t>EP</t>
  </si>
  <si>
    <t>EMC</t>
  </si>
  <si>
    <t>EKH</t>
  </si>
  <si>
    <t>EGCO</t>
  </si>
  <si>
    <t>EFORL</t>
  </si>
  <si>
    <t>EE</t>
  </si>
  <si>
    <t>ECL</t>
  </si>
  <si>
    <t>ECF</t>
  </si>
  <si>
    <t>EASTW</t>
  </si>
  <si>
    <t>EASON</t>
  </si>
  <si>
    <t>EA</t>
  </si>
  <si>
    <t>DV8</t>
  </si>
  <si>
    <t>DTCI</t>
  </si>
  <si>
    <t>DTC</t>
  </si>
  <si>
    <t>DTAC</t>
  </si>
  <si>
    <t>DRT</t>
  </si>
  <si>
    <t>DOHOME</t>
  </si>
  <si>
    <t>DOD</t>
  </si>
  <si>
    <t>DIMET</t>
  </si>
  <si>
    <t>DEMCO</t>
  </si>
  <si>
    <t>DELTA</t>
  </si>
  <si>
    <t>DDD</t>
  </si>
  <si>
    <t>DCON</t>
  </si>
  <si>
    <t>DCC</t>
  </si>
  <si>
    <t>D</t>
  </si>
  <si>
    <t>CWT</t>
  </si>
  <si>
    <t>CTW</t>
  </si>
  <si>
    <t>CSS</t>
  </si>
  <si>
    <t>CSR</t>
  </si>
  <si>
    <t>CSP</t>
  </si>
  <si>
    <t>CSC</t>
  </si>
  <si>
    <t>CRD</t>
  </si>
  <si>
    <t>CRC</t>
  </si>
  <si>
    <t>CRANE</t>
  </si>
  <si>
    <t>CPW</t>
  </si>
  <si>
    <t>CPT</t>
  </si>
  <si>
    <t>CPR</t>
  </si>
  <si>
    <t>CPN</t>
  </si>
  <si>
    <t>CPL</t>
  </si>
  <si>
    <t>CPI</t>
  </si>
  <si>
    <t>CPH</t>
  </si>
  <si>
    <t>CPF</t>
  </si>
  <si>
    <t>CPALL</t>
  </si>
  <si>
    <t>COTTO</t>
  </si>
  <si>
    <t>COMAN</t>
  </si>
  <si>
    <t>COM7</t>
  </si>
  <si>
    <t>COLOR</t>
  </si>
  <si>
    <t>CNT</t>
  </si>
  <si>
    <t>CMR</t>
  </si>
  <si>
    <t>CMO</t>
  </si>
  <si>
    <t>CMC</t>
  </si>
  <si>
    <t>CMAN</t>
  </si>
  <si>
    <t>CM</t>
  </si>
  <si>
    <t>CKP</t>
  </si>
  <si>
    <t>CK</t>
  </si>
  <si>
    <t>CITY</t>
  </si>
  <si>
    <t>CIMBT</t>
  </si>
  <si>
    <t>CIG</t>
  </si>
  <si>
    <t>CI</t>
  </si>
  <si>
    <t>CHOW</t>
  </si>
  <si>
    <t>CHOTI</t>
  </si>
  <si>
    <t>CHO</t>
  </si>
  <si>
    <t>CHG</t>
  </si>
  <si>
    <t>CHEWA</t>
  </si>
  <si>
    <t>CHAYO</t>
  </si>
  <si>
    <t>CHARAN</t>
  </si>
  <si>
    <t>CGH</t>
  </si>
  <si>
    <t>CGD</t>
  </si>
  <si>
    <t>CFRESH</t>
  </si>
  <si>
    <t>CENTEL</t>
  </si>
  <si>
    <t>CEN</t>
  </si>
  <si>
    <t>CCP</t>
  </si>
  <si>
    <t>CCET</t>
  </si>
  <si>
    <t>CBG</t>
  </si>
  <si>
    <t>CAZ</t>
  </si>
  <si>
    <t>BWG</t>
  </si>
  <si>
    <t>BUI</t>
  </si>
  <si>
    <t>BTW</t>
  </si>
  <si>
    <t>BTS</t>
  </si>
  <si>
    <t>BTNC</t>
  </si>
  <si>
    <t>BSM</t>
  </si>
  <si>
    <t>BSBM</t>
  </si>
  <si>
    <t>BRR</t>
  </si>
  <si>
    <t>BROOK</t>
  </si>
  <si>
    <t>BROCK</t>
  </si>
  <si>
    <t>BR</t>
  </si>
  <si>
    <t>BPP</t>
  </si>
  <si>
    <t>BOL</t>
  </si>
  <si>
    <t>BM</t>
  </si>
  <si>
    <t>BLISS</t>
  </si>
  <si>
    <t>BLAND</t>
  </si>
  <si>
    <t>BLA</t>
  </si>
  <si>
    <t>BKI</t>
  </si>
  <si>
    <t>BKD</t>
  </si>
  <si>
    <t>BJCHI</t>
  </si>
  <si>
    <t>BJC</t>
  </si>
  <si>
    <t>BIZ</t>
  </si>
  <si>
    <t>BIG</t>
  </si>
  <si>
    <t>BH</t>
  </si>
  <si>
    <t>BGT</t>
  </si>
  <si>
    <t>BGRIM</t>
  </si>
  <si>
    <t>BGC</t>
  </si>
  <si>
    <t>BFIT</t>
  </si>
  <si>
    <t>BEM</t>
  </si>
  <si>
    <t>BEC</t>
  </si>
  <si>
    <t>BEAUTY</t>
  </si>
  <si>
    <t>BDMS</t>
  </si>
  <si>
    <t>BCT</t>
  </si>
  <si>
    <t>BCPG</t>
  </si>
  <si>
    <t>BCP</t>
  </si>
  <si>
    <t>BCH</t>
  </si>
  <si>
    <t>BC</t>
  </si>
  <si>
    <t>BBL</t>
  </si>
  <si>
    <t>BAY</t>
  </si>
  <si>
    <t>BANPU</t>
  </si>
  <si>
    <t>BAM</t>
  </si>
  <si>
    <t>BAFS</t>
  </si>
  <si>
    <t>BA</t>
  </si>
  <si>
    <t>B52</t>
  </si>
  <si>
    <t>B</t>
  </si>
  <si>
    <t>AYUD</t>
  </si>
  <si>
    <t>AWC</t>
  </si>
  <si>
    <t>AUCT</t>
  </si>
  <si>
    <t>AU</t>
  </si>
  <si>
    <t>ATP30</t>
  </si>
  <si>
    <t>ASP</t>
  </si>
  <si>
    <t>ASN</t>
  </si>
  <si>
    <t>ASK</t>
  </si>
  <si>
    <t>ASIMAR</t>
  </si>
  <si>
    <t>ASIAN</t>
  </si>
  <si>
    <t>ASIA</t>
  </si>
  <si>
    <t>ASEFA</t>
  </si>
  <si>
    <t>ASAP</t>
  </si>
  <si>
    <t>AS</t>
  </si>
  <si>
    <t>ARROW</t>
  </si>
  <si>
    <t>ARIP</t>
  </si>
  <si>
    <t>ARIN</t>
  </si>
  <si>
    <t>AQUA</t>
  </si>
  <si>
    <t>AQ</t>
  </si>
  <si>
    <t>APURE</t>
  </si>
  <si>
    <t>APP</t>
  </si>
  <si>
    <t>APEX</t>
  </si>
  <si>
    <t>APCS</t>
  </si>
  <si>
    <t>APCO</t>
  </si>
  <si>
    <t>AP</t>
  </si>
  <si>
    <t>AOT</t>
  </si>
  <si>
    <t>ANAN</t>
  </si>
  <si>
    <t>AMC</t>
  </si>
  <si>
    <t>AMATAV</t>
  </si>
  <si>
    <t>AMATA</t>
  </si>
  <si>
    <t>AMARIN</t>
  </si>
  <si>
    <t>AMANAH</t>
  </si>
  <si>
    <t>AMA</t>
  </si>
  <si>
    <t>ALUCON</t>
  </si>
  <si>
    <t>ALT</t>
  </si>
  <si>
    <t>ALLA</t>
  </si>
  <si>
    <t>ALL</t>
  </si>
  <si>
    <t>AKR</t>
  </si>
  <si>
    <t>AKP</t>
  </si>
  <si>
    <t>AJA</t>
  </si>
  <si>
    <t>AJ</t>
  </si>
  <si>
    <t>AIT</t>
  </si>
  <si>
    <t>AIRA</t>
  </si>
  <si>
    <t>AIE</t>
  </si>
  <si>
    <t>AI</t>
  </si>
  <si>
    <t>AHC</t>
  </si>
  <si>
    <t>AH</t>
  </si>
  <si>
    <t>AGE</t>
  </si>
  <si>
    <t>AFC</t>
  </si>
  <si>
    <t>AF</t>
  </si>
  <si>
    <t>AEONTS</t>
  </si>
  <si>
    <t>AEC</t>
  </si>
  <si>
    <t>ADVANC</t>
  </si>
  <si>
    <t>ADB</t>
  </si>
  <si>
    <t>ACG</t>
  </si>
  <si>
    <t>ACE</t>
  </si>
  <si>
    <t>ACC</t>
  </si>
  <si>
    <t>ACAP</t>
  </si>
  <si>
    <t>ABM</t>
  </si>
  <si>
    <t>ABICO</t>
  </si>
  <si>
    <t>AAV</t>
  </si>
  <si>
    <t>A5</t>
  </si>
  <si>
    <t>A</t>
  </si>
  <si>
    <t>7UP</t>
  </si>
  <si>
    <t>2S</t>
  </si>
  <si>
    <t xml:space="preserve">    Other Income</t>
  </si>
  <si>
    <t xml:space="preserve">    Interest Received</t>
  </si>
  <si>
    <t>Total Incomes</t>
  </si>
  <si>
    <t>Gross Profit | Interest</t>
  </si>
  <si>
    <t>OTHERS</t>
  </si>
  <si>
    <t>Total</t>
  </si>
  <si>
    <t>Q1/2008</t>
  </si>
  <si>
    <t>Q2/2008</t>
  </si>
  <si>
    <t>Q3/2008</t>
  </si>
  <si>
    <t>Yearly/2008</t>
  </si>
  <si>
    <t>Q1/2009</t>
  </si>
  <si>
    <t>Q2/2009</t>
  </si>
  <si>
    <t>Q3/2009</t>
  </si>
  <si>
    <t>Yearly/2009</t>
  </si>
  <si>
    <t>Q1/2010</t>
  </si>
  <si>
    <t>Q2/2010</t>
  </si>
  <si>
    <t>Q3/2010</t>
  </si>
  <si>
    <t>Yearly/2010</t>
  </si>
  <si>
    <t>Q1/2011</t>
  </si>
  <si>
    <t>Q2/2011</t>
  </si>
  <si>
    <t>Q3/2011</t>
  </si>
  <si>
    <t>Yearly/2011</t>
  </si>
  <si>
    <t>Q1/2012</t>
  </si>
  <si>
    <t>Q2/2012</t>
  </si>
  <si>
    <t>Q3/2012</t>
  </si>
  <si>
    <t>Yearly/2012</t>
  </si>
  <si>
    <t>Q1/2013</t>
  </si>
  <si>
    <t>Q2/2013</t>
  </si>
  <si>
    <t>Q3/2013</t>
  </si>
  <si>
    <t>Q4/2008</t>
  </si>
  <si>
    <t>Q4/2009</t>
  </si>
  <si>
    <t>Q4/2010</t>
  </si>
  <si>
    <t>Q4/2011</t>
  </si>
  <si>
    <t>Q4/2012</t>
  </si>
  <si>
    <t xml:space="preserve">    Dividend Received</t>
  </si>
  <si>
    <t xml:space="preserve">    Treasury Shares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</si>
  <si>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</si>
  <si>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</si>
  <si>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</si>
  <si>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</si>
  <si>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</si>
  <si>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</si>
  <si>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</si>
  <si>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</si>
  <si>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</si>
  <si>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COST BREAKDOWN</t>
  </si>
  <si>
    <t>GROSS PROFIT BREAKDOWN</t>
  </si>
  <si>
    <t>MARKET SHARE (BANGKOK) (GROSS FLOOR AREA)</t>
  </si>
  <si>
    <t>THE MALL</t>
  </si>
  <si>
    <t>ROBINSON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</si>
  <si>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</si>
  <si>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</si>
  <si>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</si>
  <si>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</si>
  <si>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</si>
  <si>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</si>
  <si>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</si>
  <si>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</si>
  <si>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</si>
  <si>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</si>
  <si>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</si>
  <si>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</si>
  <si>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</si>
  <si>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</si>
  <si>
    <t>Name </t>
  </si>
  <si>
    <t>No.</t>
  </si>
  <si>
    <t>Links</t>
  </si>
  <si>
    <t>Sign</t>
  </si>
  <si>
    <t>Last</t>
  </si>
  <si>
    <t>Average</t>
  </si>
  <si>
    <t>3K-BAT</t>
  </si>
  <si>
    <t>XD</t>
  </si>
  <si>
    <t>DHOUSE</t>
  </si>
  <si>
    <t>SPCNP</t>
  </si>
  <si>
    <t>IND</t>
  </si>
  <si>
    <t>JAK</t>
  </si>
  <si>
    <t>JR</t>
  </si>
  <si>
    <t>KEX</t>
  </si>
  <si>
    <t>KISS</t>
  </si>
  <si>
    <t>KK</t>
  </si>
  <si>
    <t>LEO</t>
  </si>
  <si>
    <t>SP</t>
  </si>
  <si>
    <t>MICRO</t>
  </si>
  <si>
    <t>NCAP</t>
  </si>
  <si>
    <t>NOVA</t>
  </si>
  <si>
    <t>NRF</t>
  </si>
  <si>
    <t>OR</t>
  </si>
  <si>
    <t>PACO</t>
  </si>
  <si>
    <t>PRAPAT</t>
  </si>
  <si>
    <t>RT</t>
  </si>
  <si>
    <t>SA</t>
  </si>
  <si>
    <t>SABUY</t>
  </si>
  <si>
    <t>SAK</t>
  </si>
  <si>
    <t>SCGP</t>
  </si>
  <si>
    <t>SFT</t>
  </si>
  <si>
    <t>SK</t>
  </si>
  <si>
    <t>SO</t>
  </si>
  <si>
    <t>TGH</t>
  </si>
  <si>
    <t>NPNC</t>
  </si>
  <si>
    <t>TQR</t>
  </si>
  <si>
    <t>WGE</t>
  </si>
  <si>
    <t>Yearly/2020</t>
  </si>
  <si>
    <t>Q3/2020</t>
  </si>
  <si>
    <t xml:space="preserve"> Assets</t>
  </si>
  <si>
    <t xml:space="preserve"> Current Assets</t>
  </si>
  <si>
    <t xml:space="preserve">    Cash And Cash Equivalents</t>
  </si>
  <si>
    <t xml:space="preserve">    Short-Term Investments - Net</t>
  </si>
  <si>
    <t xml:space="preserve">    Trade And Other Receivables - Current - Net</t>
  </si>
  <si>
    <t xml:space="preserve">      Other Parties</t>
  </si>
  <si>
    <t xml:space="preserve">      Other Current Receivables</t>
  </si>
  <si>
    <t xml:space="preserve">    Inventories - Net</t>
  </si>
  <si>
    <t xml:space="preserve">      Real Estate Development Costs</t>
  </si>
  <si>
    <t xml:space="preserve">    Other Current Financial Assets</t>
  </si>
  <si>
    <t xml:space="preserve">      Other Current Financial Assets - Others</t>
  </si>
  <si>
    <t xml:space="preserve">    Other Current Assets</t>
  </si>
  <si>
    <t xml:space="preserve">      Other Current Assets - Others</t>
  </si>
  <si>
    <t xml:space="preserve">    Total Current Assets</t>
  </si>
  <si>
    <t xml:space="preserve"> Non-Current Assets</t>
  </si>
  <si>
    <t xml:space="preserve">    Restricted Deposits - Non-Current</t>
  </si>
  <si>
    <t xml:space="preserve">    Trade And Other Receivables - Non-Current - Net</t>
  </si>
  <si>
    <t xml:space="preserve">    Long-Term Investments - Net</t>
  </si>
  <si>
    <t xml:space="preserve">      Investment In Equity Instruments Measured At Fair Value Through Other Comprehensive Income</t>
  </si>
  <si>
    <t xml:space="preserve">    Long-Term Investments - Net (Amended Account)</t>
  </si>
  <si>
    <t xml:space="preserve">    Investment In Subsidiaries, Associates And Joint Ventures Using The Equity Method - Net</t>
  </si>
  <si>
    <t xml:space="preserve">    Investment In Subsidiaries, Associates And Joint Ventures Using Other Methods - Net</t>
  </si>
  <si>
    <t xml:space="preserve">    Non-Current Portion Of Long-Term Loan Receivables</t>
  </si>
  <si>
    <t xml:space="preserve">      Related Parties</t>
  </si>
  <si>
    <t xml:space="preserve">    Other Non-Current Financial Assets</t>
  </si>
  <si>
    <t xml:space="preserve">      Other Non-Current Financial Assets - Others</t>
  </si>
  <si>
    <t xml:space="preserve">    Investment Properties - Net</t>
  </si>
  <si>
    <t xml:space="preserve">    Property, Plant And Equipment - Net</t>
  </si>
  <si>
    <t xml:space="preserve">    Intangible Assets - Net</t>
  </si>
  <si>
    <t xml:space="preserve">      Intangible Assets - Others</t>
  </si>
  <si>
    <t xml:space="preserve">    Goodwill - Net</t>
  </si>
  <si>
    <t xml:space="preserve">    Deferred Tax Assets</t>
  </si>
  <si>
    <t xml:space="preserve">    Other Non-Current Assets</t>
  </si>
  <si>
    <t xml:space="preserve">      Advance Payment For Purchases Of Assets</t>
  </si>
  <si>
    <t xml:space="preserve">      Other Non-Current Assets - Others</t>
  </si>
  <si>
    <t xml:space="preserve">    Total Non-Current Assets</t>
  </si>
  <si>
    <t xml:space="preserve">    Total Assets</t>
  </si>
  <si>
    <t xml:space="preserve"> Liabilities</t>
  </si>
  <si>
    <t xml:space="preserve"> Current Liabilities</t>
  </si>
  <si>
    <t xml:space="preserve">    Bank Overdrafts And Short-Term Borrowings From Financial Institutions</t>
  </si>
  <si>
    <t xml:space="preserve">    Trade And Other Payables - Current</t>
  </si>
  <si>
    <t xml:space="preserve">      Land And Construction Cost Payables</t>
  </si>
  <si>
    <t xml:space="preserve">      Other Current Payables</t>
  </si>
  <si>
    <t xml:space="preserve">    Short-Term Borrowings</t>
  </si>
  <si>
    <t xml:space="preserve">    Current Portion Of Long-Term Debts</t>
  </si>
  <si>
    <t xml:space="preserve">      Financial Institutions</t>
  </si>
  <si>
    <t xml:space="preserve">      Current Portion Of Long-Term Debts - Others</t>
  </si>
  <si>
    <t xml:space="preserve">    Contract Liabilities And Unearned Rental Income - Current</t>
  </si>
  <si>
    <t xml:space="preserve">      Deferred Revenue - Others</t>
  </si>
  <si>
    <t xml:space="preserve">      Contract Liabilities And Unearned Rental Income - Others</t>
  </si>
  <si>
    <t xml:space="preserve">    Current Portion Of Lease Liabilities</t>
  </si>
  <si>
    <t xml:space="preserve">    Provisions For Employee Benefit Obligations - Current</t>
  </si>
  <si>
    <t xml:space="preserve">    Short-Term Provisions</t>
  </si>
  <si>
    <t xml:space="preserve">    Income Tax Payable</t>
  </si>
  <si>
    <t xml:space="preserve">    Other Current Liabilities</t>
  </si>
  <si>
    <t xml:space="preserve">    Total Current Liabilities</t>
  </si>
  <si>
    <t xml:space="preserve"> Non-Current Liabilities</t>
  </si>
  <si>
    <t xml:space="preserve">    Trade And Other Payables - Non-Current</t>
  </si>
  <si>
    <t xml:space="preserve">    Non-Current Portion Of Long-Term Debts</t>
  </si>
  <si>
    <t xml:space="preserve">      Non-Current Portion Of Long-Term Debts - Others</t>
  </si>
  <si>
    <t xml:space="preserve">    Non-Current Portion Of Lease Liabilities</t>
  </si>
  <si>
    <t xml:space="preserve">    Other Non-Current Financial Liabilities</t>
  </si>
  <si>
    <t xml:space="preserve">      Deposits</t>
  </si>
  <si>
    <t xml:space="preserve">    Contract Liabilities And Unearned Rental Income - Non-Current</t>
  </si>
  <si>
    <t xml:space="preserve">    Long-Term Provisions</t>
  </si>
  <si>
    <t xml:space="preserve">    Provisions For Employee Benefit Obligations - Non-Current</t>
  </si>
  <si>
    <t xml:space="preserve">    Deferred Tax Liabilities</t>
  </si>
  <si>
    <t xml:space="preserve">    Other Non-Current Liabilities</t>
  </si>
  <si>
    <t xml:space="preserve">    Total Non-Current Liabilities</t>
  </si>
  <si>
    <t xml:space="preserve">    Total Liabilities</t>
  </si>
  <si>
    <t xml:space="preserve"> Equity</t>
  </si>
  <si>
    <t xml:space="preserve">    Authorised Share Capital</t>
  </si>
  <si>
    <t xml:space="preserve">      Authorised Ordinary Shares</t>
  </si>
  <si>
    <t xml:space="preserve">    Issued And Paid-Up Share Capital</t>
  </si>
  <si>
    <t xml:space="preserve">      Paid-Up Ordinary Shares</t>
  </si>
  <si>
    <t xml:space="preserve">    Premium (Discount) On Share Capital</t>
  </si>
  <si>
    <t xml:space="preserve">      Premium (Discount) On Ordinary Shares</t>
  </si>
  <si>
    <t xml:space="preserve">    Retained Earnings (Deficits)</t>
  </si>
  <si>
    <t xml:space="preserve">      Retained Earnings - Appropriated</t>
  </si>
  <si>
    <t xml:space="preserve">        Legal And Statutory Reserves</t>
  </si>
  <si>
    <t xml:space="preserve">      Retained Earnings (Deficits) - Unappropriated</t>
  </si>
  <si>
    <t xml:space="preserve">    Other Components Of Equity</t>
  </si>
  <si>
    <t xml:space="preserve">      Surplus (Deficits)</t>
  </si>
  <si>
    <t xml:space="preserve">        Surplus (Deficits) From Business Combinations Under Common Control</t>
  </si>
  <si>
    <t xml:space="preserve">        Surplus (Deficits) - Others</t>
  </si>
  <si>
    <t xml:space="preserve">      Currency Translation Adjustments</t>
  </si>
  <si>
    <t xml:space="preserve">      Other Components Of Equity - Others</t>
  </si>
  <si>
    <t xml:space="preserve">    Equity Attributable To Owners Of The Parent</t>
  </si>
  <si>
    <t xml:space="preserve">    Non-Controlling Interests</t>
  </si>
  <si>
    <t xml:space="preserve">    Total Equity</t>
  </si>
  <si>
    <t xml:space="preserve">    Total Liabilities And Equity</t>
  </si>
  <si>
    <t>Q4/2020</t>
  </si>
  <si>
    <t xml:space="preserve"> Statement Of Comprehensive Income</t>
  </si>
  <si>
    <t xml:space="preserve"> Revenue</t>
  </si>
  <si>
    <t xml:space="preserve">    Revenue From Operations</t>
  </si>
  <si>
    <t xml:space="preserve">      Revenue From Sales And Rendering Services</t>
  </si>
  <si>
    <t xml:space="preserve">      Revenue From Sales</t>
  </si>
  <si>
    <t xml:space="preserve">      Revenue From Rendering Services</t>
  </si>
  <si>
    <t xml:space="preserve">    Interest And Dividend Income</t>
  </si>
  <si>
    <t xml:space="preserve">      Interest Income</t>
  </si>
  <si>
    <t xml:space="preserve">      Dividend Income</t>
  </si>
  <si>
    <t xml:space="preserve">    Total Revenue</t>
  </si>
  <si>
    <t xml:space="preserve"> Cost And Expenses</t>
  </si>
  <si>
    <t xml:space="preserve">    Costs</t>
  </si>
  <si>
    <t xml:space="preserve">      Cost Of Sales</t>
  </si>
  <si>
    <t xml:space="preserve">      Cost Of Rendering Services</t>
  </si>
  <si>
    <t xml:space="preserve">    Selling And Administrative Expenses</t>
  </si>
  <si>
    <t xml:space="preserve">      Administrative Expenses</t>
  </si>
  <si>
    <t xml:space="preserve">    Management And Directors' Remuneration</t>
  </si>
  <si>
    <t xml:space="preserve">    Total Cost And Expenses</t>
  </si>
  <si>
    <t xml:space="preserve">    Share Of Profit (Loss) From Investments Accounted For Using The Equity Method</t>
  </si>
  <si>
    <t xml:space="preserve">    Other Gains (Losses)</t>
  </si>
  <si>
    <t xml:space="preserve">      Gains (Losses) On Disposal Of Non-Financial Assets</t>
  </si>
  <si>
    <t xml:space="preserve">      Other Gains (Losses) - Others</t>
  </si>
  <si>
    <t xml:space="preserve">    Profit (Loss) Before Finance Costs And Income Tax Expense</t>
  </si>
  <si>
    <t xml:space="preserve">    Finance Costs</t>
  </si>
  <si>
    <t xml:space="preserve">    Income Tax Expense</t>
  </si>
  <si>
    <t xml:space="preserve">    Profit (Loss) For The Period From Continuing Operations</t>
  </si>
  <si>
    <t xml:space="preserve">    Net Profit (Loss) For The Period</t>
  </si>
  <si>
    <t xml:space="preserve"> Other Comprehensive Income</t>
  </si>
  <si>
    <t xml:space="preserve">    Net Profit (Loss) For The Period / Profit (Loss) For The Period From Continuing Operations</t>
  </si>
  <si>
    <t xml:space="preserve"> Items That Will Be Subsequently Reclassified To Profit Or Loss</t>
  </si>
  <si>
    <t xml:space="preserve">    Gains (Losses) On Investment In Debt Instruments Measured At Fair Value Through Other Comprehensive Income</t>
  </si>
  <si>
    <t xml:space="preserve">    Currency Translation Adjustments</t>
  </si>
  <si>
    <t xml:space="preserve">    Other Comprehensive Income That Will Be Subsequently Reclassified To Profit Or Loss</t>
  </si>
  <si>
    <t xml:space="preserve"> Items That Will Not Be Subsequently Reclassified To Profit Or Loss</t>
  </si>
  <si>
    <t xml:space="preserve">    Remeasurement Of Employee Benefit Obligations</t>
  </si>
  <si>
    <t xml:space="preserve">    Other Comprehensive Income (Expense) - Net Of Tax</t>
  </si>
  <si>
    <t xml:space="preserve">    Total Comprehensive Income (Expense) For The Period</t>
  </si>
  <si>
    <t xml:space="preserve"> Net Profit (Loss) Attributable To :</t>
  </si>
  <si>
    <t xml:space="preserve">    Net Profit (Loss) Attributable To : Owners Of The Parent</t>
  </si>
  <si>
    <t xml:space="preserve">    Net Profit (Loss) Attributable To : Non-Controlling Interests</t>
  </si>
  <si>
    <t xml:space="preserve"> Total Comprehensive Income (Expense) Attributable To :</t>
  </si>
  <si>
    <t xml:space="preserve">    Total Comprehensive Income (Expense) Attributable To : Owners Of The Parent</t>
  </si>
  <si>
    <t xml:space="preserve">    Total Comprehensive Income (Expense) Attributable To : Non-Controlling Interests</t>
  </si>
  <si>
    <t xml:space="preserve">    Basic Earnings (Loss) Per Share (Baht/Share)</t>
  </si>
  <si>
    <t xml:space="preserve"> Net Cash From Operating Activities</t>
  </si>
  <si>
    <t xml:space="preserve">    Net Profit (Loss) Attributable To Owners Of The Parent For The Period</t>
  </si>
  <si>
    <t xml:space="preserve">    Profit (Loss) Before Finance Costs And/Or Income Tax Expense</t>
  </si>
  <si>
    <t xml:space="preserve">    Depreciation And Amortisation</t>
  </si>
  <si>
    <t xml:space="preserve">      Depreciation</t>
  </si>
  <si>
    <t xml:space="preserve">      Amortisation</t>
  </si>
  <si>
    <t xml:space="preserve">    (Reversal Of) Expected Credit Losses</t>
  </si>
  <si>
    <t xml:space="preserve">    Share Of (Profit) Loss From Investments Accounted For Using The Equity Method</t>
  </si>
  <si>
    <t xml:space="preserve">    (Gains) Losses On Foreign Currency Exchange</t>
  </si>
  <si>
    <t xml:space="preserve">    (Gains) Losses On Disposal Of Investment In Subsidiaries, Associates And Joint Ventures</t>
  </si>
  <si>
    <t xml:space="preserve">    (Gains) Losses On Disposal Of Other Investments</t>
  </si>
  <si>
    <t xml:space="preserve">    (Gains) Losses On Fair Value Adjustments Of Non-Financial Assets</t>
  </si>
  <si>
    <t xml:space="preserve">    (Gains) Losses On Fair Value Adjustments Of Investments</t>
  </si>
  <si>
    <t xml:space="preserve">    (Gains) Losses On Disposal And Write-Off Of Fixed Assets</t>
  </si>
  <si>
    <t xml:space="preserve">      (Gains) Losses On Disposal Of Fixed Assets</t>
  </si>
  <si>
    <t xml:space="preserve">      Loss On Write-Off Of Fixed Assets</t>
  </si>
  <si>
    <t xml:space="preserve">    (Gains) Losses On Disposal And Write-Off Of Other Assets</t>
  </si>
  <si>
    <t xml:space="preserve">      (Gains) Losses On Disposal Of Other Assets</t>
  </si>
  <si>
    <t xml:space="preserve">      Loss On Write-Off Of Other Assets</t>
  </si>
  <si>
    <t xml:space="preserve">    (Reversal Of) Impairment Loss Of Fixed Assets</t>
  </si>
  <si>
    <t xml:space="preserve">    (Reversal Of) Loss On Impairment From Investments In Subsidiaries, Associates And Joint Ventures</t>
  </si>
  <si>
    <t xml:space="preserve">    (Reversal Of) Impairment Loss Of Other Assets</t>
  </si>
  <si>
    <t xml:space="preserve">    Other Reconciliation Items</t>
  </si>
  <si>
    <t xml:space="preserve">    Cash Flows From (Used In) Operations Before Changes In Operating Assets And Liabilities</t>
  </si>
  <si>
    <t xml:space="preserve"> (Increase) Decrease In Operating Assets</t>
  </si>
  <si>
    <t xml:space="preserve">    (Increase) Decrease In Trade And Other Receivables</t>
  </si>
  <si>
    <t xml:space="preserve">    (Increase) Decrease In Inventories</t>
  </si>
  <si>
    <t xml:space="preserve">    (Increase) Decrease In Other Operating Assets</t>
  </si>
  <si>
    <t xml:space="preserve"> Increase (Decrease) In Operating Liabilities</t>
  </si>
  <si>
    <t xml:space="preserve">    Increase (Decrease) In Trade And Other Payables</t>
  </si>
  <si>
    <t xml:space="preserve">    Increase (Decrease) In Other Operating Liabilities</t>
  </si>
  <si>
    <t xml:space="preserve">    Cash Generated From (Used In) Operations</t>
  </si>
  <si>
    <t xml:space="preserve">    Income Tax (Paid) Received</t>
  </si>
  <si>
    <t xml:space="preserve">    Net Cash From (Used In) Operating Activities</t>
  </si>
  <si>
    <t xml:space="preserve"> Net Cash From Investing Activities</t>
  </si>
  <si>
    <t xml:space="preserve">    (Increase) Decrease In Short-Term Investments</t>
  </si>
  <si>
    <t xml:space="preserve">    Proceeds From Investment</t>
  </si>
  <si>
    <t xml:space="preserve">    Purchase Of Investments</t>
  </si>
  <si>
    <t xml:space="preserve">    Proceeds From Disposal Of Investment In Subsidiaries, Associates And Joint Ventures</t>
  </si>
  <si>
    <t xml:space="preserve">    Payment For Purchase Of Investment In Subsidiaries, Associates And Joint Ventures</t>
  </si>
  <si>
    <t xml:space="preserve">    Loan Receivables Made</t>
  </si>
  <si>
    <t xml:space="preserve">      Loan Receivables Made (Amended Account)</t>
  </si>
  <si>
    <t xml:space="preserve">    Loan Receivables Repayment Received</t>
  </si>
  <si>
    <t xml:space="preserve">      Long-Term Loan Receivables Repayment Received</t>
  </si>
  <si>
    <t xml:space="preserve">        Long-Term Loan Receivables Repayment Received - Related Parties</t>
  </si>
  <si>
    <t xml:space="preserve">      Loan Receivables Repayment Received (Amended Account)</t>
  </si>
  <si>
    <t xml:space="preserve">    Proceeds From Disposal Of Fixed Assets</t>
  </si>
  <si>
    <t xml:space="preserve">      Property, Plant And Equipment</t>
  </si>
  <si>
    <t xml:space="preserve">      Investment Properties</t>
  </si>
  <si>
    <t xml:space="preserve">    Payment For Purchase Of Fixed Assets</t>
  </si>
  <si>
    <t xml:space="preserve">      Intangible Assets</t>
  </si>
  <si>
    <t xml:space="preserve">    Other Items (Investing Activities)</t>
  </si>
  <si>
    <t xml:space="preserve">    Net Cash From (Used In) Investing Activities</t>
  </si>
  <si>
    <t xml:space="preserve"> Net Cash From Financing Activities</t>
  </si>
  <si>
    <t xml:space="preserve">    Proceeds From Borrowings</t>
  </si>
  <si>
    <t xml:space="preserve">      Proceeds From Short-Term Borrowings</t>
  </si>
  <si>
    <t xml:space="preserve">        Proceeds From Short-Term Borrowings - Financial Institutions</t>
  </si>
  <si>
    <t xml:space="preserve">      Proceeds From Long-Term Borrowings</t>
  </si>
  <si>
    <t xml:space="preserve">        Proceeds From Long-Term Borrowings - Financial Institutions</t>
  </si>
  <si>
    <t xml:space="preserve">        Proceeds From Long-Term Borrowings - Related Parties</t>
  </si>
  <si>
    <t xml:space="preserve">      Proceeds From Borrowings (Amended Account)</t>
  </si>
  <si>
    <t xml:space="preserve">    Repayments On Borrowings</t>
  </si>
  <si>
    <t xml:space="preserve">      Repayments On Short-Term Borrowings</t>
  </si>
  <si>
    <t xml:space="preserve">        Repayments On Short-Term Borrowings - Financial Institutions</t>
  </si>
  <si>
    <t xml:space="preserve">      Repayments On Long-Term Borrowings</t>
  </si>
  <si>
    <t xml:space="preserve">        Repayments On Long-Term Borrowings - Financial Institutions</t>
  </si>
  <si>
    <t xml:space="preserve">      Repayments On Borrowings (Amended Account)</t>
  </si>
  <si>
    <t xml:space="preserve">    Repayments On Lease Liabilities</t>
  </si>
  <si>
    <t xml:space="preserve">    Proceeds From Issuance Of Equity Instruments</t>
  </si>
  <si>
    <t xml:space="preserve">    Payment For Purchase Of Treasury Shares</t>
  </si>
  <si>
    <t xml:space="preserve">    Dividend Paid</t>
  </si>
  <si>
    <t xml:space="preserve">    Interest Paid</t>
  </si>
  <si>
    <t xml:space="preserve">    Other Items (Financing Activities)</t>
  </si>
  <si>
    <t xml:space="preserve">    Net Cash From (Used In) Financing Activities</t>
  </si>
  <si>
    <t xml:space="preserve">    Net Increase (Decrease) In Cash And Cash Equivalent</t>
  </si>
  <si>
    <t xml:space="preserve">    Differences Of Foreign Currency Exchange On Financial Statements Translation</t>
  </si>
  <si>
    <t xml:space="preserve">    Cash And Cash Equivalents, Beginning Balance</t>
  </si>
  <si>
    <t xml:space="preserve">    Cash And Cash Equivalents, Ending Balance</t>
  </si>
  <si>
    <t>Financial Statement (Full Version):</t>
  </si>
  <si>
    <t>31/12/20</t>
  </si>
  <si>
    <t>30/09/20</t>
  </si>
  <si>
    <t>30/06/20</t>
  </si>
  <si>
    <t>31/03/20</t>
  </si>
  <si>
    <t>31/12/19</t>
  </si>
  <si>
    <t>30/09/19</t>
  </si>
  <si>
    <t>30/06/19</t>
  </si>
  <si>
    <t>31/03/19</t>
  </si>
  <si>
    <t>31/12/18</t>
  </si>
  <si>
    <t>30/09/18</t>
  </si>
  <si>
    <t>30/06/18</t>
  </si>
  <si>
    <t>31/03/18</t>
  </si>
  <si>
    <t>31/12/17</t>
  </si>
  <si>
    <t>30/09/17</t>
  </si>
  <si>
    <t>30/06/17</t>
  </si>
  <si>
    <t>31/03/17</t>
  </si>
  <si>
    <t>31/12/16</t>
  </si>
  <si>
    <t>30/09/16</t>
  </si>
  <si>
    <t>30/06/16</t>
  </si>
  <si>
    <t>31/03/16</t>
  </si>
  <si>
    <t>31/12/15</t>
  </si>
  <si>
    <t>30/09/15</t>
  </si>
  <si>
    <t>30/06/15</t>
  </si>
  <si>
    <t>31/03/15</t>
  </si>
  <si>
    <t>31/12/14</t>
  </si>
  <si>
    <t>30/09/14</t>
  </si>
  <si>
    <t>30/06/14</t>
  </si>
  <si>
    <t>31/03/14</t>
  </si>
  <si>
    <t>31/12/13</t>
  </si>
  <si>
    <t>30/09/13</t>
  </si>
  <si>
    <t>30/06/13</t>
  </si>
  <si>
    <t>31/03/13</t>
  </si>
  <si>
    <t>31/12/12</t>
  </si>
  <si>
    <t>30/09/12</t>
  </si>
  <si>
    <t>30/06/12</t>
  </si>
  <si>
    <t>31/03/12</t>
  </si>
  <si>
    <t>31/12/11</t>
  </si>
  <si>
    <t>30/09/11</t>
  </si>
  <si>
    <t>30/06/11</t>
  </si>
  <si>
    <t>31/03/11</t>
  </si>
  <si>
    <t>31/12/10</t>
  </si>
  <si>
    <t>30/09/10</t>
  </si>
  <si>
    <t>30/06/10</t>
  </si>
  <si>
    <t>31/03/10</t>
  </si>
  <si>
    <t>31/12/09</t>
  </si>
  <si>
    <t>30/09/09</t>
  </si>
  <si>
    <t>30/06/09</t>
  </si>
  <si>
    <t>31/03/09</t>
  </si>
  <si>
    <t>31/12/08</t>
  </si>
  <si>
    <t>30/09/08</t>
  </si>
  <si>
    <t>30/06/08</t>
  </si>
  <si>
    <t>31/03/08</t>
  </si>
  <si>
    <t>Other Income</t>
  </si>
  <si>
    <t xml:space="preserve">      Selling Expenses</t>
  </si>
  <si>
    <t>PROS</t>
  </si>
  <si>
    <t>XW</t>
  </si>
  <si>
    <t xml:space="preserve">    Cash</t>
  </si>
  <si>
    <t xml:space="preserve">    Interbank And Money Market Items - Net</t>
  </si>
  <si>
    <t xml:space="preserve">    Financial Assets Measured At Fair Value Through Profit Or Loss</t>
  </si>
  <si>
    <t xml:space="preserve">      Trading Assets</t>
  </si>
  <si>
    <t xml:space="preserve">      Financial Assets Measured At Fair Value Through Profit Or Loss - Others</t>
  </si>
  <si>
    <t xml:space="preserve">    Derivative Assets</t>
  </si>
  <si>
    <t xml:space="preserve">    Investments - Net (Amended Account)</t>
  </si>
  <si>
    <t xml:space="preserve">    Loans To Customers And Accrued Interest Receivables - Net</t>
  </si>
  <si>
    <t xml:space="preserve">      Loans To Customers</t>
  </si>
  <si>
    <t xml:space="preserve">      Accrued Interest Receivables And Undue Interest Receivables</t>
  </si>
  <si>
    <t xml:space="preserve">      Allowance For Expected Credit Loss</t>
  </si>
  <si>
    <t xml:space="preserve">    Properties Foreclosed - Net</t>
  </si>
  <si>
    <t xml:space="preserve">    Goodwill And Other Intangible Assets - Net</t>
  </si>
  <si>
    <t xml:space="preserve">    Other Assets - Net</t>
  </si>
  <si>
    <t xml:space="preserve">    Deposits</t>
  </si>
  <si>
    <t xml:space="preserve">    Interbank And Money Market Items</t>
  </si>
  <si>
    <t xml:space="preserve">    Liabilities Payable On Demand</t>
  </si>
  <si>
    <t xml:space="preserve">    Financial Liabilities Measured At Fair Value Through Profit Or Loss</t>
  </si>
  <si>
    <t xml:space="preserve">      Financial liabilities Designated at At Fair Value Through Profit Or Loss</t>
  </si>
  <si>
    <t xml:space="preserve">    Derivative Liabilities</t>
  </si>
  <si>
    <t xml:space="preserve">    Financial Liabilities (Amended Account)</t>
  </si>
  <si>
    <t xml:space="preserve">    Debts Issued And Borrowings</t>
  </si>
  <si>
    <t xml:space="preserve">      Bonds</t>
  </si>
  <si>
    <t xml:space="preserve">      Debts Issued And Borrowings - Others</t>
  </si>
  <si>
    <t xml:space="preserve">    Provisions</t>
  </si>
  <si>
    <t xml:space="preserve">    Other Liabilities</t>
  </si>
  <si>
    <t xml:space="preserve">        Reserve For Treasury Shares</t>
  </si>
  <si>
    <t xml:space="preserve">        Surplus From Revaluation Of Fixed Assets</t>
  </si>
  <si>
    <t xml:space="preserve">    Interest Income</t>
  </si>
  <si>
    <t xml:space="preserve">    Interest Expenses</t>
  </si>
  <si>
    <t xml:space="preserve">    Net Interest Income</t>
  </si>
  <si>
    <t xml:space="preserve">    Fees And Service Income</t>
  </si>
  <si>
    <t xml:space="preserve">    Fees And Service Expenses</t>
  </si>
  <si>
    <t xml:space="preserve">    Net Fees And Service Income</t>
  </si>
  <si>
    <t xml:space="preserve">    Gains (Losses) From Financial Instruments At Fair Value Through Profit Or Loss</t>
  </si>
  <si>
    <t xml:space="preserve">      Gains (Losses) On Trading And Foreign Currency Exchange</t>
  </si>
  <si>
    <t xml:space="preserve">      Gains (Losses) From Financial Instruments Designated At Fair Value Through Profit Or Loss</t>
  </si>
  <si>
    <t xml:space="preserve">    Gains (Losses) From Investments</t>
  </si>
  <si>
    <t xml:space="preserve">    Other Operating Income</t>
  </si>
  <si>
    <t xml:space="preserve">    Other Operating Expenses</t>
  </si>
  <si>
    <t xml:space="preserve">      Employee Benefit Expenses</t>
  </si>
  <si>
    <t xml:space="preserve">      Premises And Equipment Expenses</t>
  </si>
  <si>
    <t xml:space="preserve">      Taxes And Duties</t>
  </si>
  <si>
    <t xml:space="preserve">      Management And Directors' Remuneration</t>
  </si>
  <si>
    <t xml:space="preserve">      Other Expenses - Others</t>
  </si>
  <si>
    <t xml:space="preserve">    Profit (Loss) From Operating Before Income Tax Expense</t>
  </si>
  <si>
    <t xml:space="preserve">    Gains (Losses) On Cash Flow Hedges</t>
  </si>
  <si>
    <t xml:space="preserve">    Share Of Other Comprehensive Income (Expense) From Subsidiaries, Associates And Joint Ventures Accounted For Using The Equity Method That Will Be Subsequently Reclassified To Profit Or Loss</t>
  </si>
  <si>
    <t xml:space="preserve">    Income Taxes Relating To Items That Will Be Subsequently Reclassified To Profit Or Loss</t>
  </si>
  <si>
    <t xml:space="preserve">    Changes in Revaluation Surplus</t>
  </si>
  <si>
    <t xml:space="preserve">    (Reversal Of) Impairment Loss Of Properties Foreclosed</t>
  </si>
  <si>
    <t xml:space="preserve">    (Gains) Losses From Financial Assets Measured At Fair Value Through Profit Or Loss</t>
  </si>
  <si>
    <t xml:space="preserve">      Interest Expenses</t>
  </si>
  <si>
    <t xml:space="preserve">    Dividend Income</t>
  </si>
  <si>
    <t xml:space="preserve">    Dividend And Interest Income (Amended Account)</t>
  </si>
  <si>
    <t xml:space="preserve">    Profit (Loss) from Operations Before Changes In Operating Assets And Liabilities</t>
  </si>
  <si>
    <t xml:space="preserve">    (Increase) Decrease In Interbank And Money Market Items</t>
  </si>
  <si>
    <t xml:space="preserve">    (Increase) Decrease In Loans</t>
  </si>
  <si>
    <t xml:space="preserve">    (Increase) Decrease In Properties Foreclosed</t>
  </si>
  <si>
    <t xml:space="preserve">    Increase (Decrease) In Deposits</t>
  </si>
  <si>
    <t xml:space="preserve">    Increase (Decrease) In Interbank And Money Market Items</t>
  </si>
  <si>
    <t xml:space="preserve">    Increase (Decrease) In Liabilities Payable On Demand</t>
  </si>
  <si>
    <t xml:space="preserve">    Increase (Decrease) In Borrowings</t>
  </si>
  <si>
    <t xml:space="preserve">    Increase (Decrease) In Provisions</t>
  </si>
  <si>
    <t xml:space="preserve">    Increase (Decrease) In Debts Issued And Borrowings</t>
  </si>
  <si>
    <t xml:space="preserve">      Repayments Of Debts Issued And Borrowings</t>
  </si>
  <si>
    <t xml:space="preserve">      Proceeds From Debts Issued And Borrowings</t>
  </si>
  <si>
    <t xml:space="preserve">    Net Increase (Decrease) In Cash</t>
  </si>
  <si>
    <t xml:space="preserve">    Effect Of Exchange Rate Changes On Cash</t>
  </si>
  <si>
    <t xml:space="preserve">    Derivative Assets - Current</t>
  </si>
  <si>
    <t xml:space="preserve">        Surplus (Deficits) From Changes In Interest In Subsidiaries</t>
  </si>
  <si>
    <t xml:space="preserve">    Short-Term Loan And Interest Receivables</t>
  </si>
  <si>
    <t xml:space="preserve">    Other Tax Or Other Receivables Under Law And Regulations - Current</t>
  </si>
  <si>
    <t xml:space="preserve">      Other Tax Receivables</t>
  </si>
  <si>
    <t xml:space="preserve">    Derivative Assets - Non-Current</t>
  </si>
  <si>
    <t xml:space="preserve">      Concession And Other Rights</t>
  </si>
  <si>
    <t xml:space="preserve">    Accrued Expenses - Current</t>
  </si>
  <si>
    <t xml:space="preserve">    Other Current Financial Liabilities</t>
  </si>
  <si>
    <t xml:space="preserve">      Other Current Financial Liabilities - Others</t>
  </si>
  <si>
    <t xml:space="preserve">      Other Non-Current Payables</t>
  </si>
  <si>
    <t xml:space="preserve">    Derivative Liabilities - Non-Current</t>
  </si>
  <si>
    <t xml:space="preserve">      Other Non-Current Financial Liabilities - Others</t>
  </si>
  <si>
    <t xml:space="preserve">      Share Subscription Received In Advance</t>
  </si>
  <si>
    <t xml:space="preserve">    (Reversal Of) Loss On Impairment</t>
  </si>
  <si>
    <t xml:space="preserve">      Gains (Losses) On Foreign Currency Exchange</t>
  </si>
  <si>
    <t xml:space="preserve">      Gains (Losses) From Financial Instruments Measured At Fair Value Through Profit Or Loss</t>
  </si>
  <si>
    <t xml:space="preserve">    Diluted Earnings (Loss) Per Share (Baht/Share)</t>
  </si>
  <si>
    <t xml:space="preserve">    (Increase) Decrease In Short-Term Loan Receivables</t>
  </si>
  <si>
    <t xml:space="preserve">      (Increase) Decrease In Short-Term Loan Receivables - Other Parties</t>
  </si>
  <si>
    <t xml:space="preserve">      (Increase) Decrease In Short-Term Loan Receivables - Related Parties</t>
  </si>
  <si>
    <t xml:space="preserve">    Payment For Acquisition Of Assets Under Concession Agreements</t>
  </si>
  <si>
    <t xml:space="preserve">    Increase (Decrease) In Bank Overdrafts And Short-Term Borrowings - Financial Institutions</t>
  </si>
  <si>
    <t xml:space="preserve">    Increase (Decrease) In Short-Term Borrowings</t>
  </si>
  <si>
    <t xml:space="preserve">      Increase (Decrease) In Short-Term Borrowings - Related Parties</t>
  </si>
  <si>
    <t xml:space="preserve">        Proceeds From Long-Term Borrowings - Other Parties</t>
  </si>
  <si>
    <t xml:space="preserve">        Repayments On Long-Term Borrowings - Other Parties</t>
  </si>
  <si>
    <t xml:space="preserve">    Repayments On Debt Instruments</t>
  </si>
  <si>
    <t xml:space="preserve">    Proceeds From Share Subscription Received In Advance</t>
  </si>
  <si>
    <t xml:space="preserve">    Effect Of Exchange Rate Changes On Cash And Cash Equivalents</t>
  </si>
  <si>
    <t xml:space="preserve">    Other Items</t>
  </si>
  <si>
    <t xml:space="preserve">    Current Portion Of Long-Term Loan Receivables</t>
  </si>
  <si>
    <t xml:space="preserve">    Non-Current Assets And/Or The Disposal Group Held For Sale</t>
  </si>
  <si>
    <t xml:space="preserve">    (Increase) Decrease In Restricted Deposits</t>
  </si>
  <si>
    <t>Q1/2021</t>
  </si>
  <si>
    <t xml:space="preserve">      Work In Progress</t>
  </si>
  <si>
    <t xml:space="preserve">    Income Tax Receivable - Current</t>
  </si>
  <si>
    <t xml:space="preserve">      Prepayments</t>
  </si>
  <si>
    <t xml:space="preserve">      Software Licences</t>
  </si>
  <si>
    <t xml:space="preserve">    Income Tax Receivable - Non-Current</t>
  </si>
  <si>
    <t xml:space="preserve">      Retentions</t>
  </si>
  <si>
    <t xml:space="preserve">    Other Tax Or Other Payables Under Law And Regulations - Current</t>
  </si>
  <si>
    <t xml:space="preserve">      Other Tax Payables</t>
  </si>
  <si>
    <t xml:space="preserve">    Other Expenses</t>
  </si>
  <si>
    <t xml:space="preserve">    Profit (Loss) From Discontinued Operations</t>
  </si>
  <si>
    <t xml:space="preserve">      Long-Term Loan Receivables Made</t>
  </si>
  <si>
    <t xml:space="preserve">        Long-Term Loan Receivables Made - Related Parties</t>
  </si>
  <si>
    <t xml:space="preserve">        Long-Term Loan Receivables Repayment Received - Other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</si>
</sst>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#,##0,;\-#,##0,"/>
    <numFmt numFmtId="166" formatCode="0.0%"/>
    <numFmt numFmtId="167" formatCode="_(* #,##0_);_(* \(#,##0\);_(* &quot;-&quot;??_);_(@_)"/>
  </numFmts>
  <fonts count="29"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theme="0"/>
      <name val="Century Gothic"/>
      <family val="1"/>
    </font>
    <font>
      <sz val="11"/>
      <color rgb="FF000000"/>
      <name val="Century Gothic"/>
      <family val="1"/>
    </font>
    <font>
      <b/>
      <sz val="11"/>
      <color rgb="FF000000"/>
      <name val="Century Gothic"/>
      <family val="1"/>
    </font>
    <font>
      <sz val="11"/>
      <color theme="0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FFFFFF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B050"/>
      <name val="Century Gothic"/>
      <family val="1"/>
    </font>
    <font>
      <sz val="11"/>
      <color theme="1"/>
      <name val="Century Gothic"/>
      <family val="1"/>
    </font>
    <font>
      <b/>
      <sz val="11"/>
      <color rgb="FFFF0000"/>
      <name val="Century Gothic"/>
      <family val="1"/>
    </font>
    <font>
      <sz val="10"/>
      <color rgb="FF000000"/>
      <name val="Tahoma"/>
      <family val="2"/>
    </font>
    <font>
      <sz val="12"/>
      <color rgb="FFFF0000"/>
      <name val="Arial"/>
      <family val="2"/>
    </font>
    <font>
      <sz val="12"/>
      <color rgb="FF8A8A8A"/>
      <name val="Arial"/>
      <family val="2"/>
    </font>
    <font>
      <sz val="12"/>
      <color rgb="FF008000"/>
      <name val="Arial"/>
      <family val="2"/>
    </font>
    <font>
      <sz val="12"/>
      <color rgb="FFFFA500"/>
      <name val="Arial"/>
      <family val="2"/>
    </font>
    <font>
      <b/>
      <sz val="12"/>
      <color rgb="FF000000"/>
      <name val="Arial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11"/>
      <color rgb="FF00B050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CenturyGothic"/>
    </font>
    <font>
      <sz val="11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theme="6" tint="0.59999389629810485"/>
        <bgColor rgb="FF00B050"/>
      </patternFill>
    </fill>
    <fill>
      <patternFill patternType="solid">
        <fgColor rgb="FFFF0000"/>
        <bgColor rgb="FF00B050"/>
      </patternFill>
    </fill>
    <fill>
      <patternFill patternType="solid">
        <fgColor rgb="FF00B0F0"/>
        <bgColor rgb="FFFF0000"/>
      </patternFill>
    </fill>
    <fill>
      <patternFill patternType="solid">
        <fgColor rgb="FFFF0000"/>
        <bgColor rgb="FF0070C0"/>
      </patternFill>
    </fill>
    <fill>
      <patternFill patternType="solid">
        <fgColor theme="1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rgb="FFFFC000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320">
    <xf numFmtId="0" fontId="0" fillId="0" borderId="0" xfId="0"/>
    <xf numFmtId="0" fontId="2" fillId="2" borderId="0" xfId="1" applyFont="1" applyFill="1"/>
    <xf numFmtId="0" fontId="3" fillId="0" borderId="0" xfId="1" applyFont="1"/>
    <xf numFmtId="0" fontId="4" fillId="0" borderId="0" xfId="1" applyFont="1"/>
    <xf numFmtId="43" fontId="3" fillId="0" borderId="0" xfId="2" applyFont="1"/>
    <xf numFmtId="0" fontId="5" fillId="2" borderId="0" xfId="1" applyFont="1" applyFill="1"/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0" fontId="6" fillId="0" borderId="0" xfId="1" applyNumberFormat="1" applyFont="1"/>
    <xf numFmtId="165" fontId="8" fillId="0" borderId="4" xfId="1" applyNumberFormat="1" applyFont="1" applyBorder="1"/>
    <xf numFmtId="165" fontId="8" fillId="0" borderId="4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166" fontId="8" fillId="0" borderId="5" xfId="3" applyNumberFormat="1" applyFont="1" applyBorder="1"/>
    <xf numFmtId="166" fontId="4" fillId="0" borderId="0" xfId="1" applyNumberFormat="1" applyFont="1" applyAlignment="1">
      <alignment horizontal="left"/>
    </xf>
    <xf numFmtId="166" fontId="8" fillId="0" borderId="9" xfId="3" applyNumberFormat="1" applyFont="1" applyBorder="1"/>
    <xf numFmtId="166" fontId="3" fillId="0" borderId="0" xfId="3" applyNumberFormat="1" applyFont="1" applyBorder="1" applyAlignment="1"/>
    <xf numFmtId="43" fontId="8" fillId="0" borderId="9" xfId="2" applyFont="1" applyBorder="1"/>
    <xf numFmtId="166" fontId="4" fillId="0" borderId="0" xfId="3" applyNumberFormat="1" applyFont="1" applyAlignment="1">
      <alignment horizontal="left"/>
    </xf>
    <xf numFmtId="166" fontId="3" fillId="0" borderId="0" xfId="3" applyNumberFormat="1" applyFont="1" applyAlignment="1"/>
    <xf numFmtId="0" fontId="6" fillId="0" borderId="0" xfId="1" applyFont="1"/>
    <xf numFmtId="165" fontId="8" fillId="0" borderId="9" xfId="1" applyNumberFormat="1" applyFont="1" applyBorder="1"/>
    <xf numFmtId="166" fontId="6" fillId="0" borderId="0" xfId="3" applyNumberFormat="1" applyFont="1"/>
    <xf numFmtId="165" fontId="8" fillId="0" borderId="13" xfId="1" applyNumberFormat="1" applyFont="1" applyBorder="1"/>
    <xf numFmtId="166" fontId="8" fillId="0" borderId="6" xfId="3" applyNumberFormat="1" applyFont="1" applyBorder="1"/>
    <xf numFmtId="166" fontId="8" fillId="0" borderId="8" xfId="3" applyNumberFormat="1" applyFont="1" applyBorder="1"/>
    <xf numFmtId="165" fontId="9" fillId="0" borderId="13" xfId="1" applyNumberFormat="1" applyFont="1" applyBorder="1"/>
    <xf numFmtId="166" fontId="8" fillId="0" borderId="14" xfId="3" applyNumberFormat="1" applyFont="1" applyBorder="1"/>
    <xf numFmtId="166" fontId="8" fillId="0" borderId="0" xfId="3" applyNumberFormat="1" applyFont="1" applyBorder="1"/>
    <xf numFmtId="166" fontId="8" fillId="0" borderId="15" xfId="3" applyNumberFormat="1" applyFont="1" applyBorder="1"/>
    <xf numFmtId="166" fontId="4" fillId="0" borderId="0" xfId="1" applyNumberFormat="1" applyFont="1"/>
    <xf numFmtId="165" fontId="8" fillId="0" borderId="5" xfId="1" applyNumberFormat="1" applyFont="1" applyBorder="1"/>
    <xf numFmtId="165" fontId="8" fillId="0" borderId="1" xfId="1" applyNumberFormat="1" applyFont="1" applyBorder="1"/>
    <xf numFmtId="43" fontId="8" fillId="0" borderId="5" xfId="2" applyFont="1" applyBorder="1"/>
    <xf numFmtId="10" fontId="12" fillId="0" borderId="0" xfId="5" applyNumberFormat="1" applyFont="1" applyBorder="1"/>
    <xf numFmtId="167" fontId="13" fillId="0" borderId="0" xfId="4" applyNumberFormat="1" applyFont="1" applyAlignment="1">
      <alignment horizontal="left"/>
    </xf>
    <xf numFmtId="10" fontId="8" fillId="0" borderId="9" xfId="3" applyNumberFormat="1" applyFont="1" applyBorder="1"/>
    <xf numFmtId="43" fontId="12" fillId="0" borderId="0" xfId="6" applyFont="1" applyBorder="1"/>
    <xf numFmtId="43" fontId="13" fillId="0" borderId="0" xfId="6" applyFont="1" applyBorder="1" applyAlignment="1">
      <alignment horizontal="left"/>
    </xf>
    <xf numFmtId="10" fontId="13" fillId="0" borderId="4" xfId="5" applyNumberFormat="1" applyFont="1" applyBorder="1"/>
    <xf numFmtId="10" fontId="13" fillId="0" borderId="0" xfId="5" applyNumberFormat="1" applyFont="1" applyBorder="1"/>
    <xf numFmtId="10" fontId="13" fillId="0" borderId="4" xfId="5" applyNumberFormat="1" applyFont="1" applyBorder="1" applyAlignment="1">
      <alignment horizontal="right"/>
    </xf>
    <xf numFmtId="10" fontId="6" fillId="0" borderId="0" xfId="5" applyNumberFormat="1" applyFont="1" applyBorder="1"/>
    <xf numFmtId="10" fontId="13" fillId="0" borderId="0" xfId="5" applyNumberFormat="1" applyFont="1" applyBorder="1" applyAlignment="1">
      <alignment horizontal="left"/>
    </xf>
    <xf numFmtId="9" fontId="13" fillId="0" borderId="4" xfId="5" applyFont="1" applyBorder="1"/>
    <xf numFmtId="9" fontId="13" fillId="0" borderId="0" xfId="5" applyFont="1" applyBorder="1"/>
    <xf numFmtId="9" fontId="13" fillId="0" borderId="4" xfId="5" applyFont="1" applyBorder="1" applyAlignment="1">
      <alignment horizontal="right"/>
    </xf>
    <xf numFmtId="9" fontId="13" fillId="0" borderId="0" xfId="5" applyFont="1" applyBorder="1" applyAlignment="1">
      <alignment horizontal="left"/>
    </xf>
    <xf numFmtId="43" fontId="8" fillId="0" borderId="4" xfId="6" applyFont="1" applyBorder="1"/>
    <xf numFmtId="43" fontId="8" fillId="0" borderId="0" xfId="6" applyFont="1" applyBorder="1"/>
    <xf numFmtId="43" fontId="8" fillId="0" borderId="4" xfId="6" applyFont="1" applyBorder="1" applyAlignment="1">
      <alignment horizontal="right"/>
    </xf>
    <xf numFmtId="43" fontId="6" fillId="0" borderId="0" xfId="6" applyFont="1" applyBorder="1"/>
    <xf numFmtId="43" fontId="8" fillId="0" borderId="0" xfId="6" applyFont="1" applyBorder="1" applyAlignment="1">
      <alignment horizontal="left"/>
    </xf>
    <xf numFmtId="43" fontId="6" fillId="0" borderId="9" xfId="2" applyFont="1" applyBorder="1"/>
    <xf numFmtId="43" fontId="6" fillId="0" borderId="7" xfId="2" applyFont="1" applyBorder="1"/>
    <xf numFmtId="43" fontId="6" fillId="0" borderId="9" xfId="2" applyFont="1" applyBorder="1" applyAlignment="1">
      <alignment horizontal="right"/>
    </xf>
    <xf numFmtId="43" fontId="6" fillId="0" borderId="0" xfId="6" applyFont="1" applyBorder="1" applyAlignment="1">
      <alignment horizontal="left"/>
    </xf>
    <xf numFmtId="43" fontId="14" fillId="0" borderId="4" xfId="2" applyFont="1" applyBorder="1"/>
    <xf numFmtId="43" fontId="14" fillId="0" borderId="0" xfId="2" applyFont="1" applyBorder="1"/>
    <xf numFmtId="43" fontId="14" fillId="0" borderId="4" xfId="2" applyFont="1" applyBorder="1" applyAlignment="1">
      <alignment horizontal="right"/>
    </xf>
    <xf numFmtId="10" fontId="14" fillId="0" borderId="0" xfId="5" applyNumberFormat="1" applyFont="1" applyBorder="1"/>
    <xf numFmtId="43" fontId="14" fillId="0" borderId="0" xfId="6" applyFont="1" applyBorder="1" applyAlignment="1">
      <alignment horizontal="left"/>
    </xf>
    <xf numFmtId="43" fontId="4" fillId="0" borderId="13" xfId="2" applyFont="1" applyBorder="1"/>
    <xf numFmtId="43" fontId="4" fillId="0" borderId="11" xfId="2" applyFont="1" applyBorder="1"/>
    <xf numFmtId="43" fontId="4" fillId="0" borderId="13" xfId="2" applyFont="1" applyBorder="1" applyAlignment="1">
      <alignment horizontal="right"/>
    </xf>
    <xf numFmtId="0" fontId="6" fillId="0" borderId="0" xfId="7" applyFont="1"/>
    <xf numFmtId="0" fontId="8" fillId="0" borderId="0" xfId="7" applyFont="1"/>
    <xf numFmtId="43" fontId="8" fillId="0" borderId="16" xfId="2" applyFont="1" applyBorder="1"/>
    <xf numFmtId="43" fontId="8" fillId="0" borderId="17" xfId="2" applyFont="1" applyBorder="1"/>
    <xf numFmtId="43" fontId="8" fillId="0" borderId="15" xfId="2" applyFont="1" applyBorder="1" applyAlignment="1">
      <alignment horizontal="right"/>
    </xf>
    <xf numFmtId="43" fontId="8" fillId="0" borderId="18" xfId="7" applyNumberFormat="1" applyFont="1" applyBorder="1"/>
    <xf numFmtId="43" fontId="8" fillId="0" borderId="19" xfId="7" applyNumberFormat="1" applyFont="1" applyBorder="1"/>
    <xf numFmtId="43" fontId="8" fillId="0" borderId="20" xfId="7" applyNumberFormat="1" applyFont="1" applyBorder="1" applyAlignment="1">
      <alignment horizontal="right"/>
    </xf>
    <xf numFmtId="43" fontId="13" fillId="0" borderId="9" xfId="6" applyFont="1" applyBorder="1"/>
    <xf numFmtId="43" fontId="13" fillId="0" borderId="7" xfId="6" applyFont="1" applyBorder="1"/>
    <xf numFmtId="43" fontId="13" fillId="0" borderId="9" xfId="6" applyFont="1" applyBorder="1" applyAlignment="1">
      <alignment horizontal="right"/>
    </xf>
    <xf numFmtId="43" fontId="13" fillId="0" borderId="0" xfId="6" applyFont="1" applyBorder="1"/>
    <xf numFmtId="43" fontId="13" fillId="0" borderId="4" xfId="6" applyFont="1" applyBorder="1"/>
    <xf numFmtId="43" fontId="13" fillId="0" borderId="4" xfId="6" applyFont="1" applyBorder="1" applyAlignment="1">
      <alignment horizontal="right"/>
    </xf>
    <xf numFmtId="9" fontId="8" fillId="0" borderId="4" xfId="5" applyFont="1" applyBorder="1"/>
    <xf numFmtId="9" fontId="8" fillId="0" borderId="0" xfId="5" applyFont="1" applyBorder="1"/>
    <xf numFmtId="9" fontId="8" fillId="0" borderId="4" xfId="5" applyFont="1" applyBorder="1" applyAlignment="1">
      <alignment horizontal="right"/>
    </xf>
    <xf numFmtId="9" fontId="8" fillId="0" borderId="0" xfId="5" applyFont="1" applyBorder="1" applyAlignment="1">
      <alignment horizontal="left"/>
    </xf>
    <xf numFmtId="9" fontId="13" fillId="0" borderId="13" xfId="5" applyFont="1" applyBorder="1"/>
    <xf numFmtId="9" fontId="13" fillId="0" borderId="11" xfId="5" applyFont="1" applyBorder="1"/>
    <xf numFmtId="9" fontId="8" fillId="0" borderId="13" xfId="5" applyFont="1" applyBorder="1"/>
    <xf numFmtId="9" fontId="8" fillId="0" borderId="11" xfId="5" applyFont="1" applyBorder="1"/>
    <xf numFmtId="9" fontId="8" fillId="0" borderId="13" xfId="5" applyFont="1" applyBorder="1" applyAlignment="1">
      <alignment horizontal="right"/>
    </xf>
    <xf numFmtId="43" fontId="4" fillId="0" borderId="6" xfId="2" applyFont="1" applyBorder="1" applyAlignment="1"/>
    <xf numFmtId="43" fontId="4" fillId="0" borderId="7" xfId="2" applyFont="1" applyBorder="1" applyAlignment="1"/>
    <xf numFmtId="43" fontId="4" fillId="0" borderId="8" xfId="2" applyFont="1" applyBorder="1" applyAlignment="1"/>
    <xf numFmtId="43" fontId="4" fillId="0" borderId="14" xfId="2" applyFont="1" applyBorder="1" applyAlignment="1"/>
    <xf numFmtId="43" fontId="4" fillId="0" borderId="0" xfId="2" applyFont="1" applyBorder="1" applyAlignment="1"/>
    <xf numFmtId="43" fontId="4" fillId="0" borderId="15" xfId="2" applyFont="1" applyBorder="1" applyAlignment="1"/>
    <xf numFmtId="167" fontId="6" fillId="0" borderId="0" xfId="4" applyNumberFormat="1" applyFont="1" applyBorder="1"/>
    <xf numFmtId="166" fontId="6" fillId="0" borderId="15" xfId="5" applyNumberFormat="1" applyFont="1" applyBorder="1"/>
    <xf numFmtId="167" fontId="6" fillId="0" borderId="0" xfId="4" applyNumberFormat="1" applyFont="1" applyAlignment="1">
      <alignment horizontal="left"/>
    </xf>
    <xf numFmtId="166" fontId="6" fillId="0" borderId="0" xfId="3" applyNumberFormat="1" applyFont="1" applyBorder="1" applyAlignment="1"/>
    <xf numFmtId="166" fontId="6" fillId="0" borderId="10" xfId="3" applyNumberFormat="1" applyFont="1" applyBorder="1" applyAlignment="1"/>
    <xf numFmtId="166" fontId="6" fillId="0" borderId="11" xfId="3" applyNumberFormat="1" applyFont="1" applyBorder="1" applyAlignment="1"/>
    <xf numFmtId="166" fontId="6" fillId="0" borderId="12" xfId="3" applyNumberFormat="1" applyFont="1" applyBorder="1" applyAlignment="1"/>
    <xf numFmtId="166" fontId="6" fillId="0" borderId="0" xfId="3" applyNumberFormat="1" applyFont="1" applyBorder="1"/>
    <xf numFmtId="166" fontId="6" fillId="0" borderId="0" xfId="3" applyNumberFormat="1" applyFont="1" applyBorder="1" applyAlignment="1">
      <alignment horizontal="left"/>
    </xf>
    <xf numFmtId="166" fontId="6" fillId="0" borderId="0" xfId="3" applyNumberFormat="1" applyFont="1" applyAlignment="1"/>
    <xf numFmtId="0" fontId="11" fillId="0" borderId="0" xfId="7" applyFont="1" applyAlignment="1"/>
    <xf numFmtId="0" fontId="1" fillId="0" borderId="0" xfId="1" applyFont="1" applyAlignment="1"/>
    <xf numFmtId="0" fontId="16" fillId="0" borderId="0" xfId="1" applyFont="1" applyAlignment="1"/>
    <xf numFmtId="0" fontId="17" fillId="0" borderId="0" xfId="1" applyFont="1" applyAlignment="1"/>
    <xf numFmtId="3" fontId="17" fillId="0" borderId="0" xfId="1" applyNumberFormat="1" applyFont="1" applyAlignment="1"/>
    <xf numFmtId="0" fontId="18" fillId="0" borderId="0" xfId="1" applyFont="1" applyAlignment="1"/>
    <xf numFmtId="0" fontId="19" fillId="0" borderId="0" xfId="1" applyFont="1" applyAlignment="1"/>
    <xf numFmtId="4" fontId="17" fillId="0" borderId="0" xfId="1" applyNumberFormat="1" applyFont="1" applyAlignment="1"/>
    <xf numFmtId="0" fontId="20" fillId="0" borderId="0" xfId="1" applyFont="1" applyAlignment="1"/>
    <xf numFmtId="0" fontId="3" fillId="0" borderId="1" xfId="1" applyFont="1" applyBorder="1"/>
    <xf numFmtId="0" fontId="3" fillId="0" borderId="5" xfId="1" applyFont="1" applyBorder="1"/>
    <xf numFmtId="165" fontId="3" fillId="0" borderId="0" xfId="1" applyNumberFormat="1" applyFont="1"/>
    <xf numFmtId="0" fontId="14" fillId="0" borderId="0" xfId="1" applyFont="1"/>
    <xf numFmtId="0" fontId="3" fillId="0" borderId="4" xfId="1" applyFont="1" applyBorder="1"/>
    <xf numFmtId="0" fontId="22" fillId="0" borderId="0" xfId="1" applyFont="1"/>
    <xf numFmtId="10" fontId="24" fillId="0" borderId="0" xfId="5" applyNumberFormat="1" applyFont="1" applyBorder="1"/>
    <xf numFmtId="0" fontId="4" fillId="0" borderId="14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43" fontId="4" fillId="0" borderId="14" xfId="1" applyNumberFormat="1" applyFont="1" applyBorder="1"/>
    <xf numFmtId="43" fontId="4" fillId="0" borderId="0" xfId="1" applyNumberFormat="1" applyFont="1"/>
    <xf numFmtId="43" fontId="4" fillId="0" borderId="15" xfId="1" applyNumberFormat="1" applyFont="1" applyBorder="1"/>
    <xf numFmtId="167" fontId="12" fillId="0" borderId="0" xfId="1" applyNumberFormat="1" applyFont="1"/>
    <xf numFmtId="167" fontId="8" fillId="0" borderId="0" xfId="1" applyNumberFormat="1" applyFont="1"/>
    <xf numFmtId="10" fontId="12" fillId="0" borderId="0" xfId="1" applyNumberFormat="1" applyFont="1"/>
    <xf numFmtId="0" fontId="8" fillId="0" borderId="0" xfId="1" applyFont="1"/>
    <xf numFmtId="9" fontId="6" fillId="0" borderId="0" xfId="1" applyNumberFormat="1" applyFont="1"/>
    <xf numFmtId="0" fontId="1" fillId="0" borderId="0" xfId="1"/>
    <xf numFmtId="43" fontId="22" fillId="0" borderId="6" xfId="2" applyFont="1" applyBorder="1" applyAlignment="1"/>
    <xf numFmtId="43" fontId="22" fillId="0" borderId="7" xfId="2" applyFont="1" applyBorder="1" applyAlignment="1"/>
    <xf numFmtId="43" fontId="22" fillId="0" borderId="8" xfId="2" applyFont="1" applyBorder="1" applyAlignment="1"/>
    <xf numFmtId="43" fontId="23" fillId="0" borderId="0" xfId="6" applyFont="1" applyBorder="1" applyAlignment="1">
      <alignment horizontal="left"/>
    </xf>
    <xf numFmtId="43" fontId="22" fillId="0" borderId="0" xfId="2" applyFont="1" applyBorder="1" applyAlignment="1"/>
    <xf numFmtId="43" fontId="22" fillId="0" borderId="15" xfId="2" applyFont="1" applyBorder="1" applyAlignment="1"/>
    <xf numFmtId="0" fontId="22" fillId="0" borderId="14" xfId="1" applyFont="1" applyBorder="1"/>
    <xf numFmtId="167" fontId="24" fillId="0" borderId="0" xfId="4" applyNumberFormat="1" applyFont="1" applyBorder="1"/>
    <xf numFmtId="9" fontId="24" fillId="0" borderId="15" xfId="3" applyFont="1" applyBorder="1"/>
    <xf numFmtId="167" fontId="24" fillId="0" borderId="0" xfId="4" applyNumberFormat="1" applyFont="1" applyAlignment="1">
      <alignment horizontal="left"/>
    </xf>
    <xf numFmtId="166" fontId="24" fillId="0" borderId="0" xfId="3" applyNumberFormat="1" applyFont="1" applyBorder="1" applyAlignment="1"/>
    <xf numFmtId="166" fontId="24" fillId="0" borderId="10" xfId="3" applyNumberFormat="1" applyFont="1" applyBorder="1" applyAlignment="1"/>
    <xf numFmtId="166" fontId="24" fillId="0" borderId="11" xfId="3" applyNumberFormat="1" applyFont="1" applyBorder="1" applyAlignment="1"/>
    <xf numFmtId="166" fontId="24" fillId="0" borderId="12" xfId="3" applyNumberFormat="1" applyFont="1" applyBorder="1" applyAlignment="1"/>
    <xf numFmtId="166" fontId="24" fillId="0" borderId="0" xfId="3" applyNumberFormat="1" applyFont="1" applyBorder="1"/>
    <xf numFmtId="166" fontId="24" fillId="0" borderId="0" xfId="3" applyNumberFormat="1" applyFont="1" applyBorder="1" applyAlignment="1">
      <alignment horizontal="left"/>
    </xf>
    <xf numFmtId="166" fontId="24" fillId="0" borderId="0" xfId="3" applyNumberFormat="1" applyFont="1" applyAlignment="1"/>
    <xf numFmtId="43" fontId="22" fillId="0" borderId="14" xfId="2" applyFont="1" applyBorder="1" applyAlignment="1"/>
    <xf numFmtId="166" fontId="24" fillId="0" borderId="15" xfId="5" applyNumberFormat="1" applyFont="1" applyBorder="1"/>
    <xf numFmtId="0" fontId="22" fillId="0" borderId="6" xfId="1" applyFont="1" applyBorder="1"/>
    <xf numFmtId="0" fontId="22" fillId="0" borderId="7" xfId="1" applyFont="1" applyBorder="1"/>
    <xf numFmtId="0" fontId="22" fillId="0" borderId="8" xfId="1" applyFont="1" applyBorder="1"/>
    <xf numFmtId="43" fontId="22" fillId="0" borderId="14" xfId="1" applyNumberFormat="1" applyFont="1" applyBorder="1"/>
    <xf numFmtId="43" fontId="22" fillId="0" borderId="15" xfId="1" applyNumberFormat="1" applyFont="1" applyBorder="1"/>
    <xf numFmtId="0" fontId="21" fillId="0" borderId="0" xfId="1" applyFont="1"/>
    <xf numFmtId="167" fontId="21" fillId="0" borderId="0" xfId="1" applyNumberFormat="1" applyFont="1"/>
    <xf numFmtId="167" fontId="21" fillId="0" borderId="28" xfId="1" applyNumberFormat="1" applyFont="1" applyBorder="1"/>
    <xf numFmtId="167" fontId="21" fillId="0" borderId="33" xfId="1" applyNumberFormat="1" applyFont="1" applyBorder="1"/>
    <xf numFmtId="167" fontId="21" fillId="0" borderId="34" xfId="1" applyNumberFormat="1" applyFont="1" applyBorder="1"/>
    <xf numFmtId="9" fontId="21" fillId="0" borderId="0" xfId="1" applyNumberFormat="1" applyFont="1"/>
    <xf numFmtId="43" fontId="0" fillId="0" borderId="0" xfId="2" applyFont="1"/>
    <xf numFmtId="0" fontId="1" fillId="3" borderId="0" xfId="1" applyFill="1"/>
    <xf numFmtId="43" fontId="1" fillId="0" borderId="0" xfId="1" applyNumberFormat="1"/>
    <xf numFmtId="0" fontId="1" fillId="0" borderId="0" xfId="1" applyAlignment="1">
      <alignment horizontal="center"/>
    </xf>
    <xf numFmtId="0" fontId="1" fillId="0" borderId="1" xfId="1" applyBorder="1"/>
    <xf numFmtId="0" fontId="1" fillId="0" borderId="5" xfId="1" applyBorder="1"/>
    <xf numFmtId="166" fontId="0" fillId="0" borderId="0" xfId="3" applyNumberFormat="1" applyFont="1" applyBorder="1" applyAlignment="1"/>
    <xf numFmtId="166" fontId="0" fillId="0" borderId="0" xfId="3" applyNumberFormat="1" applyFont="1" applyAlignment="1"/>
    <xf numFmtId="165" fontId="1" fillId="0" borderId="0" xfId="1" applyNumberFormat="1"/>
    <xf numFmtId="167" fontId="21" fillId="0" borderId="0" xfId="4" applyNumberFormat="1" applyFont="1" applyAlignment="1">
      <alignment horizontal="left"/>
    </xf>
    <xf numFmtId="165" fontId="8" fillId="0" borderId="0" xfId="1" applyNumberFormat="1" applyFont="1"/>
    <xf numFmtId="43" fontId="21" fillId="0" borderId="0" xfId="6" applyFont="1" applyBorder="1" applyAlignment="1">
      <alignment horizontal="left"/>
    </xf>
    <xf numFmtId="10" fontId="21" fillId="0" borderId="4" xfId="5" applyNumberFormat="1" applyFont="1" applyBorder="1"/>
    <xf numFmtId="10" fontId="21" fillId="0" borderId="0" xfId="5" applyNumberFormat="1" applyFont="1" applyBorder="1"/>
    <xf numFmtId="10" fontId="21" fillId="0" borderId="4" xfId="5" applyNumberFormat="1" applyFont="1" applyBorder="1" applyAlignment="1">
      <alignment horizontal="right"/>
    </xf>
    <xf numFmtId="10" fontId="21" fillId="0" borderId="0" xfId="5" applyNumberFormat="1" applyFont="1" applyBorder="1" applyAlignment="1">
      <alignment horizontal="left"/>
    </xf>
    <xf numFmtId="9" fontId="21" fillId="0" borderId="4" xfId="5" applyFont="1" applyBorder="1"/>
    <xf numFmtId="9" fontId="21" fillId="0" borderId="0" xfId="5" applyFont="1" applyBorder="1"/>
    <xf numFmtId="9" fontId="21" fillId="0" borderId="4" xfId="5" applyFont="1" applyBorder="1" applyAlignment="1">
      <alignment horizontal="right"/>
    </xf>
    <xf numFmtId="9" fontId="21" fillId="0" borderId="0" xfId="5" applyFont="1" applyBorder="1" applyAlignment="1">
      <alignment horizontal="left"/>
    </xf>
    <xf numFmtId="0" fontId="6" fillId="0" borderId="6" xfId="1" applyFont="1" applyBorder="1"/>
    <xf numFmtId="0" fontId="14" fillId="0" borderId="14" xfId="1" applyFont="1" applyBorder="1"/>
    <xf numFmtId="0" fontId="4" fillId="0" borderId="10" xfId="1" applyFont="1" applyBorder="1"/>
    <xf numFmtId="43" fontId="21" fillId="0" borderId="9" xfId="6" applyFont="1" applyBorder="1"/>
    <xf numFmtId="43" fontId="21" fillId="0" borderId="7" xfId="6" applyFont="1" applyBorder="1"/>
    <xf numFmtId="43" fontId="21" fillId="0" borderId="9" xfId="6" applyFont="1" applyBorder="1" applyAlignment="1">
      <alignment horizontal="right"/>
    </xf>
    <xf numFmtId="0" fontId="1" fillId="0" borderId="4" xfId="1" applyBorder="1"/>
    <xf numFmtId="43" fontId="21" fillId="0" borderId="0" xfId="6" applyFont="1" applyBorder="1"/>
    <xf numFmtId="43" fontId="21" fillId="0" borderId="4" xfId="6" applyFont="1" applyBorder="1"/>
    <xf numFmtId="43" fontId="21" fillId="0" borderId="4" xfId="6" applyFont="1" applyBorder="1" applyAlignment="1">
      <alignment horizontal="right"/>
    </xf>
    <xf numFmtId="9" fontId="21" fillId="0" borderId="13" xfId="5" applyFont="1" applyBorder="1"/>
    <xf numFmtId="9" fontId="21" fillId="0" borderId="11" xfId="5" applyFont="1" applyBorder="1"/>
    <xf numFmtId="0" fontId="12" fillId="0" borderId="0" xfId="1" applyFont="1"/>
    <xf numFmtId="167" fontId="8" fillId="0" borderId="6" xfId="2" applyNumberFormat="1" applyFont="1" applyBorder="1"/>
    <xf numFmtId="167" fontId="8" fillId="0" borderId="9" xfId="2" applyNumberFormat="1" applyFont="1" applyBorder="1"/>
    <xf numFmtId="167" fontId="8" fillId="0" borderId="7" xfId="2" applyNumberFormat="1" applyFont="1" applyBorder="1"/>
    <xf numFmtId="167" fontId="8" fillId="0" borderId="14" xfId="2" applyNumberFormat="1" applyFont="1" applyBorder="1"/>
    <xf numFmtId="167" fontId="8" fillId="0" borderId="4" xfId="2" applyNumberFormat="1" applyFont="1" applyBorder="1"/>
    <xf numFmtId="167" fontId="8" fillId="0" borderId="0" xfId="2" applyNumberFormat="1" applyFont="1" applyBorder="1"/>
    <xf numFmtId="167" fontId="8" fillId="0" borderId="10" xfId="2" applyNumberFormat="1" applyFont="1" applyBorder="1"/>
    <xf numFmtId="167" fontId="8" fillId="0" borderId="13" xfId="2" applyNumberFormat="1" applyFont="1" applyBorder="1"/>
    <xf numFmtId="167" fontId="8" fillId="0" borderId="11" xfId="2" applyNumberFormat="1" applyFont="1" applyBorder="1"/>
    <xf numFmtId="167" fontId="21" fillId="0" borderId="9" xfId="1" applyNumberFormat="1" applyFont="1" applyBorder="1"/>
    <xf numFmtId="167" fontId="21" fillId="0" borderId="4" xfId="1" applyNumberFormat="1" applyFont="1" applyBorder="1"/>
    <xf numFmtId="167" fontId="21" fillId="0" borderId="13" xfId="1" applyNumberFormat="1" applyFont="1" applyBorder="1"/>
    <xf numFmtId="9" fontId="21" fillId="0" borderId="28" xfId="1" applyNumberFormat="1" applyFont="1" applyBorder="1"/>
    <xf numFmtId="9" fontId="21" fillId="0" borderId="31" xfId="1" applyNumberFormat="1" applyFont="1" applyBorder="1"/>
    <xf numFmtId="9" fontId="12" fillId="0" borderId="0" xfId="1" applyNumberFormat="1" applyFont="1"/>
    <xf numFmtId="9" fontId="21" fillId="0" borderId="32" xfId="1" applyNumberFormat="1" applyFont="1" applyBorder="1"/>
    <xf numFmtId="10" fontId="8" fillId="0" borderId="5" xfId="1" applyNumberFormat="1" applyFont="1" applyBorder="1"/>
    <xf numFmtId="9" fontId="8" fillId="0" borderId="5" xfId="1" applyNumberFormat="1" applyFont="1" applyBorder="1"/>
    <xf numFmtId="9" fontId="8" fillId="0" borderId="0" xfId="1" applyNumberFormat="1" applyFont="1"/>
    <xf numFmtId="49" fontId="21" fillId="0" borderId="0" xfId="1" applyNumberFormat="1" applyFont="1"/>
    <xf numFmtId="166" fontId="8" fillId="0" borderId="28" xfId="1" applyNumberFormat="1" applyFont="1" applyBorder="1"/>
    <xf numFmtId="166" fontId="8" fillId="0" borderId="0" xfId="1" applyNumberFormat="1" applyFont="1"/>
    <xf numFmtId="166" fontId="8" fillId="0" borderId="9" xfId="1" applyNumberFormat="1" applyFont="1" applyBorder="1"/>
    <xf numFmtId="166" fontId="8" fillId="0" borderId="17" xfId="1" applyNumberFormat="1" applyFont="1" applyBorder="1"/>
    <xf numFmtId="166" fontId="8" fillId="0" borderId="4" xfId="1" applyNumberFormat="1" applyFont="1" applyBorder="1"/>
    <xf numFmtId="166" fontId="8" fillId="0" borderId="33" xfId="1" applyNumberFormat="1" applyFont="1" applyBorder="1"/>
    <xf numFmtId="166" fontId="8" fillId="0" borderId="34" xfId="1" applyNumberFormat="1" applyFont="1" applyBorder="1"/>
    <xf numFmtId="166" fontId="8" fillId="0" borderId="13" xfId="1" applyNumberFormat="1" applyFont="1" applyBorder="1"/>
    <xf numFmtId="166" fontId="8" fillId="0" borderId="19" xfId="1" applyNumberFormat="1" applyFont="1" applyBorder="1"/>
    <xf numFmtId="0" fontId="22" fillId="0" borderId="0" xfId="1" applyFont="1" applyBorder="1"/>
    <xf numFmtId="43" fontId="22" fillId="0" borderId="0" xfId="1" applyNumberFormat="1" applyFont="1" applyBorder="1"/>
    <xf numFmtId="0" fontId="0" fillId="0" borderId="0" xfId="0" applyNumberFormat="1"/>
    <xf numFmtId="3" fontId="11" fillId="0" borderId="0" xfId="7" applyNumberFormat="1" applyFont="1" applyAlignment="1"/>
    <xf numFmtId="4" fontId="11" fillId="0" borderId="0" xfId="7" applyNumberFormat="1" applyFont="1" applyAlignment="1"/>
    <xf numFmtId="10" fontId="28" fillId="0" borderId="0" xfId="5" applyNumberFormat="1" applyFont="1" applyBorder="1" applyAlignment="1">
      <alignment horizontal="left"/>
    </xf>
    <xf numFmtId="167" fontId="2" fillId="15" borderId="21" xfId="4" applyNumberFormat="1" applyFont="1" applyFill="1" applyBorder="1" applyAlignment="1">
      <alignment horizontal="center"/>
    </xf>
    <xf numFmtId="167" fontId="2" fillId="15" borderId="22" xfId="4" applyNumberFormat="1" applyFont="1" applyFill="1" applyBorder="1" applyAlignment="1">
      <alignment horizontal="center"/>
    </xf>
    <xf numFmtId="167" fontId="2" fillId="15" borderId="23" xfId="4" applyNumberFormat="1" applyFont="1" applyFill="1" applyBorder="1" applyAlignment="1">
      <alignment horizontal="center"/>
    </xf>
    <xf numFmtId="167" fontId="2" fillId="16" borderId="1" xfId="4" applyNumberFormat="1" applyFont="1" applyFill="1" applyBorder="1" applyAlignment="1">
      <alignment horizontal="center"/>
    </xf>
    <xf numFmtId="167" fontId="2" fillId="16" borderId="2" xfId="4" applyNumberFormat="1" applyFont="1" applyFill="1" applyBorder="1" applyAlignment="1">
      <alignment horizontal="center"/>
    </xf>
    <xf numFmtId="167" fontId="2" fillId="16" borderId="3" xfId="4" applyNumberFormat="1" applyFont="1" applyFill="1" applyBorder="1" applyAlignment="1">
      <alignment horizontal="center"/>
    </xf>
    <xf numFmtId="0" fontId="7" fillId="13" borderId="14" xfId="1" applyFont="1" applyFill="1" applyBorder="1" applyAlignment="1">
      <alignment horizontal="center"/>
    </xf>
    <xf numFmtId="0" fontId="7" fillId="13" borderId="0" xfId="1" applyFont="1" applyFill="1" applyAlignment="1">
      <alignment horizontal="center"/>
    </xf>
    <xf numFmtId="0" fontId="7" fillId="13" borderId="15" xfId="1" applyFont="1" applyFill="1" applyBorder="1" applyAlignment="1">
      <alignment horizontal="center"/>
    </xf>
    <xf numFmtId="167" fontId="2" fillId="2" borderId="1" xfId="4" applyNumberFormat="1" applyFont="1" applyFill="1" applyBorder="1" applyAlignment="1">
      <alignment horizontal="center"/>
    </xf>
    <xf numFmtId="167" fontId="2" fillId="2" borderId="2" xfId="4" applyNumberFormat="1" applyFont="1" applyFill="1" applyBorder="1" applyAlignment="1">
      <alignment horizontal="center"/>
    </xf>
    <xf numFmtId="167" fontId="2" fillId="2" borderId="3" xfId="4" applyNumberFormat="1" applyFont="1" applyFill="1" applyBorder="1" applyAlignment="1">
      <alignment horizontal="center"/>
    </xf>
    <xf numFmtId="167" fontId="2" fillId="14" borderId="1" xfId="4" applyNumberFormat="1" applyFont="1" applyFill="1" applyBorder="1" applyAlignment="1">
      <alignment horizontal="center"/>
    </xf>
    <xf numFmtId="167" fontId="2" fillId="14" borderId="2" xfId="4" applyNumberFormat="1" applyFont="1" applyFill="1" applyBorder="1" applyAlignment="1">
      <alignment horizontal="center"/>
    </xf>
    <xf numFmtId="167" fontId="2" fillId="14" borderId="3" xfId="4" applyNumberFormat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7" fillId="8" borderId="2" xfId="1" applyFont="1" applyFill="1" applyBorder="1" applyAlignment="1">
      <alignment horizontal="center"/>
    </xf>
    <xf numFmtId="0" fontId="7" fillId="8" borderId="3" xfId="1" applyFont="1" applyFill="1" applyBorder="1" applyAlignment="1">
      <alignment horizontal="center"/>
    </xf>
    <xf numFmtId="0" fontId="7" fillId="12" borderId="1" xfId="1" applyFont="1" applyFill="1" applyBorder="1" applyAlignment="1">
      <alignment horizontal="center"/>
    </xf>
    <xf numFmtId="0" fontId="7" fillId="12" borderId="2" xfId="1" applyFont="1" applyFill="1" applyBorder="1" applyAlignment="1">
      <alignment horizontal="center"/>
    </xf>
    <xf numFmtId="0" fontId="7" fillId="12" borderId="3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7" fillId="10" borderId="1" xfId="1" applyFont="1" applyFill="1" applyBorder="1" applyAlignment="1">
      <alignment horizontal="center"/>
    </xf>
    <xf numFmtId="0" fontId="7" fillId="10" borderId="2" xfId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11" borderId="1" xfId="1" applyFont="1" applyFill="1" applyBorder="1" applyAlignment="1">
      <alignment horizontal="center"/>
    </xf>
    <xf numFmtId="0" fontId="7" fillId="11" borderId="2" xfId="1" applyFont="1" applyFill="1" applyBorder="1" applyAlignment="1">
      <alignment horizontal="center"/>
    </xf>
    <xf numFmtId="0" fontId="7" fillId="11" borderId="3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0" fontId="7" fillId="7" borderId="10" xfId="1" applyFont="1" applyFill="1" applyBorder="1" applyAlignment="1">
      <alignment horizontal="center"/>
    </xf>
    <xf numFmtId="0" fontId="7" fillId="7" borderId="11" xfId="1" applyFont="1" applyFill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7" fillId="17" borderId="1" xfId="1" applyFont="1" applyFill="1" applyBorder="1" applyAlignment="1">
      <alignment horizontal="center"/>
    </xf>
    <xf numFmtId="0" fontId="7" fillId="17" borderId="2" xfId="1" applyFont="1" applyFill="1" applyBorder="1" applyAlignment="1">
      <alignment horizontal="center"/>
    </xf>
    <xf numFmtId="0" fontId="7" fillId="17" borderId="3" xfId="1" applyFont="1" applyFill="1" applyBorder="1" applyAlignment="1">
      <alignment horizontal="center"/>
    </xf>
    <xf numFmtId="0" fontId="8" fillId="9" borderId="1" xfId="1" applyFont="1" applyFill="1" applyBorder="1" applyAlignment="1">
      <alignment horizontal="center"/>
    </xf>
    <xf numFmtId="0" fontId="8" fillId="9" borderId="2" xfId="1" applyFont="1" applyFill="1" applyBorder="1" applyAlignment="1">
      <alignment horizontal="center"/>
    </xf>
    <xf numFmtId="0" fontId="8" fillId="9" borderId="3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2" fillId="5" borderId="29" xfId="1" applyFont="1" applyFill="1" applyBorder="1" applyAlignment="1">
      <alignment horizontal="center"/>
    </xf>
    <xf numFmtId="0" fontId="25" fillId="0" borderId="26" xfId="1" applyFont="1" applyBorder="1"/>
    <xf numFmtId="0" fontId="25" fillId="0" borderId="30" xfId="1" applyFont="1" applyBorder="1"/>
    <xf numFmtId="0" fontId="2" fillId="5" borderId="24" xfId="1" applyFont="1" applyFill="1" applyBorder="1" applyAlignment="1">
      <alignment horizontal="center"/>
    </xf>
    <xf numFmtId="0" fontId="25" fillId="0" borderId="25" xfId="1" applyFont="1" applyBorder="1"/>
    <xf numFmtId="0" fontId="25" fillId="0" borderId="27" xfId="1" applyFont="1" applyBorder="1"/>
    <xf numFmtId="0" fontId="26" fillId="0" borderId="25" xfId="1" applyFont="1" applyBorder="1"/>
    <xf numFmtId="0" fontId="26" fillId="0" borderId="26" xfId="1" applyFont="1" applyBorder="1"/>
    <xf numFmtId="0" fontId="26" fillId="0" borderId="27" xfId="1" applyFont="1" applyBorder="1"/>
    <xf numFmtId="0" fontId="2" fillId="5" borderId="10" xfId="7" applyFont="1" applyFill="1" applyBorder="1" applyAlignment="1">
      <alignment horizontal="center"/>
    </xf>
    <xf numFmtId="0" fontId="2" fillId="5" borderId="11" xfId="7" applyFont="1" applyFill="1" applyBorder="1" applyAlignment="1">
      <alignment horizontal="center"/>
    </xf>
    <xf numFmtId="0" fontId="2" fillId="5" borderId="12" xfId="7" applyFont="1" applyFill="1" applyBorder="1" applyAlignment="1">
      <alignment horizontal="center"/>
    </xf>
    <xf numFmtId="0" fontId="7" fillId="5" borderId="10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0" fontId="7" fillId="5" borderId="12" xfId="1" applyFont="1" applyFill="1" applyBorder="1" applyAlignment="1">
      <alignment horizontal="center"/>
    </xf>
    <xf numFmtId="0" fontId="7" fillId="4" borderId="10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7" fillId="4" borderId="12" xfId="1" applyFont="1" applyFill="1" applyBorder="1" applyAlignment="1">
      <alignment horizontal="center"/>
    </xf>
    <xf numFmtId="43" fontId="21" fillId="3" borderId="0" xfId="6" applyFont="1" applyFill="1" applyBorder="1" applyAlignment="1">
      <alignment horizontal="left"/>
    </xf>
    <xf numFmtId="0" fontId="7" fillId="4" borderId="0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7" fillId="6" borderId="0" xfId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0" fontId="7" fillId="8" borderId="0" xfId="1" applyFont="1" applyFill="1" applyBorder="1" applyAlignment="1">
      <alignment horizontal="center"/>
    </xf>
    <xf numFmtId="0" fontId="8" fillId="9" borderId="0" xfId="1" applyFont="1" applyFill="1" applyBorder="1" applyAlignment="1">
      <alignment horizontal="center"/>
    </xf>
    <xf numFmtId="0" fontId="7" fillId="10" borderId="0" xfId="1" applyFont="1" applyFill="1" applyBorder="1" applyAlignment="1">
      <alignment horizontal="center"/>
    </xf>
    <xf numFmtId="0" fontId="7" fillId="11" borderId="0" xfId="1" applyFont="1" applyFill="1" applyBorder="1" applyAlignment="1">
      <alignment horizontal="center"/>
    </xf>
    <xf numFmtId="0" fontId="7" fillId="12" borderId="0" xfId="1" applyFont="1" applyFill="1" applyBorder="1" applyAlignment="1">
      <alignment horizontal="center"/>
    </xf>
    <xf numFmtId="0" fontId="7" fillId="13" borderId="0" xfId="1" applyFont="1" applyFill="1" applyBorder="1" applyAlignment="1">
      <alignment horizontal="center"/>
    </xf>
    <xf numFmtId="167" fontId="2" fillId="2" borderId="0" xfId="4" applyNumberFormat="1" applyFont="1" applyFill="1" applyBorder="1" applyAlignment="1">
      <alignment horizontal="center"/>
    </xf>
    <xf numFmtId="167" fontId="2" fillId="14" borderId="0" xfId="4" applyNumberFormat="1" applyFont="1" applyFill="1" applyBorder="1" applyAlignment="1">
      <alignment horizontal="center"/>
    </xf>
    <xf numFmtId="0" fontId="2" fillId="5" borderId="0" xfId="7" applyFont="1" applyFill="1" applyBorder="1" applyAlignment="1">
      <alignment horizontal="center"/>
    </xf>
    <xf numFmtId="167" fontId="2" fillId="15" borderId="0" xfId="4" applyNumberFormat="1" applyFont="1" applyFill="1" applyBorder="1" applyAlignment="1">
      <alignment horizontal="center"/>
    </xf>
    <xf numFmtId="167" fontId="2" fillId="16" borderId="0" xfId="4" applyNumberFormat="1" applyFont="1" applyFill="1" applyBorder="1" applyAlignment="1">
      <alignment horizontal="center"/>
    </xf>
    <xf numFmtId="43" fontId="8" fillId="3" borderId="0" xfId="6" applyFont="1" applyFill="1" applyBorder="1" applyAlignment="1">
      <alignment horizontal="left"/>
    </xf>
  </cellXfs>
  <cellStyles count="8">
    <cellStyle name="Comma 2" xfId="2" xr:uid="{00000000-0005-0000-0000-000000000000}"/>
    <cellStyle name="Comma 2 2" xfId="4" xr:uid="{00000000-0005-0000-0000-000001000000}"/>
    <cellStyle name="Comma 3" xfId="6" xr:uid="{00000000-0005-0000-0000-000002000000}"/>
    <cellStyle name="Normal" xfId="0" builtinId="0"/>
    <cellStyle name="Normal 2" xfId="1" xr:uid="{00000000-0005-0000-0000-000005000000}"/>
    <cellStyle name="Normal 2 2" xfId="7" xr:uid="{00000000-0005-0000-0000-000006000000}"/>
    <cellStyle name="Percent 2" xfId="3" xr:uid="{00000000-0005-0000-0000-000007000000}"/>
    <cellStyle name="Percent 2 2" xfId="5" xr:uid="{00000000-0005-0000-0000-000008000000}"/>
  </cellStyles>
  <dxfs count="3883"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023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900" cy="889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63500" cy="63500"/>
    <xdr:pic>
      <xdr:nvPicPr>
        <xdr:cNvPr id="3" name="Picture 2" descr="http://siamchart.com/css/sort_down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00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935"/>
  <sheetViews>
    <sheetView zoomScale="113" workbookViewId="0">
      <selection activeCell="I15" sqref="I15"/>
    </sheetView>
  </sheetViews>
  <sheetFormatPr defaultColWidth="12.625" defaultRowHeight="15" customHeight="1"/>
  <cols>
    <col min="1" max="1" width="9.5" style="104" bestFit="1" customWidth="1"/>
    <col min="2" max="2" width="4.125" style="104" bestFit="1" customWidth="1"/>
    <col min="3" max="3" width="10" style="104" bestFit="1" customWidth="1"/>
    <col min="4" max="4" width="8.625" style="104" bestFit="1" customWidth="1"/>
    <col min="5" max="5" width="6.125" style="104" bestFit="1" customWidth="1"/>
    <col min="6" max="6" width="6.875" style="104" bestFit="1" customWidth="1"/>
    <col min="7" max="7" width="11.625" style="104" bestFit="1" customWidth="1"/>
    <col min="8" max="8" width="9.125" style="104" bestFit="1" customWidth="1"/>
    <col min="9" max="9" width="9.5" style="104" bestFit="1" customWidth="1"/>
    <col min="10" max="10" width="9.125" style="104" bestFit="1" customWidth="1"/>
    <col min="11" max="11" width="6.125" style="104" bestFit="1" customWidth="1"/>
    <col min="12" max="12" width="7.125" style="104" bestFit="1" customWidth="1"/>
    <col min="13" max="13" width="5.125" style="104" bestFit="1" customWidth="1"/>
    <col min="14" max="14" width="6.125" style="104" bestFit="1" customWidth="1"/>
    <col min="15" max="15" width="7" style="104" bestFit="1" customWidth="1"/>
    <col min="16" max="17" width="8.875" style="104" bestFit="1" customWidth="1"/>
    <col min="18" max="18" width="7.125" style="104" bestFit="1" customWidth="1"/>
    <col min="19" max="19" width="8.5" style="104" bestFit="1" customWidth="1"/>
    <col min="20" max="20" width="5.875" style="104" bestFit="1" customWidth="1"/>
    <col min="21" max="22" width="7.375" style="104" bestFit="1" customWidth="1"/>
    <col min="23" max="23" width="6.875" style="104" bestFit="1" customWidth="1"/>
    <col min="24" max="16384" width="12.625" style="104"/>
  </cols>
  <sheetData>
    <row r="1" spans="1:24" ht="15.7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>
      <c r="A2" s="107" t="s">
        <v>901</v>
      </c>
      <c r="B2" s="107" t="s">
        <v>902</v>
      </c>
      <c r="C2" s="107" t="s">
        <v>903</v>
      </c>
      <c r="D2" s="107" t="s">
        <v>904</v>
      </c>
      <c r="E2" s="107" t="s">
        <v>905</v>
      </c>
      <c r="F2" s="106"/>
      <c r="G2" s="111"/>
      <c r="H2" s="111"/>
      <c r="I2" s="111"/>
      <c r="J2" s="107"/>
      <c r="P2" s="107"/>
      <c r="Q2" s="107"/>
      <c r="R2" s="107"/>
      <c r="S2" s="107"/>
      <c r="T2" s="107"/>
      <c r="U2" s="107"/>
      <c r="V2" s="107"/>
      <c r="W2" s="110"/>
      <c r="X2" s="107"/>
    </row>
    <row r="3" spans="1:24">
      <c r="A3" s="107" t="s">
        <v>906</v>
      </c>
      <c r="B3" s="107"/>
      <c r="C3" s="107"/>
      <c r="D3" s="107"/>
      <c r="E3" s="107">
        <v>18.62</v>
      </c>
      <c r="F3" s="106"/>
      <c r="G3" s="108"/>
      <c r="H3" s="108"/>
      <c r="I3" s="108"/>
      <c r="J3" s="107"/>
      <c r="P3" s="107"/>
      <c r="Q3" s="111"/>
      <c r="R3" s="111"/>
      <c r="S3" s="111"/>
      <c r="T3" s="107"/>
      <c r="U3" s="107"/>
      <c r="V3" s="107"/>
      <c r="W3" s="109"/>
      <c r="X3" s="107"/>
    </row>
    <row r="4" spans="1:24">
      <c r="A4" s="107" t="s">
        <v>836</v>
      </c>
      <c r="B4" s="107">
        <v>1</v>
      </c>
      <c r="C4" s="107" t="s">
        <v>114</v>
      </c>
      <c r="D4" s="107"/>
      <c r="E4" s="107">
        <v>7</v>
      </c>
      <c r="F4" s="109"/>
      <c r="G4" s="108"/>
      <c r="H4" s="108"/>
      <c r="I4" s="108"/>
      <c r="J4" s="107"/>
      <c r="P4" s="107"/>
      <c r="Q4" s="108"/>
      <c r="R4" s="108"/>
      <c r="S4" s="108"/>
      <c r="T4" s="107"/>
      <c r="U4" s="107"/>
      <c r="V4" s="107"/>
      <c r="W4" s="106"/>
      <c r="X4" s="107"/>
    </row>
    <row r="5" spans="1:24">
      <c r="A5" s="107" t="s">
        <v>907</v>
      </c>
      <c r="B5" s="107">
        <v>2</v>
      </c>
      <c r="C5" s="107" t="s">
        <v>283</v>
      </c>
      <c r="D5" s="107"/>
      <c r="E5" s="107">
        <v>69.25</v>
      </c>
      <c r="F5" s="106"/>
      <c r="G5" s="108"/>
      <c r="H5" s="107"/>
      <c r="I5" s="108"/>
      <c r="J5" s="107"/>
      <c r="P5" s="107"/>
      <c r="Q5" s="107"/>
      <c r="R5" s="107"/>
      <c r="S5" s="108"/>
      <c r="T5" s="107"/>
      <c r="U5" s="107"/>
      <c r="V5" s="107"/>
      <c r="W5" s="109"/>
      <c r="X5" s="107"/>
    </row>
    <row r="6" spans="1:24">
      <c r="A6" s="107" t="s">
        <v>835</v>
      </c>
      <c r="B6" s="107">
        <v>3</v>
      </c>
      <c r="C6" s="107" t="s">
        <v>114</v>
      </c>
      <c r="D6" s="107"/>
      <c r="E6" s="107">
        <v>0.9</v>
      </c>
      <c r="F6" s="107"/>
      <c r="G6" s="108"/>
      <c r="H6" s="108"/>
      <c r="I6" s="108"/>
      <c r="J6" s="107"/>
      <c r="P6" s="107"/>
      <c r="Q6" s="108"/>
      <c r="R6" s="108"/>
      <c r="S6" s="108"/>
      <c r="T6" s="107"/>
      <c r="U6" s="107"/>
      <c r="V6" s="107"/>
      <c r="W6" s="109"/>
      <c r="X6" s="107"/>
    </row>
    <row r="7" spans="1:24">
      <c r="A7" s="107" t="s">
        <v>834</v>
      </c>
      <c r="B7" s="107">
        <v>4</v>
      </c>
      <c r="C7" s="107" t="s">
        <v>114</v>
      </c>
      <c r="D7" s="107"/>
      <c r="E7" s="107">
        <v>4.9800000000000004</v>
      </c>
      <c r="F7" s="107"/>
      <c r="G7" s="108"/>
      <c r="H7" s="108"/>
      <c r="I7" s="108"/>
      <c r="J7" s="107"/>
      <c r="P7" s="107"/>
      <c r="Q7" s="108"/>
      <c r="R7" s="107"/>
      <c r="S7" s="108"/>
      <c r="T7" s="107"/>
      <c r="U7" s="107"/>
      <c r="V7" s="107"/>
      <c r="W7" s="109"/>
      <c r="X7" s="107"/>
    </row>
    <row r="8" spans="1:24">
      <c r="A8" s="107" t="s">
        <v>833</v>
      </c>
      <c r="B8" s="107">
        <v>5</v>
      </c>
      <c r="C8" s="107" t="s">
        <v>117</v>
      </c>
      <c r="D8" s="107" t="s">
        <v>121</v>
      </c>
      <c r="E8" s="107">
        <v>1.5</v>
      </c>
      <c r="F8" s="106"/>
      <c r="G8" s="108"/>
      <c r="H8" s="108"/>
      <c r="I8" s="108"/>
      <c r="J8" s="107"/>
      <c r="P8" s="107"/>
      <c r="Q8" s="107"/>
      <c r="R8" s="107"/>
      <c r="S8" s="108"/>
      <c r="T8" s="107"/>
      <c r="U8" s="107"/>
      <c r="V8" s="107"/>
      <c r="W8" s="106"/>
      <c r="X8" s="107"/>
    </row>
    <row r="9" spans="1:24">
      <c r="A9" s="107" t="s">
        <v>832</v>
      </c>
      <c r="B9" s="107">
        <v>6</v>
      </c>
      <c r="C9" s="107" t="s">
        <v>114</v>
      </c>
      <c r="D9" s="107"/>
      <c r="E9" s="107">
        <v>2.6</v>
      </c>
      <c r="F9" s="107"/>
      <c r="G9" s="108"/>
      <c r="H9" s="107"/>
      <c r="I9" s="107"/>
      <c r="J9" s="107"/>
      <c r="P9" s="107"/>
      <c r="Q9" s="108"/>
      <c r="R9" s="108"/>
      <c r="S9" s="108"/>
      <c r="T9" s="107"/>
      <c r="U9" s="107"/>
      <c r="V9" s="107"/>
      <c r="W9" s="106"/>
      <c r="X9" s="107"/>
    </row>
    <row r="10" spans="1:24">
      <c r="A10" s="107" t="s">
        <v>831</v>
      </c>
      <c r="B10" s="107">
        <v>7</v>
      </c>
      <c r="C10" s="107" t="s">
        <v>114</v>
      </c>
      <c r="D10" s="107"/>
      <c r="E10" s="107">
        <v>5.95</v>
      </c>
      <c r="F10" s="106"/>
      <c r="G10" s="108"/>
      <c r="H10" s="107"/>
      <c r="I10" s="107"/>
      <c r="J10" s="107"/>
      <c r="P10" s="107"/>
      <c r="Q10" s="108"/>
      <c r="R10" s="108"/>
      <c r="S10" s="108"/>
      <c r="T10" s="107"/>
      <c r="U10" s="107"/>
      <c r="V10" s="107"/>
      <c r="W10" s="109"/>
      <c r="X10" s="107"/>
    </row>
    <row r="11" spans="1:24">
      <c r="A11" s="107" t="s">
        <v>830</v>
      </c>
      <c r="B11" s="107">
        <v>8</v>
      </c>
      <c r="C11" s="107" t="s">
        <v>117</v>
      </c>
      <c r="D11" s="107"/>
      <c r="E11" s="107">
        <v>1.51</v>
      </c>
      <c r="F11" s="107"/>
      <c r="G11" s="108"/>
      <c r="H11" s="108"/>
      <c r="I11" s="108"/>
      <c r="J11" s="107"/>
      <c r="P11" s="107"/>
      <c r="Q11" s="108"/>
      <c r="R11" s="108"/>
      <c r="S11" s="107"/>
      <c r="T11" s="107"/>
      <c r="U11" s="107"/>
      <c r="V11" s="107"/>
      <c r="W11" s="110"/>
      <c r="X11" s="107"/>
    </row>
    <row r="12" spans="1:24">
      <c r="A12" s="107" t="s">
        <v>829</v>
      </c>
      <c r="B12" s="107">
        <v>9</v>
      </c>
      <c r="C12" s="107" t="s">
        <v>114</v>
      </c>
      <c r="D12" s="107" t="s">
        <v>244</v>
      </c>
      <c r="E12" s="107">
        <v>1.01</v>
      </c>
      <c r="F12" s="106"/>
      <c r="G12" s="108"/>
      <c r="H12" s="108"/>
      <c r="I12" s="108"/>
      <c r="J12" s="107"/>
      <c r="P12" s="107"/>
      <c r="Q12" s="108"/>
      <c r="R12" s="107"/>
      <c r="S12" s="107"/>
      <c r="T12" s="107"/>
      <c r="U12" s="107"/>
      <c r="V12" s="107"/>
      <c r="W12" s="109"/>
      <c r="X12" s="107"/>
    </row>
    <row r="13" spans="1:24">
      <c r="A13" s="107" t="s">
        <v>828</v>
      </c>
      <c r="B13" s="107">
        <v>10</v>
      </c>
      <c r="C13" s="107" t="s">
        <v>117</v>
      </c>
      <c r="D13" s="107"/>
      <c r="E13" s="107">
        <v>0.86</v>
      </c>
      <c r="F13" s="109"/>
      <c r="G13" s="108"/>
      <c r="H13" s="108"/>
      <c r="I13" s="107"/>
      <c r="J13" s="107"/>
      <c r="P13" s="107"/>
      <c r="Q13" s="108"/>
      <c r="R13" s="108"/>
      <c r="S13" s="108"/>
      <c r="T13" s="107"/>
      <c r="U13" s="107"/>
      <c r="V13" s="107"/>
      <c r="W13" s="109"/>
      <c r="X13" s="107"/>
    </row>
    <row r="14" spans="1:24">
      <c r="A14" s="107" t="s">
        <v>827</v>
      </c>
      <c r="B14" s="107">
        <v>11</v>
      </c>
      <c r="C14" s="107" t="s">
        <v>117</v>
      </c>
      <c r="D14" s="107"/>
      <c r="E14" s="107">
        <v>3.62</v>
      </c>
      <c r="F14" s="109"/>
      <c r="G14" s="108"/>
      <c r="H14" s="108"/>
      <c r="I14" s="108"/>
      <c r="J14" s="107"/>
      <c r="P14" s="107"/>
      <c r="Q14" s="108"/>
      <c r="R14" s="108"/>
      <c r="S14" s="108"/>
      <c r="T14" s="107"/>
      <c r="U14" s="107"/>
      <c r="V14" s="107"/>
      <c r="W14" s="106"/>
      <c r="X14" s="107"/>
    </row>
    <row r="15" spans="1:24">
      <c r="A15" s="107" t="s">
        <v>826</v>
      </c>
      <c r="B15" s="107">
        <v>12</v>
      </c>
      <c r="C15" s="107" t="s">
        <v>117</v>
      </c>
      <c r="D15" s="107" t="s">
        <v>908</v>
      </c>
      <c r="E15" s="107">
        <v>1.91</v>
      </c>
      <c r="F15" s="106"/>
      <c r="G15" s="108"/>
      <c r="H15" s="108"/>
      <c r="I15" s="108"/>
      <c r="J15" s="107"/>
      <c r="P15" s="107"/>
      <c r="Q15" s="108"/>
      <c r="R15" s="108"/>
      <c r="S15" s="108"/>
      <c r="T15" s="107"/>
      <c r="U15" s="107"/>
      <c r="V15" s="107"/>
      <c r="W15" s="106"/>
      <c r="X15" s="107"/>
    </row>
    <row r="16" spans="1:24">
      <c r="A16" s="107" t="s">
        <v>825</v>
      </c>
      <c r="B16" s="107">
        <v>13</v>
      </c>
      <c r="C16" s="107" t="s">
        <v>114</v>
      </c>
      <c r="D16" s="107"/>
      <c r="E16" s="107">
        <v>2.08</v>
      </c>
      <c r="F16" s="107"/>
      <c r="G16" s="108"/>
      <c r="H16" s="108"/>
      <c r="I16" s="108"/>
      <c r="J16" s="107"/>
      <c r="P16" s="107"/>
      <c r="Q16" s="108"/>
      <c r="R16" s="108"/>
      <c r="S16" s="108"/>
      <c r="T16" s="107"/>
      <c r="U16" s="107"/>
      <c r="V16" s="107"/>
      <c r="W16" s="109"/>
      <c r="X16" s="107"/>
    </row>
    <row r="17" spans="1:24">
      <c r="A17" s="107" t="s">
        <v>824</v>
      </c>
      <c r="B17" s="107">
        <v>14</v>
      </c>
      <c r="C17" s="107" t="s">
        <v>114</v>
      </c>
      <c r="D17" s="107"/>
      <c r="E17" s="107">
        <v>172.5</v>
      </c>
      <c r="F17" s="107"/>
      <c r="G17" s="108"/>
      <c r="H17" s="108"/>
      <c r="I17" s="108"/>
      <c r="J17" s="107"/>
      <c r="P17" s="107"/>
      <c r="Q17" s="108"/>
      <c r="R17" s="108"/>
      <c r="S17" s="108"/>
      <c r="T17" s="107"/>
      <c r="U17" s="107"/>
      <c r="V17" s="107"/>
      <c r="W17" s="109"/>
      <c r="X17" s="107"/>
    </row>
    <row r="18" spans="1:24">
      <c r="A18" s="107" t="s">
        <v>823</v>
      </c>
      <c r="B18" s="107">
        <v>15</v>
      </c>
      <c r="C18" s="107" t="s">
        <v>117</v>
      </c>
      <c r="D18" s="107" t="s">
        <v>136</v>
      </c>
      <c r="E18" s="107">
        <v>0.75</v>
      </c>
      <c r="F18" s="107"/>
      <c r="G18" s="108"/>
      <c r="H18" s="107"/>
      <c r="I18" s="107"/>
      <c r="J18" s="107"/>
      <c r="P18" s="107"/>
      <c r="Q18" s="108"/>
      <c r="R18" s="108"/>
      <c r="S18" s="108"/>
      <c r="T18" s="107"/>
      <c r="U18" s="107"/>
      <c r="V18" s="107"/>
      <c r="W18" s="109"/>
      <c r="X18" s="107"/>
    </row>
    <row r="19" spans="1:24">
      <c r="A19" s="107" t="s">
        <v>822</v>
      </c>
      <c r="B19" s="107">
        <v>16</v>
      </c>
      <c r="C19" s="107" t="s">
        <v>114</v>
      </c>
      <c r="D19" s="107"/>
      <c r="E19" s="107">
        <v>229</v>
      </c>
      <c r="F19" s="107"/>
      <c r="G19" s="108"/>
      <c r="H19" s="108"/>
      <c r="I19" s="108"/>
      <c r="J19" s="107"/>
      <c r="P19" s="107"/>
      <c r="Q19" s="108"/>
      <c r="R19" s="108"/>
      <c r="S19" s="108"/>
      <c r="T19" s="107"/>
      <c r="U19" s="107"/>
      <c r="V19" s="107"/>
      <c r="W19" s="109"/>
      <c r="X19" s="107"/>
    </row>
    <row r="20" spans="1:24" ht="15.75" customHeight="1">
      <c r="A20" s="107" t="s">
        <v>821</v>
      </c>
      <c r="B20" s="107">
        <v>17</v>
      </c>
      <c r="C20" s="107" t="s">
        <v>114</v>
      </c>
      <c r="D20" s="107"/>
      <c r="E20" s="107">
        <v>0.73</v>
      </c>
      <c r="F20" s="106"/>
      <c r="G20" s="108"/>
      <c r="H20" s="108"/>
      <c r="I20" s="108"/>
      <c r="J20" s="107"/>
      <c r="P20" s="107"/>
      <c r="Q20" s="108"/>
      <c r="R20" s="107"/>
      <c r="S20" s="108"/>
      <c r="T20" s="107"/>
      <c r="U20" s="107"/>
      <c r="V20" s="107"/>
      <c r="W20" s="109"/>
      <c r="X20" s="107"/>
    </row>
    <row r="21" spans="1:24" ht="15.75" customHeight="1">
      <c r="A21" s="107" t="s">
        <v>820</v>
      </c>
      <c r="B21" s="107">
        <v>18</v>
      </c>
      <c r="C21" s="107" t="s">
        <v>117</v>
      </c>
      <c r="D21" s="107"/>
      <c r="E21" s="107">
        <v>6.6</v>
      </c>
      <c r="F21" s="109"/>
      <c r="G21" s="108"/>
      <c r="H21" s="108"/>
      <c r="I21" s="108"/>
      <c r="J21" s="107"/>
      <c r="P21" s="107"/>
      <c r="Q21" s="108"/>
      <c r="R21" s="107"/>
      <c r="S21" s="107"/>
      <c r="T21" s="107"/>
      <c r="U21" s="107"/>
      <c r="V21" s="107"/>
      <c r="W21" s="109"/>
      <c r="X21" s="107"/>
    </row>
    <row r="22" spans="1:24" ht="15.75" customHeight="1">
      <c r="A22" s="107" t="s">
        <v>819</v>
      </c>
      <c r="B22" s="107">
        <v>19</v>
      </c>
      <c r="C22" s="107" t="s">
        <v>114</v>
      </c>
      <c r="D22" s="107"/>
      <c r="E22" s="107">
        <v>3.1</v>
      </c>
      <c r="F22" s="107"/>
      <c r="G22" s="108"/>
      <c r="H22" s="108"/>
      <c r="I22" s="108"/>
      <c r="J22" s="107"/>
      <c r="P22" s="107"/>
      <c r="Q22" s="108"/>
      <c r="R22" s="108"/>
      <c r="S22" s="108"/>
      <c r="T22" s="107"/>
      <c r="U22" s="107"/>
      <c r="V22" s="107"/>
      <c r="W22" s="106"/>
      <c r="X22" s="107"/>
    </row>
    <row r="23" spans="1:24" ht="15.75" customHeight="1">
      <c r="A23" s="107" t="s">
        <v>818</v>
      </c>
      <c r="B23" s="107">
        <v>20</v>
      </c>
      <c r="C23" s="107" t="s">
        <v>114</v>
      </c>
      <c r="D23" s="107"/>
      <c r="E23" s="107">
        <v>24</v>
      </c>
      <c r="F23" s="106"/>
      <c r="G23" s="108"/>
      <c r="H23" s="108"/>
      <c r="I23" s="108"/>
      <c r="J23" s="107"/>
      <c r="P23" s="107"/>
      <c r="Q23" s="108"/>
      <c r="R23" s="108"/>
      <c r="S23" s="108"/>
      <c r="T23" s="107"/>
      <c r="U23" s="107"/>
      <c r="V23" s="107"/>
      <c r="W23" s="109"/>
      <c r="X23" s="107"/>
    </row>
    <row r="24" spans="1:24" ht="15.75" customHeight="1">
      <c r="A24" s="107" t="s">
        <v>817</v>
      </c>
      <c r="B24" s="107">
        <v>21</v>
      </c>
      <c r="C24" s="107" t="s">
        <v>114</v>
      </c>
      <c r="D24" s="107"/>
      <c r="E24" s="107">
        <v>14.2</v>
      </c>
      <c r="F24" s="106"/>
      <c r="G24" s="108"/>
      <c r="H24" s="108"/>
      <c r="I24" s="108"/>
      <c r="J24" s="107"/>
      <c r="P24" s="107"/>
      <c r="Q24" s="108"/>
      <c r="R24" s="108"/>
      <c r="S24" s="108"/>
      <c r="T24" s="107"/>
      <c r="U24" s="107"/>
      <c r="V24" s="107"/>
      <c r="W24" s="106"/>
      <c r="X24" s="107"/>
    </row>
    <row r="25" spans="1:24" ht="15.75" customHeight="1">
      <c r="A25" s="107" t="s">
        <v>816</v>
      </c>
      <c r="B25" s="107">
        <v>22</v>
      </c>
      <c r="C25" s="107" t="s">
        <v>114</v>
      </c>
      <c r="D25" s="107"/>
      <c r="E25" s="107">
        <v>3.2</v>
      </c>
      <c r="F25" s="106"/>
      <c r="G25" s="108"/>
      <c r="H25" s="108"/>
      <c r="I25" s="108"/>
      <c r="J25" s="107"/>
      <c r="P25" s="107"/>
      <c r="Q25" s="108"/>
      <c r="R25" s="108"/>
      <c r="S25" s="108"/>
      <c r="T25" s="107"/>
      <c r="U25" s="107"/>
      <c r="V25" s="107"/>
      <c r="W25" s="109"/>
      <c r="X25" s="107"/>
    </row>
    <row r="26" spans="1:24" ht="15.75" customHeight="1">
      <c r="A26" s="107" t="s">
        <v>815</v>
      </c>
      <c r="B26" s="107">
        <v>23</v>
      </c>
      <c r="C26" s="107" t="s">
        <v>114</v>
      </c>
      <c r="D26" s="107"/>
      <c r="E26" s="107">
        <v>1.97</v>
      </c>
      <c r="F26" s="109"/>
      <c r="G26" s="108"/>
      <c r="H26" s="108"/>
      <c r="I26" s="108"/>
      <c r="J26" s="107"/>
      <c r="P26" s="107"/>
      <c r="Q26" s="108"/>
      <c r="R26" s="108"/>
      <c r="S26" s="108"/>
      <c r="T26" s="107"/>
      <c r="U26" s="107"/>
      <c r="V26" s="107"/>
      <c r="W26" s="110"/>
      <c r="X26" s="107"/>
    </row>
    <row r="27" spans="1:24" ht="15.75" customHeight="1">
      <c r="A27" s="107" t="s">
        <v>814</v>
      </c>
      <c r="B27" s="107">
        <v>24</v>
      </c>
      <c r="C27" s="107" t="s">
        <v>114</v>
      </c>
      <c r="D27" s="107"/>
      <c r="E27" s="107">
        <v>2.2000000000000002</v>
      </c>
      <c r="F27" s="106"/>
      <c r="G27" s="108"/>
      <c r="H27" s="108"/>
      <c r="I27" s="108"/>
      <c r="J27" s="107"/>
      <c r="P27" s="107"/>
      <c r="Q27" s="108"/>
      <c r="R27" s="108"/>
      <c r="S27" s="108"/>
      <c r="T27" s="107"/>
      <c r="U27" s="107"/>
      <c r="V27" s="107"/>
      <c r="W27" s="109"/>
      <c r="X27" s="107"/>
    </row>
    <row r="28" spans="1:24" ht="15.75" customHeight="1">
      <c r="A28" s="107" t="s">
        <v>813</v>
      </c>
      <c r="B28" s="107">
        <v>25</v>
      </c>
      <c r="C28" s="107" t="s">
        <v>114</v>
      </c>
      <c r="D28" s="107"/>
      <c r="E28" s="107">
        <v>20.7</v>
      </c>
      <c r="F28" s="107"/>
      <c r="G28" s="108"/>
      <c r="H28" s="107"/>
      <c r="I28" s="107"/>
      <c r="J28" s="107"/>
      <c r="P28" s="107"/>
      <c r="Q28" s="108"/>
      <c r="R28" s="108"/>
      <c r="S28" s="108"/>
      <c r="T28" s="107"/>
      <c r="U28" s="107"/>
      <c r="V28" s="107"/>
      <c r="W28" s="109"/>
      <c r="X28" s="107"/>
    </row>
    <row r="29" spans="1:24" ht="15.75" customHeight="1">
      <c r="A29" s="107" t="s">
        <v>812</v>
      </c>
      <c r="B29" s="107">
        <v>26</v>
      </c>
      <c r="C29" s="107" t="s">
        <v>114</v>
      </c>
      <c r="D29" s="107"/>
      <c r="E29" s="107">
        <v>18.5</v>
      </c>
      <c r="F29" s="109"/>
      <c r="G29" s="108"/>
      <c r="H29" s="107"/>
      <c r="I29" s="107"/>
      <c r="J29" s="107"/>
      <c r="P29" s="107"/>
      <c r="Q29" s="108"/>
      <c r="R29" s="108"/>
      <c r="S29" s="108"/>
      <c r="T29" s="107"/>
      <c r="U29" s="107"/>
      <c r="V29" s="107"/>
      <c r="W29" s="106"/>
      <c r="X29" s="107"/>
    </row>
    <row r="30" spans="1:24" ht="15.75" customHeight="1">
      <c r="A30" s="107" t="s">
        <v>811</v>
      </c>
      <c r="B30" s="107">
        <v>27</v>
      </c>
      <c r="C30" s="107" t="s">
        <v>114</v>
      </c>
      <c r="D30" s="107"/>
      <c r="E30" s="107">
        <v>0.27</v>
      </c>
      <c r="F30" s="106"/>
      <c r="G30" s="108"/>
      <c r="H30" s="108"/>
      <c r="I30" s="108"/>
      <c r="J30" s="107"/>
      <c r="P30" s="107"/>
      <c r="Q30" s="108"/>
      <c r="R30" s="108"/>
      <c r="S30" s="108"/>
      <c r="T30" s="107"/>
      <c r="U30" s="107"/>
      <c r="V30" s="107"/>
      <c r="W30" s="106"/>
      <c r="X30" s="107"/>
    </row>
    <row r="31" spans="1:24" ht="15.75" customHeight="1">
      <c r="A31" s="107" t="s">
        <v>810</v>
      </c>
      <c r="B31" s="107">
        <v>28</v>
      </c>
      <c r="C31" s="107" t="s">
        <v>117</v>
      </c>
      <c r="D31" s="107"/>
      <c r="E31" s="107">
        <v>1.44</v>
      </c>
      <c r="F31" s="107"/>
      <c r="G31" s="108"/>
      <c r="H31" s="108"/>
      <c r="I31" s="108"/>
      <c r="J31" s="107"/>
      <c r="P31" s="107"/>
      <c r="Q31" s="108"/>
      <c r="R31" s="108"/>
      <c r="S31" s="107"/>
      <c r="T31" s="107"/>
      <c r="U31" s="107"/>
      <c r="V31" s="107"/>
      <c r="W31" s="109"/>
      <c r="X31" s="107"/>
    </row>
    <row r="32" spans="1:24" ht="15.75" customHeight="1">
      <c r="A32" s="107" t="s">
        <v>809</v>
      </c>
      <c r="B32" s="107">
        <v>29</v>
      </c>
      <c r="C32" s="107" t="s">
        <v>114</v>
      </c>
      <c r="D32" s="107"/>
      <c r="E32" s="107">
        <v>1.1599999999999999</v>
      </c>
      <c r="F32" s="107"/>
      <c r="G32" s="108"/>
      <c r="H32" s="108"/>
      <c r="I32" s="108"/>
      <c r="J32" s="107"/>
      <c r="P32" s="107"/>
      <c r="Q32" s="108"/>
      <c r="R32" s="108"/>
      <c r="S32" s="108"/>
      <c r="T32" s="107"/>
      <c r="U32" s="107"/>
      <c r="V32" s="107"/>
      <c r="W32" s="109"/>
      <c r="X32" s="107"/>
    </row>
    <row r="33" spans="1:24" ht="15.75" customHeight="1">
      <c r="A33" s="107" t="s">
        <v>808</v>
      </c>
      <c r="B33" s="107">
        <v>30</v>
      </c>
      <c r="C33" s="107" t="s">
        <v>117</v>
      </c>
      <c r="D33" s="107"/>
      <c r="E33" s="107">
        <v>3.32</v>
      </c>
      <c r="F33" s="106"/>
      <c r="G33" s="108"/>
      <c r="H33" s="108"/>
      <c r="I33" s="108"/>
      <c r="J33" s="107"/>
      <c r="P33" s="107"/>
      <c r="Q33" s="108"/>
      <c r="R33" s="108"/>
      <c r="S33" s="108"/>
      <c r="T33" s="107"/>
      <c r="U33" s="107"/>
      <c r="V33" s="107"/>
      <c r="W33" s="106"/>
      <c r="X33" s="107"/>
    </row>
    <row r="34" spans="1:24" ht="15.75" customHeight="1">
      <c r="A34" s="107" t="s">
        <v>807</v>
      </c>
      <c r="B34" s="107">
        <v>31</v>
      </c>
      <c r="C34" s="107" t="s">
        <v>114</v>
      </c>
      <c r="D34" s="107"/>
      <c r="E34" s="107">
        <v>1.59</v>
      </c>
      <c r="F34" s="109"/>
      <c r="G34" s="108"/>
      <c r="H34" s="108"/>
      <c r="I34" s="108"/>
      <c r="J34" s="107"/>
      <c r="P34" s="107"/>
      <c r="Q34" s="108"/>
      <c r="R34" s="108"/>
      <c r="S34" s="107"/>
      <c r="T34" s="107"/>
      <c r="U34" s="107"/>
      <c r="V34" s="107"/>
      <c r="W34" s="106"/>
      <c r="X34" s="107"/>
    </row>
    <row r="35" spans="1:24" ht="15.75" customHeight="1">
      <c r="A35" s="107" t="s">
        <v>806</v>
      </c>
      <c r="B35" s="107">
        <v>32</v>
      </c>
      <c r="C35" s="107" t="s">
        <v>117</v>
      </c>
      <c r="D35" s="107"/>
      <c r="E35" s="107">
        <v>2.96</v>
      </c>
      <c r="F35" s="106"/>
      <c r="G35" s="108"/>
      <c r="H35" s="108"/>
      <c r="I35" s="108"/>
      <c r="J35" s="107"/>
      <c r="P35" s="107"/>
      <c r="Q35" s="108"/>
      <c r="R35" s="108"/>
      <c r="S35" s="108"/>
      <c r="T35" s="107"/>
      <c r="U35" s="107"/>
      <c r="V35" s="107"/>
      <c r="W35" s="109"/>
      <c r="X35" s="107"/>
    </row>
    <row r="36" spans="1:24" ht="15.75" customHeight="1">
      <c r="A36" s="107" t="s">
        <v>805</v>
      </c>
      <c r="B36" s="107">
        <v>33</v>
      </c>
      <c r="C36" s="107" t="s">
        <v>117</v>
      </c>
      <c r="D36" s="107"/>
      <c r="E36" s="107">
        <v>194.5</v>
      </c>
      <c r="F36" s="106"/>
      <c r="G36" s="108"/>
      <c r="H36" s="108"/>
      <c r="I36" s="108"/>
      <c r="J36" s="107"/>
      <c r="P36" s="107"/>
      <c r="Q36" s="108"/>
      <c r="R36" s="108"/>
      <c r="S36" s="108"/>
      <c r="T36" s="107"/>
      <c r="U36" s="107"/>
      <c r="V36" s="107"/>
      <c r="W36" s="109"/>
      <c r="X36" s="107"/>
    </row>
    <row r="37" spans="1:24" ht="15.75" customHeight="1">
      <c r="A37" s="107" t="s">
        <v>804</v>
      </c>
      <c r="B37" s="107">
        <v>34</v>
      </c>
      <c r="C37" s="107" t="s">
        <v>114</v>
      </c>
      <c r="D37" s="107"/>
      <c r="E37" s="107">
        <v>6.05</v>
      </c>
      <c r="F37" s="106"/>
      <c r="G37" s="108"/>
      <c r="H37" s="108"/>
      <c r="I37" s="108"/>
      <c r="J37" s="107"/>
      <c r="P37" s="107"/>
      <c r="Q37" s="108"/>
      <c r="R37" s="108"/>
      <c r="S37" s="108"/>
      <c r="T37" s="107"/>
      <c r="U37" s="107"/>
      <c r="V37" s="107"/>
      <c r="W37" s="106"/>
      <c r="X37" s="107"/>
    </row>
    <row r="38" spans="1:24" ht="15.75" customHeight="1">
      <c r="A38" s="107" t="s">
        <v>803</v>
      </c>
      <c r="B38" s="107">
        <v>35</v>
      </c>
      <c r="C38" s="107" t="s">
        <v>114</v>
      </c>
      <c r="D38" s="107"/>
      <c r="E38" s="107">
        <v>6.2</v>
      </c>
      <c r="F38" s="107"/>
      <c r="G38" s="108"/>
      <c r="H38" s="108"/>
      <c r="I38" s="108"/>
      <c r="J38" s="107"/>
      <c r="P38" s="107"/>
      <c r="Q38" s="108"/>
      <c r="R38" s="108"/>
      <c r="S38" s="108"/>
      <c r="T38" s="107"/>
      <c r="U38" s="107"/>
      <c r="V38" s="107"/>
      <c r="W38" s="109"/>
      <c r="X38" s="107"/>
    </row>
    <row r="39" spans="1:24" ht="15.75" customHeight="1">
      <c r="A39" s="107" t="s">
        <v>802</v>
      </c>
      <c r="B39" s="107">
        <v>36</v>
      </c>
      <c r="C39" s="107" t="s">
        <v>114</v>
      </c>
      <c r="D39" s="107"/>
      <c r="E39" s="107">
        <v>5.4</v>
      </c>
      <c r="F39" s="107"/>
      <c r="G39" s="108"/>
      <c r="H39" s="107"/>
      <c r="I39" s="108"/>
      <c r="J39" s="107"/>
      <c r="P39" s="107"/>
      <c r="Q39" s="108"/>
      <c r="R39" s="107"/>
      <c r="S39" s="108"/>
      <c r="T39" s="107"/>
      <c r="U39" s="107"/>
      <c r="V39" s="107"/>
      <c r="W39" s="109"/>
      <c r="X39" s="107"/>
    </row>
    <row r="40" spans="1:24" ht="15.75" customHeight="1">
      <c r="A40" s="107" t="s">
        <v>801</v>
      </c>
      <c r="B40" s="107">
        <v>37</v>
      </c>
      <c r="C40" s="107" t="s">
        <v>114</v>
      </c>
      <c r="D40" s="107"/>
      <c r="E40" s="107">
        <v>17.100000000000001</v>
      </c>
      <c r="F40" s="106"/>
      <c r="G40" s="108"/>
      <c r="H40" s="108"/>
      <c r="I40" s="108"/>
      <c r="J40" s="107"/>
      <c r="P40" s="107"/>
      <c r="Q40" s="108"/>
      <c r="R40" s="108"/>
      <c r="S40" s="108"/>
      <c r="T40" s="107"/>
      <c r="U40" s="107"/>
      <c r="V40" s="107"/>
      <c r="W40" s="106"/>
      <c r="X40" s="107"/>
    </row>
    <row r="41" spans="1:24" ht="15.75" customHeight="1">
      <c r="A41" s="107" t="s">
        <v>800</v>
      </c>
      <c r="B41" s="107">
        <v>38</v>
      </c>
      <c r="C41" s="107" t="s">
        <v>114</v>
      </c>
      <c r="D41" s="107"/>
      <c r="E41" s="107">
        <v>6.1</v>
      </c>
      <c r="F41" s="106"/>
      <c r="G41" s="108"/>
      <c r="H41" s="108"/>
      <c r="I41" s="108"/>
      <c r="J41" s="107"/>
      <c r="P41" s="107"/>
      <c r="Q41" s="108"/>
      <c r="R41" s="107"/>
      <c r="S41" s="108"/>
      <c r="T41" s="107"/>
      <c r="U41" s="107"/>
      <c r="V41" s="107"/>
      <c r="W41" s="109"/>
      <c r="X41" s="107"/>
    </row>
    <row r="42" spans="1:24" ht="15.75" customHeight="1">
      <c r="A42" s="107" t="s">
        <v>799</v>
      </c>
      <c r="B42" s="107">
        <v>39</v>
      </c>
      <c r="C42" s="107" t="s">
        <v>117</v>
      </c>
      <c r="D42" s="107"/>
      <c r="E42" s="107">
        <v>4.0599999999999996</v>
      </c>
      <c r="F42" s="109"/>
      <c r="G42" s="108"/>
      <c r="H42" s="108"/>
      <c r="I42" s="108"/>
      <c r="J42" s="107"/>
      <c r="P42" s="107"/>
      <c r="Q42" s="108"/>
      <c r="R42" s="108"/>
      <c r="S42" s="108"/>
      <c r="T42" s="107"/>
      <c r="U42" s="107"/>
      <c r="V42" s="107"/>
      <c r="W42" s="110"/>
      <c r="X42" s="107"/>
    </row>
    <row r="43" spans="1:24" ht="15.75" customHeight="1">
      <c r="A43" s="107" t="s">
        <v>798</v>
      </c>
      <c r="B43" s="107">
        <v>40</v>
      </c>
      <c r="C43" s="107" t="s">
        <v>114</v>
      </c>
      <c r="D43" s="107"/>
      <c r="E43" s="107">
        <v>2.1</v>
      </c>
      <c r="F43" s="106"/>
      <c r="G43" s="108"/>
      <c r="H43" s="108"/>
      <c r="I43" s="108"/>
      <c r="J43" s="107"/>
      <c r="P43" s="107"/>
      <c r="Q43" s="108"/>
      <c r="R43" s="108"/>
      <c r="S43" s="108"/>
      <c r="T43" s="107"/>
      <c r="U43" s="107"/>
      <c r="V43" s="107"/>
      <c r="W43" s="110"/>
      <c r="X43" s="107"/>
    </row>
    <row r="44" spans="1:24" ht="15.75" customHeight="1">
      <c r="A44" s="107" t="s">
        <v>797</v>
      </c>
      <c r="B44" s="107">
        <v>41</v>
      </c>
      <c r="C44" s="107" t="s">
        <v>114</v>
      </c>
      <c r="D44" s="107"/>
      <c r="E44" s="107">
        <v>63.5</v>
      </c>
      <c r="F44" s="107"/>
      <c r="G44" s="108"/>
      <c r="H44" s="107"/>
      <c r="I44" s="108"/>
      <c r="J44" s="107"/>
      <c r="P44" s="107"/>
      <c r="Q44" s="108"/>
      <c r="R44" s="108"/>
      <c r="S44" s="108"/>
      <c r="T44" s="107"/>
      <c r="U44" s="107"/>
      <c r="V44" s="107"/>
      <c r="W44" s="106"/>
      <c r="X44" s="107"/>
    </row>
    <row r="45" spans="1:24" ht="15.75" customHeight="1">
      <c r="A45" s="107" t="s">
        <v>796</v>
      </c>
      <c r="B45" s="107">
        <v>42</v>
      </c>
      <c r="C45" s="107" t="s">
        <v>114</v>
      </c>
      <c r="D45" s="107"/>
      <c r="E45" s="107">
        <v>8.5</v>
      </c>
      <c r="F45" s="107"/>
      <c r="G45" s="108"/>
      <c r="H45" s="108"/>
      <c r="I45" s="108"/>
      <c r="J45" s="107"/>
      <c r="P45" s="107"/>
      <c r="Q45" s="108"/>
      <c r="R45" s="108"/>
      <c r="S45" s="108"/>
      <c r="T45" s="107"/>
      <c r="U45" s="107"/>
      <c r="V45" s="107"/>
      <c r="W45" s="106"/>
      <c r="X45" s="107"/>
    </row>
    <row r="46" spans="1:24" ht="15.75" customHeight="1">
      <c r="A46" s="107" t="s">
        <v>795</v>
      </c>
      <c r="B46" s="107">
        <v>43</v>
      </c>
      <c r="C46" s="107" t="s">
        <v>114</v>
      </c>
      <c r="D46" s="107" t="s">
        <v>908</v>
      </c>
      <c r="E46" s="107">
        <v>3.96</v>
      </c>
      <c r="F46" s="109"/>
      <c r="G46" s="108"/>
      <c r="H46" s="108"/>
      <c r="I46" s="107"/>
      <c r="J46" s="107"/>
      <c r="P46" s="107"/>
      <c r="Q46" s="108"/>
      <c r="R46" s="108"/>
      <c r="S46" s="108"/>
      <c r="T46" s="107"/>
      <c r="U46" s="107"/>
      <c r="V46" s="107"/>
      <c r="W46" s="109"/>
      <c r="X46" s="107"/>
    </row>
    <row r="47" spans="1:24" ht="15.75" customHeight="1">
      <c r="A47" s="107" t="s">
        <v>794</v>
      </c>
      <c r="B47" s="107">
        <v>44</v>
      </c>
      <c r="C47" s="107" t="s">
        <v>114</v>
      </c>
      <c r="D47" s="107"/>
      <c r="E47" s="107">
        <v>4.74</v>
      </c>
      <c r="F47" s="109"/>
      <c r="G47" s="108"/>
      <c r="H47" s="108"/>
      <c r="I47" s="108"/>
      <c r="J47" s="107"/>
      <c r="P47" s="107"/>
      <c r="Q47" s="108"/>
      <c r="R47" s="107"/>
      <c r="S47" s="108"/>
      <c r="T47" s="107"/>
      <c r="U47" s="107"/>
      <c r="V47" s="107"/>
      <c r="W47" s="109"/>
      <c r="X47" s="107"/>
    </row>
    <row r="48" spans="1:24" ht="15.75" customHeight="1">
      <c r="A48" s="107" t="s">
        <v>793</v>
      </c>
      <c r="B48" s="107">
        <v>45</v>
      </c>
      <c r="C48" s="107" t="s">
        <v>114</v>
      </c>
      <c r="D48" s="107" t="s">
        <v>281</v>
      </c>
      <c r="E48" s="107">
        <v>0.05</v>
      </c>
      <c r="F48" s="106"/>
      <c r="G48" s="108"/>
      <c r="H48" s="108"/>
      <c r="I48" s="108"/>
      <c r="J48" s="107"/>
      <c r="P48" s="107"/>
      <c r="Q48" s="107"/>
      <c r="R48" s="107"/>
      <c r="S48" s="107"/>
      <c r="T48" s="107"/>
      <c r="U48" s="107"/>
      <c r="V48" s="107"/>
      <c r="W48" s="106"/>
      <c r="X48" s="107"/>
    </row>
    <row r="49" spans="1:24" ht="15.75" customHeight="1">
      <c r="A49" s="107" t="s">
        <v>792</v>
      </c>
      <c r="B49" s="107">
        <v>46</v>
      </c>
      <c r="C49" s="107" t="s">
        <v>117</v>
      </c>
      <c r="D49" s="107"/>
      <c r="E49" s="107">
        <v>3.8</v>
      </c>
      <c r="F49" s="106"/>
      <c r="G49" s="108"/>
      <c r="H49" s="108"/>
      <c r="I49" s="108"/>
      <c r="J49" s="107"/>
      <c r="P49" s="107"/>
      <c r="Q49" s="108"/>
      <c r="R49" s="108"/>
      <c r="S49" s="108"/>
      <c r="T49" s="107"/>
      <c r="U49" s="107"/>
      <c r="V49" s="107"/>
      <c r="W49" s="109"/>
      <c r="X49" s="107"/>
    </row>
    <row r="50" spans="1:24" ht="15.75" customHeight="1">
      <c r="A50" s="107" t="s">
        <v>791</v>
      </c>
      <c r="B50" s="107">
        <v>47</v>
      </c>
      <c r="C50" s="107" t="s">
        <v>114</v>
      </c>
      <c r="D50" s="107"/>
      <c r="E50" s="107">
        <v>4.88</v>
      </c>
      <c r="F50" s="107"/>
      <c r="G50" s="108"/>
      <c r="H50" s="108"/>
      <c r="I50" s="108"/>
      <c r="J50" s="107"/>
      <c r="P50" s="107"/>
      <c r="Q50" s="108"/>
      <c r="R50" s="108"/>
      <c r="S50" s="108"/>
      <c r="T50" s="107"/>
      <c r="U50" s="107"/>
      <c r="V50" s="107"/>
      <c r="W50" s="109"/>
      <c r="X50" s="107"/>
    </row>
    <row r="51" spans="1:24" ht="15.75" customHeight="1">
      <c r="A51" s="107" t="s">
        <v>790</v>
      </c>
      <c r="B51" s="107">
        <v>48</v>
      </c>
      <c r="C51" s="107" t="s">
        <v>114</v>
      </c>
      <c r="D51" s="107" t="s">
        <v>136</v>
      </c>
      <c r="E51" s="107">
        <v>0.02</v>
      </c>
      <c r="F51" s="106"/>
      <c r="G51" s="108"/>
      <c r="H51" s="108"/>
      <c r="I51" s="107"/>
      <c r="J51" s="107"/>
      <c r="P51" s="107"/>
      <c r="Q51" s="108"/>
      <c r="R51" s="107"/>
      <c r="S51" s="108"/>
      <c r="T51" s="107"/>
      <c r="U51" s="107"/>
      <c r="V51" s="107"/>
      <c r="W51" s="109"/>
      <c r="X51" s="107"/>
    </row>
    <row r="52" spans="1:24" ht="15.75" customHeight="1">
      <c r="A52" s="107" t="s">
        <v>789</v>
      </c>
      <c r="B52" s="107">
        <v>49</v>
      </c>
      <c r="C52" s="107" t="s">
        <v>117</v>
      </c>
      <c r="D52" s="107"/>
      <c r="E52" s="107">
        <v>0.44</v>
      </c>
      <c r="F52" s="106"/>
      <c r="G52" s="108"/>
      <c r="H52" s="107"/>
      <c r="I52" s="108"/>
      <c r="J52" s="107"/>
      <c r="P52" s="107"/>
      <c r="Q52" s="108"/>
      <c r="R52" s="108"/>
      <c r="S52" s="108"/>
      <c r="T52" s="107"/>
      <c r="U52" s="107"/>
      <c r="V52" s="107"/>
      <c r="W52" s="106"/>
      <c r="X52" s="107"/>
    </row>
    <row r="53" spans="1:24" ht="15.75" customHeight="1">
      <c r="A53" s="107" t="s">
        <v>788</v>
      </c>
      <c r="B53" s="107">
        <v>50</v>
      </c>
      <c r="C53" s="107" t="s">
        <v>117</v>
      </c>
      <c r="D53" s="107"/>
      <c r="E53" s="107">
        <v>0.82</v>
      </c>
      <c r="F53" s="106"/>
      <c r="G53" s="108"/>
      <c r="H53" s="108"/>
      <c r="I53" s="108"/>
      <c r="J53" s="107"/>
      <c r="P53" s="107"/>
      <c r="Q53" s="108"/>
      <c r="R53" s="107"/>
      <c r="S53" s="107"/>
      <c r="T53" s="107"/>
      <c r="U53" s="107"/>
      <c r="V53" s="107"/>
      <c r="W53" s="106"/>
      <c r="X53" s="107"/>
    </row>
    <row r="54" spans="1:24" ht="15.75" customHeight="1">
      <c r="A54" s="107" t="s">
        <v>787</v>
      </c>
      <c r="B54" s="107">
        <v>51</v>
      </c>
      <c r="C54" s="107" t="s">
        <v>114</v>
      </c>
      <c r="D54" s="107"/>
      <c r="E54" s="107">
        <v>0.67</v>
      </c>
      <c r="F54" s="106"/>
      <c r="G54" s="108"/>
      <c r="H54" s="108"/>
      <c r="I54" s="108"/>
      <c r="J54" s="107"/>
      <c r="P54" s="107"/>
      <c r="Q54" s="108"/>
      <c r="R54" s="108"/>
      <c r="S54" s="107"/>
      <c r="T54" s="107"/>
      <c r="U54" s="107"/>
      <c r="V54" s="107"/>
      <c r="W54" s="106"/>
      <c r="X54" s="107"/>
    </row>
    <row r="55" spans="1:24" ht="15.75" customHeight="1">
      <c r="A55" s="107" t="s">
        <v>786</v>
      </c>
      <c r="B55" s="107">
        <v>52</v>
      </c>
      <c r="C55" s="107" t="s">
        <v>114</v>
      </c>
      <c r="D55" s="107"/>
      <c r="E55" s="107">
        <v>9.5500000000000007</v>
      </c>
      <c r="F55" s="106"/>
      <c r="G55" s="108"/>
      <c r="H55" s="108"/>
      <c r="I55" s="108"/>
      <c r="J55" s="107"/>
      <c r="P55" s="107"/>
      <c r="Q55" s="108"/>
      <c r="R55" s="108"/>
      <c r="S55" s="108"/>
      <c r="T55" s="107"/>
      <c r="U55" s="107"/>
      <c r="V55" s="107"/>
      <c r="W55" s="109"/>
      <c r="X55" s="107"/>
    </row>
    <row r="56" spans="1:24" ht="15.75" customHeight="1">
      <c r="A56" s="107" t="s">
        <v>785</v>
      </c>
      <c r="B56" s="107">
        <v>53</v>
      </c>
      <c r="C56" s="107" t="s">
        <v>114</v>
      </c>
      <c r="D56" s="107"/>
      <c r="E56" s="107">
        <v>7.75</v>
      </c>
      <c r="F56" s="106"/>
      <c r="G56" s="108"/>
      <c r="H56" s="108"/>
      <c r="I56" s="108"/>
      <c r="J56" s="107"/>
      <c r="P56" s="107"/>
      <c r="Q56" s="108"/>
      <c r="R56" s="108"/>
      <c r="S56" s="108"/>
      <c r="T56" s="107"/>
      <c r="U56" s="107"/>
      <c r="V56" s="107"/>
      <c r="W56" s="106"/>
      <c r="X56" s="107"/>
    </row>
    <row r="57" spans="1:24" ht="15.75" customHeight="1">
      <c r="A57" s="107" t="s">
        <v>784</v>
      </c>
      <c r="B57" s="107">
        <v>54</v>
      </c>
      <c r="C57" s="107" t="s">
        <v>114</v>
      </c>
      <c r="D57" s="107"/>
      <c r="E57" s="107">
        <v>2.52</v>
      </c>
      <c r="F57" s="106"/>
      <c r="G57" s="108"/>
      <c r="H57" s="108"/>
      <c r="I57" s="108"/>
      <c r="J57" s="107"/>
      <c r="P57" s="107"/>
      <c r="Q57" s="108"/>
      <c r="R57" s="108"/>
      <c r="S57" s="108"/>
      <c r="T57" s="107"/>
      <c r="U57" s="107"/>
      <c r="V57" s="107"/>
      <c r="W57" s="109"/>
      <c r="X57" s="107"/>
    </row>
    <row r="58" spans="1:24" ht="15.75" customHeight="1">
      <c r="A58" s="107" t="s">
        <v>783</v>
      </c>
      <c r="B58" s="107">
        <v>55</v>
      </c>
      <c r="C58" s="107" t="s">
        <v>114</v>
      </c>
      <c r="D58" s="107"/>
      <c r="E58" s="107">
        <v>5</v>
      </c>
      <c r="F58" s="106"/>
      <c r="G58" s="108"/>
      <c r="H58" s="108"/>
      <c r="I58" s="108"/>
      <c r="J58" s="107"/>
      <c r="P58" s="107"/>
      <c r="Q58" s="108"/>
      <c r="R58" s="108"/>
      <c r="S58" s="108"/>
      <c r="T58" s="107"/>
      <c r="U58" s="107"/>
      <c r="V58" s="107"/>
      <c r="W58" s="109"/>
      <c r="X58" s="107"/>
    </row>
    <row r="59" spans="1:24" ht="15.75" customHeight="1">
      <c r="A59" s="107" t="s">
        <v>782</v>
      </c>
      <c r="B59" s="107">
        <v>56</v>
      </c>
      <c r="C59" s="107" t="s">
        <v>114</v>
      </c>
      <c r="D59" s="107"/>
      <c r="E59" s="107">
        <v>5.6</v>
      </c>
      <c r="F59" s="106"/>
      <c r="G59" s="108"/>
      <c r="H59" s="108"/>
      <c r="I59" s="108"/>
      <c r="J59" s="107"/>
      <c r="P59" s="107"/>
      <c r="Q59" s="108"/>
      <c r="R59" s="107"/>
      <c r="S59" s="108"/>
      <c r="T59" s="107"/>
      <c r="U59" s="107"/>
      <c r="V59" s="107"/>
      <c r="W59" s="106"/>
      <c r="X59" s="107"/>
    </row>
    <row r="60" spans="1:24" ht="15.75" customHeight="1">
      <c r="A60" s="107" t="s">
        <v>781</v>
      </c>
      <c r="B60" s="107">
        <v>57</v>
      </c>
      <c r="C60" s="107" t="s">
        <v>114</v>
      </c>
      <c r="D60" s="107"/>
      <c r="E60" s="107">
        <v>24</v>
      </c>
      <c r="F60" s="107"/>
      <c r="G60" s="108"/>
      <c r="H60" s="108"/>
      <c r="I60" s="108"/>
      <c r="J60" s="107"/>
      <c r="P60" s="107"/>
      <c r="Q60" s="108"/>
      <c r="R60" s="108"/>
      <c r="S60" s="108"/>
      <c r="T60" s="107"/>
      <c r="U60" s="107"/>
      <c r="V60" s="107"/>
      <c r="W60" s="110"/>
      <c r="X60" s="107"/>
    </row>
    <row r="61" spans="1:24" ht="15.75" customHeight="1">
      <c r="A61" s="107" t="s">
        <v>780</v>
      </c>
      <c r="B61" s="107">
        <v>58</v>
      </c>
      <c r="C61" s="107" t="s">
        <v>114</v>
      </c>
      <c r="D61" s="107"/>
      <c r="E61" s="107">
        <v>2.72</v>
      </c>
      <c r="F61" s="107"/>
      <c r="G61" s="108"/>
      <c r="H61" s="108"/>
      <c r="I61" s="108"/>
      <c r="J61" s="107"/>
      <c r="P61" s="107"/>
      <c r="Q61" s="108"/>
      <c r="R61" s="108"/>
      <c r="S61" s="107"/>
      <c r="T61" s="107"/>
      <c r="U61" s="107"/>
      <c r="V61" s="107"/>
      <c r="W61" s="109"/>
      <c r="X61" s="107"/>
    </row>
    <row r="62" spans="1:24" ht="15.75" customHeight="1">
      <c r="A62" s="107" t="s">
        <v>779</v>
      </c>
      <c r="B62" s="107">
        <v>59</v>
      </c>
      <c r="C62" s="107" t="s">
        <v>117</v>
      </c>
      <c r="D62" s="107"/>
      <c r="E62" s="107">
        <v>23.5</v>
      </c>
      <c r="F62" s="106"/>
      <c r="G62" s="108"/>
      <c r="H62" s="108"/>
      <c r="I62" s="108"/>
      <c r="J62" s="107"/>
      <c r="P62" s="107"/>
      <c r="Q62" s="108"/>
      <c r="R62" s="108"/>
      <c r="S62" s="108"/>
      <c r="T62" s="107"/>
      <c r="U62" s="107"/>
      <c r="V62" s="107"/>
      <c r="W62" s="106"/>
      <c r="X62" s="107"/>
    </row>
    <row r="63" spans="1:24" ht="15.75" customHeight="1">
      <c r="A63" s="107" t="s">
        <v>778</v>
      </c>
      <c r="B63" s="107">
        <v>60</v>
      </c>
      <c r="C63" s="107" t="s">
        <v>114</v>
      </c>
      <c r="D63" s="107"/>
      <c r="E63" s="107">
        <v>4.18</v>
      </c>
      <c r="F63" s="106"/>
      <c r="G63" s="108"/>
      <c r="H63" s="108"/>
      <c r="I63" s="108"/>
      <c r="J63" s="107"/>
      <c r="P63" s="107"/>
      <c r="Q63" s="108"/>
      <c r="R63" s="107"/>
      <c r="S63" s="107"/>
      <c r="T63" s="107"/>
      <c r="U63" s="107"/>
      <c r="V63" s="107"/>
      <c r="W63" s="109"/>
      <c r="X63" s="107"/>
    </row>
    <row r="64" spans="1:24" ht="15.75" customHeight="1">
      <c r="A64" s="107" t="s">
        <v>777</v>
      </c>
      <c r="B64" s="107">
        <v>61</v>
      </c>
      <c r="C64" s="107" t="s">
        <v>114</v>
      </c>
      <c r="D64" s="107"/>
      <c r="E64" s="107">
        <v>2.66</v>
      </c>
      <c r="F64" s="106"/>
      <c r="G64" s="108"/>
      <c r="H64" s="108"/>
      <c r="I64" s="108"/>
      <c r="J64" s="107"/>
      <c r="P64" s="107"/>
      <c r="Q64" s="108"/>
      <c r="R64" s="108"/>
      <c r="S64" s="108"/>
      <c r="T64" s="107"/>
      <c r="U64" s="107"/>
      <c r="V64" s="107"/>
      <c r="W64" s="110"/>
      <c r="X64" s="107"/>
    </row>
    <row r="65" spans="1:24" ht="15.75" customHeight="1">
      <c r="A65" s="107" t="s">
        <v>776</v>
      </c>
      <c r="B65" s="107">
        <v>62</v>
      </c>
      <c r="C65" s="107" t="s">
        <v>114</v>
      </c>
      <c r="D65" s="107"/>
      <c r="E65" s="107">
        <v>1.24</v>
      </c>
      <c r="F65" s="106"/>
      <c r="G65" s="108"/>
      <c r="H65" s="108"/>
      <c r="I65" s="108"/>
      <c r="J65" s="107"/>
      <c r="P65" s="107"/>
      <c r="Q65" s="108"/>
      <c r="R65" s="108"/>
      <c r="S65" s="107"/>
      <c r="T65" s="107"/>
      <c r="U65" s="107"/>
      <c r="V65" s="107"/>
      <c r="W65" s="110"/>
      <c r="X65" s="107"/>
    </row>
    <row r="66" spans="1:24" ht="15.75" customHeight="1">
      <c r="A66" s="107" t="s">
        <v>775</v>
      </c>
      <c r="B66" s="107">
        <v>63</v>
      </c>
      <c r="C66" s="107" t="s">
        <v>114</v>
      </c>
      <c r="D66" s="107"/>
      <c r="E66" s="107">
        <v>10.199999999999999</v>
      </c>
      <c r="F66" s="106"/>
      <c r="G66" s="108"/>
      <c r="H66" s="108"/>
      <c r="I66" s="108"/>
      <c r="J66" s="107"/>
      <c r="P66" s="107"/>
      <c r="Q66" s="108"/>
      <c r="R66" s="108"/>
      <c r="S66" s="108"/>
      <c r="T66" s="107"/>
      <c r="U66" s="107"/>
      <c r="V66" s="108"/>
      <c r="W66" s="109"/>
      <c r="X66" s="107"/>
    </row>
    <row r="67" spans="1:24" ht="15.75" customHeight="1">
      <c r="A67" s="107" t="s">
        <v>774</v>
      </c>
      <c r="B67" s="107">
        <v>64</v>
      </c>
      <c r="C67" s="107" t="s">
        <v>114</v>
      </c>
      <c r="D67" s="107"/>
      <c r="E67" s="107">
        <v>9.9499999999999993</v>
      </c>
      <c r="F67" s="107"/>
      <c r="G67" s="108"/>
      <c r="H67" s="107"/>
      <c r="I67" s="108"/>
      <c r="J67" s="107"/>
      <c r="P67" s="107"/>
      <c r="Q67" s="108"/>
      <c r="R67" s="108"/>
      <c r="S67" s="108"/>
      <c r="T67" s="107"/>
      <c r="U67" s="107"/>
      <c r="V67" s="108"/>
      <c r="W67" s="106"/>
      <c r="X67" s="107"/>
    </row>
    <row r="68" spans="1:24" ht="15.75" customHeight="1">
      <c r="A68" s="107" t="s">
        <v>773</v>
      </c>
      <c r="B68" s="107">
        <v>65</v>
      </c>
      <c r="C68" s="107" t="s">
        <v>117</v>
      </c>
      <c r="D68" s="107"/>
      <c r="E68" s="107">
        <v>4.54</v>
      </c>
      <c r="F68" s="106"/>
      <c r="G68" s="108"/>
      <c r="H68" s="107"/>
      <c r="I68" s="107"/>
      <c r="J68" s="107"/>
      <c r="P68" s="107"/>
      <c r="Q68" s="108"/>
      <c r="R68" s="108"/>
      <c r="S68" s="108"/>
      <c r="T68" s="107"/>
      <c r="U68" s="107"/>
      <c r="V68" s="107"/>
      <c r="W68" s="109"/>
      <c r="X68" s="107"/>
    </row>
    <row r="69" spans="1:24" ht="15.75" customHeight="1">
      <c r="A69" s="107" t="s">
        <v>772</v>
      </c>
      <c r="B69" s="107">
        <v>66</v>
      </c>
      <c r="C69" s="107" t="s">
        <v>114</v>
      </c>
      <c r="D69" s="107"/>
      <c r="E69" s="107">
        <v>33.75</v>
      </c>
      <c r="F69" s="109"/>
      <c r="G69" s="108"/>
      <c r="H69" s="108"/>
      <c r="I69" s="108"/>
      <c r="J69" s="107"/>
      <c r="P69" s="107"/>
      <c r="Q69" s="108"/>
      <c r="R69" s="107"/>
      <c r="S69" s="108"/>
      <c r="T69" s="107"/>
      <c r="U69" s="107"/>
      <c r="V69" s="107"/>
      <c r="W69" s="109"/>
      <c r="X69" s="107"/>
    </row>
    <row r="70" spans="1:24" ht="15.75" customHeight="1">
      <c r="A70" s="107" t="s">
        <v>771</v>
      </c>
      <c r="B70" s="107">
        <v>67</v>
      </c>
      <c r="C70" s="107" t="s">
        <v>114</v>
      </c>
      <c r="D70" s="107"/>
      <c r="E70" s="107">
        <v>0.47</v>
      </c>
      <c r="F70" s="107"/>
      <c r="G70" s="108"/>
      <c r="H70" s="108"/>
      <c r="I70" s="108"/>
      <c r="J70" s="107"/>
      <c r="P70" s="107"/>
      <c r="Q70" s="108"/>
      <c r="R70" s="108"/>
      <c r="S70" s="107"/>
      <c r="T70" s="107"/>
      <c r="U70" s="107"/>
      <c r="V70" s="107"/>
      <c r="W70" s="109"/>
      <c r="X70" s="107"/>
    </row>
    <row r="71" spans="1:24" ht="15.75" customHeight="1">
      <c r="A71" s="107" t="s">
        <v>770</v>
      </c>
      <c r="B71" s="107">
        <v>68</v>
      </c>
      <c r="C71" s="107" t="s">
        <v>114</v>
      </c>
      <c r="D71" s="107" t="s">
        <v>136</v>
      </c>
      <c r="E71" s="107">
        <v>0.7</v>
      </c>
      <c r="F71" s="109"/>
      <c r="G71" s="108"/>
      <c r="H71" s="108"/>
      <c r="I71" s="108"/>
      <c r="J71" s="107"/>
      <c r="P71" s="107"/>
      <c r="Q71" s="108"/>
      <c r="R71" s="108"/>
      <c r="S71" s="108"/>
      <c r="T71" s="107"/>
      <c r="U71" s="107"/>
      <c r="V71" s="107"/>
      <c r="W71" s="110"/>
      <c r="X71" s="107"/>
    </row>
    <row r="72" spans="1:24" ht="15.75" customHeight="1">
      <c r="A72" s="107" t="s">
        <v>769</v>
      </c>
      <c r="B72" s="107">
        <v>69</v>
      </c>
      <c r="C72" s="107" t="s">
        <v>114</v>
      </c>
      <c r="D72" s="107"/>
      <c r="E72" s="107">
        <v>7.45</v>
      </c>
      <c r="F72" s="106"/>
      <c r="G72" s="108"/>
      <c r="H72" s="108"/>
      <c r="I72" s="108"/>
      <c r="J72" s="107"/>
      <c r="P72" s="107"/>
      <c r="Q72" s="108"/>
      <c r="R72" s="108"/>
      <c r="S72" s="108"/>
      <c r="T72" s="107"/>
      <c r="U72" s="107"/>
      <c r="V72" s="107"/>
      <c r="W72" s="109"/>
      <c r="X72" s="107"/>
    </row>
    <row r="73" spans="1:24" ht="15.75" customHeight="1">
      <c r="A73" s="107" t="s">
        <v>768</v>
      </c>
      <c r="B73" s="107">
        <v>70</v>
      </c>
      <c r="C73" s="107" t="s">
        <v>114</v>
      </c>
      <c r="D73" s="107"/>
      <c r="E73" s="107">
        <v>25.5</v>
      </c>
      <c r="F73" s="106"/>
      <c r="G73" s="108"/>
      <c r="H73" s="108"/>
      <c r="I73" s="108"/>
      <c r="J73" s="107"/>
      <c r="P73" s="107"/>
      <c r="Q73" s="108"/>
      <c r="R73" s="108"/>
      <c r="S73" s="108"/>
      <c r="T73" s="107"/>
      <c r="U73" s="107"/>
      <c r="V73" s="107"/>
      <c r="W73" s="109"/>
      <c r="X73" s="107"/>
    </row>
    <row r="74" spans="1:24" ht="15.75" customHeight="1">
      <c r="A74" s="107" t="s">
        <v>767</v>
      </c>
      <c r="B74" s="107">
        <v>71</v>
      </c>
      <c r="C74" s="107" t="s">
        <v>117</v>
      </c>
      <c r="D74" s="107"/>
      <c r="E74" s="107">
        <v>20.3</v>
      </c>
      <c r="F74" s="107"/>
      <c r="G74" s="108"/>
      <c r="H74" s="108"/>
      <c r="I74" s="108"/>
      <c r="J74" s="107"/>
      <c r="P74" s="107"/>
      <c r="Q74" s="108"/>
      <c r="R74" s="108"/>
      <c r="S74" s="108"/>
      <c r="T74" s="107"/>
      <c r="U74" s="107"/>
      <c r="V74" s="107"/>
      <c r="W74" s="106"/>
      <c r="X74" s="107"/>
    </row>
    <row r="75" spans="1:24" ht="15.75" customHeight="1">
      <c r="A75" s="107" t="s">
        <v>766</v>
      </c>
      <c r="B75" s="107">
        <v>72</v>
      </c>
      <c r="C75" s="107" t="s">
        <v>114</v>
      </c>
      <c r="D75" s="107"/>
      <c r="E75" s="107">
        <v>11.7</v>
      </c>
      <c r="F75" s="106"/>
      <c r="G75" s="108"/>
      <c r="H75" s="108"/>
      <c r="I75" s="108"/>
      <c r="J75" s="107"/>
      <c r="P75" s="107"/>
      <c r="Q75" s="108"/>
      <c r="R75" s="108"/>
      <c r="S75" s="108"/>
      <c r="T75" s="107"/>
      <c r="U75" s="107"/>
      <c r="V75" s="107"/>
      <c r="W75" s="109"/>
      <c r="X75" s="107"/>
    </row>
    <row r="76" spans="1:24" ht="15.75" customHeight="1">
      <c r="A76" s="107" t="s">
        <v>765</v>
      </c>
      <c r="B76" s="107">
        <v>73</v>
      </c>
      <c r="C76" s="107" t="s">
        <v>117</v>
      </c>
      <c r="D76" s="107"/>
      <c r="E76" s="107">
        <v>37.25</v>
      </c>
      <c r="F76" s="106"/>
      <c r="G76" s="108"/>
      <c r="H76" s="108"/>
      <c r="I76" s="108"/>
      <c r="J76" s="107"/>
      <c r="P76" s="107"/>
      <c r="Q76" s="108"/>
      <c r="R76" s="108"/>
      <c r="S76" s="108"/>
      <c r="T76" s="107"/>
      <c r="U76" s="107"/>
      <c r="V76" s="107"/>
      <c r="W76" s="110"/>
      <c r="X76" s="107"/>
    </row>
    <row r="77" spans="1:24" ht="15.75" customHeight="1">
      <c r="A77" s="107" t="s">
        <v>764</v>
      </c>
      <c r="B77" s="107">
        <v>74</v>
      </c>
      <c r="C77" s="107" t="s">
        <v>114</v>
      </c>
      <c r="D77" s="107"/>
      <c r="E77" s="107">
        <v>121</v>
      </c>
      <c r="F77" s="106"/>
      <c r="G77" s="108"/>
      <c r="H77" s="108"/>
      <c r="I77" s="108"/>
      <c r="J77" s="107"/>
      <c r="P77" s="107"/>
      <c r="Q77" s="108"/>
      <c r="R77" s="108"/>
      <c r="S77" s="108"/>
      <c r="T77" s="107"/>
      <c r="U77" s="107"/>
      <c r="V77" s="107"/>
      <c r="W77" s="109"/>
      <c r="X77" s="107"/>
    </row>
    <row r="78" spans="1:24" ht="15.75" customHeight="1">
      <c r="A78" s="107" t="s">
        <v>763</v>
      </c>
      <c r="B78" s="107">
        <v>75</v>
      </c>
      <c r="C78" s="107" t="s">
        <v>117</v>
      </c>
      <c r="D78" s="107"/>
      <c r="E78" s="107">
        <v>1.73</v>
      </c>
      <c r="F78" s="106"/>
      <c r="G78" s="108"/>
      <c r="H78" s="108"/>
      <c r="I78" s="108"/>
      <c r="J78" s="107"/>
      <c r="P78" s="107"/>
      <c r="Q78" s="108"/>
      <c r="R78" s="108"/>
      <c r="S78" s="107"/>
      <c r="T78" s="107"/>
      <c r="U78" s="107"/>
      <c r="V78" s="107"/>
      <c r="W78" s="110"/>
      <c r="X78" s="107"/>
    </row>
    <row r="79" spans="1:24" ht="15.75" customHeight="1">
      <c r="A79" s="107" t="s">
        <v>762</v>
      </c>
      <c r="B79" s="107">
        <v>76</v>
      </c>
      <c r="C79" s="107" t="s">
        <v>117</v>
      </c>
      <c r="D79" s="107"/>
      <c r="E79" s="107">
        <v>19.100000000000001</v>
      </c>
      <c r="F79" s="107"/>
      <c r="G79" s="108"/>
      <c r="H79" s="108"/>
      <c r="I79" s="108"/>
      <c r="J79" s="107"/>
      <c r="P79" s="107"/>
      <c r="Q79" s="108"/>
      <c r="R79" s="108"/>
      <c r="S79" s="108"/>
      <c r="T79" s="107"/>
      <c r="U79" s="107"/>
      <c r="V79" s="107"/>
      <c r="W79" s="109"/>
      <c r="X79" s="107"/>
    </row>
    <row r="80" spans="1:24" ht="15.75" customHeight="1">
      <c r="A80" s="107" t="s">
        <v>761</v>
      </c>
      <c r="B80" s="107">
        <v>77</v>
      </c>
      <c r="C80" s="107" t="s">
        <v>114</v>
      </c>
      <c r="D80" s="107"/>
      <c r="E80" s="107">
        <v>24.6</v>
      </c>
      <c r="F80" s="106"/>
      <c r="G80" s="108"/>
      <c r="H80" s="108"/>
      <c r="I80" s="108"/>
      <c r="J80" s="107"/>
      <c r="P80" s="107"/>
      <c r="Q80" s="108"/>
      <c r="R80" s="108"/>
      <c r="S80" s="108"/>
      <c r="T80" s="107"/>
      <c r="U80" s="107"/>
      <c r="V80" s="107"/>
      <c r="W80" s="106"/>
      <c r="X80" s="107"/>
    </row>
    <row r="81" spans="1:32" ht="15.75" customHeight="1">
      <c r="A81" s="107" t="s">
        <v>760</v>
      </c>
      <c r="B81" s="107">
        <v>78</v>
      </c>
      <c r="C81" s="107" t="s">
        <v>114</v>
      </c>
      <c r="D81" s="107"/>
      <c r="E81" s="107">
        <v>13.9</v>
      </c>
      <c r="F81" s="109"/>
      <c r="G81" s="108"/>
      <c r="H81" s="108"/>
      <c r="I81" s="108"/>
      <c r="J81" s="107"/>
      <c r="P81" s="107"/>
      <c r="Q81" s="108"/>
      <c r="R81" s="108"/>
      <c r="S81" s="108"/>
      <c r="T81" s="107"/>
      <c r="U81" s="107"/>
      <c r="V81" s="107"/>
      <c r="W81" s="109"/>
      <c r="X81" s="107"/>
    </row>
    <row r="82" spans="1:32" ht="15.75" customHeight="1">
      <c r="A82" s="107" t="s">
        <v>759</v>
      </c>
      <c r="B82" s="107">
        <v>79</v>
      </c>
      <c r="C82" s="107" t="s">
        <v>114</v>
      </c>
      <c r="D82" s="107"/>
      <c r="E82" s="107">
        <v>45.75</v>
      </c>
      <c r="F82" s="106"/>
      <c r="G82" s="108"/>
      <c r="H82" s="108"/>
      <c r="I82" s="108"/>
      <c r="J82" s="107"/>
      <c r="P82" s="107"/>
      <c r="Q82" s="108"/>
      <c r="R82" s="108"/>
      <c r="S82" s="108"/>
      <c r="T82" s="107"/>
      <c r="U82" s="107"/>
      <c r="V82" s="107"/>
      <c r="W82" s="110"/>
      <c r="X82" s="107"/>
    </row>
    <row r="83" spans="1:32" ht="15.75" customHeight="1">
      <c r="A83" s="107" t="s">
        <v>758</v>
      </c>
      <c r="B83" s="107">
        <v>80</v>
      </c>
      <c r="C83" s="107" t="s">
        <v>114</v>
      </c>
      <c r="D83" s="107"/>
      <c r="E83" s="107">
        <v>22.3</v>
      </c>
      <c r="F83" s="107"/>
      <c r="G83" s="108"/>
      <c r="H83" s="108"/>
      <c r="I83" s="108"/>
      <c r="J83" s="107"/>
      <c r="P83" s="107"/>
      <c r="Q83" s="108"/>
      <c r="R83" s="108"/>
      <c r="S83" s="108"/>
      <c r="T83" s="107"/>
      <c r="U83" s="107"/>
      <c r="V83" s="107"/>
      <c r="W83" s="110"/>
      <c r="X83" s="107"/>
    </row>
    <row r="84" spans="1:32" ht="15.75" customHeight="1">
      <c r="A84" s="107" t="s">
        <v>757</v>
      </c>
      <c r="B84" s="107">
        <v>81</v>
      </c>
      <c r="C84" s="107" t="s">
        <v>114</v>
      </c>
      <c r="D84" s="107"/>
      <c r="E84" s="107">
        <v>1.71</v>
      </c>
      <c r="F84" s="109"/>
      <c r="G84" s="108"/>
      <c r="H84" s="108"/>
      <c r="I84" s="108"/>
      <c r="J84" s="107"/>
      <c r="P84" s="107"/>
      <c r="Q84" s="108"/>
      <c r="R84" s="108"/>
      <c r="S84" s="108"/>
      <c r="T84" s="107"/>
      <c r="U84" s="107"/>
      <c r="V84" s="107"/>
      <c r="W84" s="109"/>
      <c r="X84" s="107"/>
    </row>
    <row r="85" spans="1:32" ht="15.75" customHeight="1">
      <c r="A85" s="107" t="s">
        <v>756</v>
      </c>
      <c r="B85" s="107">
        <v>82</v>
      </c>
      <c r="C85" s="107" t="s">
        <v>114</v>
      </c>
      <c r="D85" s="107"/>
      <c r="E85" s="107">
        <v>9.5500000000000007</v>
      </c>
      <c r="F85" s="106"/>
      <c r="G85" s="108"/>
      <c r="H85" s="108"/>
      <c r="I85" s="108"/>
      <c r="J85" s="107"/>
      <c r="P85" s="107"/>
      <c r="Q85" s="108"/>
      <c r="R85" s="108"/>
      <c r="S85" s="108"/>
      <c r="T85" s="107"/>
      <c r="U85" s="107"/>
      <c r="V85" s="107"/>
      <c r="W85" s="110"/>
      <c r="X85" s="107"/>
    </row>
    <row r="86" spans="1:32" ht="15.75" customHeight="1">
      <c r="A86" s="107" t="s">
        <v>755</v>
      </c>
      <c r="B86" s="107">
        <v>83</v>
      </c>
      <c r="C86" s="107" t="s">
        <v>114</v>
      </c>
      <c r="D86" s="107"/>
      <c r="E86" s="107">
        <v>8</v>
      </c>
      <c r="F86" s="107"/>
      <c r="G86" s="108"/>
      <c r="H86" s="108"/>
      <c r="I86" s="108"/>
      <c r="J86" s="107"/>
      <c r="P86" s="107"/>
      <c r="Q86" s="108"/>
      <c r="R86" s="108"/>
      <c r="S86" s="108"/>
      <c r="T86" s="107"/>
      <c r="U86" s="107"/>
      <c r="V86" s="107"/>
      <c r="W86" s="109"/>
      <c r="X86" s="107"/>
    </row>
    <row r="87" spans="1:32" ht="15.75" customHeight="1">
      <c r="A87" s="107" t="s">
        <v>754</v>
      </c>
      <c r="B87" s="107">
        <v>84</v>
      </c>
      <c r="C87" s="107" t="s">
        <v>114</v>
      </c>
      <c r="D87" s="107"/>
      <c r="E87" s="107">
        <v>49.25</v>
      </c>
      <c r="F87" s="109"/>
      <c r="G87" s="108"/>
      <c r="H87" s="108"/>
      <c r="I87" s="108"/>
      <c r="J87" s="107"/>
      <c r="P87" s="107"/>
      <c r="Q87" s="108"/>
      <c r="R87" s="108"/>
      <c r="S87" s="108"/>
      <c r="T87" s="107"/>
      <c r="U87" s="107"/>
      <c r="V87" s="107"/>
      <c r="W87" s="110"/>
      <c r="X87" s="107"/>
    </row>
    <row r="88" spans="1:32" ht="15.75" customHeight="1">
      <c r="A88" s="107" t="s">
        <v>753</v>
      </c>
      <c r="B88" s="107">
        <v>85</v>
      </c>
      <c r="C88" s="107" t="s">
        <v>117</v>
      </c>
      <c r="D88" s="107"/>
      <c r="E88" s="107">
        <v>9.5500000000000007</v>
      </c>
      <c r="F88" s="109"/>
      <c r="G88" s="108"/>
      <c r="H88" s="108"/>
      <c r="I88" s="108"/>
      <c r="J88" s="107"/>
      <c r="P88" s="107"/>
      <c r="Q88" s="108"/>
      <c r="R88" s="108"/>
      <c r="S88" s="108"/>
      <c r="T88" s="107"/>
      <c r="U88" s="107"/>
      <c r="V88" s="107"/>
      <c r="W88" s="110"/>
      <c r="X88" s="107"/>
    </row>
    <row r="89" spans="1:32" ht="15.75" customHeight="1">
      <c r="A89" s="107" t="s">
        <v>752</v>
      </c>
      <c r="B89" s="107">
        <v>86</v>
      </c>
      <c r="C89" s="107" t="s">
        <v>114</v>
      </c>
      <c r="D89" s="107"/>
      <c r="E89" s="107">
        <v>42.25</v>
      </c>
      <c r="F89" s="107"/>
      <c r="G89" s="108"/>
      <c r="H89" s="108"/>
      <c r="I89" s="108"/>
      <c r="J89" s="107"/>
      <c r="P89" s="107"/>
      <c r="Q89" s="108"/>
      <c r="R89" s="108"/>
      <c r="S89" s="108"/>
      <c r="T89" s="107"/>
      <c r="U89" s="107"/>
      <c r="V89" s="107"/>
      <c r="W89" s="109"/>
      <c r="X89" s="107"/>
    </row>
    <row r="90" spans="1:32" ht="15.75" customHeight="1">
      <c r="A90" s="107" t="s">
        <v>751</v>
      </c>
      <c r="B90" s="107">
        <v>87</v>
      </c>
      <c r="C90" s="107" t="s">
        <v>114</v>
      </c>
      <c r="D90" s="107"/>
      <c r="E90" s="107">
        <v>1.26</v>
      </c>
      <c r="F90" s="106"/>
      <c r="G90" s="108"/>
      <c r="H90" s="108"/>
      <c r="I90" s="108"/>
      <c r="J90" s="107"/>
      <c r="P90" s="107"/>
      <c r="Q90" s="108"/>
      <c r="R90" s="107"/>
      <c r="S90" s="107"/>
      <c r="T90" s="107"/>
      <c r="U90" s="107"/>
      <c r="V90" s="107"/>
      <c r="W90" s="110"/>
      <c r="X90" s="107"/>
    </row>
    <row r="91" spans="1:32" ht="15.75" customHeight="1">
      <c r="A91" s="107" t="s">
        <v>750</v>
      </c>
      <c r="B91" s="107">
        <v>88</v>
      </c>
      <c r="C91" s="107" t="s">
        <v>114</v>
      </c>
      <c r="D91" s="107"/>
      <c r="E91" s="107">
        <v>139.5</v>
      </c>
      <c r="F91" s="106"/>
      <c r="G91" s="108"/>
      <c r="H91" s="108"/>
      <c r="I91" s="108"/>
      <c r="J91" s="107"/>
      <c r="P91" s="107"/>
      <c r="Q91" s="108"/>
      <c r="R91" s="108"/>
      <c r="S91" s="108"/>
      <c r="T91" s="107"/>
      <c r="U91" s="107"/>
      <c r="V91" s="107"/>
      <c r="W91" s="109"/>
      <c r="X91" s="107"/>
    </row>
    <row r="92" spans="1:32" ht="15.75" customHeight="1">
      <c r="A92" s="107" t="s">
        <v>749</v>
      </c>
      <c r="B92" s="107">
        <v>89</v>
      </c>
      <c r="C92" s="107" t="s">
        <v>114</v>
      </c>
      <c r="D92" s="107"/>
      <c r="E92" s="107">
        <v>0.72</v>
      </c>
      <c r="F92" s="106"/>
      <c r="G92" s="108"/>
      <c r="H92" s="108"/>
      <c r="I92" s="108"/>
      <c r="J92" s="107"/>
      <c r="P92" s="107"/>
      <c r="Q92" s="108"/>
      <c r="R92" s="108"/>
      <c r="S92" s="108"/>
      <c r="T92" s="107"/>
      <c r="U92" s="107"/>
      <c r="V92" s="107"/>
      <c r="W92" s="109"/>
      <c r="X92" s="107"/>
      <c r="AE92" s="228"/>
      <c r="AF92" s="228"/>
    </row>
    <row r="93" spans="1:32" ht="15.75" customHeight="1">
      <c r="A93" s="107" t="s">
        <v>748</v>
      </c>
      <c r="B93" s="107">
        <v>90</v>
      </c>
      <c r="C93" s="107" t="s">
        <v>114</v>
      </c>
      <c r="D93" s="107"/>
      <c r="E93" s="107">
        <v>4.62</v>
      </c>
      <c r="F93" s="106"/>
      <c r="G93" s="108"/>
      <c r="H93" s="108"/>
      <c r="I93" s="108"/>
      <c r="J93" s="107"/>
      <c r="P93" s="107"/>
      <c r="Q93" s="108"/>
      <c r="R93" s="108"/>
      <c r="S93" s="108"/>
      <c r="T93" s="107"/>
      <c r="U93" s="107"/>
      <c r="V93" s="107"/>
      <c r="W93" s="109"/>
      <c r="X93" s="107"/>
    </row>
    <row r="94" spans="1:32" ht="15.75" customHeight="1">
      <c r="A94" s="107" t="s">
        <v>747</v>
      </c>
      <c r="B94" s="107">
        <v>91</v>
      </c>
      <c r="C94" s="107" t="s">
        <v>114</v>
      </c>
      <c r="D94" s="107"/>
      <c r="E94" s="107">
        <v>35.5</v>
      </c>
      <c r="F94" s="107"/>
      <c r="G94" s="108"/>
      <c r="H94" s="108"/>
      <c r="I94" s="108"/>
      <c r="J94" s="107"/>
      <c r="P94" s="107"/>
      <c r="Q94" s="108"/>
      <c r="R94" s="108"/>
      <c r="S94" s="108"/>
      <c r="T94" s="107"/>
      <c r="U94" s="107"/>
      <c r="V94" s="107"/>
      <c r="W94" s="106"/>
      <c r="X94" s="107"/>
    </row>
    <row r="95" spans="1:32" ht="15.75" customHeight="1">
      <c r="A95" s="107" t="s">
        <v>746</v>
      </c>
      <c r="B95" s="107">
        <v>92</v>
      </c>
      <c r="C95" s="107" t="s">
        <v>114</v>
      </c>
      <c r="D95" s="107"/>
      <c r="E95" s="107">
        <v>1.88</v>
      </c>
      <c r="F95" s="106"/>
      <c r="G95" s="108"/>
      <c r="H95" s="108"/>
      <c r="I95" s="108"/>
      <c r="J95" s="107"/>
      <c r="P95" s="107"/>
      <c r="Q95" s="108"/>
      <c r="R95" s="108"/>
      <c r="S95" s="108"/>
      <c r="T95" s="107"/>
      <c r="U95" s="107"/>
      <c r="V95" s="107"/>
      <c r="W95" s="110"/>
      <c r="X95" s="107"/>
    </row>
    <row r="96" spans="1:32" ht="15.75" customHeight="1">
      <c r="A96" s="107" t="s">
        <v>745</v>
      </c>
      <c r="B96" s="107">
        <v>93</v>
      </c>
      <c r="C96" s="107" t="s">
        <v>114</v>
      </c>
      <c r="D96" s="107"/>
      <c r="E96" s="107">
        <v>2.2400000000000002</v>
      </c>
      <c r="F96" s="107"/>
      <c r="G96" s="108"/>
      <c r="H96" s="108"/>
      <c r="I96" s="108"/>
      <c r="J96" s="107"/>
      <c r="P96" s="107"/>
      <c r="Q96" s="108"/>
      <c r="R96" s="107"/>
      <c r="S96" s="108"/>
      <c r="T96" s="107"/>
      <c r="U96" s="107"/>
      <c r="V96" s="107"/>
      <c r="W96" s="110"/>
      <c r="X96" s="107"/>
    </row>
    <row r="97" spans="1:31" ht="15.75" customHeight="1">
      <c r="A97" s="107" t="s">
        <v>744</v>
      </c>
      <c r="B97" s="107">
        <v>94</v>
      </c>
      <c r="C97" s="107" t="s">
        <v>114</v>
      </c>
      <c r="D97" s="107"/>
      <c r="E97" s="107">
        <v>269</v>
      </c>
      <c r="F97" s="107"/>
      <c r="G97" s="108"/>
      <c r="H97" s="108"/>
      <c r="I97" s="108"/>
      <c r="J97" s="107"/>
      <c r="P97" s="107"/>
      <c r="Q97" s="108"/>
      <c r="R97" s="108"/>
      <c r="S97" s="108"/>
      <c r="T97" s="107"/>
      <c r="U97" s="107"/>
      <c r="V97" s="107"/>
      <c r="W97" s="110"/>
      <c r="X97" s="107"/>
    </row>
    <row r="98" spans="1:31" ht="15.75" customHeight="1">
      <c r="A98" s="107" t="s">
        <v>743</v>
      </c>
      <c r="B98" s="107">
        <v>95</v>
      </c>
      <c r="C98" s="107" t="s">
        <v>114</v>
      </c>
      <c r="D98" s="107"/>
      <c r="E98" s="107">
        <v>25.5</v>
      </c>
      <c r="F98" s="106"/>
      <c r="G98" s="108"/>
      <c r="H98" s="108"/>
      <c r="I98" s="108"/>
      <c r="J98" s="107"/>
      <c r="P98" s="107"/>
      <c r="Q98" s="108"/>
      <c r="R98" s="108"/>
      <c r="S98" s="108"/>
      <c r="T98" s="107"/>
      <c r="U98" s="107"/>
      <c r="V98" s="107"/>
      <c r="W98" s="106"/>
      <c r="X98" s="107"/>
    </row>
    <row r="99" spans="1:31" ht="15.75" customHeight="1">
      <c r="A99" s="107" t="s">
        <v>742</v>
      </c>
      <c r="B99" s="107">
        <v>96</v>
      </c>
      <c r="C99" s="107" t="s">
        <v>114</v>
      </c>
      <c r="D99" s="107"/>
      <c r="E99" s="107">
        <v>1.05</v>
      </c>
      <c r="F99" s="107"/>
      <c r="G99" s="108"/>
      <c r="H99" s="107"/>
      <c r="I99" s="107"/>
      <c r="J99" s="107"/>
      <c r="P99" s="107"/>
      <c r="Q99" s="108"/>
      <c r="R99" s="108"/>
      <c r="S99" s="108"/>
      <c r="T99" s="107"/>
      <c r="U99" s="107"/>
      <c r="V99" s="107"/>
      <c r="W99" s="109"/>
      <c r="X99" s="107"/>
    </row>
    <row r="100" spans="1:31" ht="15.75" customHeight="1">
      <c r="A100" s="107" t="s">
        <v>741</v>
      </c>
      <c r="B100" s="107">
        <v>97</v>
      </c>
      <c r="C100" s="107" t="s">
        <v>114</v>
      </c>
      <c r="D100" s="107" t="s">
        <v>281</v>
      </c>
      <c r="E100" s="107">
        <v>0.14000000000000001</v>
      </c>
      <c r="F100" s="109"/>
      <c r="G100" s="108"/>
      <c r="H100" s="108"/>
      <c r="I100" s="108"/>
      <c r="J100" s="107"/>
      <c r="P100" s="107"/>
      <c r="Q100" s="107"/>
      <c r="R100" s="107"/>
      <c r="S100" s="107"/>
      <c r="T100" s="107"/>
      <c r="U100" s="107"/>
      <c r="V100" s="107"/>
      <c r="W100" s="106"/>
      <c r="X100" s="107"/>
    </row>
    <row r="101" spans="1:31" ht="15.75" customHeight="1">
      <c r="A101" s="107" t="s">
        <v>740</v>
      </c>
      <c r="B101" s="107">
        <v>98</v>
      </c>
      <c r="C101" s="107" t="s">
        <v>114</v>
      </c>
      <c r="D101" s="107"/>
      <c r="E101" s="107">
        <v>4.74</v>
      </c>
      <c r="F101" s="106"/>
      <c r="G101" s="108"/>
      <c r="H101" s="108"/>
      <c r="I101" s="108"/>
      <c r="J101" s="107"/>
      <c r="P101" s="107"/>
      <c r="Q101" s="108"/>
      <c r="R101" s="108"/>
      <c r="S101" s="108"/>
      <c r="T101" s="107"/>
      <c r="U101" s="107"/>
      <c r="V101" s="107"/>
      <c r="W101" s="109"/>
      <c r="X101" s="107"/>
    </row>
    <row r="102" spans="1:31" ht="15.75" customHeight="1">
      <c r="A102" s="107" t="s">
        <v>739</v>
      </c>
      <c r="B102" s="107">
        <v>99</v>
      </c>
      <c r="C102" s="107" t="s">
        <v>114</v>
      </c>
      <c r="D102" s="107"/>
      <c r="E102" s="107">
        <v>8.6</v>
      </c>
      <c r="F102" s="107"/>
      <c r="G102" s="108"/>
      <c r="H102" s="108"/>
      <c r="I102" s="108"/>
      <c r="J102" s="107"/>
      <c r="P102" s="107"/>
      <c r="Q102" s="108"/>
      <c r="R102" s="108"/>
      <c r="S102" s="108"/>
      <c r="T102" s="107"/>
      <c r="U102" s="107"/>
      <c r="V102" s="107"/>
      <c r="W102" s="106"/>
      <c r="X102" s="107"/>
    </row>
    <row r="103" spans="1:31" ht="15.75" customHeight="1">
      <c r="A103" s="107" t="s">
        <v>738</v>
      </c>
      <c r="B103" s="107">
        <v>100</v>
      </c>
      <c r="C103" s="107" t="s">
        <v>114</v>
      </c>
      <c r="D103" s="107"/>
      <c r="E103" s="107">
        <v>17.899999999999999</v>
      </c>
      <c r="F103" s="106"/>
      <c r="G103" s="108"/>
      <c r="H103" s="107"/>
      <c r="I103" s="108"/>
      <c r="J103" s="107"/>
      <c r="P103" s="107"/>
      <c r="Q103" s="108"/>
      <c r="R103" s="108"/>
      <c r="S103" s="108"/>
      <c r="T103" s="107"/>
      <c r="U103" s="107"/>
      <c r="V103" s="107"/>
      <c r="W103" s="109"/>
      <c r="X103" s="107"/>
    </row>
    <row r="104" spans="1:31" ht="15.75" customHeight="1">
      <c r="A104" s="107" t="s">
        <v>737</v>
      </c>
      <c r="B104" s="107">
        <v>101</v>
      </c>
      <c r="C104" s="107" t="s">
        <v>114</v>
      </c>
      <c r="D104" s="107"/>
      <c r="E104" s="107">
        <v>2.86</v>
      </c>
      <c r="F104" s="106"/>
      <c r="G104" s="108"/>
      <c r="H104" s="107"/>
      <c r="I104" s="108"/>
      <c r="J104" s="107"/>
      <c r="P104" s="107"/>
      <c r="Q104" s="108"/>
      <c r="R104" s="108"/>
      <c r="S104" s="108"/>
      <c r="T104" s="107"/>
      <c r="U104" s="107"/>
      <c r="V104" s="107"/>
      <c r="W104" s="110"/>
      <c r="X104" s="107"/>
    </row>
    <row r="105" spans="1:31" ht="15.75" customHeight="1">
      <c r="A105" s="107" t="s">
        <v>736</v>
      </c>
      <c r="B105" s="107">
        <v>102</v>
      </c>
      <c r="C105" s="107" t="s">
        <v>114</v>
      </c>
      <c r="D105" s="107"/>
      <c r="E105" s="107">
        <v>1.56</v>
      </c>
      <c r="F105" s="107"/>
      <c r="G105" s="108"/>
      <c r="H105" s="108"/>
      <c r="I105" s="108"/>
      <c r="J105" s="107"/>
      <c r="P105" s="107"/>
      <c r="Q105" s="108"/>
      <c r="R105" s="107"/>
      <c r="S105" s="108"/>
      <c r="T105" s="107"/>
      <c r="U105" s="107"/>
      <c r="V105" s="107"/>
      <c r="W105" s="109"/>
      <c r="X105" s="107"/>
    </row>
    <row r="106" spans="1:31" ht="15.75" customHeight="1">
      <c r="A106" s="107" t="s">
        <v>735</v>
      </c>
      <c r="B106" s="107">
        <v>103</v>
      </c>
      <c r="C106" s="107" t="s">
        <v>114</v>
      </c>
      <c r="D106" s="107"/>
      <c r="E106" s="107">
        <v>0.56999999999999995</v>
      </c>
      <c r="F106" s="107"/>
      <c r="G106" s="108"/>
      <c r="H106" s="107"/>
      <c r="I106" s="108"/>
      <c r="J106" s="107"/>
      <c r="P106" s="107"/>
      <c r="Q106" s="108"/>
      <c r="R106" s="108"/>
      <c r="S106" s="108"/>
      <c r="T106" s="107"/>
      <c r="U106" s="107"/>
      <c r="V106" s="107"/>
      <c r="W106" s="109"/>
      <c r="X106" s="107"/>
    </row>
    <row r="107" spans="1:31" ht="15.75" customHeight="1">
      <c r="A107" s="107" t="s">
        <v>734</v>
      </c>
      <c r="B107" s="107">
        <v>104</v>
      </c>
      <c r="C107" s="107" t="s">
        <v>114</v>
      </c>
      <c r="D107" s="107"/>
      <c r="E107" s="107">
        <v>5.95</v>
      </c>
      <c r="F107" s="107"/>
      <c r="G107" s="108"/>
      <c r="H107" s="107"/>
      <c r="I107" s="107"/>
      <c r="J107" s="107"/>
      <c r="P107" s="107"/>
      <c r="Q107" s="108"/>
      <c r="R107" s="108"/>
      <c r="S107" s="108"/>
      <c r="T107" s="107"/>
      <c r="U107" s="107"/>
      <c r="V107" s="107"/>
      <c r="W107" s="106"/>
      <c r="X107" s="107"/>
      <c r="AE107" s="228"/>
    </row>
    <row r="108" spans="1:31" ht="15.75" customHeight="1">
      <c r="A108" s="107" t="s">
        <v>733</v>
      </c>
      <c r="B108" s="107">
        <v>105</v>
      </c>
      <c r="C108" s="107" t="s">
        <v>114</v>
      </c>
      <c r="D108" s="107"/>
      <c r="E108" s="107">
        <v>2</v>
      </c>
      <c r="F108" s="107"/>
      <c r="G108" s="108"/>
      <c r="H108" s="107"/>
      <c r="I108" s="107"/>
      <c r="J108" s="107"/>
      <c r="P108" s="107"/>
      <c r="Q108" s="108"/>
      <c r="R108" s="108"/>
      <c r="S108" s="108"/>
      <c r="T108" s="107"/>
      <c r="U108" s="107"/>
      <c r="V108" s="107"/>
      <c r="W108" s="109"/>
      <c r="X108" s="107"/>
    </row>
    <row r="109" spans="1:31" ht="15.75" customHeight="1">
      <c r="A109" s="107" t="s">
        <v>732</v>
      </c>
      <c r="B109" s="107">
        <v>106</v>
      </c>
      <c r="C109" s="107" t="s">
        <v>114</v>
      </c>
      <c r="D109" s="107"/>
      <c r="E109" s="107">
        <v>0.42</v>
      </c>
      <c r="F109" s="106"/>
      <c r="G109" s="108"/>
      <c r="H109" s="108"/>
      <c r="I109" s="108"/>
      <c r="J109" s="107"/>
      <c r="P109" s="107"/>
      <c r="Q109" s="108"/>
      <c r="R109" s="108"/>
      <c r="S109" s="107"/>
      <c r="T109" s="107"/>
      <c r="U109" s="107"/>
      <c r="V109" s="107"/>
      <c r="W109" s="109"/>
      <c r="X109" s="107"/>
    </row>
    <row r="110" spans="1:31" ht="15.75" customHeight="1">
      <c r="A110" s="107" t="s">
        <v>731</v>
      </c>
      <c r="B110" s="107">
        <v>107</v>
      </c>
      <c r="C110" s="107" t="s">
        <v>114</v>
      </c>
      <c r="D110" s="107"/>
      <c r="E110" s="107">
        <v>12</v>
      </c>
      <c r="F110" s="107"/>
      <c r="G110" s="108"/>
      <c r="H110" s="108"/>
      <c r="I110" s="108"/>
      <c r="J110" s="107"/>
      <c r="P110" s="107"/>
      <c r="Q110" s="107"/>
      <c r="R110" s="107"/>
      <c r="S110" s="107"/>
      <c r="T110" s="107"/>
      <c r="U110" s="107"/>
      <c r="V110" s="107"/>
      <c r="W110" s="110"/>
      <c r="X110" s="107"/>
    </row>
    <row r="111" spans="1:31" ht="15.75" customHeight="1">
      <c r="A111" s="107" t="s">
        <v>730</v>
      </c>
      <c r="B111" s="107">
        <v>108</v>
      </c>
      <c r="C111" s="107" t="s">
        <v>114</v>
      </c>
      <c r="D111" s="107"/>
      <c r="E111" s="107">
        <v>8.9</v>
      </c>
      <c r="F111" s="106"/>
      <c r="G111" s="108"/>
      <c r="H111" s="107"/>
      <c r="I111" s="107"/>
      <c r="J111" s="107"/>
      <c r="P111" s="107"/>
      <c r="Q111" s="108"/>
      <c r="R111" s="108"/>
      <c r="S111" s="108"/>
      <c r="T111" s="107"/>
      <c r="U111" s="107"/>
      <c r="V111" s="107"/>
      <c r="W111" s="109"/>
      <c r="X111" s="107"/>
    </row>
    <row r="112" spans="1:31" ht="15.75" customHeight="1">
      <c r="A112" s="107" t="s">
        <v>729</v>
      </c>
      <c r="B112" s="107">
        <v>109</v>
      </c>
      <c r="C112" s="107" t="s">
        <v>114</v>
      </c>
      <c r="D112" s="107"/>
      <c r="E112" s="107">
        <v>1.33</v>
      </c>
      <c r="F112" s="107"/>
      <c r="G112" s="108"/>
      <c r="H112" s="108"/>
      <c r="I112" s="108"/>
      <c r="J112" s="107"/>
      <c r="P112" s="107"/>
      <c r="Q112" s="108"/>
      <c r="R112" s="108"/>
      <c r="S112" s="108"/>
      <c r="T112" s="107"/>
      <c r="U112" s="107"/>
      <c r="V112" s="107"/>
      <c r="W112" s="109"/>
      <c r="X112" s="107"/>
    </row>
    <row r="113" spans="1:31" ht="15.75" customHeight="1">
      <c r="A113" s="107" t="s">
        <v>728</v>
      </c>
      <c r="B113" s="107">
        <v>110</v>
      </c>
      <c r="C113" s="107" t="s">
        <v>117</v>
      </c>
      <c r="D113" s="107"/>
      <c r="E113" s="107">
        <v>10.199999999999999</v>
      </c>
      <c r="F113" s="106"/>
      <c r="G113" s="108"/>
      <c r="H113" s="108"/>
      <c r="I113" s="108"/>
      <c r="J113" s="107"/>
      <c r="P113" s="107"/>
      <c r="Q113" s="108"/>
      <c r="R113" s="107"/>
      <c r="S113" s="107"/>
      <c r="T113" s="107"/>
      <c r="U113" s="107"/>
      <c r="V113" s="107"/>
      <c r="W113" s="109"/>
      <c r="X113" s="107"/>
    </row>
    <row r="114" spans="1:31" ht="15.75" customHeight="1">
      <c r="A114" s="107" t="s">
        <v>727</v>
      </c>
      <c r="B114" s="107">
        <v>111</v>
      </c>
      <c r="C114" s="107" t="s">
        <v>114</v>
      </c>
      <c r="D114" s="107"/>
      <c r="E114" s="107">
        <v>0.71</v>
      </c>
      <c r="F114" s="106"/>
      <c r="G114" s="108"/>
      <c r="H114" s="108"/>
      <c r="I114" s="108"/>
      <c r="J114" s="107"/>
      <c r="P114" s="107"/>
      <c r="Q114" s="108"/>
      <c r="R114" s="108"/>
      <c r="S114" s="108"/>
      <c r="T114" s="107"/>
      <c r="U114" s="107"/>
      <c r="V114" s="107"/>
      <c r="W114" s="109"/>
      <c r="X114" s="107"/>
    </row>
    <row r="115" spans="1:31" ht="15.75" customHeight="1">
      <c r="A115" s="107" t="s">
        <v>726</v>
      </c>
      <c r="B115" s="107">
        <v>112</v>
      </c>
      <c r="C115" s="107" t="s">
        <v>117</v>
      </c>
      <c r="D115" s="107"/>
      <c r="E115" s="107">
        <v>2.2999999999999998</v>
      </c>
      <c r="F115" s="106"/>
      <c r="G115" s="108"/>
      <c r="H115" s="108"/>
      <c r="I115" s="108"/>
      <c r="J115" s="107"/>
      <c r="P115" s="107"/>
      <c r="Q115" s="108"/>
      <c r="R115" s="108"/>
      <c r="S115" s="107"/>
      <c r="T115" s="107"/>
      <c r="U115" s="107"/>
      <c r="V115" s="107"/>
      <c r="W115" s="110"/>
      <c r="X115" s="107"/>
    </row>
    <row r="116" spans="1:31" ht="15.75" customHeight="1">
      <c r="A116" s="107" t="s">
        <v>725</v>
      </c>
      <c r="B116" s="107">
        <v>113</v>
      </c>
      <c r="C116" s="107" t="s">
        <v>114</v>
      </c>
      <c r="D116" s="107"/>
      <c r="E116" s="107">
        <v>116</v>
      </c>
      <c r="F116" s="109"/>
      <c r="G116" s="108"/>
      <c r="H116" s="108"/>
      <c r="I116" s="108"/>
      <c r="J116" s="107"/>
      <c r="P116" s="107"/>
      <c r="Q116" s="108"/>
      <c r="R116" s="108"/>
      <c r="S116" s="108"/>
      <c r="T116" s="107"/>
      <c r="U116" s="107"/>
      <c r="V116" s="107"/>
      <c r="W116" s="106"/>
      <c r="X116" s="107"/>
    </row>
    <row r="117" spans="1:31" ht="15.75" customHeight="1">
      <c r="A117" s="107" t="s">
        <v>724</v>
      </c>
      <c r="B117" s="107">
        <v>114</v>
      </c>
      <c r="C117" s="107" t="s">
        <v>114</v>
      </c>
      <c r="D117" s="107"/>
      <c r="E117" s="107">
        <v>3.3</v>
      </c>
      <c r="F117" s="107"/>
      <c r="G117" s="108"/>
      <c r="H117" s="108"/>
      <c r="I117" s="108"/>
      <c r="J117" s="107"/>
      <c r="P117" s="107"/>
      <c r="Q117" s="108"/>
      <c r="R117" s="108"/>
      <c r="S117" s="108"/>
      <c r="T117" s="107"/>
      <c r="U117" s="107"/>
      <c r="V117" s="107"/>
      <c r="W117" s="106"/>
      <c r="X117" s="107"/>
    </row>
    <row r="118" spans="1:31" ht="15.75" customHeight="1">
      <c r="A118" s="107" t="s">
        <v>723</v>
      </c>
      <c r="B118" s="107">
        <v>115</v>
      </c>
      <c r="C118" s="107" t="s">
        <v>114</v>
      </c>
      <c r="D118" s="107"/>
      <c r="E118" s="107">
        <v>0.62</v>
      </c>
      <c r="F118" s="106"/>
      <c r="G118" s="108"/>
      <c r="H118" s="108"/>
      <c r="I118" s="108"/>
      <c r="J118" s="107"/>
      <c r="P118" s="107"/>
      <c r="Q118" s="108"/>
      <c r="R118" s="108"/>
      <c r="S118" s="108"/>
      <c r="T118" s="107"/>
      <c r="U118" s="107"/>
      <c r="V118" s="107"/>
      <c r="W118" s="109"/>
      <c r="X118" s="107"/>
    </row>
    <row r="119" spans="1:31" ht="15.75" customHeight="1">
      <c r="A119" s="107" t="s">
        <v>722</v>
      </c>
      <c r="B119" s="107">
        <v>116</v>
      </c>
      <c r="C119" s="107" t="s">
        <v>114</v>
      </c>
      <c r="D119" s="107"/>
      <c r="E119" s="107">
        <v>1.96</v>
      </c>
      <c r="F119" s="106"/>
      <c r="G119" s="108"/>
      <c r="H119" s="108"/>
      <c r="I119" s="108"/>
      <c r="J119" s="107"/>
      <c r="P119" s="107"/>
      <c r="Q119" s="108"/>
      <c r="R119" s="108"/>
      <c r="S119" s="108"/>
      <c r="T119" s="107"/>
      <c r="U119" s="107"/>
      <c r="V119" s="107"/>
      <c r="W119" s="110"/>
      <c r="X119" s="107"/>
      <c r="AE119" s="228"/>
    </row>
    <row r="120" spans="1:31" ht="15.75" customHeight="1">
      <c r="A120" s="107" t="s">
        <v>721</v>
      </c>
      <c r="B120" s="107">
        <v>117</v>
      </c>
      <c r="C120" s="107" t="s">
        <v>114</v>
      </c>
      <c r="D120" s="107"/>
      <c r="E120" s="107">
        <v>30.25</v>
      </c>
      <c r="F120" s="109"/>
      <c r="G120" s="108"/>
      <c r="H120" s="108"/>
      <c r="I120" s="108"/>
      <c r="J120" s="107"/>
      <c r="P120" s="107"/>
      <c r="Q120" s="108"/>
      <c r="R120" s="108"/>
      <c r="S120" s="108"/>
      <c r="T120" s="107"/>
      <c r="U120" s="107"/>
      <c r="V120" s="107"/>
      <c r="W120" s="109"/>
      <c r="X120" s="107"/>
    </row>
    <row r="121" spans="1:31" ht="15.75" customHeight="1">
      <c r="A121" s="107" t="s">
        <v>720</v>
      </c>
      <c r="B121" s="107">
        <v>118</v>
      </c>
      <c r="C121" s="107" t="s">
        <v>117</v>
      </c>
      <c r="D121" s="107"/>
      <c r="E121" s="107">
        <v>2.66</v>
      </c>
      <c r="F121" s="106"/>
      <c r="G121" s="108"/>
      <c r="H121" s="108"/>
      <c r="I121" s="108"/>
      <c r="J121" s="107"/>
      <c r="P121" s="107"/>
      <c r="Q121" s="108"/>
      <c r="R121" s="108"/>
      <c r="S121" s="108"/>
      <c r="T121" s="107"/>
      <c r="U121" s="107"/>
      <c r="V121" s="107"/>
      <c r="W121" s="109"/>
      <c r="X121" s="107"/>
    </row>
    <row r="122" spans="1:31" ht="15.75" customHeight="1">
      <c r="A122" s="107" t="s">
        <v>719</v>
      </c>
      <c r="B122" s="107">
        <v>119</v>
      </c>
      <c r="C122" s="107" t="s">
        <v>114</v>
      </c>
      <c r="D122" s="107"/>
      <c r="E122" s="107">
        <v>0.77</v>
      </c>
      <c r="F122" s="106"/>
      <c r="G122" s="108"/>
      <c r="H122" s="107"/>
      <c r="I122" s="108"/>
      <c r="J122" s="107"/>
      <c r="P122" s="107"/>
      <c r="Q122" s="108"/>
      <c r="R122" s="108"/>
      <c r="S122" s="108"/>
      <c r="T122" s="107"/>
      <c r="U122" s="107"/>
      <c r="V122" s="107"/>
      <c r="W122" s="110"/>
      <c r="X122" s="107"/>
    </row>
    <row r="123" spans="1:31" ht="15.75" customHeight="1">
      <c r="A123" s="107" t="s">
        <v>718</v>
      </c>
      <c r="B123" s="107">
        <v>120</v>
      </c>
      <c r="C123" s="107" t="s">
        <v>114</v>
      </c>
      <c r="D123" s="107"/>
      <c r="E123" s="107">
        <v>1.24</v>
      </c>
      <c r="F123" s="109"/>
      <c r="G123" s="108"/>
      <c r="H123" s="108"/>
      <c r="I123" s="108"/>
      <c r="J123" s="107"/>
      <c r="P123" s="107"/>
      <c r="Q123" s="108"/>
      <c r="R123" s="108"/>
      <c r="S123" s="108"/>
      <c r="T123" s="107"/>
      <c r="U123" s="107"/>
      <c r="V123" s="107"/>
      <c r="W123" s="106"/>
      <c r="X123" s="107"/>
    </row>
    <row r="124" spans="1:31" ht="15.75" customHeight="1">
      <c r="A124" s="107" t="s">
        <v>717</v>
      </c>
      <c r="B124" s="107">
        <v>121</v>
      </c>
      <c r="C124" s="107" t="s">
        <v>114</v>
      </c>
      <c r="D124" s="107"/>
      <c r="E124" s="107">
        <v>38.25</v>
      </c>
      <c r="F124" s="106"/>
      <c r="G124" s="108"/>
      <c r="H124" s="108"/>
      <c r="I124" s="108"/>
      <c r="J124" s="107"/>
      <c r="P124" s="107"/>
      <c r="Q124" s="108"/>
      <c r="R124" s="108"/>
      <c r="S124" s="107"/>
      <c r="T124" s="107"/>
      <c r="U124" s="107"/>
      <c r="V124" s="107"/>
      <c r="W124" s="109"/>
      <c r="X124" s="107"/>
    </row>
    <row r="125" spans="1:31" ht="15.75" customHeight="1">
      <c r="A125" s="107" t="s">
        <v>716</v>
      </c>
      <c r="B125" s="107">
        <v>122</v>
      </c>
      <c r="C125" s="107" t="s">
        <v>114</v>
      </c>
      <c r="D125" s="107"/>
      <c r="E125" s="107">
        <v>14.7</v>
      </c>
      <c r="F125" s="109"/>
      <c r="G125" s="108"/>
      <c r="H125" s="108"/>
      <c r="I125" s="108"/>
      <c r="J125" s="107"/>
      <c r="P125" s="107"/>
      <c r="Q125" s="108"/>
      <c r="R125" s="108"/>
      <c r="S125" s="108"/>
      <c r="T125" s="107"/>
      <c r="U125" s="107"/>
      <c r="V125" s="107"/>
      <c r="W125" s="109"/>
      <c r="X125" s="107"/>
    </row>
    <row r="126" spans="1:31" ht="15.75" customHeight="1">
      <c r="A126" s="107" t="s">
        <v>715</v>
      </c>
      <c r="B126" s="107">
        <v>123</v>
      </c>
      <c r="C126" s="107" t="s">
        <v>114</v>
      </c>
      <c r="D126" s="107"/>
      <c r="E126" s="107">
        <v>1.07</v>
      </c>
      <c r="F126" s="106"/>
      <c r="G126" s="108"/>
      <c r="H126" s="108"/>
      <c r="I126" s="108"/>
      <c r="J126" s="107"/>
      <c r="P126" s="107"/>
      <c r="Q126" s="108"/>
      <c r="R126" s="108"/>
      <c r="S126" s="108"/>
      <c r="T126" s="107"/>
      <c r="U126" s="107"/>
      <c r="V126" s="107"/>
      <c r="W126" s="110"/>
      <c r="X126" s="107"/>
    </row>
    <row r="127" spans="1:31" ht="15.75" customHeight="1">
      <c r="A127" s="107" t="s">
        <v>714</v>
      </c>
      <c r="B127" s="107">
        <v>124</v>
      </c>
      <c r="C127" s="107" t="s">
        <v>114</v>
      </c>
      <c r="D127" s="107"/>
      <c r="E127" s="107">
        <v>3.34</v>
      </c>
      <c r="F127" s="106"/>
      <c r="G127" s="108"/>
      <c r="H127" s="108"/>
      <c r="I127" s="107"/>
      <c r="J127" s="107"/>
      <c r="P127" s="107"/>
      <c r="Q127" s="108"/>
      <c r="R127" s="108"/>
      <c r="S127" s="108"/>
      <c r="T127" s="107"/>
      <c r="U127" s="107"/>
      <c r="V127" s="107"/>
      <c r="W127" s="109"/>
      <c r="X127" s="107"/>
    </row>
    <row r="128" spans="1:31" ht="15.75" customHeight="1">
      <c r="A128" s="107" t="s">
        <v>713</v>
      </c>
      <c r="B128" s="107">
        <v>125</v>
      </c>
      <c r="C128" s="107" t="s">
        <v>114</v>
      </c>
      <c r="D128" s="107"/>
      <c r="E128" s="107">
        <v>0.9</v>
      </c>
      <c r="F128" s="107"/>
      <c r="G128" s="108"/>
      <c r="H128" s="107"/>
      <c r="I128" s="108"/>
      <c r="J128" s="107"/>
      <c r="P128" s="107"/>
      <c r="Q128" s="108"/>
      <c r="R128" s="108"/>
      <c r="S128" s="108"/>
      <c r="T128" s="107"/>
      <c r="U128" s="107"/>
      <c r="V128" s="107"/>
      <c r="W128" s="109"/>
      <c r="X128" s="107"/>
    </row>
    <row r="129" spans="1:32" ht="15.75" customHeight="1">
      <c r="A129" s="107" t="s">
        <v>712</v>
      </c>
      <c r="B129" s="107">
        <v>126</v>
      </c>
      <c r="C129" s="107" t="s">
        <v>117</v>
      </c>
      <c r="D129" s="107"/>
      <c r="E129" s="107">
        <v>68.5</v>
      </c>
      <c r="F129" s="106"/>
      <c r="G129" s="108"/>
      <c r="H129" s="107"/>
      <c r="I129" s="108"/>
      <c r="J129" s="107"/>
      <c r="P129" s="107"/>
      <c r="Q129" s="107"/>
      <c r="R129" s="107"/>
      <c r="S129" s="107"/>
      <c r="T129" s="107"/>
      <c r="U129" s="107"/>
      <c r="V129" s="107"/>
      <c r="W129" s="109"/>
      <c r="X129" s="107"/>
    </row>
    <row r="130" spans="1:32" ht="15.75" customHeight="1">
      <c r="A130" s="107" t="s">
        <v>711</v>
      </c>
      <c r="B130" s="107">
        <v>127</v>
      </c>
      <c r="C130" s="107" t="s">
        <v>114</v>
      </c>
      <c r="D130" s="107"/>
      <c r="E130" s="107">
        <v>4.88</v>
      </c>
      <c r="F130" s="109"/>
      <c r="G130" s="108"/>
      <c r="H130" s="107"/>
      <c r="I130" s="107"/>
      <c r="J130" s="107"/>
      <c r="P130" s="107"/>
      <c r="Q130" s="108"/>
      <c r="R130" s="108"/>
      <c r="S130" s="108"/>
      <c r="T130" s="107"/>
      <c r="U130" s="107"/>
      <c r="V130" s="107"/>
      <c r="W130" s="109"/>
      <c r="X130" s="107"/>
    </row>
    <row r="131" spans="1:32" ht="15.75" customHeight="1">
      <c r="A131" s="107" t="s">
        <v>710</v>
      </c>
      <c r="B131" s="107">
        <v>128</v>
      </c>
      <c r="C131" s="107" t="s">
        <v>117</v>
      </c>
      <c r="D131" s="107"/>
      <c r="E131" s="107">
        <v>0.77</v>
      </c>
      <c r="F131" s="106"/>
      <c r="G131" s="108"/>
      <c r="H131" s="107"/>
      <c r="I131" s="108"/>
      <c r="J131" s="107"/>
      <c r="P131" s="107"/>
      <c r="Q131" s="108"/>
      <c r="R131" s="107"/>
      <c r="S131" s="107"/>
      <c r="T131" s="107"/>
      <c r="U131" s="107"/>
      <c r="V131" s="107"/>
      <c r="W131" s="109"/>
      <c r="X131" s="107"/>
    </row>
    <row r="132" spans="1:32" ht="15.75" customHeight="1">
      <c r="A132" s="107" t="s">
        <v>709</v>
      </c>
      <c r="B132" s="107">
        <v>129</v>
      </c>
      <c r="C132" s="107" t="s">
        <v>114</v>
      </c>
      <c r="D132" s="107"/>
      <c r="E132" s="107">
        <v>0.66</v>
      </c>
      <c r="F132" s="106"/>
      <c r="G132" s="108"/>
      <c r="H132" s="108"/>
      <c r="I132" s="108"/>
      <c r="J132" s="107"/>
      <c r="P132" s="107"/>
      <c r="Q132" s="108"/>
      <c r="R132" s="108"/>
      <c r="S132" s="107"/>
      <c r="T132" s="107"/>
      <c r="U132" s="107"/>
      <c r="V132" s="107"/>
      <c r="W132" s="109"/>
      <c r="X132" s="107"/>
    </row>
    <row r="133" spans="1:32" ht="15.75" customHeight="1">
      <c r="A133" s="107" t="s">
        <v>708</v>
      </c>
      <c r="B133" s="107">
        <v>130</v>
      </c>
      <c r="C133" s="107" t="s">
        <v>117</v>
      </c>
      <c r="D133" s="107"/>
      <c r="E133" s="107">
        <v>0.86</v>
      </c>
      <c r="F133" s="109"/>
      <c r="G133" s="108"/>
      <c r="H133" s="108"/>
      <c r="I133" s="108"/>
      <c r="J133" s="107"/>
      <c r="P133" s="107"/>
      <c r="Q133" s="108"/>
      <c r="R133" s="108"/>
      <c r="S133" s="108"/>
      <c r="T133" s="107"/>
      <c r="U133" s="107"/>
      <c r="V133" s="107"/>
      <c r="W133" s="106"/>
      <c r="X133" s="107"/>
    </row>
    <row r="134" spans="1:32" ht="15.75" customHeight="1">
      <c r="A134" s="107" t="s">
        <v>707</v>
      </c>
      <c r="B134" s="107">
        <v>131</v>
      </c>
      <c r="C134" s="107" t="s">
        <v>117</v>
      </c>
      <c r="D134" s="107"/>
      <c r="E134" s="107">
        <v>3.18</v>
      </c>
      <c r="F134" s="106"/>
      <c r="G134" s="108"/>
      <c r="H134" s="108"/>
      <c r="I134" s="108"/>
      <c r="J134" s="107"/>
      <c r="P134" s="107"/>
      <c r="Q134" s="108"/>
      <c r="R134" s="108"/>
      <c r="S134" s="107"/>
      <c r="T134" s="107"/>
      <c r="U134" s="107"/>
      <c r="V134" s="107"/>
      <c r="W134" s="106"/>
      <c r="X134" s="107"/>
    </row>
    <row r="135" spans="1:32" ht="15.75" customHeight="1">
      <c r="A135" s="107" t="s">
        <v>706</v>
      </c>
      <c r="B135" s="107">
        <v>132</v>
      </c>
      <c r="C135" s="107" t="s">
        <v>114</v>
      </c>
      <c r="D135" s="107"/>
      <c r="E135" s="107">
        <v>16.8</v>
      </c>
      <c r="F135" s="106"/>
      <c r="G135" s="108"/>
      <c r="H135" s="108"/>
      <c r="I135" s="108"/>
      <c r="J135" s="107"/>
      <c r="P135" s="107"/>
      <c r="Q135" s="108"/>
      <c r="R135" s="108"/>
      <c r="S135" s="108"/>
      <c r="T135" s="107"/>
      <c r="U135" s="107"/>
      <c r="V135" s="107"/>
      <c r="W135" s="110"/>
      <c r="X135" s="107"/>
    </row>
    <row r="136" spans="1:32" ht="15.75" customHeight="1">
      <c r="A136" s="107" t="s">
        <v>705</v>
      </c>
      <c r="B136" s="107">
        <v>133</v>
      </c>
      <c r="C136" s="107" t="s">
        <v>114</v>
      </c>
      <c r="D136" s="107"/>
      <c r="E136" s="107">
        <v>4.5999999999999996</v>
      </c>
      <c r="F136" s="106"/>
      <c r="G136" s="108"/>
      <c r="H136" s="108"/>
      <c r="I136" s="108"/>
      <c r="J136" s="107"/>
      <c r="P136" s="107"/>
      <c r="Q136" s="108"/>
      <c r="R136" s="108"/>
      <c r="S136" s="108"/>
      <c r="T136" s="107"/>
      <c r="U136" s="107"/>
      <c r="V136" s="107"/>
      <c r="W136" s="106"/>
      <c r="X136" s="107"/>
    </row>
    <row r="137" spans="1:32" ht="15.75" customHeight="1">
      <c r="A137" s="107" t="s">
        <v>704</v>
      </c>
      <c r="B137" s="107">
        <v>134</v>
      </c>
      <c r="C137" s="107" t="s">
        <v>114</v>
      </c>
      <c r="D137" s="107"/>
      <c r="E137" s="107">
        <v>3.04</v>
      </c>
      <c r="F137" s="106"/>
      <c r="G137" s="108"/>
      <c r="H137" s="107"/>
      <c r="I137" s="108"/>
      <c r="J137" s="107"/>
      <c r="P137" s="107"/>
      <c r="Q137" s="108"/>
      <c r="R137" s="107"/>
      <c r="S137" s="108"/>
      <c r="T137" s="111"/>
      <c r="U137" s="107"/>
      <c r="V137" s="107"/>
      <c r="W137" s="109"/>
      <c r="X137" s="107"/>
      <c r="AE137" s="228"/>
      <c r="AF137" s="228"/>
    </row>
    <row r="138" spans="1:32" ht="15.75" customHeight="1">
      <c r="A138" s="107" t="s">
        <v>703</v>
      </c>
      <c r="B138" s="107">
        <v>135</v>
      </c>
      <c r="C138" s="107" t="s">
        <v>114</v>
      </c>
      <c r="D138" s="107"/>
      <c r="E138" s="107">
        <v>2.2200000000000002</v>
      </c>
      <c r="F138" s="106"/>
      <c r="G138" s="108"/>
      <c r="H138" s="107"/>
      <c r="I138" s="107"/>
      <c r="J138" s="107"/>
      <c r="P138" s="107"/>
      <c r="Q138" s="108"/>
      <c r="R138" s="108"/>
      <c r="S138" s="108"/>
      <c r="T138" s="107"/>
      <c r="U138" s="107"/>
      <c r="V138" s="107"/>
      <c r="W138" s="109"/>
      <c r="X138" s="107"/>
    </row>
    <row r="139" spans="1:32" ht="15.75" customHeight="1">
      <c r="A139" s="107" t="s">
        <v>702</v>
      </c>
      <c r="B139" s="107">
        <v>136</v>
      </c>
      <c r="C139" s="107" t="s">
        <v>117</v>
      </c>
      <c r="D139" s="107"/>
      <c r="E139" s="107">
        <v>1.1200000000000001</v>
      </c>
      <c r="F139" s="107"/>
      <c r="G139" s="108"/>
      <c r="H139" s="107"/>
      <c r="I139" s="108"/>
      <c r="J139" s="107"/>
      <c r="P139" s="107"/>
      <c r="Q139" s="108"/>
      <c r="R139" s="107"/>
      <c r="S139" s="108"/>
      <c r="T139" s="107"/>
      <c r="U139" s="107"/>
      <c r="V139" s="107"/>
      <c r="W139" s="109"/>
      <c r="X139" s="107"/>
    </row>
    <row r="140" spans="1:32" ht="15.75" customHeight="1">
      <c r="A140" s="107" t="s">
        <v>701</v>
      </c>
      <c r="B140" s="107">
        <v>137</v>
      </c>
      <c r="C140" s="107" t="s">
        <v>114</v>
      </c>
      <c r="D140" s="107"/>
      <c r="E140" s="107">
        <v>1.27</v>
      </c>
      <c r="F140" s="107"/>
      <c r="G140" s="108"/>
      <c r="H140" s="107"/>
      <c r="I140" s="108"/>
      <c r="J140" s="107"/>
      <c r="P140" s="107"/>
      <c r="Q140" s="108"/>
      <c r="R140" s="107"/>
      <c r="S140" s="107"/>
      <c r="T140" s="107"/>
      <c r="U140" s="107"/>
      <c r="V140" s="107"/>
      <c r="W140" s="106"/>
      <c r="X140" s="107"/>
    </row>
    <row r="141" spans="1:32" ht="15.75" customHeight="1">
      <c r="A141" s="107" t="s">
        <v>700</v>
      </c>
      <c r="B141" s="107">
        <v>138</v>
      </c>
      <c r="C141" s="107" t="s">
        <v>114</v>
      </c>
      <c r="D141" s="107"/>
      <c r="E141" s="107">
        <v>2.84</v>
      </c>
      <c r="F141" s="106"/>
      <c r="G141" s="108"/>
      <c r="H141" s="108"/>
      <c r="I141" s="108"/>
      <c r="J141" s="107"/>
      <c r="P141" s="107"/>
      <c r="Q141" s="108"/>
      <c r="R141" s="108"/>
      <c r="S141" s="108"/>
      <c r="T141" s="107"/>
      <c r="U141" s="107"/>
      <c r="V141" s="107"/>
      <c r="W141" s="106"/>
      <c r="X141" s="107"/>
    </row>
    <row r="142" spans="1:32" ht="15.75" customHeight="1">
      <c r="A142" s="107" t="s">
        <v>699</v>
      </c>
      <c r="B142" s="107">
        <v>139</v>
      </c>
      <c r="C142" s="107" t="s">
        <v>117</v>
      </c>
      <c r="D142" s="107"/>
      <c r="E142" s="107">
        <v>1.68</v>
      </c>
      <c r="F142" s="109"/>
      <c r="G142" s="108"/>
      <c r="H142" s="108"/>
      <c r="I142" s="108"/>
      <c r="J142" s="107"/>
      <c r="P142" s="107"/>
      <c r="Q142" s="108"/>
      <c r="R142" s="107"/>
      <c r="S142" s="108"/>
      <c r="T142" s="107"/>
      <c r="U142" s="107"/>
      <c r="V142" s="107"/>
      <c r="W142" s="109"/>
      <c r="X142" s="107"/>
    </row>
    <row r="143" spans="1:32" ht="15.75" customHeight="1">
      <c r="A143" s="107" t="s">
        <v>698</v>
      </c>
      <c r="B143" s="107">
        <v>140</v>
      </c>
      <c r="C143" s="107" t="s">
        <v>114</v>
      </c>
      <c r="D143" s="107"/>
      <c r="E143" s="107">
        <v>1.54</v>
      </c>
      <c r="F143" s="109"/>
      <c r="G143" s="108"/>
      <c r="H143" s="108"/>
      <c r="I143" s="108"/>
      <c r="J143" s="107"/>
      <c r="P143" s="107"/>
      <c r="Q143" s="108"/>
      <c r="R143" s="108"/>
      <c r="S143" s="107"/>
      <c r="T143" s="107"/>
      <c r="U143" s="107"/>
      <c r="V143" s="107"/>
      <c r="W143" s="106"/>
      <c r="X143" s="107"/>
    </row>
    <row r="144" spans="1:32" ht="15.75" customHeight="1">
      <c r="A144" s="107" t="s">
        <v>697</v>
      </c>
      <c r="B144" s="107">
        <v>141</v>
      </c>
      <c r="C144" s="107" t="s">
        <v>114</v>
      </c>
      <c r="D144" s="107"/>
      <c r="E144" s="107">
        <v>73.75</v>
      </c>
      <c r="F144" s="106"/>
      <c r="G144" s="108"/>
      <c r="H144" s="108"/>
      <c r="I144" s="108"/>
      <c r="J144" s="107"/>
      <c r="P144" s="107"/>
      <c r="Q144" s="108"/>
      <c r="R144" s="108"/>
      <c r="S144" s="108"/>
      <c r="T144" s="107"/>
      <c r="U144" s="107"/>
      <c r="V144" s="107"/>
      <c r="W144" s="109"/>
      <c r="X144" s="107"/>
    </row>
    <row r="145" spans="1:32" ht="15.75" customHeight="1">
      <c r="A145" s="107" t="s">
        <v>696</v>
      </c>
      <c r="B145" s="107">
        <v>142</v>
      </c>
      <c r="C145" s="107" t="s">
        <v>114</v>
      </c>
      <c r="D145" s="107"/>
      <c r="E145" s="107">
        <v>3.46</v>
      </c>
      <c r="F145" s="109"/>
      <c r="G145" s="108"/>
      <c r="H145" s="108"/>
      <c r="I145" s="108"/>
      <c r="J145" s="107"/>
      <c r="P145" s="107"/>
      <c r="Q145" s="108"/>
      <c r="R145" s="108"/>
      <c r="S145" s="107"/>
      <c r="T145" s="107"/>
      <c r="U145" s="107"/>
      <c r="V145" s="107"/>
      <c r="W145" s="109"/>
      <c r="X145" s="107"/>
    </row>
    <row r="146" spans="1:32" ht="15.75" customHeight="1">
      <c r="A146" s="107" t="s">
        <v>695</v>
      </c>
      <c r="B146" s="107">
        <v>143</v>
      </c>
      <c r="C146" s="107" t="s">
        <v>117</v>
      </c>
      <c r="D146" s="107"/>
      <c r="E146" s="107">
        <v>1.57</v>
      </c>
      <c r="F146" s="107"/>
      <c r="G146" s="108"/>
      <c r="H146" s="108"/>
      <c r="I146" s="108"/>
      <c r="J146" s="107"/>
      <c r="P146" s="107"/>
      <c r="Q146" s="108"/>
      <c r="R146" s="108"/>
      <c r="S146" s="108"/>
      <c r="T146" s="107"/>
      <c r="U146" s="107"/>
      <c r="V146" s="107"/>
      <c r="W146" s="109"/>
      <c r="X146" s="107"/>
    </row>
    <row r="147" spans="1:32" ht="15.75" customHeight="1">
      <c r="A147" s="107" t="s">
        <v>694</v>
      </c>
      <c r="B147" s="107">
        <v>144</v>
      </c>
      <c r="C147" s="107" t="s">
        <v>114</v>
      </c>
      <c r="D147" s="107"/>
      <c r="E147" s="107">
        <v>62</v>
      </c>
      <c r="F147" s="109"/>
      <c r="G147" s="108"/>
      <c r="H147" s="108"/>
      <c r="I147" s="108"/>
      <c r="J147" s="107"/>
      <c r="P147" s="107"/>
      <c r="Q147" s="108"/>
      <c r="R147" s="108"/>
      <c r="S147" s="108"/>
      <c r="T147" s="107"/>
      <c r="U147" s="107"/>
      <c r="V147" s="107"/>
      <c r="W147" s="110"/>
      <c r="X147" s="107"/>
    </row>
    <row r="148" spans="1:32" ht="15.75" customHeight="1">
      <c r="A148" s="107" t="s">
        <v>693</v>
      </c>
      <c r="B148" s="107">
        <v>145</v>
      </c>
      <c r="C148" s="107" t="s">
        <v>114</v>
      </c>
      <c r="D148" s="107"/>
      <c r="E148" s="107">
        <v>28.75</v>
      </c>
      <c r="F148" s="106"/>
      <c r="G148" s="108"/>
      <c r="H148" s="108"/>
      <c r="I148" s="108"/>
      <c r="J148" s="107"/>
      <c r="P148" s="107"/>
      <c r="Q148" s="108"/>
      <c r="R148" s="108"/>
      <c r="S148" s="108"/>
      <c r="T148" s="107"/>
      <c r="U148" s="107"/>
      <c r="V148" s="107"/>
      <c r="W148" s="109"/>
      <c r="X148" s="107"/>
    </row>
    <row r="149" spans="1:32" ht="15.75" customHeight="1">
      <c r="A149" s="107" t="s">
        <v>692</v>
      </c>
      <c r="B149" s="107">
        <v>146</v>
      </c>
      <c r="C149" s="107" t="s">
        <v>117</v>
      </c>
      <c r="D149" s="107"/>
      <c r="E149" s="107">
        <v>3.74</v>
      </c>
      <c r="F149" s="107"/>
      <c r="G149" s="108"/>
      <c r="H149" s="107"/>
      <c r="I149" s="107"/>
      <c r="J149" s="111"/>
      <c r="P149" s="107"/>
      <c r="Q149" s="108"/>
      <c r="R149" s="107"/>
      <c r="S149" s="107"/>
      <c r="T149" s="107"/>
      <c r="U149" s="107"/>
      <c r="V149" s="107"/>
      <c r="W149" s="109"/>
      <c r="X149" s="107"/>
    </row>
    <row r="150" spans="1:32" ht="15.75" customHeight="1">
      <c r="A150" s="107" t="s">
        <v>691</v>
      </c>
      <c r="B150" s="107">
        <v>147</v>
      </c>
      <c r="C150" s="107" t="s">
        <v>114</v>
      </c>
      <c r="D150" s="107"/>
      <c r="E150" s="107">
        <v>2.88</v>
      </c>
      <c r="F150" s="106"/>
      <c r="G150" s="108"/>
      <c r="H150" s="107"/>
      <c r="I150" s="107"/>
      <c r="J150" s="111"/>
      <c r="P150" s="107"/>
      <c r="Q150" s="108"/>
      <c r="R150" s="108"/>
      <c r="S150" s="108"/>
      <c r="T150" s="107"/>
      <c r="U150" s="107"/>
      <c r="V150" s="107"/>
      <c r="W150" s="106"/>
      <c r="X150" s="107"/>
    </row>
    <row r="151" spans="1:32" ht="15.75" customHeight="1">
      <c r="A151" s="107" t="s">
        <v>690</v>
      </c>
      <c r="B151" s="107">
        <v>148</v>
      </c>
      <c r="C151" s="107" t="s">
        <v>114</v>
      </c>
      <c r="D151" s="107"/>
      <c r="E151" s="107">
        <v>2.14</v>
      </c>
      <c r="F151" s="106"/>
      <c r="G151" s="108"/>
      <c r="H151" s="108"/>
      <c r="I151" s="108"/>
      <c r="J151" s="107"/>
      <c r="P151" s="107"/>
      <c r="Q151" s="108"/>
      <c r="R151" s="108"/>
      <c r="S151" s="107"/>
      <c r="T151" s="107"/>
      <c r="U151" s="107"/>
      <c r="V151" s="107"/>
      <c r="W151" s="109"/>
      <c r="X151" s="107"/>
    </row>
    <row r="152" spans="1:32" ht="15.75" customHeight="1">
      <c r="A152" s="107" t="s">
        <v>689</v>
      </c>
      <c r="B152" s="107">
        <v>149</v>
      </c>
      <c r="C152" s="107" t="s">
        <v>114</v>
      </c>
      <c r="D152" s="107"/>
      <c r="E152" s="107">
        <v>50.75</v>
      </c>
      <c r="F152" s="106"/>
      <c r="G152" s="108"/>
      <c r="H152" s="108"/>
      <c r="I152" s="108"/>
      <c r="J152" s="107"/>
      <c r="P152" s="107"/>
      <c r="Q152" s="108"/>
      <c r="R152" s="108"/>
      <c r="S152" s="108"/>
      <c r="T152" s="107"/>
      <c r="U152" s="107"/>
      <c r="V152" s="107"/>
      <c r="W152" s="110"/>
      <c r="X152" s="107"/>
    </row>
    <row r="153" spans="1:32" ht="15.75" customHeight="1">
      <c r="A153" s="107" t="s">
        <v>688</v>
      </c>
      <c r="B153" s="107">
        <v>150</v>
      </c>
      <c r="C153" s="107" t="s">
        <v>117</v>
      </c>
      <c r="D153" s="107"/>
      <c r="E153" s="107">
        <v>3.52</v>
      </c>
      <c r="F153" s="106"/>
      <c r="G153" s="108"/>
      <c r="H153" s="107"/>
      <c r="I153" s="107"/>
      <c r="J153" s="107"/>
      <c r="P153" s="107"/>
      <c r="Q153" s="108"/>
      <c r="R153" s="107"/>
      <c r="S153" s="107"/>
      <c r="T153" s="107"/>
      <c r="U153" s="107"/>
      <c r="V153" s="107"/>
      <c r="W153" s="110"/>
      <c r="X153" s="107"/>
    </row>
    <row r="154" spans="1:32" ht="15.75" customHeight="1">
      <c r="A154" s="107" t="s">
        <v>687</v>
      </c>
      <c r="B154" s="107">
        <v>151</v>
      </c>
      <c r="C154" s="107" t="s">
        <v>114</v>
      </c>
      <c r="D154" s="107"/>
      <c r="E154" s="107">
        <v>0.99</v>
      </c>
      <c r="F154" s="109"/>
      <c r="G154" s="108"/>
      <c r="H154" s="108"/>
      <c r="I154" s="108"/>
      <c r="J154" s="107"/>
      <c r="P154" s="107"/>
      <c r="Q154" s="108"/>
      <c r="R154" s="108"/>
      <c r="S154" s="107"/>
      <c r="T154" s="107"/>
      <c r="U154" s="107"/>
      <c r="V154" s="107"/>
      <c r="W154" s="109"/>
      <c r="X154" s="107"/>
      <c r="AF154" s="228"/>
    </row>
    <row r="155" spans="1:32" ht="15.75" customHeight="1">
      <c r="A155" s="107" t="s">
        <v>686</v>
      </c>
      <c r="B155" s="107">
        <v>152</v>
      </c>
      <c r="C155" s="107" t="s">
        <v>117</v>
      </c>
      <c r="D155" s="107"/>
      <c r="E155" s="107">
        <v>3.72</v>
      </c>
      <c r="F155" s="109"/>
      <c r="G155" s="108"/>
      <c r="H155" s="108"/>
      <c r="I155" s="108"/>
      <c r="J155" s="107"/>
      <c r="P155" s="107"/>
      <c r="Q155" s="108"/>
      <c r="R155" s="108"/>
      <c r="S155" s="108"/>
      <c r="T155" s="107"/>
      <c r="U155" s="107"/>
      <c r="V155" s="107"/>
      <c r="W155" s="109"/>
      <c r="X155" s="107"/>
    </row>
    <row r="156" spans="1:32" ht="15.75" customHeight="1">
      <c r="A156" s="107" t="s">
        <v>685</v>
      </c>
      <c r="B156" s="107">
        <v>153</v>
      </c>
      <c r="C156" s="107" t="s">
        <v>114</v>
      </c>
      <c r="D156" s="107"/>
      <c r="E156" s="107">
        <v>1.65</v>
      </c>
      <c r="F156" s="106"/>
      <c r="G156" s="108"/>
      <c r="H156" s="108"/>
      <c r="I156" s="108"/>
      <c r="J156" s="107"/>
      <c r="P156" s="107"/>
      <c r="Q156" s="108"/>
      <c r="R156" s="108"/>
      <c r="S156" s="108"/>
      <c r="T156" s="107"/>
      <c r="U156" s="107"/>
      <c r="V156" s="107"/>
      <c r="W156" s="106"/>
      <c r="X156" s="107"/>
    </row>
    <row r="157" spans="1:32" ht="15.75" customHeight="1">
      <c r="A157" s="107" t="s">
        <v>684</v>
      </c>
      <c r="B157" s="107">
        <v>154</v>
      </c>
      <c r="C157" s="107" t="s">
        <v>117</v>
      </c>
      <c r="D157" s="107"/>
      <c r="E157" s="107">
        <v>33.75</v>
      </c>
      <c r="F157" s="106"/>
      <c r="G157" s="108"/>
      <c r="H157" s="108"/>
      <c r="I157" s="108"/>
      <c r="J157" s="107"/>
      <c r="P157" s="107"/>
      <c r="Q157" s="108"/>
      <c r="R157" s="108"/>
      <c r="S157" s="108"/>
      <c r="T157" s="111"/>
      <c r="U157" s="107"/>
      <c r="V157" s="107"/>
      <c r="W157" s="109"/>
      <c r="X157" s="107"/>
      <c r="AE157" s="228"/>
      <c r="AF157" s="228"/>
    </row>
    <row r="158" spans="1:32" ht="15.75" customHeight="1">
      <c r="A158" s="107" t="s">
        <v>683</v>
      </c>
      <c r="B158" s="107">
        <v>155</v>
      </c>
      <c r="C158" s="107" t="s">
        <v>114</v>
      </c>
      <c r="D158" s="107"/>
      <c r="E158" s="107">
        <v>0.76</v>
      </c>
      <c r="F158" s="106"/>
      <c r="G158" s="108"/>
      <c r="H158" s="108"/>
      <c r="I158" s="108"/>
      <c r="J158" s="107"/>
      <c r="P158" s="107"/>
      <c r="Q158" s="108"/>
      <c r="R158" s="108"/>
      <c r="S158" s="107"/>
      <c r="T158" s="107"/>
      <c r="U158" s="107"/>
      <c r="V158" s="107"/>
      <c r="W158" s="109"/>
      <c r="X158" s="107"/>
    </row>
    <row r="159" spans="1:32" ht="15.75" customHeight="1">
      <c r="A159" s="107" t="s">
        <v>682</v>
      </c>
      <c r="B159" s="107">
        <v>156</v>
      </c>
      <c r="C159" s="107" t="s">
        <v>117</v>
      </c>
      <c r="D159" s="107"/>
      <c r="E159" s="107">
        <v>51.75</v>
      </c>
      <c r="F159" s="106"/>
      <c r="G159" s="108"/>
      <c r="H159" s="107"/>
      <c r="I159" s="108"/>
      <c r="J159" s="107"/>
      <c r="P159" s="107"/>
      <c r="Q159" s="108"/>
      <c r="R159" s="107"/>
      <c r="S159" s="108"/>
      <c r="T159" s="107"/>
      <c r="U159" s="107"/>
      <c r="V159" s="107"/>
      <c r="W159" s="110"/>
      <c r="X159" s="107"/>
    </row>
    <row r="160" spans="1:32" ht="15.75" customHeight="1">
      <c r="A160" s="107" t="s">
        <v>681</v>
      </c>
      <c r="B160" s="107">
        <v>157</v>
      </c>
      <c r="C160" s="107" t="s">
        <v>114</v>
      </c>
      <c r="D160" s="107"/>
      <c r="E160" s="107">
        <v>2.74</v>
      </c>
      <c r="F160" s="109"/>
      <c r="G160" s="108"/>
      <c r="H160" s="107"/>
      <c r="I160" s="108"/>
      <c r="J160" s="107"/>
      <c r="P160" s="107"/>
      <c r="Q160" s="108"/>
      <c r="R160" s="108"/>
      <c r="S160" s="108"/>
      <c r="T160" s="107"/>
      <c r="U160" s="107"/>
      <c r="V160" s="107"/>
      <c r="W160" s="109"/>
      <c r="X160" s="107"/>
    </row>
    <row r="161" spans="1:24" ht="15.75" customHeight="1">
      <c r="A161" s="107" t="s">
        <v>680</v>
      </c>
      <c r="B161" s="107">
        <v>158</v>
      </c>
      <c r="C161" s="107" t="s">
        <v>114</v>
      </c>
      <c r="D161" s="107"/>
      <c r="E161" s="107">
        <v>65.25</v>
      </c>
      <c r="F161" s="109"/>
      <c r="G161" s="108"/>
      <c r="H161" s="108"/>
      <c r="I161" s="108"/>
      <c r="J161" s="107"/>
      <c r="P161" s="107"/>
      <c r="Q161" s="107"/>
      <c r="R161" s="107"/>
      <c r="S161" s="108"/>
      <c r="T161" s="107"/>
      <c r="U161" s="107"/>
      <c r="V161" s="107"/>
      <c r="W161" s="106"/>
      <c r="X161" s="107"/>
    </row>
    <row r="162" spans="1:24" ht="15.75" customHeight="1">
      <c r="A162" s="107" t="s">
        <v>679</v>
      </c>
      <c r="B162" s="107">
        <v>159</v>
      </c>
      <c r="C162" s="107" t="s">
        <v>114</v>
      </c>
      <c r="D162" s="107"/>
      <c r="E162" s="107">
        <v>2.2599999999999998</v>
      </c>
      <c r="F162" s="106"/>
      <c r="G162" s="108"/>
      <c r="H162" s="108"/>
      <c r="I162" s="108"/>
      <c r="J162" s="107"/>
      <c r="P162" s="107"/>
      <c r="Q162" s="108"/>
      <c r="R162" s="108"/>
      <c r="S162" s="108"/>
      <c r="T162" s="107"/>
      <c r="U162" s="107"/>
      <c r="V162" s="107"/>
      <c r="W162" s="106"/>
      <c r="X162" s="107"/>
    </row>
    <row r="163" spans="1:24" ht="15.75" customHeight="1">
      <c r="A163" s="107" t="s">
        <v>678</v>
      </c>
      <c r="B163" s="107">
        <v>160</v>
      </c>
      <c r="C163" s="107" t="s">
        <v>114</v>
      </c>
      <c r="D163" s="107"/>
      <c r="E163" s="107">
        <v>8.4499999999999993</v>
      </c>
      <c r="F163" s="109"/>
      <c r="G163" s="108"/>
      <c r="H163" s="108"/>
      <c r="I163" s="108"/>
      <c r="J163" s="107"/>
      <c r="P163" s="107"/>
      <c r="Q163" s="108"/>
      <c r="R163" s="108"/>
      <c r="S163" s="108"/>
      <c r="T163" s="107"/>
      <c r="U163" s="107"/>
      <c r="V163" s="107"/>
      <c r="W163" s="106"/>
      <c r="X163" s="107"/>
    </row>
    <row r="164" spans="1:24" ht="15.75" customHeight="1">
      <c r="A164" s="107" t="s">
        <v>677</v>
      </c>
      <c r="B164" s="107">
        <v>161</v>
      </c>
      <c r="C164" s="107" t="s">
        <v>114</v>
      </c>
      <c r="D164" s="107"/>
      <c r="E164" s="107">
        <v>3.76</v>
      </c>
      <c r="F164" s="109"/>
      <c r="G164" s="108"/>
      <c r="H164" s="108"/>
      <c r="I164" s="108"/>
      <c r="J164" s="107"/>
      <c r="P164" s="107"/>
      <c r="Q164" s="108"/>
      <c r="R164" s="108"/>
      <c r="S164" s="108"/>
      <c r="T164" s="107"/>
      <c r="U164" s="107"/>
      <c r="V164" s="107"/>
      <c r="W164" s="110"/>
      <c r="X164" s="107"/>
    </row>
    <row r="165" spans="1:24" ht="15.75" customHeight="1">
      <c r="A165" s="107" t="s">
        <v>676</v>
      </c>
      <c r="B165" s="107">
        <v>162</v>
      </c>
      <c r="C165" s="107" t="s">
        <v>114</v>
      </c>
      <c r="D165" s="107"/>
      <c r="E165" s="107">
        <v>4.34</v>
      </c>
      <c r="F165" s="107"/>
      <c r="G165" s="108"/>
      <c r="H165" s="108"/>
      <c r="I165" s="108"/>
      <c r="J165" s="107"/>
      <c r="P165" s="107"/>
      <c r="Q165" s="108"/>
      <c r="R165" s="108"/>
      <c r="S165" s="108"/>
      <c r="T165" s="107"/>
      <c r="U165" s="107"/>
      <c r="V165" s="107"/>
      <c r="W165" s="109"/>
      <c r="X165" s="107"/>
    </row>
    <row r="166" spans="1:24" ht="15.75" customHeight="1">
      <c r="A166" s="107" t="s">
        <v>675</v>
      </c>
      <c r="B166" s="107">
        <v>163</v>
      </c>
      <c r="C166" s="107" t="s">
        <v>114</v>
      </c>
      <c r="D166" s="107"/>
      <c r="E166" s="107">
        <v>3</v>
      </c>
      <c r="F166" s="106"/>
      <c r="G166" s="108"/>
      <c r="H166" s="108"/>
      <c r="I166" s="108"/>
      <c r="J166" s="107"/>
      <c r="P166" s="107"/>
      <c r="Q166" s="108"/>
      <c r="R166" s="108"/>
      <c r="S166" s="108"/>
      <c r="T166" s="107"/>
      <c r="U166" s="107"/>
      <c r="V166" s="107"/>
      <c r="W166" s="106"/>
      <c r="X166" s="107"/>
    </row>
    <row r="167" spans="1:24" ht="15.75" customHeight="1">
      <c r="A167" s="107" t="s">
        <v>674</v>
      </c>
      <c r="B167" s="107">
        <v>164</v>
      </c>
      <c r="C167" s="107" t="s">
        <v>114</v>
      </c>
      <c r="D167" s="107"/>
      <c r="E167" s="107">
        <v>0.53</v>
      </c>
      <c r="F167" s="107"/>
      <c r="G167" s="108"/>
      <c r="H167" s="108"/>
      <c r="I167" s="108"/>
      <c r="J167" s="107"/>
      <c r="P167" s="107"/>
      <c r="Q167" s="108"/>
      <c r="R167" s="108"/>
      <c r="S167" s="108"/>
      <c r="T167" s="107"/>
      <c r="U167" s="107"/>
      <c r="V167" s="107"/>
      <c r="W167" s="106"/>
      <c r="X167" s="107"/>
    </row>
    <row r="168" spans="1:24" ht="15.75" customHeight="1">
      <c r="A168" s="107" t="s">
        <v>673</v>
      </c>
      <c r="B168" s="107">
        <v>165</v>
      </c>
      <c r="C168" s="107" t="s">
        <v>114</v>
      </c>
      <c r="D168" s="107"/>
      <c r="E168" s="107">
        <v>22.1</v>
      </c>
      <c r="F168" s="107"/>
      <c r="G168" s="108"/>
      <c r="H168" s="108"/>
      <c r="I168" s="108"/>
      <c r="J168" s="107"/>
      <c r="P168" s="107"/>
      <c r="Q168" s="108"/>
      <c r="R168" s="108"/>
      <c r="S168" s="108"/>
      <c r="T168" s="107"/>
      <c r="U168" s="107"/>
      <c r="V168" s="107"/>
      <c r="W168" s="109"/>
      <c r="X168" s="107"/>
    </row>
    <row r="169" spans="1:24" ht="15.75" customHeight="1">
      <c r="A169" s="107" t="s">
        <v>672</v>
      </c>
      <c r="B169" s="107">
        <v>166</v>
      </c>
      <c r="C169" s="107" t="s">
        <v>114</v>
      </c>
      <c r="D169" s="107"/>
      <c r="E169" s="107">
        <v>387</v>
      </c>
      <c r="F169" s="106"/>
      <c r="G169" s="108"/>
      <c r="H169" s="108"/>
      <c r="I169" s="108"/>
      <c r="J169" s="107"/>
      <c r="P169" s="107"/>
      <c r="Q169" s="108"/>
      <c r="R169" s="108"/>
      <c r="S169" s="108"/>
      <c r="T169" s="107"/>
      <c r="U169" s="107"/>
      <c r="V169" s="107"/>
      <c r="W169" s="109"/>
      <c r="X169" s="107"/>
    </row>
    <row r="170" spans="1:24" ht="15.75" customHeight="1">
      <c r="A170" s="107" t="s">
        <v>671</v>
      </c>
      <c r="B170" s="107">
        <v>167</v>
      </c>
      <c r="C170" s="107" t="s">
        <v>114</v>
      </c>
      <c r="D170" s="107"/>
      <c r="E170" s="107">
        <v>3.44</v>
      </c>
      <c r="F170" s="106"/>
      <c r="G170" s="108"/>
      <c r="H170" s="108"/>
      <c r="I170" s="108"/>
      <c r="J170" s="107"/>
      <c r="P170" s="107"/>
      <c r="Q170" s="108"/>
      <c r="R170" s="108"/>
      <c r="S170" s="108"/>
      <c r="T170" s="107"/>
      <c r="U170" s="107"/>
      <c r="V170" s="107"/>
      <c r="W170" s="106"/>
      <c r="X170" s="107"/>
    </row>
    <row r="171" spans="1:24" ht="15.75" customHeight="1">
      <c r="A171" s="107" t="s">
        <v>909</v>
      </c>
      <c r="B171" s="107">
        <v>168</v>
      </c>
      <c r="C171" s="107" t="s">
        <v>283</v>
      </c>
      <c r="D171" s="107"/>
      <c r="E171" s="107">
        <v>1.18</v>
      </c>
      <c r="F171" s="106"/>
      <c r="G171" s="108"/>
      <c r="H171" s="108"/>
      <c r="I171" s="108"/>
      <c r="J171" s="107"/>
      <c r="P171" s="107"/>
      <c r="Q171" s="108"/>
      <c r="R171" s="108"/>
      <c r="S171" s="107"/>
      <c r="T171" s="107"/>
      <c r="U171" s="107"/>
      <c r="V171" s="107"/>
      <c r="W171" s="109"/>
      <c r="X171" s="107"/>
    </row>
    <row r="172" spans="1:24" ht="15.75" customHeight="1">
      <c r="A172" s="107" t="s">
        <v>670</v>
      </c>
      <c r="B172" s="107">
        <v>169</v>
      </c>
      <c r="C172" s="107" t="s">
        <v>114</v>
      </c>
      <c r="D172" s="107" t="s">
        <v>136</v>
      </c>
      <c r="E172" s="107">
        <v>0.22</v>
      </c>
      <c r="F172" s="106"/>
      <c r="G172" s="108"/>
      <c r="H172" s="108"/>
      <c r="I172" s="108"/>
      <c r="J172" s="107"/>
      <c r="P172" s="107"/>
      <c r="Q172" s="108"/>
      <c r="R172" s="108"/>
      <c r="S172" s="107"/>
      <c r="T172" s="107"/>
      <c r="U172" s="107"/>
      <c r="V172" s="107"/>
      <c r="W172" s="109"/>
      <c r="X172" s="107"/>
    </row>
    <row r="173" spans="1:24" ht="15.75" customHeight="1">
      <c r="A173" s="107" t="s">
        <v>669</v>
      </c>
      <c r="B173" s="107">
        <v>170</v>
      </c>
      <c r="C173" s="107" t="s">
        <v>114</v>
      </c>
      <c r="D173" s="107"/>
      <c r="E173" s="107">
        <v>13.6</v>
      </c>
      <c r="F173" s="106"/>
      <c r="G173" s="108"/>
      <c r="H173" s="108"/>
      <c r="I173" s="108"/>
      <c r="J173" s="107"/>
      <c r="P173" s="107"/>
      <c r="Q173" s="108"/>
      <c r="R173" s="108"/>
      <c r="S173" s="108"/>
      <c r="T173" s="107"/>
      <c r="U173" s="107"/>
      <c r="V173" s="107"/>
      <c r="W173" s="110"/>
      <c r="X173" s="107"/>
    </row>
    <row r="174" spans="1:24" ht="15.75" customHeight="1">
      <c r="A174" s="107" t="s">
        <v>668</v>
      </c>
      <c r="B174" s="107">
        <v>171</v>
      </c>
      <c r="C174" s="107" t="s">
        <v>117</v>
      </c>
      <c r="D174" s="107"/>
      <c r="E174" s="107">
        <v>26.5</v>
      </c>
      <c r="F174" s="106"/>
      <c r="G174" s="108"/>
      <c r="H174" s="108"/>
      <c r="I174" s="108"/>
      <c r="J174" s="107"/>
      <c r="P174" s="107"/>
      <c r="Q174" s="108"/>
      <c r="R174" s="108"/>
      <c r="S174" s="108"/>
      <c r="T174" s="107"/>
      <c r="U174" s="107"/>
      <c r="V174" s="107"/>
      <c r="W174" s="109"/>
      <c r="X174" s="107"/>
    </row>
    <row r="175" spans="1:24" ht="15.75" customHeight="1">
      <c r="A175" s="107" t="s">
        <v>667</v>
      </c>
      <c r="B175" s="107">
        <v>172</v>
      </c>
      <c r="C175" s="107" t="s">
        <v>114</v>
      </c>
      <c r="D175" s="107"/>
      <c r="E175" s="107">
        <v>6.55</v>
      </c>
      <c r="F175" s="106"/>
      <c r="G175" s="108"/>
      <c r="H175" s="108"/>
      <c r="I175" s="108"/>
      <c r="J175" s="107"/>
      <c r="P175" s="107"/>
      <c r="Q175" s="108"/>
      <c r="R175" s="108"/>
      <c r="S175" s="108"/>
      <c r="T175" s="107"/>
      <c r="U175" s="107"/>
      <c r="V175" s="107"/>
      <c r="W175" s="109"/>
      <c r="X175" s="107"/>
    </row>
    <row r="176" spans="1:24" ht="15.75" customHeight="1">
      <c r="A176" s="107" t="s">
        <v>666</v>
      </c>
      <c r="B176" s="107">
        <v>173</v>
      </c>
      <c r="C176" s="107" t="s">
        <v>114</v>
      </c>
      <c r="D176" s="107"/>
      <c r="E176" s="107">
        <v>31.75</v>
      </c>
      <c r="F176" s="106"/>
      <c r="G176" s="108"/>
      <c r="H176" s="108"/>
      <c r="I176" s="108"/>
      <c r="J176" s="107"/>
      <c r="P176" s="107"/>
      <c r="Q176" s="108"/>
      <c r="R176" s="108"/>
      <c r="S176" s="108"/>
      <c r="T176" s="107"/>
      <c r="U176" s="107"/>
      <c r="V176" s="107"/>
      <c r="W176" s="106"/>
      <c r="X176" s="107"/>
    </row>
    <row r="177" spans="1:32" ht="15.75" customHeight="1">
      <c r="A177" s="107" t="s">
        <v>665</v>
      </c>
      <c r="B177" s="107">
        <v>174</v>
      </c>
      <c r="C177" s="107" t="s">
        <v>114</v>
      </c>
      <c r="D177" s="107"/>
      <c r="E177" s="107">
        <v>8.15</v>
      </c>
      <c r="F177" s="107"/>
      <c r="G177" s="108"/>
      <c r="H177" s="107"/>
      <c r="I177" s="108"/>
      <c r="J177" s="107"/>
      <c r="P177" s="107"/>
      <c r="Q177" s="108"/>
      <c r="R177" s="108"/>
      <c r="S177" s="108"/>
      <c r="T177" s="107"/>
      <c r="U177" s="107"/>
      <c r="V177" s="107"/>
      <c r="W177" s="109"/>
      <c r="X177" s="107"/>
    </row>
    <row r="178" spans="1:32" ht="15.75" customHeight="1">
      <c r="A178" s="107" t="s">
        <v>664</v>
      </c>
      <c r="B178" s="107">
        <v>175</v>
      </c>
      <c r="C178" s="107" t="s">
        <v>117</v>
      </c>
      <c r="D178" s="107"/>
      <c r="E178" s="107">
        <v>31</v>
      </c>
      <c r="F178" s="107"/>
      <c r="G178" s="108"/>
      <c r="H178" s="107"/>
      <c r="I178" s="107"/>
      <c r="J178" s="107"/>
      <c r="P178" s="107"/>
      <c r="Q178" s="107"/>
      <c r="R178" s="107"/>
      <c r="S178" s="107"/>
      <c r="T178" s="107"/>
      <c r="U178" s="107"/>
      <c r="V178" s="107"/>
      <c r="W178" s="106"/>
      <c r="X178" s="107"/>
    </row>
    <row r="179" spans="1:32" ht="15.75" customHeight="1">
      <c r="A179" s="107" t="s">
        <v>663</v>
      </c>
      <c r="B179" s="107">
        <v>176</v>
      </c>
      <c r="C179" s="107" t="s">
        <v>114</v>
      </c>
      <c r="D179" s="107"/>
      <c r="E179" s="107">
        <v>0.55000000000000004</v>
      </c>
      <c r="F179" s="106"/>
      <c r="G179" s="108"/>
      <c r="H179" s="108"/>
      <c r="I179" s="108"/>
      <c r="J179" s="107"/>
      <c r="P179" s="107"/>
      <c r="Q179" s="108"/>
      <c r="R179" s="108"/>
      <c r="S179" s="107"/>
      <c r="T179" s="107"/>
      <c r="U179" s="107"/>
      <c r="V179" s="107"/>
      <c r="W179" s="109"/>
      <c r="X179" s="107"/>
      <c r="AE179" s="228"/>
      <c r="AF179" s="228"/>
    </row>
    <row r="180" spans="1:32" ht="15.75" customHeight="1">
      <c r="A180" s="107" t="s">
        <v>662</v>
      </c>
      <c r="B180" s="107">
        <v>177</v>
      </c>
      <c r="C180" s="107" t="s">
        <v>114</v>
      </c>
      <c r="D180" s="107"/>
      <c r="E180" s="107">
        <v>59.75</v>
      </c>
      <c r="F180" s="106"/>
      <c r="G180" s="108"/>
      <c r="H180" s="108"/>
      <c r="I180" s="108"/>
      <c r="J180" s="107"/>
      <c r="P180" s="107"/>
      <c r="Q180" s="108"/>
      <c r="R180" s="108"/>
      <c r="S180" s="108"/>
      <c r="T180" s="107"/>
      <c r="U180" s="107"/>
      <c r="V180" s="107"/>
      <c r="W180" s="110"/>
      <c r="X180" s="107"/>
    </row>
    <row r="181" spans="1:32" ht="15.75" customHeight="1">
      <c r="A181" s="107" t="s">
        <v>661</v>
      </c>
      <c r="B181" s="107">
        <v>178</v>
      </c>
      <c r="C181" s="107" t="s">
        <v>114</v>
      </c>
      <c r="D181" s="107"/>
      <c r="E181" s="107">
        <v>1.32</v>
      </c>
      <c r="F181" s="106"/>
      <c r="G181" s="108"/>
      <c r="H181" s="108"/>
      <c r="I181" s="108"/>
      <c r="J181" s="107"/>
      <c r="P181" s="107"/>
      <c r="Q181" s="108"/>
      <c r="R181" s="107"/>
      <c r="S181" s="107"/>
      <c r="T181" s="107"/>
      <c r="U181" s="107"/>
      <c r="V181" s="107"/>
      <c r="W181" s="109"/>
      <c r="X181" s="107"/>
    </row>
    <row r="182" spans="1:32" ht="15.75" customHeight="1">
      <c r="A182" s="107" t="s">
        <v>660</v>
      </c>
      <c r="B182" s="107">
        <v>179</v>
      </c>
      <c r="C182" s="107" t="s">
        <v>114</v>
      </c>
      <c r="D182" s="107"/>
      <c r="E182" s="107">
        <v>10</v>
      </c>
      <c r="F182" s="106"/>
      <c r="G182" s="108"/>
      <c r="H182" s="108"/>
      <c r="I182" s="108"/>
      <c r="J182" s="107"/>
      <c r="P182" s="107"/>
      <c r="Q182" s="108"/>
      <c r="R182" s="108"/>
      <c r="S182" s="108"/>
      <c r="T182" s="107"/>
      <c r="U182" s="107"/>
      <c r="V182" s="107"/>
      <c r="W182" s="106"/>
      <c r="X182" s="107"/>
    </row>
    <row r="183" spans="1:32" ht="15.75" customHeight="1">
      <c r="A183" s="107" t="s">
        <v>659</v>
      </c>
      <c r="B183" s="107">
        <v>180</v>
      </c>
      <c r="C183" s="107" t="s">
        <v>114</v>
      </c>
      <c r="D183" s="107"/>
      <c r="E183" s="107">
        <v>1.86</v>
      </c>
      <c r="F183" s="109"/>
      <c r="G183" s="108"/>
      <c r="H183" s="108"/>
      <c r="I183" s="108"/>
      <c r="J183" s="107"/>
      <c r="P183" s="107"/>
      <c r="Q183" s="108"/>
      <c r="R183" s="108"/>
      <c r="S183" s="108"/>
      <c r="T183" s="107"/>
      <c r="U183" s="107"/>
      <c r="V183" s="107"/>
      <c r="W183" s="106"/>
      <c r="X183" s="107"/>
    </row>
    <row r="184" spans="1:32" ht="15.75" customHeight="1">
      <c r="A184" s="107" t="s">
        <v>658</v>
      </c>
      <c r="B184" s="107">
        <v>181</v>
      </c>
      <c r="C184" s="107" t="s">
        <v>114</v>
      </c>
      <c r="D184" s="107"/>
      <c r="E184" s="107">
        <v>1.62</v>
      </c>
      <c r="F184" s="107"/>
      <c r="G184" s="108"/>
      <c r="H184" s="108"/>
      <c r="I184" s="108"/>
      <c r="J184" s="107"/>
      <c r="P184" s="107"/>
      <c r="Q184" s="108"/>
      <c r="R184" s="108"/>
      <c r="S184" s="108"/>
      <c r="T184" s="107"/>
      <c r="U184" s="107"/>
      <c r="V184" s="107"/>
      <c r="W184" s="109"/>
      <c r="X184" s="107"/>
    </row>
    <row r="185" spans="1:32" ht="15.75" customHeight="1">
      <c r="A185" s="107" t="s">
        <v>657</v>
      </c>
      <c r="B185" s="107">
        <v>182</v>
      </c>
      <c r="C185" s="107" t="s">
        <v>114</v>
      </c>
      <c r="D185" s="107"/>
      <c r="E185" s="107">
        <v>0.73</v>
      </c>
      <c r="F185" s="106"/>
      <c r="G185" s="108"/>
      <c r="H185" s="108"/>
      <c r="I185" s="108"/>
      <c r="J185" s="107"/>
      <c r="P185" s="107"/>
      <c r="Q185" s="108"/>
      <c r="R185" s="108"/>
      <c r="S185" s="108"/>
      <c r="T185" s="107"/>
      <c r="U185" s="107"/>
      <c r="V185" s="107"/>
      <c r="W185" s="110"/>
      <c r="X185" s="107"/>
      <c r="AE185" s="228"/>
      <c r="AF185" s="228"/>
    </row>
    <row r="186" spans="1:32" ht="15.75" customHeight="1">
      <c r="A186" s="107" t="s">
        <v>656</v>
      </c>
      <c r="B186" s="107">
        <v>183</v>
      </c>
      <c r="C186" s="107" t="s">
        <v>114</v>
      </c>
      <c r="D186" s="107" t="s">
        <v>136</v>
      </c>
      <c r="E186" s="107">
        <v>7.0000000000000007E-2</v>
      </c>
      <c r="F186" s="107"/>
      <c r="G186" s="108"/>
      <c r="H186" s="108"/>
      <c r="I186" s="108"/>
      <c r="J186" s="107"/>
      <c r="P186" s="107"/>
      <c r="Q186" s="108"/>
      <c r="R186" s="108"/>
      <c r="S186" s="108"/>
      <c r="T186" s="107"/>
      <c r="U186" s="107"/>
      <c r="V186" s="107"/>
      <c r="W186" s="109"/>
      <c r="X186" s="107"/>
    </row>
    <row r="187" spans="1:32" ht="15.75" customHeight="1">
      <c r="A187" s="107" t="s">
        <v>655</v>
      </c>
      <c r="B187" s="107">
        <v>184</v>
      </c>
      <c r="C187" s="107" t="s">
        <v>114</v>
      </c>
      <c r="D187" s="107"/>
      <c r="E187" s="107">
        <v>175</v>
      </c>
      <c r="F187" s="109"/>
      <c r="G187" s="108"/>
      <c r="H187" s="108"/>
      <c r="I187" s="108"/>
      <c r="J187" s="107"/>
      <c r="P187" s="107"/>
      <c r="Q187" s="108"/>
      <c r="R187" s="108"/>
      <c r="S187" s="108"/>
      <c r="T187" s="107"/>
      <c r="U187" s="107"/>
      <c r="V187" s="107"/>
      <c r="W187" s="109"/>
      <c r="X187" s="107"/>
    </row>
    <row r="188" spans="1:32" ht="15.75" customHeight="1">
      <c r="A188" s="107" t="s">
        <v>654</v>
      </c>
      <c r="B188" s="107">
        <v>185</v>
      </c>
      <c r="C188" s="107" t="s">
        <v>114</v>
      </c>
      <c r="D188" s="107"/>
      <c r="E188" s="107">
        <v>6.55</v>
      </c>
      <c r="F188" s="106"/>
      <c r="G188" s="108"/>
      <c r="H188" s="108"/>
      <c r="I188" s="108"/>
      <c r="J188" s="107"/>
      <c r="P188" s="107"/>
      <c r="Q188" s="108"/>
      <c r="R188" s="108"/>
      <c r="S188" s="108"/>
      <c r="T188" s="107"/>
      <c r="U188" s="107"/>
      <c r="V188" s="107"/>
      <c r="W188" s="109"/>
      <c r="X188" s="107"/>
    </row>
    <row r="189" spans="1:32" ht="15.75" customHeight="1">
      <c r="A189" s="107" t="s">
        <v>653</v>
      </c>
      <c r="B189" s="107">
        <v>186</v>
      </c>
      <c r="C189" s="107" t="s">
        <v>114</v>
      </c>
      <c r="D189" s="107"/>
      <c r="E189" s="107">
        <v>0.27</v>
      </c>
      <c r="F189" s="107"/>
      <c r="G189" s="108"/>
      <c r="H189" s="108"/>
      <c r="I189" s="108"/>
      <c r="J189" s="107"/>
      <c r="P189" s="107"/>
      <c r="Q189" s="108"/>
      <c r="R189" s="108"/>
      <c r="S189" s="108"/>
      <c r="T189" s="107"/>
      <c r="U189" s="107"/>
      <c r="V189" s="107"/>
      <c r="W189" s="109"/>
      <c r="X189" s="107"/>
    </row>
    <row r="190" spans="1:32" ht="15.75" customHeight="1">
      <c r="A190" s="107" t="s">
        <v>652</v>
      </c>
      <c r="B190" s="107">
        <v>187</v>
      </c>
      <c r="C190" s="107" t="s">
        <v>114</v>
      </c>
      <c r="D190" s="107"/>
      <c r="E190" s="107">
        <v>6.15</v>
      </c>
      <c r="F190" s="106"/>
      <c r="G190" s="108"/>
      <c r="H190" s="108"/>
      <c r="I190" s="108"/>
      <c r="J190" s="107"/>
      <c r="P190" s="107"/>
      <c r="Q190" s="108"/>
      <c r="R190" s="108"/>
      <c r="S190" s="108"/>
      <c r="T190" s="107"/>
      <c r="U190" s="107"/>
      <c r="V190" s="107"/>
      <c r="W190" s="109"/>
      <c r="X190" s="107"/>
    </row>
    <row r="191" spans="1:32" ht="15.75" customHeight="1">
      <c r="A191" s="107" t="s">
        <v>651</v>
      </c>
      <c r="B191" s="107">
        <v>188</v>
      </c>
      <c r="C191" s="107" t="s">
        <v>114</v>
      </c>
      <c r="D191" s="107"/>
      <c r="E191" s="107">
        <v>11.5</v>
      </c>
      <c r="F191" s="106"/>
      <c r="G191" s="108"/>
      <c r="H191" s="108"/>
      <c r="I191" s="108"/>
      <c r="J191" s="107"/>
      <c r="P191" s="107"/>
      <c r="Q191" s="108"/>
      <c r="R191" s="108"/>
      <c r="S191" s="108"/>
      <c r="T191" s="107"/>
      <c r="U191" s="107"/>
      <c r="V191" s="107"/>
      <c r="W191" s="106"/>
      <c r="X191" s="107"/>
    </row>
    <row r="192" spans="1:32" ht="15.75" customHeight="1">
      <c r="A192" s="107" t="s">
        <v>650</v>
      </c>
      <c r="B192" s="107">
        <v>189</v>
      </c>
      <c r="C192" s="107" t="s">
        <v>114</v>
      </c>
      <c r="D192" s="107"/>
      <c r="E192" s="107">
        <v>4.4000000000000004</v>
      </c>
      <c r="F192" s="106"/>
      <c r="G192" s="108"/>
      <c r="H192" s="108"/>
      <c r="I192" s="108"/>
      <c r="J192" s="107"/>
      <c r="P192" s="107"/>
      <c r="Q192" s="108"/>
      <c r="R192" s="108"/>
      <c r="S192" s="108"/>
      <c r="T192" s="107"/>
      <c r="U192" s="107"/>
      <c r="V192" s="107"/>
      <c r="W192" s="109"/>
      <c r="X192" s="107"/>
    </row>
    <row r="193" spans="1:24" ht="15.75" customHeight="1">
      <c r="A193" s="107" t="s">
        <v>649</v>
      </c>
      <c r="B193" s="107">
        <v>190</v>
      </c>
      <c r="C193" s="107" t="s">
        <v>114</v>
      </c>
      <c r="D193" s="107"/>
      <c r="E193" s="107">
        <v>8.15</v>
      </c>
      <c r="F193" s="106"/>
      <c r="G193" s="108"/>
      <c r="H193" s="108"/>
      <c r="I193" s="108"/>
      <c r="J193" s="107"/>
      <c r="P193" s="107"/>
      <c r="Q193" s="108"/>
      <c r="R193" s="108"/>
      <c r="S193" s="108"/>
      <c r="T193" s="107"/>
      <c r="U193" s="107"/>
      <c r="V193" s="107"/>
      <c r="W193" s="109"/>
      <c r="X193" s="107"/>
    </row>
    <row r="194" spans="1:24" ht="15.75" customHeight="1">
      <c r="A194" s="107" t="s">
        <v>648</v>
      </c>
      <c r="B194" s="107">
        <v>191</v>
      </c>
      <c r="C194" s="107" t="s">
        <v>117</v>
      </c>
      <c r="D194" s="107"/>
      <c r="E194" s="107">
        <v>0.56000000000000005</v>
      </c>
      <c r="F194" s="107"/>
      <c r="G194" s="108"/>
      <c r="H194" s="108"/>
      <c r="I194" s="108"/>
      <c r="J194" s="107"/>
      <c r="P194" s="107"/>
      <c r="Q194" s="108"/>
      <c r="R194" s="108"/>
      <c r="S194" s="108"/>
      <c r="T194" s="107"/>
      <c r="U194" s="107"/>
      <c r="V194" s="107"/>
      <c r="W194" s="110"/>
      <c r="X194" s="107"/>
    </row>
    <row r="195" spans="1:24" ht="15.75" customHeight="1">
      <c r="A195" s="107" t="s">
        <v>647</v>
      </c>
      <c r="B195" s="107">
        <v>192</v>
      </c>
      <c r="C195" s="107" t="s">
        <v>117</v>
      </c>
      <c r="D195" s="107"/>
      <c r="E195" s="107">
        <v>3.16</v>
      </c>
      <c r="F195" s="106"/>
      <c r="G195" s="108"/>
      <c r="H195" s="108"/>
      <c r="I195" s="108"/>
      <c r="J195" s="107"/>
      <c r="P195" s="107"/>
      <c r="Q195" s="108"/>
      <c r="R195" s="108"/>
      <c r="S195" s="108"/>
      <c r="T195" s="107"/>
      <c r="U195" s="107"/>
      <c r="V195" s="107"/>
      <c r="W195" s="109"/>
      <c r="X195" s="107"/>
    </row>
    <row r="196" spans="1:24" ht="15.75" customHeight="1">
      <c r="A196" s="107" t="s">
        <v>646</v>
      </c>
      <c r="B196" s="107">
        <v>193</v>
      </c>
      <c r="C196" s="107" t="s">
        <v>114</v>
      </c>
      <c r="D196" s="107"/>
      <c r="E196" s="107">
        <v>2.16</v>
      </c>
      <c r="F196" s="106"/>
      <c r="G196" s="108"/>
      <c r="H196" s="108"/>
      <c r="I196" s="107"/>
      <c r="J196" s="107"/>
      <c r="P196" s="107"/>
      <c r="Q196" s="108"/>
      <c r="R196" s="108"/>
      <c r="S196" s="108"/>
      <c r="T196" s="107"/>
      <c r="U196" s="107"/>
      <c r="V196" s="107"/>
      <c r="W196" s="106"/>
      <c r="X196" s="107"/>
    </row>
    <row r="197" spans="1:24" ht="15.75" customHeight="1">
      <c r="A197" s="107" t="s">
        <v>645</v>
      </c>
      <c r="B197" s="107">
        <v>194</v>
      </c>
      <c r="C197" s="107" t="s">
        <v>114</v>
      </c>
      <c r="D197" s="107"/>
      <c r="E197" s="107">
        <v>0.4</v>
      </c>
      <c r="F197" s="107"/>
      <c r="G197" s="108"/>
      <c r="H197" s="107"/>
      <c r="I197" s="107"/>
      <c r="J197" s="107"/>
      <c r="P197" s="107"/>
      <c r="Q197" s="108"/>
      <c r="R197" s="108"/>
      <c r="S197" s="108"/>
      <c r="T197" s="107"/>
      <c r="U197" s="107"/>
      <c r="V197" s="107"/>
      <c r="W197" s="110"/>
      <c r="X197" s="107"/>
    </row>
    <row r="198" spans="1:24" ht="15.75" customHeight="1">
      <c r="A198" s="107" t="s">
        <v>644</v>
      </c>
      <c r="B198" s="107">
        <v>195</v>
      </c>
      <c r="C198" s="107" t="s">
        <v>117</v>
      </c>
      <c r="D198" s="107"/>
      <c r="E198" s="107">
        <v>23.5</v>
      </c>
      <c r="F198" s="107"/>
      <c r="G198" s="108"/>
      <c r="H198" s="107"/>
      <c r="I198" s="107"/>
      <c r="J198" s="107"/>
      <c r="P198" s="107"/>
      <c r="Q198" s="108"/>
      <c r="R198" s="107"/>
      <c r="S198" s="107"/>
      <c r="T198" s="107"/>
      <c r="U198" s="107"/>
      <c r="V198" s="107"/>
      <c r="W198" s="106"/>
      <c r="X198" s="107"/>
    </row>
    <row r="199" spans="1:24" ht="15.75" customHeight="1">
      <c r="A199" s="107" t="s">
        <v>643</v>
      </c>
      <c r="B199" s="107">
        <v>196</v>
      </c>
      <c r="C199" s="107" t="s">
        <v>117</v>
      </c>
      <c r="D199" s="107"/>
      <c r="E199" s="107">
        <v>0.92</v>
      </c>
      <c r="F199" s="106"/>
      <c r="G199" s="108"/>
      <c r="H199" s="107"/>
      <c r="I199" s="108"/>
      <c r="J199" s="107"/>
      <c r="P199" s="107"/>
      <c r="Q199" s="108"/>
      <c r="R199" s="108"/>
      <c r="S199" s="107"/>
      <c r="T199" s="107"/>
      <c r="U199" s="107"/>
      <c r="V199" s="107"/>
      <c r="W199" s="109"/>
      <c r="X199" s="107"/>
    </row>
    <row r="200" spans="1:24" ht="15.75" customHeight="1">
      <c r="A200" s="107" t="s">
        <v>642</v>
      </c>
      <c r="B200" s="107">
        <v>197</v>
      </c>
      <c r="C200" s="107" t="s">
        <v>114</v>
      </c>
      <c r="D200" s="107"/>
      <c r="E200" s="107">
        <v>200</v>
      </c>
      <c r="F200" s="107"/>
      <c r="G200" s="108"/>
      <c r="H200" s="107"/>
      <c r="I200" s="108"/>
      <c r="J200" s="107"/>
      <c r="P200" s="107"/>
      <c r="Q200" s="107"/>
      <c r="R200" s="107"/>
      <c r="S200" s="108"/>
      <c r="T200" s="107"/>
      <c r="U200" s="107"/>
      <c r="V200" s="108"/>
      <c r="W200" s="106"/>
      <c r="X200" s="107"/>
    </row>
    <row r="201" spans="1:24" ht="15.75" customHeight="1">
      <c r="A201" s="107" t="s">
        <v>641</v>
      </c>
      <c r="B201" s="107">
        <v>198</v>
      </c>
      <c r="C201" s="107" t="s">
        <v>114</v>
      </c>
      <c r="D201" s="107"/>
      <c r="E201" s="107">
        <v>2.02</v>
      </c>
      <c r="F201" s="109"/>
      <c r="G201" s="108"/>
      <c r="H201" s="108"/>
      <c r="I201" s="107"/>
      <c r="J201" s="107"/>
      <c r="P201" s="107"/>
      <c r="Q201" s="108"/>
      <c r="R201" s="108"/>
      <c r="S201" s="107"/>
      <c r="T201" s="107"/>
      <c r="U201" s="107"/>
      <c r="V201" s="108"/>
      <c r="W201" s="110"/>
      <c r="X201" s="107"/>
    </row>
    <row r="202" spans="1:24" ht="15.75" customHeight="1">
      <c r="A202" s="107" t="s">
        <v>640</v>
      </c>
      <c r="B202" s="107">
        <v>199</v>
      </c>
      <c r="C202" s="107" t="s">
        <v>114</v>
      </c>
      <c r="D202" s="107"/>
      <c r="E202" s="107">
        <v>27.5</v>
      </c>
      <c r="F202" s="109"/>
      <c r="G202" s="108"/>
      <c r="H202" s="108"/>
      <c r="I202" s="108"/>
      <c r="J202" s="107"/>
      <c r="P202" s="107"/>
      <c r="Q202" s="108"/>
      <c r="R202" s="107"/>
      <c r="S202" s="108"/>
      <c r="T202" s="107"/>
      <c r="U202" s="107"/>
      <c r="V202" s="107"/>
      <c r="W202" s="110"/>
      <c r="X202" s="107"/>
    </row>
    <row r="203" spans="1:24" ht="15.75" customHeight="1">
      <c r="A203" s="107" t="s">
        <v>639</v>
      </c>
      <c r="B203" s="107">
        <v>200</v>
      </c>
      <c r="C203" s="107" t="s">
        <v>114</v>
      </c>
      <c r="D203" s="107"/>
      <c r="E203" s="107">
        <v>1.43</v>
      </c>
      <c r="F203" s="109"/>
      <c r="G203" s="108"/>
      <c r="H203" s="108"/>
      <c r="I203" s="108"/>
      <c r="J203" s="107"/>
      <c r="P203" s="107"/>
      <c r="Q203" s="108"/>
      <c r="R203" s="108"/>
      <c r="S203" s="108"/>
      <c r="T203" s="107"/>
      <c r="U203" s="107"/>
      <c r="V203" s="107"/>
      <c r="W203" s="106"/>
      <c r="X203" s="107"/>
    </row>
    <row r="204" spans="1:24" ht="15.75" customHeight="1">
      <c r="A204" s="107" t="s">
        <v>638</v>
      </c>
      <c r="B204" s="107">
        <v>201</v>
      </c>
      <c r="C204" s="107" t="s">
        <v>114</v>
      </c>
      <c r="D204" s="107"/>
      <c r="E204" s="107">
        <v>5.15</v>
      </c>
      <c r="F204" s="106"/>
      <c r="G204" s="108"/>
      <c r="H204" s="108"/>
      <c r="I204" s="108"/>
      <c r="J204" s="107"/>
      <c r="P204" s="107"/>
      <c r="Q204" s="108"/>
      <c r="R204" s="108"/>
      <c r="S204" s="108"/>
      <c r="T204" s="107"/>
      <c r="U204" s="107"/>
      <c r="V204" s="107"/>
      <c r="W204" s="109"/>
      <c r="X204" s="107"/>
    </row>
    <row r="205" spans="1:24" ht="15.75" customHeight="1">
      <c r="A205" s="107" t="s">
        <v>637</v>
      </c>
      <c r="B205" s="107">
        <v>202</v>
      </c>
      <c r="C205" s="107" t="s">
        <v>117</v>
      </c>
      <c r="D205" s="107"/>
      <c r="E205" s="107">
        <v>7</v>
      </c>
      <c r="F205" s="109"/>
      <c r="G205" s="108"/>
      <c r="H205" s="108"/>
      <c r="I205" s="108"/>
      <c r="J205" s="107"/>
      <c r="P205" s="107"/>
      <c r="Q205" s="108"/>
      <c r="R205" s="108"/>
      <c r="S205" s="108"/>
      <c r="T205" s="107"/>
      <c r="U205" s="107"/>
      <c r="V205" s="107"/>
      <c r="W205" s="110"/>
      <c r="X205" s="107"/>
    </row>
    <row r="206" spans="1:24" ht="15.75" customHeight="1">
      <c r="A206" s="107" t="s">
        <v>636</v>
      </c>
      <c r="B206" s="107">
        <v>203</v>
      </c>
      <c r="C206" s="107" t="s">
        <v>114</v>
      </c>
      <c r="D206" s="107"/>
      <c r="E206" s="107">
        <v>2.02</v>
      </c>
      <c r="F206" s="107"/>
      <c r="G206" s="108"/>
      <c r="H206" s="107"/>
      <c r="I206" s="108"/>
      <c r="J206" s="107"/>
      <c r="P206" s="107"/>
      <c r="Q206" s="108"/>
      <c r="R206" s="108"/>
      <c r="S206" s="108"/>
      <c r="T206" s="107"/>
      <c r="U206" s="107"/>
      <c r="V206" s="107"/>
      <c r="W206" s="110"/>
      <c r="X206" s="107"/>
    </row>
    <row r="207" spans="1:24" ht="15.75" customHeight="1">
      <c r="A207" s="107" t="s">
        <v>635</v>
      </c>
      <c r="B207" s="107">
        <v>204</v>
      </c>
      <c r="C207" s="107" t="s">
        <v>114</v>
      </c>
      <c r="D207" s="107"/>
      <c r="E207" s="107">
        <v>12.9</v>
      </c>
      <c r="F207" s="107"/>
      <c r="G207" s="108"/>
      <c r="H207" s="108"/>
      <c r="I207" s="108"/>
      <c r="J207" s="107"/>
      <c r="P207" s="107"/>
      <c r="Q207" s="108"/>
      <c r="R207" s="107"/>
      <c r="S207" s="108"/>
      <c r="T207" s="107"/>
      <c r="U207" s="107"/>
      <c r="V207" s="107"/>
      <c r="W207" s="109"/>
      <c r="X207" s="107"/>
    </row>
    <row r="208" spans="1:24" ht="15.75" customHeight="1">
      <c r="A208" s="107" t="s">
        <v>634</v>
      </c>
      <c r="B208" s="107">
        <v>205</v>
      </c>
      <c r="C208" s="107" t="s">
        <v>114</v>
      </c>
      <c r="D208" s="107"/>
      <c r="E208" s="107">
        <v>8.1999999999999993</v>
      </c>
      <c r="F208" s="106"/>
      <c r="G208" s="108"/>
      <c r="H208" s="108"/>
      <c r="I208" s="108"/>
      <c r="J208" s="107"/>
      <c r="P208" s="107"/>
      <c r="Q208" s="108"/>
      <c r="R208" s="108"/>
      <c r="S208" s="108"/>
      <c r="T208" s="107"/>
      <c r="U208" s="107"/>
      <c r="V208" s="107"/>
      <c r="W208" s="109"/>
      <c r="X208" s="107"/>
    </row>
    <row r="209" spans="1:24" ht="15.75" customHeight="1">
      <c r="A209" s="107" t="s">
        <v>633</v>
      </c>
      <c r="B209" s="107">
        <v>206</v>
      </c>
      <c r="C209" s="107" t="s">
        <v>114</v>
      </c>
      <c r="D209" s="107"/>
      <c r="E209" s="107">
        <v>3.16</v>
      </c>
      <c r="F209" s="106"/>
      <c r="G209" s="108"/>
      <c r="H209" s="107"/>
      <c r="I209" s="107"/>
      <c r="J209" s="107"/>
      <c r="P209" s="107"/>
      <c r="Q209" s="108"/>
      <c r="R209" s="108"/>
      <c r="S209" s="108"/>
      <c r="T209" s="107"/>
      <c r="U209" s="107"/>
      <c r="V209" s="107"/>
      <c r="W209" s="109"/>
      <c r="X209" s="107"/>
    </row>
    <row r="210" spans="1:24" ht="15.75" customHeight="1">
      <c r="A210" s="107" t="s">
        <v>632</v>
      </c>
      <c r="B210" s="107">
        <v>207</v>
      </c>
      <c r="C210" s="107" t="s">
        <v>114</v>
      </c>
      <c r="D210" s="107"/>
      <c r="E210" s="107">
        <v>1.97</v>
      </c>
      <c r="F210" s="106"/>
      <c r="G210" s="108"/>
      <c r="H210" s="107"/>
      <c r="I210" s="107"/>
      <c r="J210" s="107"/>
      <c r="P210" s="107"/>
      <c r="Q210" s="108"/>
      <c r="R210" s="108"/>
      <c r="S210" s="108"/>
      <c r="T210" s="107"/>
      <c r="U210" s="107"/>
      <c r="V210" s="107"/>
      <c r="W210" s="109"/>
      <c r="X210" s="107"/>
    </row>
    <row r="211" spans="1:24" ht="15.75" customHeight="1">
      <c r="A211" s="107" t="s">
        <v>631</v>
      </c>
      <c r="B211" s="107">
        <v>208</v>
      </c>
      <c r="C211" s="107" t="s">
        <v>114</v>
      </c>
      <c r="D211" s="107"/>
      <c r="E211" s="107">
        <v>0.94</v>
      </c>
      <c r="F211" s="106"/>
      <c r="G211" s="108"/>
      <c r="H211" s="107"/>
      <c r="I211" s="107"/>
      <c r="J211" s="107"/>
      <c r="P211" s="107"/>
      <c r="Q211" s="108"/>
      <c r="R211" s="108"/>
      <c r="S211" s="107"/>
      <c r="T211" s="107"/>
      <c r="U211" s="107"/>
      <c r="V211" s="107"/>
      <c r="W211" s="109"/>
      <c r="X211" s="107"/>
    </row>
    <row r="212" spans="1:24" ht="15.75" customHeight="1">
      <c r="A212" s="107" t="s">
        <v>630</v>
      </c>
      <c r="B212" s="107">
        <v>209</v>
      </c>
      <c r="C212" s="107" t="s">
        <v>114</v>
      </c>
      <c r="D212" s="107"/>
      <c r="E212" s="107">
        <v>1.47</v>
      </c>
      <c r="F212" s="107"/>
      <c r="G212" s="108"/>
      <c r="H212" s="107"/>
      <c r="I212" s="108"/>
      <c r="J212" s="107"/>
      <c r="P212" s="107"/>
      <c r="Q212" s="108"/>
      <c r="R212" s="108"/>
      <c r="S212" s="108"/>
      <c r="T212" s="107"/>
      <c r="U212" s="107"/>
      <c r="V212" s="107"/>
      <c r="W212" s="109"/>
      <c r="X212" s="107"/>
    </row>
    <row r="213" spans="1:24" ht="15.75" customHeight="1">
      <c r="A213" s="107" t="s">
        <v>629</v>
      </c>
      <c r="B213" s="107">
        <v>210</v>
      </c>
      <c r="C213" s="107" t="s">
        <v>114</v>
      </c>
      <c r="D213" s="107"/>
      <c r="E213" s="107">
        <v>7.15</v>
      </c>
      <c r="F213" s="106"/>
      <c r="G213" s="108"/>
      <c r="H213" s="107"/>
      <c r="I213" s="108"/>
      <c r="J213" s="107"/>
      <c r="P213" s="107"/>
      <c r="Q213" s="108"/>
      <c r="R213" s="108"/>
      <c r="S213" s="108"/>
      <c r="T213" s="107"/>
      <c r="U213" s="107"/>
      <c r="V213" s="107"/>
      <c r="W213" s="109"/>
      <c r="X213" s="107"/>
    </row>
    <row r="214" spans="1:24" ht="15.75" customHeight="1">
      <c r="A214" s="107" t="s">
        <v>628</v>
      </c>
      <c r="B214" s="107">
        <v>211</v>
      </c>
      <c r="C214" s="107" t="s">
        <v>114</v>
      </c>
      <c r="D214" s="107"/>
      <c r="E214" s="107">
        <v>2.64</v>
      </c>
      <c r="F214" s="109"/>
      <c r="G214" s="108"/>
      <c r="H214" s="108"/>
      <c r="I214" s="107"/>
      <c r="J214" s="107"/>
      <c r="P214" s="107"/>
      <c r="Q214" s="108"/>
      <c r="R214" s="108"/>
      <c r="S214" s="107"/>
      <c r="T214" s="107"/>
      <c r="U214" s="107"/>
      <c r="V214" s="107"/>
      <c r="W214" s="110"/>
      <c r="X214" s="107"/>
    </row>
    <row r="215" spans="1:24" ht="15.75" customHeight="1">
      <c r="A215" s="107" t="s">
        <v>627</v>
      </c>
      <c r="B215" s="107">
        <v>212</v>
      </c>
      <c r="C215" s="107" t="s">
        <v>114</v>
      </c>
      <c r="D215" s="107"/>
      <c r="E215" s="107">
        <v>0.41</v>
      </c>
      <c r="F215" s="106"/>
      <c r="G215" s="108"/>
      <c r="H215" s="108"/>
      <c r="I215" s="107"/>
      <c r="J215" s="107"/>
      <c r="P215" s="107"/>
      <c r="Q215" s="108"/>
      <c r="R215" s="108"/>
      <c r="S215" s="108"/>
      <c r="T215" s="107"/>
      <c r="U215" s="107"/>
      <c r="V215" s="107"/>
      <c r="W215" s="109"/>
      <c r="X215" s="107"/>
    </row>
    <row r="216" spans="1:24" ht="15.75" customHeight="1">
      <c r="A216" s="107" t="s">
        <v>626</v>
      </c>
      <c r="B216" s="107">
        <v>213</v>
      </c>
      <c r="C216" s="107" t="s">
        <v>117</v>
      </c>
      <c r="D216" s="107"/>
      <c r="E216" s="107">
        <v>0.82</v>
      </c>
      <c r="F216" s="106"/>
      <c r="G216" s="108"/>
      <c r="H216" s="108"/>
      <c r="I216" s="108"/>
      <c r="J216" s="107"/>
      <c r="P216" s="107"/>
      <c r="Q216" s="108"/>
      <c r="R216" s="108"/>
      <c r="S216" s="107"/>
      <c r="T216" s="107"/>
      <c r="U216" s="107"/>
      <c r="V216" s="107"/>
      <c r="W216" s="109"/>
      <c r="X216" s="107"/>
    </row>
    <row r="217" spans="1:24" ht="15.75" customHeight="1">
      <c r="A217" s="107" t="s">
        <v>625</v>
      </c>
      <c r="B217" s="107">
        <v>214</v>
      </c>
      <c r="C217" s="107" t="s">
        <v>114</v>
      </c>
      <c r="D217" s="107"/>
      <c r="E217" s="107">
        <v>11</v>
      </c>
      <c r="F217" s="106"/>
      <c r="G217" s="108"/>
      <c r="H217" s="108"/>
      <c r="I217" s="108"/>
      <c r="J217" s="107"/>
      <c r="P217" s="107"/>
      <c r="Q217" s="108"/>
      <c r="R217" s="108"/>
      <c r="S217" s="108"/>
      <c r="T217" s="107"/>
      <c r="U217" s="107"/>
      <c r="V217" s="107"/>
      <c r="W217" s="110"/>
      <c r="X217" s="107"/>
    </row>
    <row r="218" spans="1:24" ht="15.75" customHeight="1">
      <c r="A218" s="107" t="s">
        <v>624</v>
      </c>
      <c r="B218" s="107">
        <v>215</v>
      </c>
      <c r="C218" s="107" t="s">
        <v>114</v>
      </c>
      <c r="D218" s="107"/>
      <c r="E218" s="107">
        <v>11.1</v>
      </c>
      <c r="F218" s="106"/>
      <c r="G218" s="108"/>
      <c r="H218" s="108"/>
      <c r="I218" s="108"/>
      <c r="J218" s="107"/>
      <c r="P218" s="107"/>
      <c r="Q218" s="108"/>
      <c r="R218" s="108"/>
      <c r="S218" s="108"/>
      <c r="T218" s="107"/>
      <c r="U218" s="107"/>
      <c r="V218" s="107"/>
      <c r="W218" s="109"/>
      <c r="X218" s="107"/>
    </row>
    <row r="219" spans="1:24" ht="15.75" customHeight="1">
      <c r="A219" s="107" t="s">
        <v>623</v>
      </c>
      <c r="B219" s="107">
        <v>216</v>
      </c>
      <c r="C219" s="107" t="s">
        <v>114</v>
      </c>
      <c r="D219" s="107"/>
      <c r="E219" s="107">
        <v>2.2799999999999998</v>
      </c>
      <c r="F219" s="106"/>
      <c r="G219" s="108"/>
      <c r="H219" s="108"/>
      <c r="I219" s="108"/>
      <c r="J219" s="107"/>
      <c r="P219" s="107"/>
      <c r="Q219" s="108"/>
      <c r="R219" s="107"/>
      <c r="S219" s="107"/>
      <c r="T219" s="107"/>
      <c r="U219" s="107"/>
      <c r="V219" s="107"/>
      <c r="W219" s="110"/>
      <c r="X219" s="107"/>
    </row>
    <row r="220" spans="1:24" ht="15.75" customHeight="1">
      <c r="A220" s="107" t="s">
        <v>622</v>
      </c>
      <c r="B220" s="107">
        <v>217</v>
      </c>
      <c r="C220" s="107" t="s">
        <v>114</v>
      </c>
      <c r="D220" s="107"/>
      <c r="E220" s="107">
        <v>0.49</v>
      </c>
      <c r="F220" s="107"/>
      <c r="G220" s="108"/>
      <c r="H220" s="108"/>
      <c r="I220" s="108"/>
      <c r="J220" s="107"/>
      <c r="P220" s="107"/>
      <c r="Q220" s="108"/>
      <c r="R220" s="108"/>
      <c r="S220" s="108"/>
      <c r="T220" s="107"/>
      <c r="U220" s="107"/>
      <c r="V220" s="107"/>
      <c r="W220" s="109"/>
      <c r="X220" s="107"/>
    </row>
    <row r="221" spans="1:24" ht="15.75" customHeight="1">
      <c r="A221" s="107" t="s">
        <v>621</v>
      </c>
      <c r="B221" s="107">
        <v>218</v>
      </c>
      <c r="C221" s="107" t="s">
        <v>114</v>
      </c>
      <c r="D221" s="107" t="s">
        <v>910</v>
      </c>
      <c r="E221" s="107">
        <v>0.65</v>
      </c>
      <c r="F221" s="106"/>
      <c r="G221" s="108"/>
      <c r="H221" s="108"/>
      <c r="I221" s="108"/>
      <c r="J221" s="107"/>
      <c r="P221" s="107"/>
      <c r="Q221" s="107"/>
      <c r="R221" s="107"/>
      <c r="S221" s="107"/>
      <c r="T221" s="107"/>
      <c r="U221" s="107"/>
      <c r="V221" s="107"/>
      <c r="W221" s="109"/>
      <c r="X221" s="107"/>
    </row>
    <row r="222" spans="1:24" ht="15.75" customHeight="1">
      <c r="A222" s="107" t="s">
        <v>620</v>
      </c>
      <c r="B222" s="107">
        <v>219</v>
      </c>
      <c r="C222" s="107" t="s">
        <v>114</v>
      </c>
      <c r="D222" s="107"/>
      <c r="E222" s="107">
        <v>2.38</v>
      </c>
      <c r="F222" s="109"/>
      <c r="G222" s="108"/>
      <c r="H222" s="108"/>
      <c r="I222" s="108"/>
      <c r="J222" s="107"/>
      <c r="P222" s="107"/>
      <c r="Q222" s="108"/>
      <c r="R222" s="107"/>
      <c r="S222" s="108"/>
      <c r="T222" s="107"/>
      <c r="U222" s="107"/>
      <c r="V222" s="107"/>
      <c r="W222" s="109"/>
      <c r="X222" s="107"/>
    </row>
    <row r="223" spans="1:24" ht="15.75" customHeight="1">
      <c r="A223" s="107" t="s">
        <v>619</v>
      </c>
      <c r="B223" s="107">
        <v>220</v>
      </c>
      <c r="C223" s="107" t="s">
        <v>114</v>
      </c>
      <c r="D223" s="107"/>
      <c r="E223" s="107">
        <v>23</v>
      </c>
      <c r="F223" s="106"/>
      <c r="G223" s="108"/>
      <c r="H223" s="108"/>
      <c r="I223" s="108"/>
      <c r="J223" s="107"/>
      <c r="P223" s="107"/>
      <c r="Q223" s="108"/>
      <c r="R223" s="108"/>
      <c r="S223" s="108"/>
      <c r="T223" s="107"/>
      <c r="U223" s="107"/>
      <c r="V223" s="107"/>
      <c r="W223" s="110"/>
      <c r="X223" s="107"/>
    </row>
    <row r="224" spans="1:24" ht="15.75" customHeight="1">
      <c r="A224" s="107" t="s">
        <v>618</v>
      </c>
      <c r="B224" s="107">
        <v>221</v>
      </c>
      <c r="C224" s="107" t="s">
        <v>114</v>
      </c>
      <c r="D224" s="107"/>
      <c r="E224" s="107">
        <v>0.9</v>
      </c>
      <c r="F224" s="109"/>
      <c r="G224" s="108"/>
      <c r="H224" s="108"/>
      <c r="I224" s="108"/>
      <c r="J224" s="107"/>
      <c r="P224" s="107"/>
      <c r="Q224" s="108"/>
      <c r="R224" s="108"/>
      <c r="S224" s="108"/>
      <c r="T224" s="107"/>
      <c r="U224" s="107"/>
      <c r="V224" s="107"/>
      <c r="W224" s="109"/>
      <c r="X224" s="107"/>
    </row>
    <row r="225" spans="1:24" ht="15.75" customHeight="1">
      <c r="A225" s="107" t="s">
        <v>617</v>
      </c>
      <c r="B225" s="107">
        <v>222</v>
      </c>
      <c r="C225" s="107" t="s">
        <v>114</v>
      </c>
      <c r="D225" s="107"/>
      <c r="E225" s="107">
        <v>1.72</v>
      </c>
      <c r="F225" s="106"/>
      <c r="G225" s="108"/>
      <c r="H225" s="107"/>
      <c r="I225" s="108"/>
      <c r="J225" s="107"/>
      <c r="P225" s="107"/>
      <c r="Q225" s="108"/>
      <c r="R225" s="107"/>
      <c r="S225" s="108"/>
      <c r="T225" s="107"/>
      <c r="U225" s="107"/>
      <c r="V225" s="107"/>
      <c r="W225" s="109"/>
      <c r="X225" s="107"/>
    </row>
    <row r="226" spans="1:24" ht="15.75" customHeight="1">
      <c r="A226" s="107" t="s">
        <v>616</v>
      </c>
      <c r="B226" s="107">
        <v>223</v>
      </c>
      <c r="C226" s="107" t="s">
        <v>114</v>
      </c>
      <c r="D226" s="107"/>
      <c r="E226" s="107">
        <v>71.25</v>
      </c>
      <c r="F226" s="106"/>
      <c r="G226" s="108"/>
      <c r="H226" s="108"/>
      <c r="I226" s="108"/>
      <c r="J226" s="107"/>
      <c r="P226" s="107"/>
      <c r="Q226" s="108"/>
      <c r="R226" s="108"/>
      <c r="S226" s="108"/>
      <c r="T226" s="107"/>
      <c r="U226" s="107"/>
      <c r="V226" s="107"/>
      <c r="W226" s="109"/>
      <c r="X226" s="107"/>
    </row>
    <row r="227" spans="1:24" ht="15.75" customHeight="1">
      <c r="A227" s="107" t="s">
        <v>615</v>
      </c>
      <c r="B227" s="107">
        <v>224</v>
      </c>
      <c r="C227" s="107" t="s">
        <v>114</v>
      </c>
      <c r="D227" s="107"/>
      <c r="E227" s="107">
        <v>15.1</v>
      </c>
      <c r="F227" s="109"/>
      <c r="G227" s="108"/>
      <c r="H227" s="108"/>
      <c r="I227" s="108"/>
      <c r="J227" s="107"/>
      <c r="P227" s="107"/>
      <c r="Q227" s="108"/>
      <c r="R227" s="108"/>
      <c r="S227" s="108"/>
      <c r="T227" s="107"/>
      <c r="U227" s="107"/>
      <c r="V227" s="107"/>
      <c r="W227" s="110"/>
      <c r="X227" s="107"/>
    </row>
    <row r="228" spans="1:24" ht="15.75" customHeight="1">
      <c r="A228" s="107" t="s">
        <v>614</v>
      </c>
      <c r="B228" s="107">
        <v>225</v>
      </c>
      <c r="C228" s="107" t="s">
        <v>114</v>
      </c>
      <c r="D228" s="107"/>
      <c r="E228" s="107">
        <v>0.51</v>
      </c>
      <c r="F228" s="106"/>
      <c r="G228" s="108"/>
      <c r="H228" s="107"/>
      <c r="I228" s="108"/>
      <c r="J228" s="107"/>
      <c r="P228" s="107"/>
      <c r="Q228" s="108"/>
      <c r="R228" s="108"/>
      <c r="S228" s="108"/>
      <c r="T228" s="107"/>
      <c r="U228" s="107"/>
      <c r="V228" s="107"/>
      <c r="W228" s="109"/>
      <c r="X228" s="107"/>
    </row>
    <row r="229" spans="1:24" ht="15.75" customHeight="1">
      <c r="A229" s="107" t="s">
        <v>613</v>
      </c>
      <c r="B229" s="107">
        <v>226</v>
      </c>
      <c r="C229" s="107" t="s">
        <v>114</v>
      </c>
      <c r="D229" s="107"/>
      <c r="E229" s="107">
        <v>1.27</v>
      </c>
      <c r="F229" s="109"/>
      <c r="G229" s="108"/>
      <c r="H229" s="107"/>
      <c r="I229" s="108"/>
      <c r="J229" s="107"/>
      <c r="P229" s="107"/>
      <c r="Q229" s="108"/>
      <c r="R229" s="108"/>
      <c r="S229" s="108"/>
      <c r="T229" s="107"/>
      <c r="U229" s="107"/>
      <c r="V229" s="107"/>
      <c r="W229" s="109"/>
      <c r="X229" s="107"/>
    </row>
    <row r="230" spans="1:24" ht="15.75" customHeight="1">
      <c r="A230" s="107" t="s">
        <v>612</v>
      </c>
      <c r="B230" s="107">
        <v>227</v>
      </c>
      <c r="C230" s="107" t="s">
        <v>117</v>
      </c>
      <c r="D230" s="107"/>
      <c r="E230" s="107">
        <v>1.86</v>
      </c>
      <c r="F230" s="106"/>
      <c r="G230" s="108"/>
      <c r="H230" s="108"/>
      <c r="I230" s="107"/>
      <c r="J230" s="107"/>
      <c r="P230" s="107"/>
      <c r="Q230" s="108"/>
      <c r="R230" s="108"/>
      <c r="S230" s="107"/>
      <c r="T230" s="107"/>
      <c r="U230" s="107"/>
      <c r="V230" s="107"/>
      <c r="W230" s="106"/>
      <c r="X230" s="107"/>
    </row>
    <row r="231" spans="1:24" ht="15.75" customHeight="1">
      <c r="A231" s="107" t="s">
        <v>611</v>
      </c>
      <c r="B231" s="107">
        <v>228</v>
      </c>
      <c r="C231" s="107" t="s">
        <v>114</v>
      </c>
      <c r="D231" s="107" t="s">
        <v>121</v>
      </c>
      <c r="E231" s="107">
        <v>0.09</v>
      </c>
      <c r="F231" s="106"/>
      <c r="G231" s="108"/>
      <c r="H231" s="107"/>
      <c r="I231" s="107"/>
      <c r="J231" s="107"/>
      <c r="P231" s="107"/>
      <c r="Q231" s="107"/>
      <c r="R231" s="107"/>
      <c r="S231" s="107"/>
      <c r="T231" s="107"/>
      <c r="U231" s="107"/>
      <c r="V231" s="107"/>
      <c r="W231" s="106"/>
      <c r="X231" s="107"/>
    </row>
    <row r="232" spans="1:24" ht="15.75" customHeight="1">
      <c r="A232" s="107" t="s">
        <v>610</v>
      </c>
      <c r="B232" s="107">
        <v>229</v>
      </c>
      <c r="C232" s="107" t="s">
        <v>114</v>
      </c>
      <c r="D232" s="107"/>
      <c r="E232" s="107">
        <v>0.95</v>
      </c>
      <c r="F232" s="107"/>
      <c r="G232" s="108"/>
      <c r="H232" s="107"/>
      <c r="I232" s="107"/>
      <c r="J232" s="107"/>
      <c r="P232" s="107"/>
      <c r="Q232" s="108"/>
      <c r="R232" s="108"/>
      <c r="S232" s="107"/>
      <c r="T232" s="107"/>
      <c r="U232" s="107"/>
      <c r="V232" s="107"/>
      <c r="W232" s="109"/>
      <c r="X232" s="107"/>
    </row>
    <row r="233" spans="1:24" ht="15.75" customHeight="1">
      <c r="A233" s="107" t="s">
        <v>609</v>
      </c>
      <c r="B233" s="107">
        <v>230</v>
      </c>
      <c r="C233" s="107" t="s">
        <v>114</v>
      </c>
      <c r="D233" s="107"/>
      <c r="E233" s="107">
        <v>33.75</v>
      </c>
      <c r="F233" s="107"/>
      <c r="G233" s="108"/>
      <c r="H233" s="108"/>
      <c r="I233" s="108"/>
      <c r="J233" s="107"/>
      <c r="P233" s="107"/>
      <c r="Q233" s="108"/>
      <c r="R233" s="108"/>
      <c r="S233" s="108"/>
      <c r="T233" s="107"/>
      <c r="U233" s="107"/>
      <c r="V233" s="107"/>
      <c r="W233" s="109"/>
      <c r="X233" s="107"/>
    </row>
    <row r="234" spans="1:24" ht="15.75" customHeight="1">
      <c r="A234" s="107" t="s">
        <v>608</v>
      </c>
      <c r="B234" s="107">
        <v>231</v>
      </c>
      <c r="C234" s="107" t="s">
        <v>114</v>
      </c>
      <c r="D234" s="107"/>
      <c r="E234" s="107">
        <v>3.92</v>
      </c>
      <c r="F234" s="106"/>
      <c r="G234" s="108"/>
      <c r="H234" s="108"/>
      <c r="I234" s="108"/>
      <c r="J234" s="107"/>
      <c r="P234" s="107"/>
      <c r="Q234" s="108"/>
      <c r="R234" s="108"/>
      <c r="S234" s="108"/>
      <c r="T234" s="107"/>
      <c r="U234" s="107"/>
      <c r="V234" s="107"/>
      <c r="W234" s="110"/>
      <c r="X234" s="107"/>
    </row>
    <row r="235" spans="1:24" ht="15.75" customHeight="1">
      <c r="A235" s="107" t="s">
        <v>607</v>
      </c>
      <c r="B235" s="107">
        <v>232</v>
      </c>
      <c r="C235" s="107" t="s">
        <v>117</v>
      </c>
      <c r="D235" s="107"/>
      <c r="E235" s="107">
        <v>241</v>
      </c>
      <c r="F235" s="106"/>
      <c r="G235" s="108"/>
      <c r="H235" s="108"/>
      <c r="I235" s="108"/>
      <c r="J235" s="107"/>
      <c r="P235" s="107"/>
      <c r="Q235" s="107"/>
      <c r="R235" s="107"/>
      <c r="S235" s="108"/>
      <c r="T235" s="107"/>
      <c r="U235" s="107"/>
      <c r="V235" s="107"/>
      <c r="W235" s="109"/>
      <c r="X235" s="107"/>
    </row>
    <row r="236" spans="1:24" ht="15.75" customHeight="1">
      <c r="A236" s="107" t="s">
        <v>606</v>
      </c>
      <c r="B236" s="107">
        <v>233</v>
      </c>
      <c r="C236" s="107" t="s">
        <v>114</v>
      </c>
      <c r="D236" s="107"/>
      <c r="E236" s="107">
        <v>57.5</v>
      </c>
      <c r="F236" s="107"/>
      <c r="G236" s="108"/>
      <c r="H236" s="108"/>
      <c r="I236" s="108"/>
      <c r="J236" s="107"/>
      <c r="P236" s="107"/>
      <c r="Q236" s="108"/>
      <c r="R236" s="108"/>
      <c r="S236" s="108"/>
      <c r="T236" s="107"/>
      <c r="U236" s="107"/>
      <c r="V236" s="107"/>
      <c r="W236" s="109"/>
      <c r="X236" s="107"/>
    </row>
    <row r="237" spans="1:24" ht="15.75" customHeight="1">
      <c r="A237" s="107" t="s">
        <v>605</v>
      </c>
      <c r="B237" s="107">
        <v>234</v>
      </c>
      <c r="C237" s="107" t="s">
        <v>114</v>
      </c>
      <c r="D237" s="107"/>
      <c r="E237" s="107">
        <v>2.2999999999999998</v>
      </c>
      <c r="F237" s="106"/>
      <c r="G237" s="108"/>
      <c r="H237" s="108"/>
      <c r="I237" s="108"/>
      <c r="J237" s="107"/>
      <c r="P237" s="107"/>
      <c r="Q237" s="108"/>
      <c r="R237" s="108"/>
      <c r="S237" s="108"/>
      <c r="T237" s="107"/>
      <c r="U237" s="107"/>
      <c r="V237" s="107"/>
      <c r="W237" s="106"/>
      <c r="X237" s="107"/>
    </row>
    <row r="238" spans="1:24" ht="15.75" customHeight="1">
      <c r="A238" s="107" t="s">
        <v>604</v>
      </c>
      <c r="B238" s="107">
        <v>235</v>
      </c>
      <c r="C238" s="107" t="s">
        <v>114</v>
      </c>
      <c r="D238" s="107"/>
      <c r="E238" s="107">
        <v>7.9</v>
      </c>
      <c r="F238" s="106"/>
      <c r="G238" s="108"/>
      <c r="H238" s="108"/>
      <c r="I238" s="108"/>
      <c r="J238" s="107"/>
      <c r="P238" s="107"/>
      <c r="Q238" s="108"/>
      <c r="R238" s="108"/>
      <c r="S238" s="108"/>
      <c r="T238" s="107"/>
      <c r="U238" s="107"/>
      <c r="V238" s="107"/>
      <c r="W238" s="109"/>
      <c r="X238" s="107"/>
    </row>
    <row r="239" spans="1:24" ht="15.75" customHeight="1">
      <c r="A239" s="107" t="s">
        <v>603</v>
      </c>
      <c r="B239" s="107">
        <v>236</v>
      </c>
      <c r="C239" s="107" t="s">
        <v>114</v>
      </c>
      <c r="D239" s="107"/>
      <c r="E239" s="107">
        <v>13.7</v>
      </c>
      <c r="F239" s="106"/>
      <c r="G239" s="108"/>
      <c r="H239" s="108"/>
      <c r="I239" s="108"/>
      <c r="J239" s="107"/>
      <c r="P239" s="107"/>
      <c r="Q239" s="108"/>
      <c r="R239" s="108"/>
      <c r="S239" s="108"/>
      <c r="T239" s="107"/>
      <c r="U239" s="107"/>
      <c r="V239" s="107"/>
      <c r="W239" s="106"/>
      <c r="X239" s="107"/>
    </row>
    <row r="240" spans="1:24" ht="15.75" customHeight="1">
      <c r="A240" s="107" t="s">
        <v>602</v>
      </c>
      <c r="B240" s="107">
        <v>237</v>
      </c>
      <c r="C240" s="107" t="s">
        <v>114</v>
      </c>
      <c r="D240" s="107"/>
      <c r="E240" s="107">
        <v>0.97</v>
      </c>
      <c r="F240" s="106"/>
      <c r="G240" s="108"/>
      <c r="H240" s="108"/>
      <c r="I240" s="108"/>
      <c r="J240" s="107"/>
      <c r="P240" s="107"/>
      <c r="Q240" s="108"/>
      <c r="R240" s="108"/>
      <c r="S240" s="107"/>
      <c r="T240" s="107"/>
      <c r="U240" s="107"/>
      <c r="V240" s="107"/>
      <c r="W240" s="110"/>
      <c r="X240" s="107"/>
    </row>
    <row r="241" spans="1:24" ht="15.75" customHeight="1">
      <c r="A241" s="107" t="s">
        <v>601</v>
      </c>
      <c r="B241" s="107">
        <v>238</v>
      </c>
      <c r="C241" s="107" t="s">
        <v>114</v>
      </c>
      <c r="D241" s="107"/>
      <c r="E241" s="107">
        <v>37.75</v>
      </c>
      <c r="F241" s="109"/>
      <c r="G241" s="108"/>
      <c r="H241" s="108"/>
      <c r="I241" s="108"/>
      <c r="J241" s="107"/>
      <c r="P241" s="107"/>
      <c r="Q241" s="108"/>
      <c r="R241" s="108"/>
      <c r="S241" s="108"/>
      <c r="T241" s="107"/>
      <c r="U241" s="107"/>
      <c r="V241" s="107"/>
      <c r="W241" s="110"/>
      <c r="X241" s="107"/>
    </row>
    <row r="242" spans="1:24" ht="15.75" customHeight="1">
      <c r="A242" s="107" t="s">
        <v>600</v>
      </c>
      <c r="B242" s="107">
        <v>239</v>
      </c>
      <c r="C242" s="107" t="s">
        <v>114</v>
      </c>
      <c r="D242" s="107"/>
      <c r="E242" s="107">
        <v>4.6399999999999997</v>
      </c>
      <c r="F242" s="106"/>
      <c r="G242" s="108"/>
      <c r="H242" s="108"/>
      <c r="I242" s="108"/>
      <c r="J242" s="107"/>
      <c r="P242" s="107"/>
      <c r="Q242" s="108"/>
      <c r="R242" s="108"/>
      <c r="S242" s="108"/>
      <c r="T242" s="107"/>
      <c r="U242" s="107"/>
      <c r="V242" s="107"/>
      <c r="W242" s="109"/>
      <c r="X242" s="107"/>
    </row>
    <row r="243" spans="1:24" ht="15.75" customHeight="1">
      <c r="A243" s="107" t="s">
        <v>599</v>
      </c>
      <c r="B243" s="107">
        <v>240</v>
      </c>
      <c r="C243" s="107" t="s">
        <v>114</v>
      </c>
      <c r="D243" s="107" t="s">
        <v>908</v>
      </c>
      <c r="E243" s="107">
        <v>10.6</v>
      </c>
      <c r="F243" s="106"/>
      <c r="G243" s="108"/>
      <c r="H243" s="108"/>
      <c r="I243" s="108"/>
      <c r="J243" s="107"/>
      <c r="P243" s="107"/>
      <c r="Q243" s="108"/>
      <c r="R243" s="108"/>
      <c r="S243" s="108"/>
      <c r="T243" s="107"/>
      <c r="U243" s="107"/>
      <c r="V243" s="107"/>
      <c r="W243" s="110"/>
      <c r="X243" s="107"/>
    </row>
    <row r="244" spans="1:24" ht="15.75" customHeight="1">
      <c r="A244" s="107" t="s">
        <v>598</v>
      </c>
      <c r="B244" s="107">
        <v>241</v>
      </c>
      <c r="C244" s="107" t="s">
        <v>114</v>
      </c>
      <c r="D244" s="107" t="s">
        <v>136</v>
      </c>
      <c r="E244" s="107">
        <v>0.25</v>
      </c>
      <c r="F244" s="106"/>
      <c r="G244" s="108"/>
      <c r="H244" s="108"/>
      <c r="I244" s="108"/>
      <c r="J244" s="107"/>
      <c r="P244" s="107"/>
      <c r="Q244" s="108"/>
      <c r="R244" s="107"/>
      <c r="S244" s="107"/>
      <c r="T244" s="107"/>
      <c r="U244" s="107"/>
      <c r="V244" s="107"/>
      <c r="W244" s="110"/>
      <c r="X244" s="107"/>
    </row>
    <row r="245" spans="1:24" ht="15.75" customHeight="1">
      <c r="A245" s="107" t="s">
        <v>597</v>
      </c>
      <c r="B245" s="107">
        <v>242</v>
      </c>
      <c r="C245" s="107" t="s">
        <v>114</v>
      </c>
      <c r="D245" s="107"/>
      <c r="E245" s="107">
        <v>31.75</v>
      </c>
      <c r="F245" s="107"/>
      <c r="G245" s="108"/>
      <c r="H245" s="107"/>
      <c r="I245" s="108"/>
      <c r="J245" s="107"/>
      <c r="P245" s="107"/>
      <c r="Q245" s="108"/>
      <c r="R245" s="107"/>
      <c r="S245" s="108"/>
      <c r="T245" s="107"/>
      <c r="U245" s="107"/>
      <c r="V245" s="107"/>
      <c r="W245" s="109"/>
      <c r="X245" s="107"/>
    </row>
    <row r="246" spans="1:24" ht="15.75" customHeight="1">
      <c r="A246" s="107" t="s">
        <v>596</v>
      </c>
      <c r="B246" s="107">
        <v>243</v>
      </c>
      <c r="C246" s="107" t="s">
        <v>114</v>
      </c>
      <c r="D246" s="107"/>
      <c r="E246" s="107">
        <v>13.2</v>
      </c>
      <c r="F246" s="109"/>
      <c r="G246" s="108"/>
      <c r="H246" s="108"/>
      <c r="I246" s="108"/>
      <c r="J246" s="107"/>
      <c r="P246" s="107"/>
      <c r="Q246" s="108"/>
      <c r="R246" s="108"/>
      <c r="S246" s="108"/>
      <c r="T246" s="107"/>
      <c r="U246" s="107"/>
      <c r="V246" s="107"/>
      <c r="W246" s="110"/>
      <c r="X246" s="107"/>
    </row>
    <row r="247" spans="1:24" ht="15.75" customHeight="1">
      <c r="A247" s="107" t="s">
        <v>595</v>
      </c>
      <c r="B247" s="107">
        <v>244</v>
      </c>
      <c r="C247" s="107" t="s">
        <v>114</v>
      </c>
      <c r="D247" s="107"/>
      <c r="E247" s="107">
        <v>4.0599999999999996</v>
      </c>
      <c r="F247" s="106"/>
      <c r="G247" s="108"/>
      <c r="H247" s="108"/>
      <c r="I247" s="108"/>
      <c r="J247" s="107"/>
      <c r="P247" s="107"/>
      <c r="Q247" s="108"/>
      <c r="R247" s="108"/>
      <c r="S247" s="108"/>
      <c r="T247" s="107"/>
      <c r="U247" s="107"/>
      <c r="V247" s="107"/>
      <c r="W247" s="109"/>
      <c r="X247" s="107"/>
    </row>
    <row r="248" spans="1:24" ht="15.75" customHeight="1">
      <c r="A248" s="107" t="s">
        <v>594</v>
      </c>
      <c r="B248" s="107">
        <v>245</v>
      </c>
      <c r="C248" s="107" t="s">
        <v>114</v>
      </c>
      <c r="D248" s="107" t="s">
        <v>281</v>
      </c>
      <c r="E248" s="107">
        <v>0.35</v>
      </c>
      <c r="F248" s="106"/>
      <c r="G248" s="108"/>
      <c r="H248" s="108"/>
      <c r="I248" s="107"/>
      <c r="J248" s="107"/>
      <c r="P248" s="107"/>
      <c r="Q248" s="107"/>
      <c r="R248" s="107"/>
      <c r="S248" s="107"/>
      <c r="T248" s="107"/>
      <c r="U248" s="107"/>
      <c r="V248" s="107"/>
      <c r="W248" s="109"/>
      <c r="X248" s="107"/>
    </row>
    <row r="249" spans="1:24" ht="15.75" customHeight="1">
      <c r="A249" s="107" t="s">
        <v>593</v>
      </c>
      <c r="B249" s="107">
        <v>246</v>
      </c>
      <c r="C249" s="107" t="s">
        <v>117</v>
      </c>
      <c r="D249" s="107"/>
      <c r="E249" s="107">
        <v>2.66</v>
      </c>
      <c r="F249" s="107"/>
      <c r="G249" s="108"/>
      <c r="H249" s="107"/>
      <c r="I249" s="108"/>
      <c r="J249" s="107"/>
      <c r="P249" s="107"/>
      <c r="Q249" s="108"/>
      <c r="R249" s="108"/>
      <c r="S249" s="108"/>
      <c r="T249" s="107"/>
      <c r="U249" s="107"/>
      <c r="V249" s="107"/>
      <c r="W249" s="109"/>
      <c r="X249" s="107"/>
    </row>
    <row r="250" spans="1:24" ht="15.75" customHeight="1">
      <c r="A250" s="107" t="s">
        <v>592</v>
      </c>
      <c r="B250" s="107">
        <v>247</v>
      </c>
      <c r="C250" s="107" t="s">
        <v>114</v>
      </c>
      <c r="D250" s="107"/>
      <c r="E250" s="107">
        <v>4.34</v>
      </c>
      <c r="F250" s="106"/>
      <c r="G250" s="108"/>
      <c r="H250" s="108"/>
      <c r="I250" s="108"/>
      <c r="J250" s="107"/>
      <c r="P250" s="107"/>
      <c r="Q250" s="108"/>
      <c r="R250" s="108"/>
      <c r="S250" s="108"/>
      <c r="T250" s="107"/>
      <c r="U250" s="107"/>
      <c r="V250" s="107"/>
      <c r="W250" s="109"/>
      <c r="X250" s="107"/>
    </row>
    <row r="251" spans="1:24" ht="15.75" customHeight="1">
      <c r="A251" s="107" t="s">
        <v>591</v>
      </c>
      <c r="B251" s="107">
        <v>248</v>
      </c>
      <c r="C251" s="107" t="s">
        <v>283</v>
      </c>
      <c r="D251" s="107"/>
      <c r="E251" s="107">
        <v>26.5</v>
      </c>
      <c r="F251" s="109"/>
      <c r="G251" s="108"/>
      <c r="H251" s="108"/>
      <c r="I251" s="108"/>
      <c r="J251" s="107"/>
      <c r="P251" s="107"/>
      <c r="Q251" s="108"/>
      <c r="R251" s="108"/>
      <c r="S251" s="108"/>
      <c r="T251" s="107"/>
      <c r="U251" s="107"/>
      <c r="V251" s="107"/>
      <c r="W251" s="106"/>
      <c r="X251" s="107"/>
    </row>
    <row r="252" spans="1:24" ht="15.75" customHeight="1">
      <c r="A252" s="107" t="s">
        <v>590</v>
      </c>
      <c r="B252" s="107">
        <v>249</v>
      </c>
      <c r="C252" s="107" t="s">
        <v>114</v>
      </c>
      <c r="D252" s="107"/>
      <c r="E252" s="107">
        <v>7.75</v>
      </c>
      <c r="F252" s="106"/>
      <c r="G252" s="108"/>
      <c r="H252" s="108"/>
      <c r="I252" s="108"/>
      <c r="J252" s="107"/>
      <c r="P252" s="107"/>
      <c r="Q252" s="108"/>
      <c r="R252" s="108"/>
      <c r="S252" s="108"/>
      <c r="T252" s="107"/>
      <c r="U252" s="107"/>
      <c r="V252" s="107"/>
      <c r="W252" s="109"/>
      <c r="X252" s="107"/>
    </row>
    <row r="253" spans="1:24" ht="15.75" customHeight="1">
      <c r="A253" s="107" t="s">
        <v>589</v>
      </c>
      <c r="B253" s="107">
        <v>250</v>
      </c>
      <c r="C253" s="107" t="s">
        <v>114</v>
      </c>
      <c r="D253" s="107"/>
      <c r="E253" s="107">
        <v>4.92</v>
      </c>
      <c r="F253" s="106"/>
      <c r="G253" s="108"/>
      <c r="H253" s="108"/>
      <c r="I253" s="108"/>
      <c r="J253" s="107"/>
      <c r="P253" s="107"/>
      <c r="Q253" s="108"/>
      <c r="R253" s="108"/>
      <c r="S253" s="108"/>
      <c r="T253" s="107"/>
      <c r="U253" s="107"/>
      <c r="V253" s="107"/>
      <c r="W253" s="109"/>
      <c r="X253" s="107"/>
    </row>
    <row r="254" spans="1:24" ht="15.75" customHeight="1">
      <c r="A254" s="107" t="s">
        <v>588</v>
      </c>
      <c r="B254" s="107">
        <v>251</v>
      </c>
      <c r="C254" s="107" t="s">
        <v>117</v>
      </c>
      <c r="D254" s="107"/>
      <c r="E254" s="107">
        <v>13.5</v>
      </c>
      <c r="F254" s="109"/>
      <c r="G254" s="108"/>
      <c r="H254" s="108"/>
      <c r="I254" s="108"/>
      <c r="J254" s="107"/>
      <c r="P254" s="107"/>
      <c r="Q254" s="108"/>
      <c r="R254" s="108"/>
      <c r="S254" s="108"/>
      <c r="T254" s="107"/>
      <c r="U254" s="107"/>
      <c r="V254" s="107"/>
      <c r="W254" s="109"/>
      <c r="X254" s="107"/>
    </row>
    <row r="255" spans="1:24" ht="15.75" customHeight="1">
      <c r="A255" s="107" t="s">
        <v>587</v>
      </c>
      <c r="B255" s="107">
        <v>252</v>
      </c>
      <c r="C255" s="107" t="s">
        <v>117</v>
      </c>
      <c r="D255" s="107"/>
      <c r="E255" s="107">
        <v>6.6</v>
      </c>
      <c r="F255" s="106"/>
      <c r="G255" s="108"/>
      <c r="H255" s="108"/>
      <c r="I255" s="108"/>
      <c r="J255" s="107"/>
      <c r="P255" s="107"/>
      <c r="Q255" s="108"/>
      <c r="R255" s="108"/>
      <c r="S255" s="108"/>
      <c r="T255" s="107"/>
      <c r="U255" s="107"/>
      <c r="V255" s="107"/>
      <c r="W255" s="110"/>
      <c r="X255" s="107"/>
    </row>
    <row r="256" spans="1:24" ht="15.75" customHeight="1">
      <c r="A256" s="107" t="s">
        <v>911</v>
      </c>
      <c r="B256" s="107">
        <v>253</v>
      </c>
      <c r="C256" s="107" t="s">
        <v>283</v>
      </c>
      <c r="D256" s="107"/>
      <c r="E256" s="107">
        <v>2.04</v>
      </c>
      <c r="F256" s="106"/>
      <c r="G256" s="108"/>
      <c r="H256" s="108"/>
      <c r="I256" s="108"/>
      <c r="J256" s="107"/>
      <c r="P256" s="107"/>
      <c r="Q256" s="108"/>
      <c r="R256" s="108"/>
      <c r="S256" s="107"/>
      <c r="T256" s="107"/>
      <c r="U256" s="107"/>
      <c r="V256" s="107"/>
      <c r="W256" s="109"/>
      <c r="X256" s="107"/>
    </row>
    <row r="257" spans="1:24" ht="15.75" customHeight="1">
      <c r="A257" s="107" t="s">
        <v>586</v>
      </c>
      <c r="B257" s="107">
        <v>254</v>
      </c>
      <c r="C257" s="107" t="s">
        <v>114</v>
      </c>
      <c r="D257" s="107"/>
      <c r="E257" s="107">
        <v>3.7</v>
      </c>
      <c r="F257" s="106"/>
      <c r="G257" s="108"/>
      <c r="H257" s="108"/>
      <c r="I257" s="108"/>
      <c r="J257" s="107"/>
      <c r="P257" s="107"/>
      <c r="Q257" s="108"/>
      <c r="R257" s="108"/>
      <c r="S257" s="108"/>
      <c r="T257" s="107"/>
      <c r="U257" s="107"/>
      <c r="V257" s="107"/>
      <c r="W257" s="109"/>
      <c r="X257" s="107"/>
    </row>
    <row r="258" spans="1:24" ht="15.75" customHeight="1">
      <c r="A258" s="107" t="s">
        <v>585</v>
      </c>
      <c r="B258" s="107">
        <v>255</v>
      </c>
      <c r="C258" s="107" t="s">
        <v>114</v>
      </c>
      <c r="D258" s="107"/>
      <c r="E258" s="107">
        <v>0.65</v>
      </c>
      <c r="F258" s="109"/>
      <c r="G258" s="108"/>
      <c r="H258" s="108"/>
      <c r="I258" s="108"/>
      <c r="J258" s="107"/>
      <c r="P258" s="107"/>
      <c r="Q258" s="108"/>
      <c r="R258" s="108"/>
      <c r="S258" s="107"/>
      <c r="T258" s="107"/>
      <c r="U258" s="107"/>
      <c r="V258" s="107"/>
      <c r="W258" s="109"/>
      <c r="X258" s="107"/>
    </row>
    <row r="259" spans="1:24" ht="15.75" customHeight="1">
      <c r="A259" s="107" t="s">
        <v>584</v>
      </c>
      <c r="B259" s="107">
        <v>256</v>
      </c>
      <c r="C259" s="107" t="s">
        <v>117</v>
      </c>
      <c r="D259" s="107"/>
      <c r="E259" s="107">
        <v>1.35</v>
      </c>
      <c r="F259" s="109"/>
      <c r="G259" s="108"/>
      <c r="H259" s="108"/>
      <c r="I259" s="108"/>
      <c r="J259" s="107"/>
      <c r="P259" s="107"/>
      <c r="Q259" s="108"/>
      <c r="R259" s="108"/>
      <c r="S259" s="108"/>
      <c r="T259" s="107"/>
      <c r="U259" s="107"/>
      <c r="V259" s="107"/>
      <c r="W259" s="109"/>
      <c r="X259" s="107"/>
    </row>
    <row r="260" spans="1:24" ht="15.75" customHeight="1">
      <c r="A260" s="107" t="s">
        <v>583</v>
      </c>
      <c r="B260" s="107">
        <v>257</v>
      </c>
      <c r="C260" s="107" t="s">
        <v>117</v>
      </c>
      <c r="D260" s="107"/>
      <c r="E260" s="107">
        <v>4.9000000000000004</v>
      </c>
      <c r="F260" s="106"/>
      <c r="G260" s="108"/>
      <c r="H260" s="108"/>
      <c r="I260" s="108"/>
      <c r="J260" s="107"/>
      <c r="P260" s="107"/>
      <c r="Q260" s="108"/>
      <c r="R260" s="108"/>
      <c r="S260" s="108"/>
      <c r="T260" s="107"/>
      <c r="U260" s="107"/>
      <c r="V260" s="107"/>
      <c r="W260" s="109"/>
      <c r="X260" s="107"/>
    </row>
    <row r="261" spans="1:24" ht="15.75" customHeight="1">
      <c r="A261" s="107" t="s">
        <v>582</v>
      </c>
      <c r="B261" s="107">
        <v>258</v>
      </c>
      <c r="C261" s="107" t="s">
        <v>117</v>
      </c>
      <c r="D261" s="107"/>
      <c r="E261" s="107">
        <v>32</v>
      </c>
      <c r="F261" s="107"/>
      <c r="G261" s="108"/>
      <c r="H261" s="108"/>
      <c r="I261" s="108"/>
      <c r="J261" s="107"/>
      <c r="P261" s="107"/>
      <c r="Q261" s="107"/>
      <c r="R261" s="107"/>
      <c r="S261" s="107"/>
      <c r="T261" s="107"/>
      <c r="U261" s="107"/>
      <c r="V261" s="107"/>
      <c r="W261" s="109"/>
      <c r="X261" s="107"/>
    </row>
    <row r="262" spans="1:24" ht="15.75" customHeight="1">
      <c r="A262" s="107" t="s">
        <v>581</v>
      </c>
      <c r="B262" s="107">
        <v>259</v>
      </c>
      <c r="C262" s="107" t="s">
        <v>114</v>
      </c>
      <c r="D262" s="107"/>
      <c r="E262" s="107">
        <v>64.25</v>
      </c>
      <c r="F262" s="107"/>
      <c r="G262" s="108"/>
      <c r="H262" s="108"/>
      <c r="I262" s="108"/>
      <c r="J262" s="107"/>
      <c r="P262" s="107"/>
      <c r="Q262" s="108"/>
      <c r="R262" s="108"/>
      <c r="S262" s="108"/>
      <c r="T262" s="107"/>
      <c r="U262" s="107"/>
      <c r="V262" s="107"/>
      <c r="W262" s="106"/>
      <c r="X262" s="107"/>
    </row>
    <row r="263" spans="1:24" ht="15.75" customHeight="1">
      <c r="A263" s="107" t="s">
        <v>580</v>
      </c>
      <c r="B263" s="107">
        <v>260</v>
      </c>
      <c r="C263" s="107" t="s">
        <v>117</v>
      </c>
      <c r="D263" s="107"/>
      <c r="E263" s="107">
        <v>21.5</v>
      </c>
      <c r="F263" s="106"/>
      <c r="G263" s="108"/>
      <c r="H263" s="108"/>
      <c r="I263" s="108"/>
      <c r="J263" s="107"/>
      <c r="P263" s="107"/>
      <c r="Q263" s="108"/>
      <c r="R263" s="108"/>
      <c r="S263" s="108"/>
      <c r="T263" s="107"/>
      <c r="U263" s="107"/>
      <c r="V263" s="107"/>
      <c r="W263" s="109"/>
      <c r="X263" s="107"/>
    </row>
    <row r="264" spans="1:24" ht="15.75" customHeight="1">
      <c r="A264" s="107" t="s">
        <v>579</v>
      </c>
      <c r="B264" s="107">
        <v>261</v>
      </c>
      <c r="C264" s="107" t="s">
        <v>114</v>
      </c>
      <c r="D264" s="107"/>
      <c r="E264" s="107">
        <v>17.399999999999999</v>
      </c>
      <c r="F264" s="106"/>
      <c r="G264" s="108"/>
      <c r="H264" s="107"/>
      <c r="I264" s="108"/>
      <c r="J264" s="107"/>
      <c r="P264" s="107"/>
      <c r="Q264" s="108"/>
      <c r="R264" s="108"/>
      <c r="S264" s="108"/>
      <c r="T264" s="107"/>
      <c r="U264" s="107"/>
      <c r="V264" s="107"/>
      <c r="W264" s="106"/>
      <c r="X264" s="107"/>
    </row>
    <row r="265" spans="1:24" ht="15.75" customHeight="1">
      <c r="A265" s="107" t="s">
        <v>578</v>
      </c>
      <c r="B265" s="107">
        <v>262</v>
      </c>
      <c r="C265" s="107" t="s">
        <v>114</v>
      </c>
      <c r="D265" s="107"/>
      <c r="E265" s="107">
        <v>1.85</v>
      </c>
      <c r="F265" s="109"/>
      <c r="G265" s="108"/>
      <c r="H265" s="108"/>
      <c r="I265" s="108"/>
      <c r="J265" s="107"/>
      <c r="P265" s="107"/>
      <c r="Q265" s="108"/>
      <c r="R265" s="108"/>
      <c r="S265" s="107"/>
      <c r="T265" s="107"/>
      <c r="U265" s="107"/>
      <c r="V265" s="107"/>
      <c r="W265" s="109"/>
      <c r="X265" s="107"/>
    </row>
    <row r="266" spans="1:24" ht="15.75" customHeight="1">
      <c r="A266" s="107" t="s">
        <v>577</v>
      </c>
      <c r="B266" s="107">
        <v>263</v>
      </c>
      <c r="C266" s="107" t="s">
        <v>114</v>
      </c>
      <c r="D266" s="107"/>
      <c r="E266" s="107">
        <v>3.8</v>
      </c>
      <c r="F266" s="106"/>
      <c r="G266" s="108"/>
      <c r="H266" s="108"/>
      <c r="I266" s="108"/>
      <c r="J266" s="107"/>
      <c r="P266" s="107"/>
      <c r="Q266" s="108"/>
      <c r="R266" s="108"/>
      <c r="S266" s="108"/>
      <c r="T266" s="107"/>
      <c r="U266" s="107"/>
      <c r="V266" s="107"/>
      <c r="W266" s="109"/>
      <c r="X266" s="107"/>
    </row>
    <row r="267" spans="1:24" ht="15.75" customHeight="1">
      <c r="A267" s="107" t="s">
        <v>576</v>
      </c>
      <c r="B267" s="107">
        <v>264</v>
      </c>
      <c r="C267" s="107" t="s">
        <v>114</v>
      </c>
      <c r="D267" s="107"/>
      <c r="E267" s="107">
        <v>4.0599999999999996</v>
      </c>
      <c r="F267" s="106"/>
      <c r="G267" s="108"/>
      <c r="H267" s="108"/>
      <c r="I267" s="108"/>
      <c r="J267" s="107"/>
      <c r="P267" s="107"/>
      <c r="Q267" s="108"/>
      <c r="R267" s="108"/>
      <c r="S267" s="108"/>
      <c r="T267" s="107"/>
      <c r="U267" s="107"/>
      <c r="V267" s="107"/>
      <c r="W267" s="109"/>
      <c r="X267" s="107"/>
    </row>
    <row r="268" spans="1:24" ht="15.75" customHeight="1">
      <c r="A268" s="107" t="s">
        <v>575</v>
      </c>
      <c r="B268" s="107">
        <v>265</v>
      </c>
      <c r="C268" s="107" t="s">
        <v>114</v>
      </c>
      <c r="D268" s="107"/>
      <c r="E268" s="107">
        <v>1.82</v>
      </c>
      <c r="F268" s="106"/>
      <c r="G268" s="108"/>
      <c r="H268" s="108"/>
      <c r="I268" s="108"/>
      <c r="J268" s="107"/>
      <c r="P268" s="107"/>
      <c r="Q268" s="108"/>
      <c r="R268" s="108"/>
      <c r="S268" s="108"/>
      <c r="T268" s="107"/>
      <c r="U268" s="107"/>
      <c r="V268" s="107"/>
      <c r="W268" s="109"/>
      <c r="X268" s="107"/>
    </row>
    <row r="269" spans="1:24" ht="15.75" customHeight="1">
      <c r="A269" s="107" t="s">
        <v>574</v>
      </c>
      <c r="B269" s="107">
        <v>266</v>
      </c>
      <c r="C269" s="107" t="s">
        <v>117</v>
      </c>
      <c r="D269" s="107"/>
      <c r="E269" s="107">
        <v>3.82</v>
      </c>
      <c r="F269" s="106"/>
      <c r="G269" s="108"/>
      <c r="H269" s="108"/>
      <c r="I269" s="108"/>
      <c r="J269" s="111"/>
      <c r="P269" s="107"/>
      <c r="Q269" s="108"/>
      <c r="R269" s="108"/>
      <c r="S269" s="108"/>
      <c r="T269" s="107"/>
      <c r="U269" s="107"/>
      <c r="V269" s="107"/>
      <c r="W269" s="109"/>
      <c r="X269" s="107"/>
    </row>
    <row r="270" spans="1:24" ht="15.75" customHeight="1">
      <c r="A270" s="107" t="s">
        <v>573</v>
      </c>
      <c r="B270" s="107">
        <v>267</v>
      </c>
      <c r="C270" s="107" t="s">
        <v>114</v>
      </c>
      <c r="D270" s="107"/>
      <c r="E270" s="107">
        <v>44.75</v>
      </c>
      <c r="F270" s="106"/>
      <c r="G270" s="108"/>
      <c r="H270" s="108"/>
      <c r="I270" s="108"/>
      <c r="J270" s="111"/>
      <c r="P270" s="107"/>
      <c r="Q270" s="108"/>
      <c r="R270" s="108"/>
      <c r="S270" s="108"/>
      <c r="T270" s="107"/>
      <c r="U270" s="107"/>
      <c r="V270" s="107"/>
      <c r="W270" s="110"/>
      <c r="X270" s="107"/>
    </row>
    <row r="271" spans="1:24" ht="15.75" customHeight="1">
      <c r="A271" s="107" t="s">
        <v>572</v>
      </c>
      <c r="B271" s="107">
        <v>268</v>
      </c>
      <c r="C271" s="107" t="s">
        <v>117</v>
      </c>
      <c r="D271" s="107"/>
      <c r="E271" s="107">
        <v>3.16</v>
      </c>
      <c r="F271" s="106"/>
      <c r="G271" s="108"/>
      <c r="H271" s="108"/>
      <c r="I271" s="108"/>
      <c r="J271" s="107"/>
      <c r="P271" s="107"/>
      <c r="Q271" s="108"/>
      <c r="R271" s="108"/>
      <c r="S271" s="108"/>
      <c r="T271" s="107"/>
      <c r="U271" s="107"/>
      <c r="V271" s="107"/>
      <c r="W271" s="106"/>
      <c r="X271" s="107"/>
    </row>
    <row r="272" spans="1:24" ht="15.75" customHeight="1">
      <c r="A272" s="107" t="s">
        <v>912</v>
      </c>
      <c r="B272" s="107">
        <v>269</v>
      </c>
      <c r="C272" s="107" t="s">
        <v>283</v>
      </c>
      <c r="D272" s="107"/>
      <c r="E272" s="107">
        <v>1.74</v>
      </c>
      <c r="F272" s="106"/>
      <c r="G272" s="108"/>
      <c r="H272" s="108"/>
      <c r="I272" s="108"/>
      <c r="J272" s="107"/>
      <c r="P272" s="107"/>
      <c r="Q272" s="108"/>
      <c r="R272" s="108"/>
      <c r="S272" s="107"/>
      <c r="T272" s="107"/>
      <c r="U272" s="107"/>
      <c r="V272" s="107"/>
      <c r="W272" s="109"/>
      <c r="X272" s="107"/>
    </row>
    <row r="273" spans="1:24" ht="15.75" customHeight="1">
      <c r="A273" s="107" t="s">
        <v>571</v>
      </c>
      <c r="B273" s="107">
        <v>270</v>
      </c>
      <c r="C273" s="107" t="s">
        <v>114</v>
      </c>
      <c r="D273" s="107"/>
      <c r="E273" s="107">
        <v>2.82</v>
      </c>
      <c r="F273" s="106"/>
      <c r="G273" s="108"/>
      <c r="H273" s="108"/>
      <c r="I273" s="108"/>
      <c r="J273" s="107"/>
      <c r="P273" s="107"/>
      <c r="Q273" s="108"/>
      <c r="R273" s="108"/>
      <c r="S273" s="108"/>
      <c r="T273" s="107"/>
      <c r="U273" s="107"/>
      <c r="V273" s="107"/>
      <c r="W273" s="109"/>
      <c r="X273" s="107"/>
    </row>
    <row r="274" spans="1:24" ht="15.75" customHeight="1">
      <c r="A274" s="107" t="s">
        <v>570</v>
      </c>
      <c r="B274" s="107">
        <v>271</v>
      </c>
      <c r="C274" s="107" t="s">
        <v>114</v>
      </c>
      <c r="D274" s="107"/>
      <c r="E274" s="107">
        <v>1.18</v>
      </c>
      <c r="F274" s="109"/>
      <c r="G274" s="108"/>
      <c r="H274" s="107"/>
      <c r="I274" s="108"/>
      <c r="J274" s="107"/>
      <c r="P274" s="107"/>
      <c r="Q274" s="108"/>
      <c r="R274" s="108"/>
      <c r="S274" s="108"/>
      <c r="T274" s="107"/>
      <c r="U274" s="107"/>
      <c r="V274" s="107"/>
      <c r="W274" s="109"/>
      <c r="X274" s="107"/>
    </row>
    <row r="275" spans="1:24" ht="15.75" customHeight="1">
      <c r="A275" s="107" t="s">
        <v>569</v>
      </c>
      <c r="B275" s="107">
        <v>272</v>
      </c>
      <c r="C275" s="107" t="s">
        <v>114</v>
      </c>
      <c r="D275" s="107" t="s">
        <v>136</v>
      </c>
      <c r="E275" s="107">
        <v>0.46</v>
      </c>
      <c r="F275" s="106"/>
      <c r="G275" s="108"/>
      <c r="H275" s="108"/>
      <c r="I275" s="108"/>
      <c r="J275" s="107"/>
      <c r="P275" s="107"/>
      <c r="Q275" s="108"/>
      <c r="R275" s="107"/>
      <c r="S275" s="107"/>
      <c r="T275" s="107"/>
      <c r="U275" s="107"/>
      <c r="V275" s="107"/>
      <c r="W275" s="106"/>
      <c r="X275" s="107"/>
    </row>
    <row r="276" spans="1:24" ht="15.75" customHeight="1">
      <c r="A276" s="107" t="s">
        <v>568</v>
      </c>
      <c r="B276" s="107">
        <v>273</v>
      </c>
      <c r="C276" s="107" t="s">
        <v>114</v>
      </c>
      <c r="D276" s="107"/>
      <c r="E276" s="107">
        <v>81.25</v>
      </c>
      <c r="F276" s="109"/>
      <c r="G276" s="108"/>
      <c r="H276" s="108"/>
      <c r="I276" s="108"/>
      <c r="J276" s="107"/>
      <c r="P276" s="107"/>
      <c r="Q276" s="107"/>
      <c r="R276" s="107"/>
      <c r="S276" s="108"/>
      <c r="T276" s="107"/>
      <c r="U276" s="107"/>
      <c r="V276" s="107"/>
      <c r="W276" s="110"/>
      <c r="X276" s="107"/>
    </row>
    <row r="277" spans="1:24" ht="15.75" customHeight="1">
      <c r="A277" s="107" t="s">
        <v>567</v>
      </c>
      <c r="B277" s="107">
        <v>274</v>
      </c>
      <c r="C277" s="107" t="s">
        <v>114</v>
      </c>
      <c r="D277" s="107"/>
      <c r="E277" s="107">
        <v>10.9</v>
      </c>
      <c r="F277" s="106"/>
      <c r="G277" s="108"/>
      <c r="H277" s="108"/>
      <c r="I277" s="108"/>
      <c r="J277" s="107"/>
      <c r="P277" s="107"/>
      <c r="Q277" s="108"/>
      <c r="R277" s="108"/>
      <c r="S277" s="108"/>
      <c r="T277" s="107"/>
      <c r="U277" s="107"/>
      <c r="V277" s="107"/>
      <c r="W277" s="106"/>
      <c r="X277" s="107"/>
    </row>
    <row r="278" spans="1:24" ht="15.75" customHeight="1">
      <c r="A278" s="107" t="s">
        <v>566</v>
      </c>
      <c r="B278" s="107">
        <v>275</v>
      </c>
      <c r="C278" s="107" t="s">
        <v>114</v>
      </c>
      <c r="D278" s="107"/>
      <c r="E278" s="107">
        <v>41.25</v>
      </c>
      <c r="F278" s="106"/>
      <c r="G278" s="108"/>
      <c r="H278" s="108"/>
      <c r="I278" s="108"/>
      <c r="J278" s="107"/>
      <c r="P278" s="107"/>
      <c r="Q278" s="108"/>
      <c r="R278" s="108"/>
      <c r="S278" s="108"/>
      <c r="T278" s="107"/>
      <c r="U278" s="107"/>
      <c r="V278" s="107"/>
      <c r="W278" s="109"/>
      <c r="X278" s="107"/>
    </row>
    <row r="279" spans="1:24" ht="15.75" customHeight="1">
      <c r="A279" s="107" t="s">
        <v>565</v>
      </c>
      <c r="B279" s="107">
        <v>276</v>
      </c>
      <c r="C279" s="107" t="s">
        <v>114</v>
      </c>
      <c r="D279" s="107"/>
      <c r="E279" s="107">
        <v>45</v>
      </c>
      <c r="F279" s="107"/>
      <c r="G279" s="108"/>
      <c r="H279" s="108"/>
      <c r="I279" s="108"/>
      <c r="J279" s="107"/>
      <c r="P279" s="107"/>
      <c r="Q279" s="108"/>
      <c r="R279" s="108"/>
      <c r="S279" s="108"/>
      <c r="T279" s="107"/>
      <c r="U279" s="107"/>
      <c r="V279" s="107"/>
      <c r="W279" s="109"/>
      <c r="X279" s="107"/>
    </row>
    <row r="280" spans="1:24" ht="15.75" customHeight="1">
      <c r="A280" s="107" t="s">
        <v>913</v>
      </c>
      <c r="B280" s="107">
        <v>277</v>
      </c>
      <c r="C280" s="107" t="s">
        <v>117</v>
      </c>
      <c r="D280" s="107"/>
      <c r="E280" s="107">
        <v>8.0500000000000007</v>
      </c>
      <c r="F280" s="106"/>
      <c r="G280" s="108"/>
      <c r="H280" s="108"/>
      <c r="I280" s="108"/>
      <c r="J280" s="107"/>
      <c r="P280" s="107"/>
      <c r="Q280" s="108"/>
      <c r="R280" s="108"/>
      <c r="S280" s="108"/>
      <c r="T280" s="107"/>
      <c r="U280" s="107"/>
      <c r="V280" s="107"/>
      <c r="W280" s="106"/>
      <c r="X280" s="107"/>
    </row>
    <row r="281" spans="1:24" ht="15.75" customHeight="1">
      <c r="A281" s="107" t="s">
        <v>564</v>
      </c>
      <c r="B281" s="107">
        <v>278</v>
      </c>
      <c r="C281" s="107" t="s">
        <v>114</v>
      </c>
      <c r="D281" s="107"/>
      <c r="E281" s="107">
        <v>0.33</v>
      </c>
      <c r="F281" s="106"/>
      <c r="G281" s="108"/>
      <c r="H281" s="108"/>
      <c r="I281" s="108"/>
      <c r="J281" s="107"/>
      <c r="P281" s="107"/>
      <c r="Q281" s="108"/>
      <c r="R281" s="108"/>
      <c r="S281" s="108"/>
      <c r="T281" s="107"/>
      <c r="U281" s="107"/>
      <c r="V281" s="107"/>
      <c r="W281" s="109"/>
      <c r="X281" s="107"/>
    </row>
    <row r="282" spans="1:24" ht="15.75" customHeight="1">
      <c r="A282" s="107" t="s">
        <v>563</v>
      </c>
      <c r="B282" s="107">
        <v>279</v>
      </c>
      <c r="C282" s="107" t="s">
        <v>117</v>
      </c>
      <c r="D282" s="107"/>
      <c r="E282" s="107">
        <v>16.899999999999999</v>
      </c>
      <c r="F282" s="109"/>
      <c r="G282" s="108"/>
      <c r="H282" s="108"/>
      <c r="I282" s="108"/>
      <c r="J282" s="107"/>
      <c r="P282" s="107"/>
      <c r="Q282" s="108"/>
      <c r="R282" s="108"/>
      <c r="S282" s="108"/>
      <c r="T282" s="107"/>
      <c r="U282" s="107"/>
      <c r="V282" s="107"/>
      <c r="W282" s="109"/>
      <c r="X282" s="107"/>
    </row>
    <row r="283" spans="1:24" ht="15.75" customHeight="1">
      <c r="A283" s="107" t="s">
        <v>562</v>
      </c>
      <c r="B283" s="107">
        <v>280</v>
      </c>
      <c r="C283" s="107" t="s">
        <v>114</v>
      </c>
      <c r="D283" s="107"/>
      <c r="E283" s="107">
        <v>27</v>
      </c>
      <c r="F283" s="106"/>
      <c r="G283" s="108"/>
      <c r="H283" s="108"/>
      <c r="I283" s="108"/>
      <c r="J283" s="107"/>
      <c r="P283" s="107"/>
      <c r="Q283" s="108"/>
      <c r="R283" s="108"/>
      <c r="S283" s="108"/>
      <c r="T283" s="107"/>
      <c r="U283" s="107"/>
      <c r="V283" s="107"/>
      <c r="W283" s="106"/>
      <c r="X283" s="107"/>
    </row>
    <row r="284" spans="1:24" ht="15.75" customHeight="1">
      <c r="A284" s="107" t="s">
        <v>561</v>
      </c>
      <c r="B284" s="107">
        <v>281</v>
      </c>
      <c r="C284" s="107" t="s">
        <v>114</v>
      </c>
      <c r="D284" s="107" t="s">
        <v>136</v>
      </c>
      <c r="E284" s="107">
        <v>1.1000000000000001</v>
      </c>
      <c r="F284" s="106"/>
      <c r="G284" s="108"/>
      <c r="H284" s="108"/>
      <c r="I284" s="108"/>
      <c r="J284" s="107"/>
      <c r="P284" s="107"/>
      <c r="Q284" s="108"/>
      <c r="R284" s="107"/>
      <c r="S284" s="107"/>
      <c r="T284" s="107"/>
      <c r="U284" s="107"/>
      <c r="V284" s="107"/>
      <c r="W284" s="109"/>
      <c r="X284" s="107"/>
    </row>
    <row r="285" spans="1:24" ht="15.75" customHeight="1">
      <c r="A285" s="107" t="s">
        <v>560</v>
      </c>
      <c r="B285" s="107">
        <v>282</v>
      </c>
      <c r="C285" s="107" t="s">
        <v>114</v>
      </c>
      <c r="D285" s="107"/>
      <c r="E285" s="107">
        <v>9.6</v>
      </c>
      <c r="F285" s="106"/>
      <c r="G285" s="108"/>
      <c r="H285" s="108"/>
      <c r="I285" s="108"/>
      <c r="J285" s="107"/>
      <c r="P285" s="107"/>
      <c r="Q285" s="108"/>
      <c r="R285" s="108"/>
      <c r="S285" s="108"/>
      <c r="T285" s="107"/>
      <c r="U285" s="107"/>
      <c r="V285" s="107"/>
      <c r="W285" s="110"/>
      <c r="X285" s="107"/>
    </row>
    <row r="286" spans="1:24" ht="15.75" customHeight="1">
      <c r="A286" s="107" t="s">
        <v>559</v>
      </c>
      <c r="B286" s="107">
        <v>283</v>
      </c>
      <c r="C286" s="107" t="s">
        <v>114</v>
      </c>
      <c r="D286" s="107"/>
      <c r="E286" s="107">
        <v>1.69</v>
      </c>
      <c r="F286" s="106"/>
      <c r="G286" s="108"/>
      <c r="H286" s="108"/>
      <c r="I286" s="108"/>
      <c r="J286" s="107"/>
      <c r="P286" s="107"/>
      <c r="Q286" s="108"/>
      <c r="R286" s="108"/>
      <c r="S286" s="107"/>
      <c r="T286" s="107"/>
      <c r="U286" s="107"/>
      <c r="V286" s="107"/>
      <c r="W286" s="109"/>
      <c r="X286" s="107"/>
    </row>
    <row r="287" spans="1:24" ht="15.75" customHeight="1">
      <c r="A287" s="107" t="s">
        <v>558</v>
      </c>
      <c r="B287" s="107">
        <v>284</v>
      </c>
      <c r="C287" s="107" t="s">
        <v>114</v>
      </c>
      <c r="D287" s="107"/>
      <c r="E287" s="107">
        <v>4.38</v>
      </c>
      <c r="F287" s="106"/>
      <c r="G287" s="108"/>
      <c r="H287" s="108"/>
      <c r="I287" s="108"/>
      <c r="J287" s="107"/>
      <c r="P287" s="107"/>
      <c r="Q287" s="108"/>
      <c r="R287" s="108"/>
      <c r="S287" s="108"/>
      <c r="T287" s="107"/>
      <c r="U287" s="107"/>
      <c r="V287" s="107"/>
      <c r="W287" s="106"/>
      <c r="X287" s="107"/>
    </row>
    <row r="288" spans="1:24" ht="15.75" customHeight="1">
      <c r="A288" s="107" t="s">
        <v>557</v>
      </c>
      <c r="B288" s="107">
        <v>285</v>
      </c>
      <c r="C288" s="107" t="s">
        <v>114</v>
      </c>
      <c r="D288" s="107"/>
      <c r="E288" s="107">
        <v>1.9</v>
      </c>
      <c r="F288" s="106"/>
      <c r="G288" s="108"/>
      <c r="H288" s="107"/>
      <c r="I288" s="108"/>
      <c r="J288" s="107"/>
      <c r="P288" s="107"/>
      <c r="Q288" s="108"/>
      <c r="R288" s="108"/>
      <c r="S288" s="107"/>
      <c r="T288" s="107"/>
      <c r="U288" s="107"/>
      <c r="V288" s="107"/>
      <c r="W288" s="109"/>
      <c r="X288" s="107"/>
    </row>
    <row r="289" spans="1:32" ht="15.75" customHeight="1">
      <c r="A289" s="107" t="s">
        <v>556</v>
      </c>
      <c r="B289" s="107">
        <v>286</v>
      </c>
      <c r="C289" s="107" t="s">
        <v>117</v>
      </c>
      <c r="D289" s="107"/>
      <c r="E289" s="107">
        <v>131.5</v>
      </c>
      <c r="F289" s="107"/>
      <c r="G289" s="108"/>
      <c r="H289" s="108"/>
      <c r="I289" s="108"/>
      <c r="J289" s="107"/>
      <c r="P289" s="107"/>
      <c r="Q289" s="108"/>
      <c r="R289" s="108"/>
      <c r="S289" s="108"/>
      <c r="T289" s="107"/>
      <c r="U289" s="107"/>
      <c r="V289" s="107"/>
      <c r="W289" s="109"/>
      <c r="X289" s="107"/>
    </row>
    <row r="290" spans="1:32" ht="15.75" customHeight="1">
      <c r="A290" s="107" t="s">
        <v>555</v>
      </c>
      <c r="B290" s="107">
        <v>287</v>
      </c>
      <c r="C290" s="107" t="s">
        <v>114</v>
      </c>
      <c r="D290" s="107"/>
      <c r="E290" s="107">
        <v>3.38</v>
      </c>
      <c r="F290" s="107"/>
      <c r="G290" s="108"/>
      <c r="H290" s="108"/>
      <c r="I290" s="108"/>
      <c r="J290" s="107"/>
      <c r="P290" s="107"/>
      <c r="Q290" s="108"/>
      <c r="R290" s="108"/>
      <c r="S290" s="108"/>
      <c r="T290" s="107"/>
      <c r="U290" s="107"/>
      <c r="V290" s="107"/>
      <c r="W290" s="110"/>
      <c r="X290" s="107"/>
    </row>
    <row r="291" spans="1:32" ht="15.75" customHeight="1">
      <c r="A291" s="107" t="s">
        <v>554</v>
      </c>
      <c r="B291" s="107">
        <v>288</v>
      </c>
      <c r="C291" s="107" t="s">
        <v>114</v>
      </c>
      <c r="D291" s="107" t="s">
        <v>281</v>
      </c>
      <c r="E291" s="107">
        <v>0.18</v>
      </c>
      <c r="F291" s="106"/>
      <c r="G291" s="108"/>
      <c r="H291" s="108"/>
      <c r="I291" s="108"/>
      <c r="J291" s="107"/>
      <c r="P291" s="107"/>
      <c r="Q291" s="107"/>
      <c r="R291" s="107"/>
      <c r="S291" s="107"/>
      <c r="T291" s="107"/>
      <c r="U291" s="107"/>
      <c r="V291" s="107"/>
      <c r="W291" s="106"/>
      <c r="X291" s="107"/>
    </row>
    <row r="292" spans="1:32" ht="15.75" customHeight="1">
      <c r="A292" s="107" t="s">
        <v>553</v>
      </c>
      <c r="B292" s="107">
        <v>289</v>
      </c>
      <c r="C292" s="107" t="s">
        <v>114</v>
      </c>
      <c r="D292" s="107"/>
      <c r="E292" s="107">
        <v>8.6999999999999993</v>
      </c>
      <c r="F292" s="107"/>
      <c r="G292" s="108"/>
      <c r="H292" s="107"/>
      <c r="I292" s="108"/>
      <c r="J292" s="107"/>
      <c r="P292" s="107"/>
      <c r="Q292" s="108"/>
      <c r="R292" s="108"/>
      <c r="S292" s="108"/>
      <c r="T292" s="107"/>
      <c r="U292" s="107"/>
      <c r="V292" s="107"/>
      <c r="W292" s="109"/>
      <c r="X292" s="107"/>
    </row>
    <row r="293" spans="1:32" ht="15.75" customHeight="1">
      <c r="A293" s="107" t="s">
        <v>552</v>
      </c>
      <c r="B293" s="107">
        <v>290</v>
      </c>
      <c r="C293" s="107" t="s">
        <v>114</v>
      </c>
      <c r="D293" s="107"/>
      <c r="E293" s="107">
        <v>58.5</v>
      </c>
      <c r="F293" s="106"/>
      <c r="G293" s="108"/>
      <c r="H293" s="108"/>
      <c r="I293" s="108"/>
      <c r="J293" s="107"/>
      <c r="P293" s="107"/>
      <c r="Q293" s="108"/>
      <c r="R293" s="108"/>
      <c r="S293" s="108"/>
      <c r="T293" s="107"/>
      <c r="U293" s="107"/>
      <c r="V293" s="107"/>
      <c r="W293" s="106"/>
      <c r="X293" s="107"/>
    </row>
    <row r="294" spans="1:32" ht="15.75" customHeight="1">
      <c r="A294" s="107" t="s">
        <v>551</v>
      </c>
      <c r="B294" s="107">
        <v>291</v>
      </c>
      <c r="C294" s="107" t="s">
        <v>117</v>
      </c>
      <c r="D294" s="107"/>
      <c r="E294" s="107">
        <v>1.29</v>
      </c>
      <c r="F294" s="106"/>
      <c r="G294" s="108"/>
      <c r="H294" s="108"/>
      <c r="I294" s="108"/>
      <c r="J294" s="107"/>
      <c r="P294" s="107"/>
      <c r="Q294" s="108"/>
      <c r="R294" s="108"/>
      <c r="S294" s="107"/>
      <c r="T294" s="107"/>
      <c r="U294" s="107"/>
      <c r="V294" s="107"/>
      <c r="W294" s="110"/>
      <c r="X294" s="107"/>
      <c r="AF294" s="228"/>
    </row>
    <row r="295" spans="1:32" ht="15.75" customHeight="1">
      <c r="A295" s="107" t="s">
        <v>550</v>
      </c>
      <c r="B295" s="107">
        <v>292</v>
      </c>
      <c r="C295" s="107" t="s">
        <v>117</v>
      </c>
      <c r="D295" s="107"/>
      <c r="E295" s="107">
        <v>82</v>
      </c>
      <c r="F295" s="106"/>
      <c r="G295" s="108"/>
      <c r="H295" s="108"/>
      <c r="I295" s="108"/>
      <c r="J295" s="107"/>
      <c r="P295" s="107"/>
      <c r="Q295" s="108"/>
      <c r="R295" s="107"/>
      <c r="S295" s="108"/>
      <c r="T295" s="107"/>
      <c r="U295" s="107"/>
      <c r="V295" s="107"/>
      <c r="W295" s="109"/>
      <c r="X295" s="107"/>
    </row>
    <row r="296" spans="1:32" ht="15.75" customHeight="1">
      <c r="A296" s="107" t="s">
        <v>914</v>
      </c>
      <c r="B296" s="107">
        <v>293</v>
      </c>
      <c r="C296" s="107" t="s">
        <v>283</v>
      </c>
      <c r="D296" s="107"/>
      <c r="E296" s="107">
        <v>43.75</v>
      </c>
      <c r="F296" s="107"/>
      <c r="G296" s="108"/>
      <c r="H296" s="108"/>
      <c r="I296" s="108"/>
      <c r="J296" s="107"/>
      <c r="P296" s="107"/>
      <c r="Q296" s="108"/>
      <c r="R296" s="108"/>
      <c r="S296" s="108"/>
      <c r="T296" s="107"/>
      <c r="U296" s="107"/>
      <c r="V296" s="107"/>
      <c r="W296" s="109"/>
      <c r="X296" s="107"/>
    </row>
    <row r="297" spans="1:32" ht="15.75" customHeight="1">
      <c r="A297" s="107" t="s">
        <v>549</v>
      </c>
      <c r="B297" s="107">
        <v>294</v>
      </c>
      <c r="C297" s="107" t="s">
        <v>114</v>
      </c>
      <c r="D297" s="107"/>
      <c r="E297" s="107">
        <v>4.4000000000000004</v>
      </c>
      <c r="F297" s="107"/>
      <c r="G297" s="108"/>
      <c r="H297" s="108"/>
      <c r="I297" s="108"/>
      <c r="J297" s="107"/>
      <c r="P297" s="107"/>
      <c r="Q297" s="108"/>
      <c r="R297" s="108"/>
      <c r="S297" s="108"/>
      <c r="T297" s="107"/>
      <c r="U297" s="107"/>
      <c r="V297" s="107"/>
      <c r="W297" s="109"/>
      <c r="X297" s="107"/>
    </row>
    <row r="298" spans="1:32" ht="15.75" customHeight="1">
      <c r="A298" s="107" t="s">
        <v>548</v>
      </c>
      <c r="B298" s="107">
        <v>295</v>
      </c>
      <c r="C298" s="107" t="s">
        <v>114</v>
      </c>
      <c r="D298" s="107"/>
      <c r="E298" s="107">
        <v>0.69</v>
      </c>
      <c r="F298" s="107"/>
      <c r="G298" s="108"/>
      <c r="H298" s="108"/>
      <c r="I298" s="108"/>
      <c r="J298" s="107"/>
      <c r="P298" s="107"/>
      <c r="Q298" s="108"/>
      <c r="R298" s="108"/>
      <c r="S298" s="108"/>
      <c r="T298" s="107"/>
      <c r="U298" s="107"/>
      <c r="V298" s="107"/>
      <c r="W298" s="109"/>
      <c r="X298" s="107"/>
    </row>
    <row r="299" spans="1:32" ht="15.75" customHeight="1">
      <c r="A299" s="107" t="s">
        <v>915</v>
      </c>
      <c r="B299" s="107">
        <v>296</v>
      </c>
      <c r="C299" s="107" t="s">
        <v>283</v>
      </c>
      <c r="D299" s="107"/>
      <c r="E299" s="107">
        <v>14.9</v>
      </c>
      <c r="F299" s="109"/>
      <c r="G299" s="108"/>
      <c r="H299" s="108"/>
      <c r="I299" s="108"/>
      <c r="J299" s="107"/>
      <c r="P299" s="107"/>
      <c r="Q299" s="108"/>
      <c r="R299" s="108"/>
      <c r="S299" s="108"/>
      <c r="T299" s="107"/>
      <c r="U299" s="107"/>
      <c r="V299" s="107"/>
      <c r="W299" s="109"/>
      <c r="X299" s="107"/>
    </row>
    <row r="300" spans="1:32" ht="15.75" customHeight="1">
      <c r="A300" s="107" t="s">
        <v>916</v>
      </c>
      <c r="B300" s="107">
        <v>297</v>
      </c>
      <c r="C300" s="107" t="s">
        <v>283</v>
      </c>
      <c r="D300" s="107"/>
      <c r="E300" s="107">
        <v>3.32</v>
      </c>
      <c r="F300" s="106"/>
      <c r="G300" s="108"/>
      <c r="H300" s="108"/>
      <c r="I300" s="108"/>
      <c r="J300" s="107"/>
      <c r="P300" s="107"/>
      <c r="Q300" s="108"/>
      <c r="R300" s="108"/>
      <c r="S300" s="107"/>
      <c r="T300" s="107"/>
      <c r="U300" s="107"/>
      <c r="V300" s="107"/>
      <c r="W300" s="110"/>
      <c r="X300" s="107"/>
    </row>
    <row r="301" spans="1:32" ht="15.75" customHeight="1">
      <c r="A301" s="107" t="s">
        <v>547</v>
      </c>
      <c r="B301" s="107">
        <v>298</v>
      </c>
      <c r="C301" s="107" t="s">
        <v>117</v>
      </c>
      <c r="D301" s="107"/>
      <c r="E301" s="107">
        <v>0.83</v>
      </c>
      <c r="F301" s="109"/>
      <c r="G301" s="108"/>
      <c r="H301" s="108"/>
      <c r="I301" s="108"/>
      <c r="J301" s="107"/>
      <c r="P301" s="107"/>
      <c r="Q301" s="108"/>
      <c r="R301" s="108"/>
      <c r="S301" s="108"/>
      <c r="T301" s="107"/>
      <c r="U301" s="107"/>
      <c r="V301" s="107"/>
      <c r="W301" s="109"/>
      <c r="X301" s="107"/>
    </row>
    <row r="302" spans="1:32" ht="15.75" customHeight="1">
      <c r="A302" s="107" t="s">
        <v>546</v>
      </c>
      <c r="B302" s="107">
        <v>299</v>
      </c>
      <c r="C302" s="107" t="s">
        <v>114</v>
      </c>
      <c r="D302" s="107"/>
      <c r="E302" s="107">
        <v>60.75</v>
      </c>
      <c r="F302" s="107"/>
      <c r="G302" s="108"/>
      <c r="H302" s="108"/>
      <c r="I302" s="108"/>
      <c r="J302" s="107"/>
      <c r="P302" s="107"/>
      <c r="Q302" s="108"/>
      <c r="R302" s="108"/>
      <c r="S302" s="108"/>
      <c r="T302" s="107"/>
      <c r="U302" s="107"/>
      <c r="V302" s="107"/>
      <c r="W302" s="109"/>
      <c r="X302" s="107"/>
    </row>
    <row r="303" spans="1:32" ht="15.75" customHeight="1">
      <c r="A303" s="107" t="s">
        <v>545</v>
      </c>
      <c r="B303" s="107">
        <v>300</v>
      </c>
      <c r="C303" s="107" t="s">
        <v>114</v>
      </c>
      <c r="D303" s="107"/>
      <c r="E303" s="107">
        <v>1.3</v>
      </c>
      <c r="F303" s="107"/>
      <c r="G303" s="108"/>
      <c r="H303" s="108"/>
      <c r="I303" s="108"/>
      <c r="J303" s="107"/>
      <c r="P303" s="107"/>
      <c r="Q303" s="108"/>
      <c r="R303" s="108"/>
      <c r="S303" s="107"/>
      <c r="T303" s="107"/>
      <c r="U303" s="107"/>
      <c r="V303" s="107"/>
      <c r="W303" s="106"/>
      <c r="X303" s="107"/>
    </row>
    <row r="304" spans="1:32" ht="15.75" customHeight="1">
      <c r="A304" s="107" t="s">
        <v>544</v>
      </c>
      <c r="B304" s="107">
        <v>301</v>
      </c>
      <c r="C304" s="107" t="s">
        <v>114</v>
      </c>
      <c r="D304" s="107"/>
      <c r="E304" s="107">
        <v>3.84</v>
      </c>
      <c r="F304" s="106"/>
      <c r="G304" s="108"/>
      <c r="H304" s="108"/>
      <c r="I304" s="107"/>
      <c r="J304" s="107"/>
      <c r="P304" s="107"/>
      <c r="Q304" s="108"/>
      <c r="R304" s="108"/>
      <c r="S304" s="108"/>
      <c r="T304" s="111"/>
      <c r="U304" s="107"/>
      <c r="V304" s="107"/>
      <c r="W304" s="106"/>
      <c r="X304" s="107"/>
      <c r="AE304" s="228"/>
      <c r="AF304" s="228"/>
    </row>
    <row r="305" spans="1:24" ht="15.75" customHeight="1">
      <c r="A305" s="107" t="s">
        <v>543</v>
      </c>
      <c r="B305" s="107">
        <v>302</v>
      </c>
      <c r="C305" s="107" t="s">
        <v>114</v>
      </c>
      <c r="D305" s="107"/>
      <c r="E305" s="107">
        <v>11.3</v>
      </c>
      <c r="F305" s="107"/>
      <c r="G305" s="108"/>
      <c r="H305" s="108"/>
      <c r="I305" s="108"/>
      <c r="J305" s="107"/>
      <c r="P305" s="107"/>
      <c r="Q305" s="108"/>
      <c r="R305" s="108"/>
      <c r="S305" s="108"/>
      <c r="T305" s="107"/>
      <c r="U305" s="107"/>
      <c r="V305" s="107"/>
      <c r="W305" s="109"/>
      <c r="X305" s="107"/>
    </row>
    <row r="306" spans="1:24" ht="15.75" customHeight="1">
      <c r="A306" s="107" t="s">
        <v>542</v>
      </c>
      <c r="B306" s="107">
        <v>303</v>
      </c>
      <c r="C306" s="107" t="s">
        <v>114</v>
      </c>
      <c r="D306" s="107"/>
      <c r="E306" s="107">
        <v>76.75</v>
      </c>
      <c r="F306" s="107"/>
      <c r="G306" s="107"/>
      <c r="H306" s="107"/>
      <c r="I306" s="108"/>
      <c r="J306" s="107"/>
      <c r="P306" s="107"/>
      <c r="Q306" s="108"/>
      <c r="R306" s="108"/>
      <c r="S306" s="108"/>
      <c r="T306" s="107"/>
      <c r="U306" s="107"/>
      <c r="V306" s="107"/>
      <c r="W306" s="109"/>
      <c r="X306" s="107"/>
    </row>
    <row r="307" spans="1:24" ht="15.75" customHeight="1">
      <c r="A307" s="107" t="s">
        <v>541</v>
      </c>
      <c r="B307" s="107">
        <v>304</v>
      </c>
      <c r="C307" s="107" t="s">
        <v>114</v>
      </c>
      <c r="D307" s="107"/>
      <c r="E307" s="107">
        <v>4.2</v>
      </c>
      <c r="F307" s="109"/>
      <c r="G307" s="108"/>
      <c r="H307" s="107"/>
      <c r="I307" s="107"/>
      <c r="J307" s="107"/>
      <c r="P307" s="107"/>
      <c r="Q307" s="108"/>
      <c r="R307" s="108"/>
      <c r="S307" s="108"/>
      <c r="T307" s="107"/>
      <c r="U307" s="107"/>
      <c r="V307" s="107"/>
      <c r="W307" s="109"/>
      <c r="X307" s="107"/>
    </row>
    <row r="308" spans="1:24" ht="15.75" customHeight="1">
      <c r="A308" s="107" t="s">
        <v>540</v>
      </c>
      <c r="B308" s="107">
        <v>305</v>
      </c>
      <c r="C308" s="107" t="s">
        <v>117</v>
      </c>
      <c r="D308" s="107"/>
      <c r="E308" s="107">
        <v>2.1800000000000002</v>
      </c>
      <c r="F308" s="106"/>
      <c r="G308" s="108"/>
      <c r="H308" s="107"/>
      <c r="I308" s="108"/>
      <c r="J308" s="107"/>
      <c r="P308" s="107"/>
      <c r="Q308" s="108"/>
      <c r="R308" s="108"/>
      <c r="S308" s="107"/>
      <c r="T308" s="107"/>
      <c r="U308" s="107"/>
      <c r="V308" s="107"/>
      <c r="W308" s="106"/>
      <c r="X308" s="107"/>
    </row>
    <row r="309" spans="1:24" ht="15.75" customHeight="1">
      <c r="A309" s="107" t="s">
        <v>539</v>
      </c>
      <c r="B309" s="107">
        <v>306</v>
      </c>
      <c r="C309" s="107" t="s">
        <v>117</v>
      </c>
      <c r="D309" s="107"/>
      <c r="E309" s="107">
        <v>2.8</v>
      </c>
      <c r="F309" s="106"/>
      <c r="G309" s="108"/>
      <c r="H309" s="107"/>
      <c r="I309" s="108"/>
      <c r="J309" s="107"/>
      <c r="P309" s="107"/>
      <c r="Q309" s="108"/>
      <c r="R309" s="108"/>
      <c r="S309" s="108"/>
      <c r="T309" s="107"/>
      <c r="U309" s="107"/>
      <c r="V309" s="107"/>
      <c r="W309" s="106"/>
      <c r="X309" s="107"/>
    </row>
    <row r="310" spans="1:24" ht="15.75" customHeight="1">
      <c r="A310" s="107" t="s">
        <v>538</v>
      </c>
      <c r="B310" s="107">
        <v>307</v>
      </c>
      <c r="C310" s="107" t="s">
        <v>117</v>
      </c>
      <c r="D310" s="107"/>
      <c r="E310" s="107">
        <v>282</v>
      </c>
      <c r="F310" s="109"/>
      <c r="G310" s="108"/>
      <c r="H310" s="108"/>
      <c r="I310" s="108"/>
      <c r="J310" s="107"/>
      <c r="P310" s="107"/>
      <c r="Q310" s="107"/>
      <c r="R310" s="107"/>
      <c r="S310" s="108"/>
      <c r="T310" s="107"/>
      <c r="U310" s="107"/>
      <c r="V310" s="107"/>
      <c r="W310" s="109"/>
      <c r="X310" s="107"/>
    </row>
    <row r="311" spans="1:24" ht="15.75" customHeight="1">
      <c r="A311" s="107" t="s">
        <v>537</v>
      </c>
      <c r="B311" s="107">
        <v>308</v>
      </c>
      <c r="C311" s="107" t="s">
        <v>114</v>
      </c>
      <c r="D311" s="107"/>
      <c r="E311" s="107">
        <v>1.86</v>
      </c>
      <c r="F311" s="106"/>
      <c r="G311" s="108"/>
      <c r="H311" s="108"/>
      <c r="I311" s="108"/>
      <c r="J311" s="107"/>
      <c r="P311" s="107"/>
      <c r="Q311" s="108"/>
      <c r="R311" s="108"/>
      <c r="S311" s="108"/>
      <c r="T311" s="107"/>
      <c r="U311" s="107"/>
      <c r="V311" s="107"/>
      <c r="W311" s="109"/>
      <c r="X311" s="107"/>
    </row>
    <row r="312" spans="1:24" ht="15.75" customHeight="1">
      <c r="A312" s="107" t="s">
        <v>536</v>
      </c>
      <c r="B312" s="107">
        <v>309</v>
      </c>
      <c r="C312" s="107" t="s">
        <v>117</v>
      </c>
      <c r="D312" s="107"/>
      <c r="E312" s="107">
        <v>4.7</v>
      </c>
      <c r="F312" s="106"/>
      <c r="G312" s="108"/>
      <c r="H312" s="108"/>
      <c r="I312" s="108"/>
      <c r="J312" s="107"/>
      <c r="P312" s="107"/>
      <c r="Q312" s="108"/>
      <c r="R312" s="108"/>
      <c r="S312" s="108"/>
      <c r="T312" s="107"/>
      <c r="U312" s="107"/>
      <c r="V312" s="107"/>
      <c r="W312" s="109"/>
      <c r="X312" s="107"/>
    </row>
    <row r="313" spans="1:24" ht="15.75" customHeight="1">
      <c r="A313" s="107" t="s">
        <v>535</v>
      </c>
      <c r="B313" s="107">
        <v>310</v>
      </c>
      <c r="C313" s="107" t="s">
        <v>117</v>
      </c>
      <c r="D313" s="107"/>
      <c r="E313" s="107">
        <v>406</v>
      </c>
      <c r="F313" s="109"/>
      <c r="G313" s="108"/>
      <c r="H313" s="108"/>
      <c r="I313" s="108"/>
      <c r="J313" s="107"/>
      <c r="P313" s="107"/>
      <c r="Q313" s="108"/>
      <c r="R313" s="107"/>
      <c r="S313" s="108"/>
      <c r="T313" s="107"/>
      <c r="U313" s="107"/>
      <c r="V313" s="107"/>
      <c r="W313" s="109"/>
      <c r="X313" s="107"/>
    </row>
    <row r="314" spans="1:24" ht="15.75" customHeight="1">
      <c r="A314" s="107" t="s">
        <v>534</v>
      </c>
      <c r="B314" s="107">
        <v>311</v>
      </c>
      <c r="C314" s="107" t="s">
        <v>114</v>
      </c>
      <c r="D314" s="107"/>
      <c r="E314" s="107">
        <v>2.12</v>
      </c>
      <c r="F314" s="106"/>
      <c r="G314" s="108"/>
      <c r="H314" s="108"/>
      <c r="I314" s="108"/>
      <c r="J314" s="107"/>
      <c r="P314" s="107"/>
      <c r="Q314" s="108"/>
      <c r="R314" s="107"/>
      <c r="S314" s="108"/>
      <c r="T314" s="107"/>
      <c r="U314" s="107"/>
      <c r="V314" s="107"/>
      <c r="W314" s="109"/>
      <c r="X314" s="107"/>
    </row>
    <row r="315" spans="1:24" ht="15.75" customHeight="1">
      <c r="A315" s="107" t="s">
        <v>533</v>
      </c>
      <c r="B315" s="107">
        <v>312</v>
      </c>
      <c r="C315" s="107" t="s">
        <v>114</v>
      </c>
      <c r="D315" s="107"/>
      <c r="E315" s="107">
        <v>9.9</v>
      </c>
      <c r="F315" s="106"/>
      <c r="G315" s="108"/>
      <c r="H315" s="108"/>
      <c r="I315" s="108"/>
      <c r="J315" s="107"/>
      <c r="P315" s="107"/>
      <c r="Q315" s="108"/>
      <c r="R315" s="108"/>
      <c r="S315" s="108"/>
      <c r="T315" s="107"/>
      <c r="U315" s="107"/>
      <c r="V315" s="107"/>
      <c r="W315" s="110"/>
      <c r="X315" s="107"/>
    </row>
    <row r="316" spans="1:24" ht="15.75" customHeight="1">
      <c r="A316" s="107" t="s">
        <v>532</v>
      </c>
      <c r="B316" s="107">
        <v>313</v>
      </c>
      <c r="C316" s="107" t="s">
        <v>114</v>
      </c>
      <c r="D316" s="107"/>
      <c r="E316" s="107">
        <v>9.15</v>
      </c>
      <c r="F316" s="106"/>
      <c r="G316" s="108"/>
      <c r="H316" s="107"/>
      <c r="I316" s="108"/>
      <c r="J316" s="107"/>
      <c r="P316" s="107"/>
      <c r="Q316" s="108"/>
      <c r="R316" s="108"/>
      <c r="S316" s="108"/>
      <c r="T316" s="107"/>
      <c r="U316" s="107"/>
      <c r="V316" s="107"/>
      <c r="W316" s="109"/>
      <c r="X316" s="107"/>
    </row>
    <row r="317" spans="1:24" ht="15.75" customHeight="1">
      <c r="A317" s="107" t="s">
        <v>531</v>
      </c>
      <c r="B317" s="107">
        <v>314</v>
      </c>
      <c r="C317" s="107" t="s">
        <v>114</v>
      </c>
      <c r="D317" s="107"/>
      <c r="E317" s="107">
        <v>1.32</v>
      </c>
      <c r="F317" s="106"/>
      <c r="G317" s="108"/>
      <c r="H317" s="108"/>
      <c r="I317" s="107"/>
      <c r="J317" s="107"/>
      <c r="P317" s="107"/>
      <c r="Q317" s="108"/>
      <c r="R317" s="107"/>
      <c r="S317" s="107"/>
      <c r="T317" s="107"/>
      <c r="U317" s="107"/>
      <c r="V317" s="107"/>
      <c r="W317" s="109"/>
      <c r="X317" s="107"/>
    </row>
    <row r="318" spans="1:24" ht="15.75" customHeight="1">
      <c r="A318" s="107" t="s">
        <v>530</v>
      </c>
      <c r="B318" s="107">
        <v>315</v>
      </c>
      <c r="C318" s="107" t="s">
        <v>114</v>
      </c>
      <c r="D318" s="107"/>
      <c r="E318" s="107">
        <v>2.64</v>
      </c>
      <c r="F318" s="109"/>
      <c r="G318" s="108"/>
      <c r="H318" s="108"/>
      <c r="I318" s="108"/>
      <c r="J318" s="107"/>
      <c r="P318" s="107"/>
      <c r="Q318" s="108"/>
      <c r="R318" s="108"/>
      <c r="S318" s="108"/>
      <c r="T318" s="107"/>
      <c r="U318" s="107"/>
      <c r="V318" s="107"/>
      <c r="W318" s="109"/>
      <c r="X318" s="107"/>
    </row>
    <row r="319" spans="1:24" ht="15.75" customHeight="1">
      <c r="A319" s="107" t="s">
        <v>917</v>
      </c>
      <c r="B319" s="107">
        <v>316</v>
      </c>
      <c r="C319" s="107" t="s">
        <v>283</v>
      </c>
      <c r="D319" s="107"/>
      <c r="E319" s="107">
        <v>6.9</v>
      </c>
      <c r="F319" s="106"/>
      <c r="G319" s="108"/>
      <c r="H319" s="108"/>
      <c r="I319" s="108"/>
      <c r="J319" s="107"/>
      <c r="P319" s="107"/>
      <c r="Q319" s="108"/>
      <c r="R319" s="108"/>
      <c r="S319" s="108"/>
      <c r="T319" s="107"/>
      <c r="U319" s="107"/>
      <c r="V319" s="107"/>
      <c r="W319" s="109"/>
      <c r="X319" s="107"/>
    </row>
    <row r="320" spans="1:24" ht="15.75" customHeight="1">
      <c r="A320" s="107" t="s">
        <v>529</v>
      </c>
      <c r="B320" s="107">
        <v>317</v>
      </c>
      <c r="C320" s="107" t="s">
        <v>114</v>
      </c>
      <c r="D320" s="107"/>
      <c r="E320" s="107">
        <v>8.35</v>
      </c>
      <c r="F320" s="109"/>
      <c r="G320" s="108"/>
      <c r="H320" s="108"/>
      <c r="I320" s="108"/>
      <c r="J320" s="107"/>
      <c r="P320" s="107"/>
      <c r="Q320" s="108"/>
      <c r="R320" s="108"/>
      <c r="S320" s="108"/>
      <c r="T320" s="107"/>
      <c r="U320" s="107"/>
      <c r="V320" s="107"/>
      <c r="W320" s="110"/>
      <c r="X320" s="107"/>
    </row>
    <row r="321" spans="1:24" ht="15.75" customHeight="1">
      <c r="A321" s="107" t="s">
        <v>528</v>
      </c>
      <c r="B321" s="107">
        <v>318</v>
      </c>
      <c r="C321" s="107" t="s">
        <v>114</v>
      </c>
      <c r="D321" s="107"/>
      <c r="E321" s="107">
        <v>1.17</v>
      </c>
      <c r="F321" s="106"/>
      <c r="G321" s="108"/>
      <c r="H321" s="108"/>
      <c r="I321" s="108"/>
      <c r="J321" s="107"/>
      <c r="P321" s="107"/>
      <c r="Q321" s="108"/>
      <c r="R321" s="108"/>
      <c r="S321" s="108"/>
      <c r="T321" s="107"/>
      <c r="U321" s="107"/>
      <c r="V321" s="107"/>
      <c r="W321" s="106"/>
      <c r="X321" s="107"/>
    </row>
    <row r="322" spans="1:24" ht="15.75" customHeight="1">
      <c r="A322" s="107" t="s">
        <v>527</v>
      </c>
      <c r="B322" s="107">
        <v>319</v>
      </c>
      <c r="C322" s="107" t="s">
        <v>114</v>
      </c>
      <c r="D322" s="107"/>
      <c r="E322" s="107">
        <v>3.62</v>
      </c>
      <c r="F322" s="109"/>
      <c r="G322" s="108"/>
      <c r="H322" s="108"/>
      <c r="I322" s="108"/>
      <c r="J322" s="107"/>
      <c r="P322" s="107"/>
      <c r="Q322" s="108"/>
      <c r="R322" s="108"/>
      <c r="S322" s="108"/>
      <c r="T322" s="107"/>
      <c r="U322" s="107"/>
      <c r="V322" s="107"/>
      <c r="W322" s="109"/>
      <c r="X322" s="107"/>
    </row>
    <row r="323" spans="1:24" ht="15.75" customHeight="1">
      <c r="A323" s="107" t="s">
        <v>526</v>
      </c>
      <c r="B323" s="107">
        <v>320</v>
      </c>
      <c r="C323" s="107" t="s">
        <v>114</v>
      </c>
      <c r="D323" s="107"/>
      <c r="E323" s="107">
        <v>4.4400000000000004</v>
      </c>
      <c r="F323" s="106"/>
      <c r="G323" s="108"/>
      <c r="H323" s="108"/>
      <c r="I323" s="108"/>
      <c r="J323" s="107"/>
      <c r="P323" s="107"/>
      <c r="Q323" s="108"/>
      <c r="R323" s="108"/>
      <c r="S323" s="107"/>
      <c r="T323" s="107"/>
      <c r="U323" s="107"/>
      <c r="V323" s="107"/>
      <c r="W323" s="109"/>
      <c r="X323" s="107"/>
    </row>
    <row r="324" spans="1:24" ht="15.75" customHeight="1">
      <c r="A324" s="107" t="s">
        <v>525</v>
      </c>
      <c r="B324" s="107">
        <v>321</v>
      </c>
      <c r="C324" s="107" t="s">
        <v>114</v>
      </c>
      <c r="D324" s="107"/>
      <c r="E324" s="107">
        <v>2.16</v>
      </c>
      <c r="F324" s="106"/>
      <c r="G324" s="108"/>
      <c r="H324" s="108"/>
      <c r="I324" s="108"/>
      <c r="J324" s="107"/>
      <c r="P324" s="107"/>
      <c r="Q324" s="108"/>
      <c r="R324" s="108"/>
      <c r="S324" s="108"/>
      <c r="T324" s="107"/>
      <c r="U324" s="107"/>
      <c r="V324" s="107"/>
      <c r="W324" s="110"/>
      <c r="X324" s="107"/>
    </row>
    <row r="325" spans="1:24" ht="15.75" customHeight="1">
      <c r="A325" s="107" t="s">
        <v>524</v>
      </c>
      <c r="B325" s="107">
        <v>322</v>
      </c>
      <c r="C325" s="107" t="s">
        <v>114</v>
      </c>
      <c r="D325" s="107"/>
      <c r="E325" s="107">
        <v>5.4</v>
      </c>
      <c r="F325" s="107"/>
      <c r="G325" s="108"/>
      <c r="H325" s="108"/>
      <c r="I325" s="108"/>
      <c r="J325" s="107"/>
      <c r="P325" s="107"/>
      <c r="Q325" s="108"/>
      <c r="R325" s="108"/>
      <c r="S325" s="108"/>
      <c r="T325" s="107"/>
      <c r="U325" s="107"/>
      <c r="V325" s="107"/>
      <c r="W325" s="106"/>
      <c r="X325" s="107"/>
    </row>
    <row r="326" spans="1:24" ht="15.75" customHeight="1">
      <c r="A326" s="107" t="s">
        <v>523</v>
      </c>
      <c r="B326" s="107">
        <v>323</v>
      </c>
      <c r="C326" s="107" t="s">
        <v>114</v>
      </c>
      <c r="D326" s="107"/>
      <c r="E326" s="107">
        <v>5</v>
      </c>
      <c r="F326" s="106"/>
      <c r="G326" s="108"/>
      <c r="H326" s="108"/>
      <c r="I326" s="108"/>
      <c r="J326" s="107"/>
      <c r="P326" s="107"/>
      <c r="Q326" s="108"/>
      <c r="R326" s="108"/>
      <c r="S326" s="108"/>
      <c r="T326" s="107"/>
      <c r="U326" s="107"/>
      <c r="V326" s="107"/>
      <c r="W326" s="109"/>
      <c r="X326" s="107"/>
    </row>
    <row r="327" spans="1:24" ht="15.75" customHeight="1">
      <c r="A327" s="107" t="s">
        <v>522</v>
      </c>
      <c r="B327" s="107">
        <v>324</v>
      </c>
      <c r="C327" s="107" t="s">
        <v>117</v>
      </c>
      <c r="D327" s="107"/>
      <c r="E327" s="107">
        <v>30.75</v>
      </c>
      <c r="F327" s="106"/>
      <c r="G327" s="108"/>
      <c r="H327" s="108"/>
      <c r="I327" s="108"/>
      <c r="J327" s="107"/>
      <c r="P327" s="107"/>
      <c r="Q327" s="108"/>
      <c r="R327" s="107"/>
      <c r="S327" s="108"/>
      <c r="T327" s="107"/>
      <c r="U327" s="107"/>
      <c r="V327" s="107"/>
      <c r="W327" s="109"/>
      <c r="X327" s="107"/>
    </row>
    <row r="328" spans="1:24" ht="15.75" customHeight="1">
      <c r="A328" s="107" t="s">
        <v>521</v>
      </c>
      <c r="B328" s="107">
        <v>325</v>
      </c>
      <c r="C328" s="107" t="s">
        <v>117</v>
      </c>
      <c r="D328" s="107"/>
      <c r="E328" s="107">
        <v>5.45</v>
      </c>
      <c r="F328" s="107"/>
      <c r="G328" s="108"/>
      <c r="H328" s="108"/>
      <c r="I328" s="108"/>
      <c r="J328" s="107"/>
      <c r="P328" s="107"/>
      <c r="Q328" s="108"/>
      <c r="R328" s="108"/>
      <c r="S328" s="108"/>
      <c r="T328" s="107"/>
      <c r="U328" s="107"/>
      <c r="V328" s="107"/>
      <c r="W328" s="110"/>
      <c r="X328" s="107"/>
    </row>
    <row r="329" spans="1:24" ht="15.75" customHeight="1">
      <c r="A329" s="107" t="s">
        <v>520</v>
      </c>
      <c r="B329" s="107">
        <v>326</v>
      </c>
      <c r="C329" s="107" t="s">
        <v>114</v>
      </c>
      <c r="D329" s="107"/>
      <c r="E329" s="107">
        <v>50.75</v>
      </c>
      <c r="F329" s="106"/>
      <c r="G329" s="108"/>
      <c r="H329" s="108"/>
      <c r="I329" s="108"/>
      <c r="J329" s="107"/>
      <c r="P329" s="107"/>
      <c r="Q329" s="108"/>
      <c r="R329" s="108"/>
      <c r="S329" s="108"/>
      <c r="T329" s="107"/>
      <c r="U329" s="107"/>
      <c r="V329" s="107"/>
      <c r="W329" s="109"/>
      <c r="X329" s="107"/>
    </row>
    <row r="330" spans="1:24" ht="15.75" customHeight="1">
      <c r="A330" s="107" t="s">
        <v>519</v>
      </c>
      <c r="B330" s="107">
        <v>327</v>
      </c>
      <c r="C330" s="107" t="s">
        <v>114</v>
      </c>
      <c r="D330" s="107"/>
      <c r="E330" s="107">
        <v>189</v>
      </c>
      <c r="F330" s="106"/>
      <c r="G330" s="108"/>
      <c r="H330" s="107"/>
      <c r="I330" s="108"/>
      <c r="J330" s="107"/>
      <c r="P330" s="107"/>
      <c r="Q330" s="108"/>
      <c r="R330" s="107"/>
      <c r="S330" s="108"/>
      <c r="T330" s="107"/>
      <c r="U330" s="107"/>
      <c r="V330" s="107"/>
      <c r="W330" s="109"/>
      <c r="X330" s="107"/>
    </row>
    <row r="331" spans="1:24" ht="15.75" customHeight="1">
      <c r="A331" s="107" t="s">
        <v>518</v>
      </c>
      <c r="B331" s="107">
        <v>328</v>
      </c>
      <c r="C331" s="107" t="s">
        <v>114</v>
      </c>
      <c r="D331" s="107"/>
      <c r="E331" s="107">
        <v>0.67</v>
      </c>
      <c r="F331" s="106"/>
      <c r="G331" s="108"/>
      <c r="H331" s="107"/>
      <c r="I331" s="108"/>
      <c r="J331" s="107"/>
      <c r="P331" s="107"/>
      <c r="Q331" s="108"/>
      <c r="R331" s="108"/>
      <c r="S331" s="108"/>
      <c r="T331" s="107"/>
      <c r="U331" s="107"/>
      <c r="V331" s="107"/>
      <c r="W331" s="109"/>
      <c r="X331" s="107"/>
    </row>
    <row r="332" spans="1:24" ht="15.75" customHeight="1">
      <c r="A332" s="107" t="s">
        <v>517</v>
      </c>
      <c r="B332" s="107">
        <v>329</v>
      </c>
      <c r="C332" s="107" t="s">
        <v>114</v>
      </c>
      <c r="D332" s="107"/>
      <c r="E332" s="107">
        <v>19.5</v>
      </c>
      <c r="F332" s="107"/>
      <c r="G332" s="108"/>
      <c r="H332" s="107"/>
      <c r="I332" s="107"/>
      <c r="J332" s="107"/>
      <c r="P332" s="107"/>
      <c r="Q332" s="108"/>
      <c r="R332" s="108"/>
      <c r="S332" s="108"/>
      <c r="T332" s="107"/>
      <c r="U332" s="107"/>
      <c r="V332" s="107"/>
      <c r="W332" s="109"/>
      <c r="X332" s="107"/>
    </row>
    <row r="333" spans="1:24" ht="15.75" customHeight="1">
      <c r="A333" s="107" t="s">
        <v>516</v>
      </c>
      <c r="B333" s="107">
        <v>330</v>
      </c>
      <c r="C333" s="107" t="s">
        <v>117</v>
      </c>
      <c r="D333" s="107"/>
      <c r="E333" s="107">
        <v>35.5</v>
      </c>
      <c r="F333" s="107"/>
      <c r="G333" s="108"/>
      <c r="H333" s="108"/>
      <c r="I333" s="108"/>
      <c r="J333" s="107"/>
      <c r="P333" s="107"/>
      <c r="Q333" s="108"/>
      <c r="R333" s="108"/>
      <c r="S333" s="108"/>
      <c r="T333" s="107"/>
      <c r="U333" s="107"/>
      <c r="V333" s="107"/>
      <c r="W333" s="106"/>
      <c r="X333" s="107"/>
    </row>
    <row r="334" spans="1:24" ht="15.75" customHeight="1">
      <c r="A334" s="107" t="s">
        <v>515</v>
      </c>
      <c r="B334" s="107">
        <v>331</v>
      </c>
      <c r="C334" s="107" t="s">
        <v>114</v>
      </c>
      <c r="D334" s="107"/>
      <c r="E334" s="107">
        <v>7.75</v>
      </c>
      <c r="F334" s="106"/>
      <c r="G334" s="108"/>
      <c r="H334" s="108"/>
      <c r="I334" s="108"/>
      <c r="J334" s="107"/>
      <c r="P334" s="107"/>
      <c r="Q334" s="108"/>
      <c r="R334" s="108"/>
      <c r="S334" s="108"/>
      <c r="T334" s="107"/>
      <c r="U334" s="107"/>
      <c r="V334" s="107"/>
      <c r="W334" s="106"/>
      <c r="X334" s="107"/>
    </row>
    <row r="335" spans="1:24" ht="15.75" customHeight="1">
      <c r="A335" s="107" t="s">
        <v>514</v>
      </c>
      <c r="B335" s="107">
        <v>332</v>
      </c>
      <c r="C335" s="107" t="s">
        <v>117</v>
      </c>
      <c r="D335" s="107"/>
      <c r="E335" s="107">
        <v>24.9</v>
      </c>
      <c r="F335" s="106"/>
      <c r="G335" s="108"/>
      <c r="H335" s="108"/>
      <c r="I335" s="108"/>
      <c r="J335" s="107"/>
      <c r="P335" s="107"/>
      <c r="Q335" s="108"/>
      <c r="R335" s="107"/>
      <c r="S335" s="107"/>
      <c r="T335" s="107"/>
      <c r="U335" s="107"/>
      <c r="V335" s="107"/>
      <c r="W335" s="109"/>
      <c r="X335" s="107"/>
    </row>
    <row r="336" spans="1:24" ht="15.75" customHeight="1">
      <c r="A336" s="107" t="s">
        <v>513</v>
      </c>
      <c r="B336" s="107">
        <v>333</v>
      </c>
      <c r="C336" s="107" t="s">
        <v>114</v>
      </c>
      <c r="D336" s="107"/>
      <c r="E336" s="107">
        <v>1.7</v>
      </c>
      <c r="F336" s="106"/>
      <c r="G336" s="108"/>
      <c r="H336" s="108"/>
      <c r="I336" s="108"/>
      <c r="J336" s="107"/>
      <c r="P336" s="107"/>
      <c r="Q336" s="108"/>
      <c r="R336" s="107"/>
      <c r="S336" s="108"/>
      <c r="T336" s="107"/>
      <c r="U336" s="107"/>
      <c r="V336" s="107"/>
      <c r="W336" s="106"/>
      <c r="X336" s="107"/>
    </row>
    <row r="337" spans="1:24" ht="15.75" customHeight="1">
      <c r="A337" s="107" t="s">
        <v>512</v>
      </c>
      <c r="B337" s="107">
        <v>334</v>
      </c>
      <c r="C337" s="107" t="s">
        <v>114</v>
      </c>
      <c r="D337" s="107"/>
      <c r="E337" s="107">
        <v>5.7</v>
      </c>
      <c r="F337" s="106"/>
      <c r="G337" s="108"/>
      <c r="H337" s="108"/>
      <c r="I337" s="108"/>
      <c r="J337" s="107"/>
      <c r="P337" s="107"/>
      <c r="Q337" s="108"/>
      <c r="R337" s="107"/>
      <c r="S337" s="108"/>
      <c r="T337" s="107"/>
      <c r="U337" s="107"/>
      <c r="V337" s="107"/>
      <c r="W337" s="106"/>
      <c r="X337" s="107"/>
    </row>
    <row r="338" spans="1:24" ht="15.75" customHeight="1">
      <c r="A338" s="107" t="s">
        <v>511</v>
      </c>
      <c r="B338" s="107">
        <v>335</v>
      </c>
      <c r="C338" s="107" t="s">
        <v>114</v>
      </c>
      <c r="D338" s="107" t="s">
        <v>918</v>
      </c>
      <c r="E338" s="107">
        <v>0.02</v>
      </c>
      <c r="F338" s="109"/>
      <c r="G338" s="108"/>
      <c r="H338" s="108"/>
      <c r="I338" s="108"/>
      <c r="J338" s="107"/>
      <c r="P338" s="107"/>
      <c r="Q338" s="107"/>
      <c r="R338" s="107"/>
      <c r="S338" s="108"/>
      <c r="T338" s="107"/>
      <c r="U338" s="107"/>
      <c r="V338" s="107"/>
      <c r="W338" s="109"/>
      <c r="X338" s="107"/>
    </row>
    <row r="339" spans="1:24" ht="15.75" customHeight="1">
      <c r="A339" s="107" t="s">
        <v>510</v>
      </c>
      <c r="B339" s="107">
        <v>336</v>
      </c>
      <c r="C339" s="107" t="s">
        <v>114</v>
      </c>
      <c r="D339" s="107"/>
      <c r="E339" s="107">
        <v>7.15</v>
      </c>
      <c r="F339" s="106"/>
      <c r="G339" s="108"/>
      <c r="H339" s="108"/>
      <c r="I339" s="108"/>
      <c r="J339" s="107"/>
      <c r="P339" s="107"/>
      <c r="Q339" s="108"/>
      <c r="R339" s="108"/>
      <c r="S339" s="108"/>
      <c r="T339" s="107"/>
      <c r="U339" s="107"/>
      <c r="V339" s="107"/>
      <c r="W339" s="109"/>
      <c r="X339" s="107"/>
    </row>
    <row r="340" spans="1:24" ht="15.75" customHeight="1">
      <c r="A340" s="107" t="s">
        <v>509</v>
      </c>
      <c r="B340" s="107">
        <v>337</v>
      </c>
      <c r="C340" s="107" t="s">
        <v>114</v>
      </c>
      <c r="D340" s="107"/>
      <c r="E340" s="107">
        <v>13.8</v>
      </c>
      <c r="F340" s="106"/>
      <c r="G340" s="108"/>
      <c r="H340" s="108"/>
      <c r="I340" s="108"/>
      <c r="J340" s="107"/>
      <c r="P340" s="107"/>
      <c r="Q340" s="108"/>
      <c r="R340" s="108"/>
      <c r="S340" s="108"/>
      <c r="T340" s="107"/>
      <c r="U340" s="107"/>
      <c r="V340" s="107"/>
      <c r="W340" s="109"/>
      <c r="X340" s="107"/>
    </row>
    <row r="341" spans="1:24" ht="15.75" customHeight="1">
      <c r="A341" s="107" t="s">
        <v>508</v>
      </c>
      <c r="B341" s="107">
        <v>338</v>
      </c>
      <c r="C341" s="107" t="s">
        <v>117</v>
      </c>
      <c r="D341" s="107"/>
      <c r="E341" s="107">
        <v>9.4</v>
      </c>
      <c r="F341" s="106"/>
      <c r="G341" s="108"/>
      <c r="H341" s="108"/>
      <c r="I341" s="108"/>
      <c r="J341" s="107"/>
      <c r="P341" s="107"/>
      <c r="Q341" s="108"/>
      <c r="R341" s="108"/>
      <c r="S341" s="108"/>
      <c r="T341" s="107"/>
      <c r="U341" s="107"/>
      <c r="V341" s="107"/>
      <c r="W341" s="110"/>
      <c r="X341" s="107"/>
    </row>
    <row r="342" spans="1:24" ht="15.75" customHeight="1">
      <c r="A342" s="107" t="s">
        <v>507</v>
      </c>
      <c r="B342" s="107">
        <v>339</v>
      </c>
      <c r="C342" s="107" t="s">
        <v>114</v>
      </c>
      <c r="D342" s="107"/>
      <c r="E342" s="107">
        <v>10.9</v>
      </c>
      <c r="F342" s="107"/>
      <c r="G342" s="108"/>
      <c r="H342" s="108"/>
      <c r="I342" s="108"/>
      <c r="J342" s="107"/>
      <c r="P342" s="107"/>
      <c r="Q342" s="108"/>
      <c r="R342" s="108"/>
      <c r="S342" s="108"/>
      <c r="T342" s="107"/>
      <c r="U342" s="107"/>
      <c r="V342" s="107"/>
      <c r="W342" s="109"/>
      <c r="X342" s="107"/>
    </row>
    <row r="343" spans="1:24" ht="15.75" customHeight="1">
      <c r="A343" s="107" t="s">
        <v>506</v>
      </c>
      <c r="B343" s="107">
        <v>340</v>
      </c>
      <c r="C343" s="107" t="s">
        <v>117</v>
      </c>
      <c r="D343" s="107"/>
      <c r="E343" s="107">
        <v>5.05</v>
      </c>
      <c r="F343" s="107"/>
      <c r="G343" s="108"/>
      <c r="H343" s="108"/>
      <c r="I343" s="108"/>
      <c r="J343" s="107"/>
      <c r="P343" s="107"/>
      <c r="Q343" s="108"/>
      <c r="R343" s="108"/>
      <c r="S343" s="108"/>
      <c r="T343" s="107"/>
      <c r="U343" s="107"/>
      <c r="V343" s="107"/>
      <c r="W343" s="106"/>
      <c r="X343" s="107"/>
    </row>
    <row r="344" spans="1:24" ht="15.75" customHeight="1">
      <c r="A344" s="107" t="s">
        <v>505</v>
      </c>
      <c r="B344" s="107">
        <v>341</v>
      </c>
      <c r="C344" s="107" t="s">
        <v>114</v>
      </c>
      <c r="D344" s="107"/>
      <c r="E344" s="107">
        <v>14.5</v>
      </c>
      <c r="F344" s="106"/>
      <c r="G344" s="108"/>
      <c r="H344" s="108"/>
      <c r="I344" s="108"/>
      <c r="J344" s="107"/>
      <c r="P344" s="107"/>
      <c r="Q344" s="108"/>
      <c r="R344" s="108"/>
      <c r="S344" s="108"/>
      <c r="T344" s="107"/>
      <c r="U344" s="107"/>
      <c r="V344" s="107"/>
      <c r="W344" s="106"/>
      <c r="X344" s="107"/>
    </row>
    <row r="345" spans="1:24" ht="15.75" customHeight="1">
      <c r="A345" s="107" t="s">
        <v>504</v>
      </c>
      <c r="B345" s="107">
        <v>342</v>
      </c>
      <c r="C345" s="107" t="s">
        <v>117</v>
      </c>
      <c r="D345" s="107"/>
      <c r="E345" s="107">
        <v>5.2</v>
      </c>
      <c r="F345" s="106"/>
      <c r="G345" s="108"/>
      <c r="H345" s="108"/>
      <c r="I345" s="108"/>
      <c r="J345" s="107"/>
      <c r="P345" s="107"/>
      <c r="Q345" s="108"/>
      <c r="R345" s="108"/>
      <c r="S345" s="108"/>
      <c r="T345" s="107"/>
      <c r="U345" s="107"/>
      <c r="V345" s="107"/>
      <c r="W345" s="106"/>
      <c r="X345" s="107"/>
    </row>
    <row r="346" spans="1:24" ht="15.75" customHeight="1">
      <c r="A346" s="107" t="s">
        <v>503</v>
      </c>
      <c r="B346" s="107">
        <v>343</v>
      </c>
      <c r="C346" s="107" t="s">
        <v>114</v>
      </c>
      <c r="D346" s="107"/>
      <c r="E346" s="107">
        <v>33.5</v>
      </c>
      <c r="F346" s="106"/>
      <c r="G346" s="108"/>
      <c r="H346" s="108"/>
      <c r="I346" s="108"/>
      <c r="J346" s="107"/>
      <c r="P346" s="107"/>
      <c r="Q346" s="108"/>
      <c r="R346" s="108"/>
      <c r="S346" s="108"/>
      <c r="T346" s="107"/>
      <c r="U346" s="107"/>
      <c r="V346" s="107"/>
      <c r="W346" s="109"/>
      <c r="X346" s="107"/>
    </row>
    <row r="347" spans="1:24" ht="15.75" customHeight="1">
      <c r="A347" s="107" t="s">
        <v>502</v>
      </c>
      <c r="B347" s="107">
        <v>344</v>
      </c>
      <c r="C347" s="107" t="s">
        <v>114</v>
      </c>
      <c r="D347" s="107"/>
      <c r="E347" s="107">
        <v>0.57999999999999996</v>
      </c>
      <c r="F347" s="109"/>
      <c r="G347" s="108"/>
      <c r="H347" s="108"/>
      <c r="I347" s="108"/>
      <c r="J347" s="107"/>
      <c r="P347" s="107"/>
      <c r="Q347" s="108"/>
      <c r="R347" s="108"/>
      <c r="S347" s="107"/>
      <c r="T347" s="107"/>
      <c r="U347" s="107"/>
      <c r="V347" s="107"/>
      <c r="W347" s="109"/>
      <c r="X347" s="107"/>
    </row>
    <row r="348" spans="1:24" ht="15.75" customHeight="1">
      <c r="A348" s="107" t="s">
        <v>501</v>
      </c>
      <c r="B348" s="107">
        <v>345</v>
      </c>
      <c r="C348" s="107" t="s">
        <v>114</v>
      </c>
      <c r="D348" s="107"/>
      <c r="E348" s="107">
        <v>299</v>
      </c>
      <c r="F348" s="106"/>
      <c r="G348" s="108"/>
      <c r="H348" s="108"/>
      <c r="I348" s="108"/>
      <c r="J348" s="107"/>
      <c r="P348" s="107"/>
      <c r="Q348" s="108"/>
      <c r="R348" s="108"/>
      <c r="S348" s="108"/>
      <c r="T348" s="107"/>
      <c r="U348" s="107"/>
      <c r="V348" s="107"/>
      <c r="W348" s="106"/>
      <c r="X348" s="107"/>
    </row>
    <row r="349" spans="1:24" ht="15.75" customHeight="1">
      <c r="A349" s="107" t="s">
        <v>500</v>
      </c>
      <c r="B349" s="107">
        <v>346</v>
      </c>
      <c r="C349" s="107" t="s">
        <v>117</v>
      </c>
      <c r="D349" s="107"/>
      <c r="E349" s="107">
        <v>17.7</v>
      </c>
      <c r="F349" s="106"/>
      <c r="G349" s="108"/>
      <c r="H349" s="108"/>
      <c r="I349" s="108"/>
      <c r="J349" s="107"/>
      <c r="P349" s="107"/>
      <c r="Q349" s="108"/>
      <c r="R349" s="108"/>
      <c r="S349" s="108"/>
      <c r="T349" s="107"/>
      <c r="U349" s="107"/>
      <c r="V349" s="107"/>
      <c r="W349" s="109"/>
      <c r="X349" s="107"/>
    </row>
    <row r="350" spans="1:24" ht="15.75" customHeight="1">
      <c r="A350" s="107" t="s">
        <v>499</v>
      </c>
      <c r="B350" s="107">
        <v>347</v>
      </c>
      <c r="C350" s="107" t="s">
        <v>114</v>
      </c>
      <c r="D350" s="107"/>
      <c r="E350" s="107">
        <v>7.25</v>
      </c>
      <c r="F350" s="109"/>
      <c r="G350" s="108"/>
      <c r="H350" s="107"/>
      <c r="I350" s="108"/>
      <c r="J350" s="107"/>
      <c r="P350" s="107"/>
      <c r="Q350" s="108"/>
      <c r="R350" s="108"/>
      <c r="S350" s="108"/>
      <c r="T350" s="107"/>
      <c r="U350" s="107"/>
      <c r="V350" s="107"/>
      <c r="W350" s="110"/>
      <c r="X350" s="107"/>
    </row>
    <row r="351" spans="1:24" ht="15.75" customHeight="1">
      <c r="A351" s="107" t="s">
        <v>498</v>
      </c>
      <c r="B351" s="107">
        <v>348</v>
      </c>
      <c r="C351" s="107" t="s">
        <v>117</v>
      </c>
      <c r="D351" s="107"/>
      <c r="E351" s="107">
        <v>3.44</v>
      </c>
      <c r="F351" s="109"/>
      <c r="G351" s="108"/>
      <c r="H351" s="108"/>
      <c r="I351" s="108"/>
      <c r="J351" s="107"/>
      <c r="P351" s="107"/>
      <c r="Q351" s="108"/>
      <c r="R351" s="108"/>
      <c r="S351" s="108"/>
      <c r="T351" s="107"/>
      <c r="U351" s="107"/>
      <c r="V351" s="107"/>
      <c r="W351" s="106"/>
      <c r="X351" s="107"/>
    </row>
    <row r="352" spans="1:24" ht="15.75" customHeight="1">
      <c r="A352" s="107" t="s">
        <v>919</v>
      </c>
      <c r="B352" s="107">
        <v>349</v>
      </c>
      <c r="C352" s="107" t="s">
        <v>283</v>
      </c>
      <c r="D352" s="107"/>
      <c r="E352" s="107">
        <v>9.15</v>
      </c>
      <c r="F352" s="109"/>
      <c r="G352" s="108"/>
      <c r="H352" s="108"/>
      <c r="I352" s="108"/>
      <c r="J352" s="107"/>
      <c r="P352" s="107"/>
      <c r="Q352" s="108"/>
      <c r="R352" s="108"/>
      <c r="S352" s="108"/>
      <c r="T352" s="107"/>
      <c r="U352" s="107"/>
      <c r="V352" s="107"/>
      <c r="W352" s="109"/>
      <c r="X352" s="107"/>
    </row>
    <row r="353" spans="1:24" ht="15.75" customHeight="1">
      <c r="A353" s="107" t="s">
        <v>497</v>
      </c>
      <c r="B353" s="107">
        <v>350</v>
      </c>
      <c r="C353" s="107" t="s">
        <v>114</v>
      </c>
      <c r="D353" s="107"/>
      <c r="E353" s="107">
        <v>0.64</v>
      </c>
      <c r="F353" s="106"/>
      <c r="G353" s="108"/>
      <c r="H353" s="108"/>
      <c r="I353" s="108"/>
      <c r="J353" s="107"/>
      <c r="P353" s="107"/>
      <c r="Q353" s="108"/>
      <c r="R353" s="108"/>
      <c r="S353" s="108"/>
      <c r="T353" s="107"/>
      <c r="U353" s="107"/>
      <c r="V353" s="107"/>
      <c r="W353" s="106"/>
      <c r="X353" s="107"/>
    </row>
    <row r="354" spans="1:24" ht="15.75" customHeight="1">
      <c r="A354" s="107" t="s">
        <v>496</v>
      </c>
      <c r="B354" s="107">
        <v>351</v>
      </c>
      <c r="C354" s="107" t="s">
        <v>114</v>
      </c>
      <c r="D354" s="107"/>
      <c r="E354" s="107">
        <v>2.16</v>
      </c>
      <c r="F354" s="109"/>
      <c r="G354" s="108"/>
      <c r="H354" s="108"/>
      <c r="I354" s="108"/>
      <c r="J354" s="107"/>
      <c r="P354" s="107"/>
      <c r="Q354" s="108"/>
      <c r="R354" s="108"/>
      <c r="S354" s="108"/>
      <c r="T354" s="107"/>
      <c r="U354" s="107"/>
      <c r="V354" s="107"/>
      <c r="W354" s="109"/>
      <c r="X354" s="107"/>
    </row>
    <row r="355" spans="1:24" ht="15.75" customHeight="1">
      <c r="A355" s="107" t="s">
        <v>495</v>
      </c>
      <c r="B355" s="107">
        <v>352</v>
      </c>
      <c r="C355" s="107" t="s">
        <v>114</v>
      </c>
      <c r="D355" s="107"/>
      <c r="E355" s="107">
        <v>29.75</v>
      </c>
      <c r="F355" s="109"/>
      <c r="G355" s="108"/>
      <c r="H355" s="108"/>
      <c r="I355" s="108"/>
      <c r="J355" s="107"/>
      <c r="P355" s="107"/>
      <c r="Q355" s="108"/>
      <c r="R355" s="108"/>
      <c r="S355" s="108"/>
      <c r="T355" s="107"/>
      <c r="U355" s="107"/>
      <c r="V355" s="107"/>
      <c r="W355" s="106"/>
      <c r="X355" s="107"/>
    </row>
    <row r="356" spans="1:24" ht="15.75" customHeight="1">
      <c r="A356" s="107" t="s">
        <v>494</v>
      </c>
      <c r="B356" s="107">
        <v>353</v>
      </c>
      <c r="C356" s="107" t="s">
        <v>117</v>
      </c>
      <c r="D356" s="107"/>
      <c r="E356" s="107">
        <v>1.57</v>
      </c>
      <c r="F356" s="107"/>
      <c r="G356" s="108"/>
      <c r="H356" s="108"/>
      <c r="I356" s="108"/>
      <c r="J356" s="107"/>
      <c r="P356" s="107"/>
      <c r="Q356" s="108"/>
      <c r="R356" s="107"/>
      <c r="S356" s="108"/>
      <c r="T356" s="107"/>
      <c r="U356" s="107"/>
      <c r="V356" s="107"/>
      <c r="W356" s="109"/>
      <c r="X356" s="107"/>
    </row>
    <row r="357" spans="1:24" ht="15.75" customHeight="1">
      <c r="A357" s="107" t="s">
        <v>493</v>
      </c>
      <c r="B357" s="107">
        <v>354</v>
      </c>
      <c r="C357" s="107" t="s">
        <v>114</v>
      </c>
      <c r="D357" s="107"/>
      <c r="E357" s="107">
        <v>2.06</v>
      </c>
      <c r="F357" s="107"/>
      <c r="G357" s="108"/>
      <c r="H357" s="108"/>
      <c r="I357" s="108"/>
      <c r="J357" s="107"/>
      <c r="P357" s="107"/>
      <c r="Q357" s="108"/>
      <c r="R357" s="108"/>
      <c r="S357" s="108"/>
      <c r="T357" s="107"/>
      <c r="U357" s="107"/>
      <c r="V357" s="107"/>
      <c r="W357" s="109"/>
      <c r="X357" s="107"/>
    </row>
    <row r="358" spans="1:24" ht="15.75" customHeight="1">
      <c r="A358" s="107" t="s">
        <v>492</v>
      </c>
      <c r="B358" s="107">
        <v>355</v>
      </c>
      <c r="C358" s="107" t="s">
        <v>114</v>
      </c>
      <c r="D358" s="107"/>
      <c r="E358" s="107">
        <v>3.08</v>
      </c>
      <c r="F358" s="106"/>
      <c r="G358" s="108"/>
      <c r="H358" s="108"/>
      <c r="I358" s="108"/>
      <c r="J358" s="107"/>
      <c r="P358" s="111"/>
      <c r="Q358" s="108"/>
      <c r="R358" s="107"/>
      <c r="S358" s="108"/>
      <c r="T358" s="107"/>
      <c r="U358" s="107"/>
      <c r="V358" s="107"/>
      <c r="W358" s="109"/>
      <c r="X358" s="107"/>
    </row>
    <row r="359" spans="1:24" ht="15.75" customHeight="1">
      <c r="A359" s="107" t="s">
        <v>491</v>
      </c>
      <c r="B359" s="107">
        <v>356</v>
      </c>
      <c r="C359" s="107" t="s">
        <v>114</v>
      </c>
      <c r="D359" s="107"/>
      <c r="E359" s="107">
        <v>1.23</v>
      </c>
      <c r="F359" s="109"/>
      <c r="G359" s="108"/>
      <c r="H359" s="107"/>
      <c r="I359" s="108"/>
      <c r="J359" s="107"/>
      <c r="P359" s="111"/>
      <c r="Q359" s="108"/>
      <c r="R359" s="108"/>
      <c r="S359" s="108"/>
      <c r="T359" s="107"/>
      <c r="U359" s="107"/>
      <c r="V359" s="107"/>
      <c r="W359" s="109"/>
      <c r="X359" s="107"/>
    </row>
    <row r="360" spans="1:24" ht="15.75" customHeight="1">
      <c r="A360" s="107" t="s">
        <v>490</v>
      </c>
      <c r="B360" s="107">
        <v>357</v>
      </c>
      <c r="C360" s="107" t="s">
        <v>117</v>
      </c>
      <c r="D360" s="107"/>
      <c r="E360" s="107">
        <v>2.06</v>
      </c>
      <c r="F360" s="109"/>
      <c r="G360" s="108"/>
      <c r="H360" s="108"/>
      <c r="I360" s="108"/>
      <c r="J360" s="107"/>
      <c r="P360" s="107"/>
      <c r="Q360" s="108"/>
      <c r="R360" s="107"/>
      <c r="S360" s="108"/>
      <c r="T360" s="107"/>
      <c r="U360" s="107"/>
      <c r="V360" s="107"/>
      <c r="W360" s="109"/>
      <c r="X360" s="107"/>
    </row>
    <row r="361" spans="1:24" ht="15.75" customHeight="1">
      <c r="A361" s="107" t="s">
        <v>489</v>
      </c>
      <c r="B361" s="107">
        <v>358</v>
      </c>
      <c r="C361" s="107" t="s">
        <v>114</v>
      </c>
      <c r="D361" s="107"/>
      <c r="E361" s="107">
        <v>3.5</v>
      </c>
      <c r="F361" s="109"/>
      <c r="G361" s="108"/>
      <c r="H361" s="108"/>
      <c r="I361" s="108"/>
      <c r="J361" s="107"/>
      <c r="P361" s="107"/>
      <c r="Q361" s="108"/>
      <c r="R361" s="108"/>
      <c r="S361" s="108"/>
      <c r="T361" s="107"/>
      <c r="U361" s="107"/>
      <c r="V361" s="107"/>
      <c r="W361" s="110"/>
      <c r="X361" s="107"/>
    </row>
    <row r="362" spans="1:24" ht="15.75" customHeight="1">
      <c r="A362" s="107" t="s">
        <v>488</v>
      </c>
      <c r="B362" s="107">
        <v>359</v>
      </c>
      <c r="C362" s="107" t="s">
        <v>114</v>
      </c>
      <c r="D362" s="107"/>
      <c r="E362" s="107">
        <v>2</v>
      </c>
      <c r="F362" s="106"/>
      <c r="G362" s="108"/>
      <c r="H362" s="108"/>
      <c r="I362" s="108"/>
      <c r="J362" s="107"/>
      <c r="P362" s="107"/>
      <c r="Q362" s="108"/>
      <c r="R362" s="108"/>
      <c r="S362" s="108"/>
      <c r="T362" s="107"/>
      <c r="U362" s="107"/>
      <c r="V362" s="107"/>
      <c r="W362" s="109"/>
      <c r="X362" s="107"/>
    </row>
    <row r="363" spans="1:24" ht="15.75" customHeight="1">
      <c r="A363" s="107" t="s">
        <v>487</v>
      </c>
      <c r="B363" s="107">
        <v>360</v>
      </c>
      <c r="C363" s="107" t="s">
        <v>114</v>
      </c>
      <c r="D363" s="107"/>
      <c r="E363" s="107">
        <v>5.2</v>
      </c>
      <c r="F363" s="109"/>
      <c r="G363" s="108"/>
      <c r="H363" s="107"/>
      <c r="I363" s="108"/>
      <c r="J363" s="107"/>
      <c r="P363" s="107"/>
      <c r="Q363" s="108"/>
      <c r="R363" s="107"/>
      <c r="S363" s="107"/>
      <c r="T363" s="107"/>
      <c r="U363" s="107"/>
      <c r="V363" s="107"/>
      <c r="W363" s="106"/>
      <c r="X363" s="107"/>
    </row>
    <row r="364" spans="1:24" ht="15.75" customHeight="1">
      <c r="A364" s="107" t="s">
        <v>486</v>
      </c>
      <c r="B364" s="107">
        <v>361</v>
      </c>
      <c r="C364" s="107" t="s">
        <v>114</v>
      </c>
      <c r="D364" s="107"/>
      <c r="E364" s="107">
        <v>1.41</v>
      </c>
      <c r="F364" s="109"/>
      <c r="G364" s="108"/>
      <c r="H364" s="107"/>
      <c r="I364" s="107"/>
      <c r="J364" s="107"/>
      <c r="P364" s="107"/>
      <c r="Q364" s="108"/>
      <c r="R364" s="108"/>
      <c r="S364" s="108"/>
      <c r="T364" s="107"/>
      <c r="U364" s="107"/>
      <c r="V364" s="107"/>
      <c r="W364" s="109"/>
      <c r="X364" s="107"/>
    </row>
    <row r="365" spans="1:24" ht="15.75" customHeight="1">
      <c r="A365" s="107" t="s">
        <v>485</v>
      </c>
      <c r="B365" s="107">
        <v>362</v>
      </c>
      <c r="C365" s="107" t="s">
        <v>114</v>
      </c>
      <c r="D365" s="107" t="s">
        <v>136</v>
      </c>
      <c r="E365" s="107">
        <v>0.69</v>
      </c>
      <c r="F365" s="109"/>
      <c r="G365" s="108"/>
      <c r="H365" s="107"/>
      <c r="I365" s="107"/>
      <c r="J365" s="107"/>
      <c r="P365" s="107"/>
      <c r="Q365" s="108"/>
      <c r="R365" s="108"/>
      <c r="S365" s="108"/>
      <c r="T365" s="107"/>
      <c r="U365" s="107"/>
      <c r="V365" s="107"/>
      <c r="W365" s="109"/>
      <c r="X365" s="107"/>
    </row>
    <row r="366" spans="1:24" ht="15.75" customHeight="1">
      <c r="A366" s="107" t="s">
        <v>484</v>
      </c>
      <c r="B366" s="107">
        <v>363</v>
      </c>
      <c r="C366" s="107" t="s">
        <v>114</v>
      </c>
      <c r="D366" s="107"/>
      <c r="E366" s="107">
        <v>1.57</v>
      </c>
      <c r="F366" s="107"/>
      <c r="G366" s="108"/>
      <c r="H366" s="107"/>
      <c r="I366" s="108"/>
      <c r="J366" s="107"/>
      <c r="P366" s="107"/>
      <c r="Q366" s="108"/>
      <c r="R366" s="107"/>
      <c r="S366" s="108"/>
      <c r="T366" s="107"/>
      <c r="U366" s="107"/>
      <c r="V366" s="107"/>
      <c r="W366" s="109"/>
      <c r="X366" s="107"/>
    </row>
    <row r="367" spans="1:24" ht="15.75" customHeight="1">
      <c r="A367" s="107" t="s">
        <v>483</v>
      </c>
      <c r="B367" s="107">
        <v>364</v>
      </c>
      <c r="C367" s="107" t="s">
        <v>117</v>
      </c>
      <c r="D367" s="107"/>
      <c r="E367" s="107">
        <v>6.1</v>
      </c>
      <c r="F367" s="109"/>
      <c r="G367" s="108"/>
      <c r="H367" s="107"/>
      <c r="I367" s="108"/>
      <c r="J367" s="107"/>
      <c r="P367" s="107"/>
      <c r="Q367" s="108"/>
      <c r="R367" s="107"/>
      <c r="S367" s="108"/>
      <c r="T367" s="107"/>
      <c r="U367" s="107"/>
      <c r="V367" s="107"/>
      <c r="W367" s="109"/>
      <c r="X367" s="107"/>
    </row>
    <row r="368" spans="1:24" ht="15.75" customHeight="1">
      <c r="A368" s="107" t="s">
        <v>482</v>
      </c>
      <c r="B368" s="107">
        <v>365</v>
      </c>
      <c r="C368" s="107" t="s">
        <v>114</v>
      </c>
      <c r="D368" s="107"/>
      <c r="E368" s="107">
        <v>66.75</v>
      </c>
      <c r="F368" s="107"/>
      <c r="G368" s="108"/>
      <c r="H368" s="107"/>
      <c r="I368" s="107"/>
      <c r="J368" s="107"/>
      <c r="P368" s="107"/>
      <c r="Q368" s="108"/>
      <c r="R368" s="108"/>
      <c r="S368" s="108"/>
      <c r="T368" s="107"/>
      <c r="U368" s="107"/>
      <c r="V368" s="107"/>
      <c r="W368" s="109"/>
      <c r="X368" s="107"/>
    </row>
    <row r="369" spans="1:32" ht="15.75" customHeight="1">
      <c r="A369" s="107" t="s">
        <v>481</v>
      </c>
      <c r="B369" s="107">
        <v>366</v>
      </c>
      <c r="C369" s="107" t="s">
        <v>114</v>
      </c>
      <c r="D369" s="107"/>
      <c r="E369" s="107">
        <v>82.5</v>
      </c>
      <c r="F369" s="109"/>
      <c r="G369" s="108"/>
      <c r="H369" s="108"/>
      <c r="I369" s="107"/>
      <c r="J369" s="107"/>
      <c r="P369" s="107"/>
      <c r="Q369" s="108"/>
      <c r="R369" s="107"/>
      <c r="S369" s="108"/>
      <c r="T369" s="107"/>
      <c r="U369" s="107"/>
      <c r="V369" s="107"/>
      <c r="W369" s="109"/>
      <c r="X369" s="107"/>
    </row>
    <row r="370" spans="1:32" ht="15.75" customHeight="1">
      <c r="A370" s="107" t="s">
        <v>480</v>
      </c>
      <c r="B370" s="107">
        <v>367</v>
      </c>
      <c r="C370" s="107" t="s">
        <v>114</v>
      </c>
      <c r="D370" s="107"/>
      <c r="E370" s="107">
        <v>1.84</v>
      </c>
      <c r="F370" s="106"/>
      <c r="G370" s="108"/>
      <c r="H370" s="108"/>
      <c r="I370" s="108"/>
      <c r="J370" s="107"/>
      <c r="P370" s="107"/>
      <c r="Q370" s="108"/>
      <c r="R370" s="108"/>
      <c r="S370" s="107"/>
      <c r="T370" s="107"/>
      <c r="U370" s="107"/>
      <c r="V370" s="107"/>
      <c r="W370" s="109"/>
      <c r="X370" s="107"/>
    </row>
    <row r="371" spans="1:32" ht="15.75" customHeight="1">
      <c r="A371" s="107" t="s">
        <v>479</v>
      </c>
      <c r="B371" s="107">
        <v>368</v>
      </c>
      <c r="C371" s="107" t="s">
        <v>114</v>
      </c>
      <c r="D371" s="107"/>
      <c r="E371" s="107">
        <v>0.88</v>
      </c>
      <c r="F371" s="106"/>
      <c r="G371" s="108"/>
      <c r="H371" s="108"/>
      <c r="I371" s="108"/>
      <c r="J371" s="107"/>
      <c r="P371" s="107"/>
      <c r="Q371" s="108"/>
      <c r="R371" s="108"/>
      <c r="S371" s="107"/>
      <c r="T371" s="107"/>
      <c r="U371" s="107"/>
      <c r="V371" s="107"/>
      <c r="W371" s="109"/>
      <c r="X371" s="107"/>
    </row>
    <row r="372" spans="1:32" ht="15.75" customHeight="1">
      <c r="A372" s="107" t="s">
        <v>478</v>
      </c>
      <c r="B372" s="107">
        <v>369</v>
      </c>
      <c r="C372" s="107" t="s">
        <v>114</v>
      </c>
      <c r="D372" s="107"/>
      <c r="E372" s="107">
        <v>9.5</v>
      </c>
      <c r="F372" s="106"/>
      <c r="G372" s="108"/>
      <c r="H372" s="108"/>
      <c r="I372" s="108"/>
      <c r="J372" s="107"/>
      <c r="P372" s="107"/>
      <c r="Q372" s="107"/>
      <c r="R372" s="107"/>
      <c r="S372" s="107"/>
      <c r="T372" s="107"/>
      <c r="U372" s="107"/>
      <c r="V372" s="107"/>
      <c r="W372" s="110"/>
      <c r="X372" s="107"/>
    </row>
    <row r="373" spans="1:32" ht="15.75" customHeight="1">
      <c r="A373" s="107" t="s">
        <v>920</v>
      </c>
      <c r="B373" s="107">
        <v>370</v>
      </c>
      <c r="C373" s="107" t="s">
        <v>283</v>
      </c>
      <c r="D373" s="107"/>
      <c r="E373" s="107">
        <v>14.2</v>
      </c>
      <c r="F373" s="107"/>
      <c r="G373" s="108"/>
      <c r="H373" s="107"/>
      <c r="I373" s="107"/>
      <c r="J373" s="107"/>
      <c r="P373" s="107"/>
      <c r="Q373" s="108"/>
      <c r="R373" s="108"/>
      <c r="S373" s="108"/>
      <c r="T373" s="107"/>
      <c r="U373" s="107"/>
      <c r="V373" s="107"/>
      <c r="W373" s="110"/>
      <c r="X373" s="107"/>
    </row>
    <row r="374" spans="1:32" ht="15.75" customHeight="1">
      <c r="A374" s="107" t="s">
        <v>477</v>
      </c>
      <c r="B374" s="107">
        <v>371</v>
      </c>
      <c r="C374" s="107" t="s">
        <v>117</v>
      </c>
      <c r="D374" s="107"/>
      <c r="E374" s="107">
        <v>1.23</v>
      </c>
      <c r="F374" s="107"/>
      <c r="G374" s="108"/>
      <c r="H374" s="108"/>
      <c r="I374" s="108"/>
      <c r="J374" s="107"/>
      <c r="P374" s="107"/>
      <c r="Q374" s="108"/>
      <c r="R374" s="108"/>
      <c r="S374" s="108"/>
      <c r="T374" s="107"/>
      <c r="U374" s="107"/>
      <c r="V374" s="107"/>
      <c r="W374" s="109"/>
      <c r="X374" s="107"/>
    </row>
    <row r="375" spans="1:32" ht="15.75" customHeight="1">
      <c r="A375" s="107" t="s">
        <v>476</v>
      </c>
      <c r="B375" s="107">
        <v>372</v>
      </c>
      <c r="C375" s="107" t="s">
        <v>114</v>
      </c>
      <c r="D375" s="107"/>
      <c r="E375" s="107">
        <v>1.35</v>
      </c>
      <c r="F375" s="109"/>
      <c r="G375" s="108"/>
      <c r="H375" s="108"/>
      <c r="I375" s="108"/>
      <c r="J375" s="107"/>
      <c r="P375" s="107"/>
      <c r="Q375" s="108"/>
      <c r="R375" s="108"/>
      <c r="S375" s="107"/>
      <c r="T375" s="107"/>
      <c r="U375" s="107"/>
      <c r="V375" s="107"/>
      <c r="W375" s="109"/>
      <c r="X375" s="107"/>
    </row>
    <row r="376" spans="1:32" ht="15.75" customHeight="1">
      <c r="A376" s="107" t="s">
        <v>475</v>
      </c>
      <c r="B376" s="107">
        <v>373</v>
      </c>
      <c r="C376" s="107" t="s">
        <v>114</v>
      </c>
      <c r="D376" s="107"/>
      <c r="E376" s="107">
        <v>2.82</v>
      </c>
      <c r="F376" s="107"/>
      <c r="G376" s="108"/>
      <c r="H376" s="107"/>
      <c r="I376" s="108"/>
      <c r="J376" s="107"/>
      <c r="P376" s="107"/>
      <c r="Q376" s="108"/>
      <c r="R376" s="108"/>
      <c r="S376" s="107"/>
      <c r="T376" s="107"/>
      <c r="U376" s="107"/>
      <c r="V376" s="107"/>
      <c r="W376" s="109"/>
      <c r="X376" s="107"/>
    </row>
    <row r="377" spans="1:32" ht="15.75" customHeight="1">
      <c r="A377" s="107" t="s">
        <v>474</v>
      </c>
      <c r="B377" s="107">
        <v>374</v>
      </c>
      <c r="C377" s="107" t="s">
        <v>114</v>
      </c>
      <c r="D377" s="107" t="s">
        <v>136</v>
      </c>
      <c r="E377" s="107">
        <v>0.4</v>
      </c>
      <c r="F377" s="107"/>
      <c r="G377" s="108"/>
      <c r="H377" s="107"/>
      <c r="I377" s="108"/>
      <c r="J377" s="107"/>
      <c r="P377" s="107"/>
      <c r="Q377" s="108"/>
      <c r="R377" s="107"/>
      <c r="S377" s="107"/>
      <c r="T377" s="107"/>
      <c r="U377" s="107"/>
      <c r="V377" s="107"/>
      <c r="W377" s="109"/>
      <c r="X377" s="107"/>
    </row>
    <row r="378" spans="1:32" ht="15.75" customHeight="1">
      <c r="A378" s="107" t="s">
        <v>473</v>
      </c>
      <c r="B378" s="107">
        <v>375</v>
      </c>
      <c r="C378" s="107" t="s">
        <v>117</v>
      </c>
      <c r="D378" s="107"/>
      <c r="E378" s="107">
        <v>5.65</v>
      </c>
      <c r="F378" s="109"/>
      <c r="G378" s="108"/>
      <c r="H378" s="107"/>
      <c r="I378" s="108"/>
      <c r="J378" s="107"/>
      <c r="P378" s="107"/>
      <c r="Q378" s="108"/>
      <c r="R378" s="108"/>
      <c r="S378" s="108"/>
      <c r="T378" s="107"/>
      <c r="U378" s="107"/>
      <c r="V378" s="107"/>
      <c r="W378" s="110"/>
      <c r="X378" s="107"/>
    </row>
    <row r="379" spans="1:32" ht="15.75" customHeight="1">
      <c r="A379" s="107" t="s">
        <v>472</v>
      </c>
      <c r="B379" s="107">
        <v>376</v>
      </c>
      <c r="C379" s="107" t="s">
        <v>114</v>
      </c>
      <c r="D379" s="107"/>
      <c r="E379" s="107">
        <v>26.25</v>
      </c>
      <c r="F379" s="107"/>
      <c r="G379" s="108"/>
      <c r="H379" s="107"/>
      <c r="I379" s="108"/>
      <c r="J379" s="107"/>
      <c r="P379" s="107"/>
      <c r="Q379" s="108"/>
      <c r="R379" s="108"/>
      <c r="S379" s="108"/>
      <c r="T379" s="107"/>
      <c r="U379" s="107"/>
      <c r="V379" s="107"/>
      <c r="W379" s="109"/>
      <c r="X379" s="107"/>
    </row>
    <row r="380" spans="1:32" ht="15.75" customHeight="1">
      <c r="A380" s="107" t="s">
        <v>471</v>
      </c>
      <c r="B380" s="107">
        <v>377</v>
      </c>
      <c r="C380" s="107" t="s">
        <v>117</v>
      </c>
      <c r="D380" s="107"/>
      <c r="E380" s="107">
        <v>52.5</v>
      </c>
      <c r="F380" s="106"/>
      <c r="G380" s="108"/>
      <c r="H380" s="108"/>
      <c r="I380" s="108"/>
      <c r="J380" s="107"/>
      <c r="P380" s="107"/>
      <c r="Q380" s="108"/>
      <c r="R380" s="107"/>
      <c r="S380" s="107"/>
      <c r="T380" s="107"/>
      <c r="U380" s="107"/>
      <c r="V380" s="107"/>
      <c r="W380" s="106"/>
      <c r="X380" s="107"/>
      <c r="AE380" s="228"/>
      <c r="AF380" s="228"/>
    </row>
    <row r="381" spans="1:32" ht="15.75" customHeight="1">
      <c r="A381" s="107" t="s">
        <v>470</v>
      </c>
      <c r="B381" s="107">
        <v>378</v>
      </c>
      <c r="C381" s="107" t="s">
        <v>114</v>
      </c>
      <c r="D381" s="107" t="s">
        <v>136</v>
      </c>
      <c r="E381" s="107">
        <v>0.01</v>
      </c>
      <c r="F381" s="106"/>
      <c r="G381" s="108"/>
      <c r="H381" s="108"/>
      <c r="I381" s="108"/>
      <c r="J381" s="107"/>
      <c r="P381" s="107"/>
      <c r="Q381" s="108"/>
      <c r="R381" s="107"/>
      <c r="S381" s="107"/>
      <c r="T381" s="107"/>
      <c r="U381" s="107"/>
      <c r="V381" s="107"/>
      <c r="W381" s="109"/>
      <c r="X381" s="107"/>
    </row>
    <row r="382" spans="1:32" ht="15.75" customHeight="1">
      <c r="A382" s="107" t="s">
        <v>469</v>
      </c>
      <c r="B382" s="107">
        <v>379</v>
      </c>
      <c r="C382" s="107" t="s">
        <v>114</v>
      </c>
      <c r="D382" s="107"/>
      <c r="E382" s="107">
        <v>5.6</v>
      </c>
      <c r="F382" s="107"/>
      <c r="G382" s="108"/>
      <c r="H382" s="107"/>
      <c r="I382" s="108"/>
      <c r="J382" s="107"/>
      <c r="P382" s="107"/>
      <c r="Q382" s="108"/>
      <c r="R382" s="108"/>
      <c r="S382" s="108"/>
      <c r="T382" s="107"/>
      <c r="U382" s="107"/>
      <c r="V382" s="107"/>
      <c r="W382" s="109"/>
      <c r="X382" s="107"/>
    </row>
    <row r="383" spans="1:32" ht="15.75" customHeight="1">
      <c r="A383" s="107" t="s">
        <v>468</v>
      </c>
      <c r="B383" s="107">
        <v>380</v>
      </c>
      <c r="C383" s="107" t="s">
        <v>114</v>
      </c>
      <c r="D383" s="107"/>
      <c r="E383" s="107">
        <v>4.24</v>
      </c>
      <c r="F383" s="106"/>
      <c r="G383" s="108"/>
      <c r="H383" s="107"/>
      <c r="I383" s="107"/>
      <c r="J383" s="107"/>
      <c r="P383" s="107"/>
      <c r="Q383" s="108"/>
      <c r="R383" s="107"/>
      <c r="S383" s="108"/>
      <c r="T383" s="107"/>
      <c r="U383" s="107"/>
      <c r="V383" s="107"/>
      <c r="W383" s="106"/>
      <c r="X383" s="107"/>
    </row>
    <row r="384" spans="1:32" ht="15.75" customHeight="1">
      <c r="A384" s="107" t="s">
        <v>467</v>
      </c>
      <c r="B384" s="107">
        <v>381</v>
      </c>
      <c r="C384" s="107" t="s">
        <v>114</v>
      </c>
      <c r="D384" s="107"/>
      <c r="E384" s="107">
        <v>3.46</v>
      </c>
      <c r="F384" s="106"/>
      <c r="G384" s="108"/>
      <c r="H384" s="107"/>
      <c r="I384" s="108"/>
      <c r="J384" s="107"/>
      <c r="P384" s="107"/>
      <c r="Q384" s="108"/>
      <c r="R384" s="108"/>
      <c r="S384" s="108"/>
      <c r="T384" s="107"/>
      <c r="U384" s="107"/>
      <c r="V384" s="107"/>
      <c r="W384" s="106"/>
      <c r="X384" s="107"/>
    </row>
    <row r="385" spans="1:32" ht="15.75" customHeight="1">
      <c r="A385" s="107" t="s">
        <v>466</v>
      </c>
      <c r="B385" s="107">
        <v>382</v>
      </c>
      <c r="C385" s="107" t="s">
        <v>114</v>
      </c>
      <c r="D385" s="107"/>
      <c r="E385" s="107">
        <v>46.5</v>
      </c>
      <c r="F385" s="107"/>
      <c r="G385" s="108"/>
      <c r="H385" s="107"/>
      <c r="I385" s="108"/>
      <c r="J385" s="107"/>
      <c r="P385" s="107"/>
      <c r="Q385" s="108"/>
      <c r="R385" s="107"/>
      <c r="S385" s="108"/>
      <c r="T385" s="107"/>
      <c r="U385" s="107"/>
      <c r="V385" s="107"/>
      <c r="W385" s="110"/>
      <c r="X385" s="107"/>
    </row>
    <row r="386" spans="1:32" ht="15.75" customHeight="1">
      <c r="A386" s="107" t="s">
        <v>465</v>
      </c>
      <c r="B386" s="107">
        <v>383</v>
      </c>
      <c r="C386" s="107" t="s">
        <v>114</v>
      </c>
      <c r="D386" s="107" t="s">
        <v>136</v>
      </c>
      <c r="E386" s="107">
        <v>0.18</v>
      </c>
      <c r="F386" s="107"/>
      <c r="G386" s="108"/>
      <c r="H386" s="108"/>
      <c r="I386" s="108"/>
      <c r="J386" s="107"/>
      <c r="P386" s="107"/>
      <c r="Q386" s="108"/>
      <c r="R386" s="108"/>
      <c r="S386" s="107"/>
      <c r="T386" s="107"/>
      <c r="U386" s="107"/>
      <c r="V386" s="107"/>
      <c r="W386" s="109"/>
      <c r="X386" s="107"/>
    </row>
    <row r="387" spans="1:32" ht="15.75" customHeight="1">
      <c r="A387" s="107" t="s">
        <v>464</v>
      </c>
      <c r="B387" s="107">
        <v>384</v>
      </c>
      <c r="C387" s="107" t="s">
        <v>114</v>
      </c>
      <c r="D387" s="107"/>
      <c r="E387" s="107">
        <v>2.58</v>
      </c>
      <c r="F387" s="106"/>
      <c r="G387" s="108"/>
      <c r="H387" s="108"/>
      <c r="I387" s="108"/>
      <c r="J387" s="107"/>
      <c r="P387" s="107"/>
      <c r="Q387" s="108"/>
      <c r="R387" s="108"/>
      <c r="S387" s="108"/>
      <c r="T387" s="107"/>
      <c r="U387" s="107"/>
      <c r="V387" s="107"/>
      <c r="W387" s="109"/>
      <c r="X387" s="107"/>
    </row>
    <row r="388" spans="1:32" ht="15.75" customHeight="1">
      <c r="A388" s="107" t="s">
        <v>463</v>
      </c>
      <c r="B388" s="107">
        <v>385</v>
      </c>
      <c r="C388" s="107" t="s">
        <v>114</v>
      </c>
      <c r="D388" s="107"/>
      <c r="E388" s="107">
        <v>8.75</v>
      </c>
      <c r="F388" s="109"/>
      <c r="G388" s="108"/>
      <c r="H388" s="108"/>
      <c r="I388" s="108"/>
      <c r="J388" s="107"/>
      <c r="P388" s="107"/>
      <c r="Q388" s="108"/>
      <c r="R388" s="108"/>
      <c r="S388" s="108"/>
      <c r="T388" s="107"/>
      <c r="U388" s="107"/>
      <c r="V388" s="107"/>
      <c r="W388" s="109"/>
      <c r="X388" s="107"/>
    </row>
    <row r="389" spans="1:32" ht="15.75" customHeight="1">
      <c r="A389" s="107" t="s">
        <v>462</v>
      </c>
      <c r="B389" s="107">
        <v>386</v>
      </c>
      <c r="C389" s="107" t="s">
        <v>114</v>
      </c>
      <c r="D389" s="107" t="s">
        <v>910</v>
      </c>
      <c r="E389" s="107">
        <v>1.0900000000000001</v>
      </c>
      <c r="F389" s="109"/>
      <c r="G389" s="108"/>
      <c r="H389" s="108"/>
      <c r="I389" s="108"/>
      <c r="J389" s="107"/>
      <c r="P389" s="107"/>
      <c r="Q389" s="107"/>
      <c r="R389" s="107"/>
      <c r="S389" s="108"/>
      <c r="T389" s="107"/>
      <c r="U389" s="107"/>
      <c r="V389" s="107"/>
      <c r="W389" s="106"/>
      <c r="X389" s="107"/>
    </row>
    <row r="390" spans="1:32" ht="15.75" customHeight="1">
      <c r="A390" s="107" t="s">
        <v>921</v>
      </c>
      <c r="B390" s="107">
        <v>387</v>
      </c>
      <c r="C390" s="107" t="s">
        <v>319</v>
      </c>
      <c r="D390" s="107"/>
      <c r="E390" s="107">
        <v>12.9</v>
      </c>
      <c r="F390" s="107"/>
      <c r="G390" s="108"/>
      <c r="H390" s="107"/>
      <c r="I390" s="107"/>
      <c r="J390" s="107"/>
      <c r="P390" s="107"/>
      <c r="Q390" s="108"/>
      <c r="R390" s="108"/>
      <c r="S390" s="108"/>
      <c r="T390" s="107"/>
      <c r="U390" s="107"/>
      <c r="V390" s="107"/>
      <c r="W390" s="110"/>
      <c r="X390" s="107"/>
    </row>
    <row r="391" spans="1:32" ht="15.75" customHeight="1">
      <c r="A391" s="107" t="s">
        <v>461</v>
      </c>
      <c r="B391" s="107">
        <v>388</v>
      </c>
      <c r="C391" s="107" t="s">
        <v>117</v>
      </c>
      <c r="D391" s="107"/>
      <c r="E391" s="107">
        <v>14.8</v>
      </c>
      <c r="F391" s="107"/>
      <c r="G391" s="108"/>
      <c r="H391" s="107"/>
      <c r="I391" s="107"/>
      <c r="J391" s="107"/>
      <c r="P391" s="107"/>
      <c r="Q391" s="108"/>
      <c r="R391" s="107"/>
      <c r="S391" s="107"/>
      <c r="T391" s="107"/>
      <c r="U391" s="107"/>
      <c r="V391" s="107"/>
      <c r="W391" s="109"/>
      <c r="X391" s="107"/>
    </row>
    <row r="392" spans="1:32" ht="15.75" customHeight="1">
      <c r="A392" s="107" t="s">
        <v>922</v>
      </c>
      <c r="B392" s="107">
        <v>389</v>
      </c>
      <c r="C392" s="107" t="s">
        <v>283</v>
      </c>
      <c r="D392" s="107"/>
      <c r="E392" s="107">
        <v>8.9499999999999993</v>
      </c>
      <c r="F392" s="106"/>
      <c r="G392" s="107"/>
      <c r="H392" s="107"/>
      <c r="I392" s="108"/>
      <c r="J392" s="107"/>
      <c r="P392" s="107"/>
      <c r="Q392" s="108"/>
      <c r="R392" s="108"/>
      <c r="S392" s="108"/>
      <c r="T392" s="107"/>
      <c r="U392" s="107"/>
      <c r="V392" s="107"/>
      <c r="W392" s="109"/>
      <c r="X392" s="107"/>
    </row>
    <row r="393" spans="1:32" ht="15.75" customHeight="1">
      <c r="A393" s="107" t="s">
        <v>460</v>
      </c>
      <c r="B393" s="107">
        <v>390</v>
      </c>
      <c r="C393" s="107" t="s">
        <v>114</v>
      </c>
      <c r="D393" s="107"/>
      <c r="E393" s="107">
        <v>83</v>
      </c>
      <c r="F393" s="107"/>
      <c r="G393" s="108"/>
      <c r="H393" s="107"/>
      <c r="I393" s="108"/>
      <c r="J393" s="107"/>
      <c r="P393" s="107"/>
      <c r="Q393" s="108"/>
      <c r="R393" s="107"/>
      <c r="S393" s="108"/>
      <c r="T393" s="107"/>
      <c r="U393" s="107"/>
      <c r="V393" s="107"/>
      <c r="W393" s="109"/>
      <c r="X393" s="107"/>
    </row>
    <row r="394" spans="1:32" ht="15.75" customHeight="1">
      <c r="A394" s="107" t="s">
        <v>459</v>
      </c>
      <c r="B394" s="107">
        <v>391</v>
      </c>
      <c r="C394" s="107" t="s">
        <v>114</v>
      </c>
      <c r="D394" s="107"/>
      <c r="E394" s="107">
        <v>41.25</v>
      </c>
      <c r="F394" s="106"/>
      <c r="G394" s="108"/>
      <c r="H394" s="108"/>
      <c r="I394" s="108"/>
      <c r="J394" s="107"/>
      <c r="P394" s="107"/>
      <c r="Q394" s="108"/>
      <c r="R394" s="107"/>
      <c r="S394" s="108"/>
      <c r="T394" s="107"/>
      <c r="U394" s="107"/>
      <c r="V394" s="107"/>
      <c r="W394" s="109"/>
      <c r="X394" s="107"/>
    </row>
    <row r="395" spans="1:32" ht="15.75" customHeight="1">
      <c r="A395" s="107" t="s">
        <v>458</v>
      </c>
      <c r="B395" s="107">
        <v>392</v>
      </c>
      <c r="C395" s="107" t="s">
        <v>114</v>
      </c>
      <c r="D395" s="107"/>
      <c r="E395" s="107">
        <v>0.41</v>
      </c>
      <c r="F395" s="106"/>
      <c r="G395" s="108"/>
      <c r="H395" s="108"/>
      <c r="I395" s="108"/>
      <c r="J395" s="107"/>
      <c r="P395" s="107"/>
      <c r="Q395" s="108"/>
      <c r="R395" s="108"/>
      <c r="S395" s="108"/>
      <c r="T395" s="107"/>
      <c r="U395" s="107"/>
      <c r="V395" s="107"/>
      <c r="W395" s="109"/>
      <c r="X395" s="107"/>
    </row>
    <row r="396" spans="1:32" ht="15.75" customHeight="1">
      <c r="A396" s="107" t="s">
        <v>457</v>
      </c>
      <c r="B396" s="107">
        <v>393</v>
      </c>
      <c r="C396" s="107" t="s">
        <v>114</v>
      </c>
      <c r="D396" s="107"/>
      <c r="E396" s="107">
        <v>2.66</v>
      </c>
      <c r="F396" s="106"/>
      <c r="G396" s="108"/>
      <c r="H396" s="108"/>
      <c r="I396" s="108"/>
      <c r="J396" s="107"/>
      <c r="P396" s="107"/>
      <c r="Q396" s="108"/>
      <c r="R396" s="108"/>
      <c r="S396" s="108"/>
      <c r="T396" s="107"/>
      <c r="U396" s="107"/>
      <c r="V396" s="107"/>
      <c r="W396" s="110"/>
      <c r="X396" s="107"/>
    </row>
    <row r="397" spans="1:32" ht="15.75" customHeight="1">
      <c r="A397" s="107" t="s">
        <v>456</v>
      </c>
      <c r="B397" s="107">
        <v>394</v>
      </c>
      <c r="C397" s="107" t="s">
        <v>114</v>
      </c>
      <c r="D397" s="107"/>
      <c r="E397" s="107">
        <v>0.79</v>
      </c>
      <c r="F397" s="109"/>
      <c r="G397" s="108"/>
      <c r="H397" s="108"/>
      <c r="I397" s="107"/>
      <c r="J397" s="107"/>
      <c r="P397" s="107"/>
      <c r="Q397" s="108"/>
      <c r="R397" s="108"/>
      <c r="S397" s="108"/>
      <c r="T397" s="107"/>
      <c r="U397" s="107"/>
      <c r="V397" s="107"/>
      <c r="W397" s="106"/>
      <c r="X397" s="107"/>
    </row>
    <row r="398" spans="1:32" ht="15.75" customHeight="1">
      <c r="A398" s="107" t="s">
        <v>455</v>
      </c>
      <c r="B398" s="107">
        <v>395</v>
      </c>
      <c r="C398" s="107" t="s">
        <v>114</v>
      </c>
      <c r="D398" s="107"/>
      <c r="E398" s="107">
        <v>4.08</v>
      </c>
      <c r="F398" s="107"/>
      <c r="G398" s="107"/>
      <c r="H398" s="107"/>
      <c r="I398" s="107"/>
      <c r="J398" s="107"/>
      <c r="P398" s="107"/>
      <c r="Q398" s="108"/>
      <c r="R398" s="108"/>
      <c r="S398" s="108"/>
      <c r="T398" s="107"/>
      <c r="U398" s="107"/>
      <c r="V398" s="107"/>
      <c r="W398" s="109"/>
      <c r="X398" s="107"/>
    </row>
    <row r="399" spans="1:32" ht="15.75" customHeight="1">
      <c r="A399" s="107" t="s">
        <v>454</v>
      </c>
      <c r="B399" s="107">
        <v>396</v>
      </c>
      <c r="C399" s="107" t="s">
        <v>114</v>
      </c>
      <c r="D399" s="107"/>
      <c r="E399" s="107">
        <v>10.4</v>
      </c>
      <c r="F399" s="107"/>
      <c r="G399" s="108"/>
      <c r="H399" s="107"/>
      <c r="I399" s="107"/>
      <c r="J399" s="107"/>
      <c r="P399" s="107"/>
      <c r="Q399" s="107"/>
      <c r="R399" s="107"/>
      <c r="S399" s="107"/>
      <c r="T399" s="107"/>
      <c r="U399" s="107"/>
      <c r="V399" s="107"/>
      <c r="W399" s="109"/>
      <c r="X399" s="107"/>
      <c r="AF399" s="228"/>
    </row>
    <row r="400" spans="1:32" ht="15.75" customHeight="1">
      <c r="A400" s="107" t="s">
        <v>453</v>
      </c>
      <c r="B400" s="107">
        <v>397</v>
      </c>
      <c r="C400" s="107" t="s">
        <v>114</v>
      </c>
      <c r="D400" s="107"/>
      <c r="E400" s="107">
        <v>1.57</v>
      </c>
      <c r="F400" s="109"/>
      <c r="G400" s="108"/>
      <c r="H400" s="107"/>
      <c r="I400" s="108"/>
      <c r="J400" s="107"/>
      <c r="P400" s="107"/>
      <c r="Q400" s="108"/>
      <c r="R400" s="108"/>
      <c r="S400" s="108"/>
      <c r="T400" s="107"/>
      <c r="U400" s="107"/>
      <c r="V400" s="107"/>
      <c r="W400" s="106"/>
      <c r="X400" s="107"/>
    </row>
    <row r="401" spans="1:24" ht="15.75" customHeight="1">
      <c r="A401" s="107" t="s">
        <v>452</v>
      </c>
      <c r="B401" s="107">
        <v>398</v>
      </c>
      <c r="C401" s="107" t="s">
        <v>114</v>
      </c>
      <c r="D401" s="107"/>
      <c r="E401" s="107">
        <v>25</v>
      </c>
      <c r="F401" s="109"/>
      <c r="G401" s="108"/>
      <c r="H401" s="107"/>
      <c r="I401" s="108"/>
      <c r="J401" s="107"/>
      <c r="P401" s="107"/>
      <c r="Q401" s="107"/>
      <c r="R401" s="107"/>
      <c r="S401" s="107"/>
      <c r="T401" s="107"/>
      <c r="U401" s="107"/>
      <c r="V401" s="107"/>
      <c r="W401" s="106"/>
      <c r="X401" s="107"/>
    </row>
    <row r="402" spans="1:24" ht="15.75" customHeight="1">
      <c r="A402" s="107" t="s">
        <v>451</v>
      </c>
      <c r="B402" s="107">
        <v>399</v>
      </c>
      <c r="C402" s="107" t="s">
        <v>114</v>
      </c>
      <c r="D402" s="107"/>
      <c r="E402" s="107">
        <v>324</v>
      </c>
      <c r="F402" s="106"/>
      <c r="G402" s="108"/>
      <c r="H402" s="107"/>
      <c r="I402" s="108"/>
      <c r="J402" s="107"/>
      <c r="P402" s="107"/>
      <c r="Q402" s="107"/>
      <c r="R402" s="107"/>
      <c r="S402" s="108"/>
      <c r="T402" s="107"/>
      <c r="U402" s="107"/>
      <c r="V402" s="107"/>
      <c r="W402" s="110"/>
      <c r="X402" s="107"/>
    </row>
    <row r="403" spans="1:24" ht="15.75" customHeight="1">
      <c r="A403" s="107" t="s">
        <v>450</v>
      </c>
      <c r="B403" s="107">
        <v>400</v>
      </c>
      <c r="C403" s="107" t="s">
        <v>117</v>
      </c>
      <c r="D403" s="107"/>
      <c r="E403" s="107">
        <v>43.5</v>
      </c>
      <c r="F403" s="107"/>
      <c r="G403" s="108"/>
      <c r="H403" s="107"/>
      <c r="I403" s="108"/>
      <c r="J403" s="107"/>
      <c r="P403" s="107"/>
      <c r="Q403" s="108"/>
      <c r="R403" s="108"/>
      <c r="S403" s="108"/>
      <c r="T403" s="107"/>
      <c r="U403" s="107"/>
      <c r="V403" s="107"/>
      <c r="W403" s="110"/>
      <c r="X403" s="107"/>
    </row>
    <row r="404" spans="1:24" ht="15.75" customHeight="1">
      <c r="A404" s="107" t="s">
        <v>923</v>
      </c>
      <c r="B404" s="107">
        <v>401</v>
      </c>
      <c r="C404" s="107" t="s">
        <v>283</v>
      </c>
      <c r="D404" s="107"/>
      <c r="E404" s="107">
        <v>29.5</v>
      </c>
      <c r="F404" s="107"/>
      <c r="G404" s="108"/>
      <c r="H404" s="107"/>
      <c r="I404" s="108"/>
      <c r="J404" s="107"/>
      <c r="P404" s="107"/>
      <c r="Q404" s="108"/>
      <c r="R404" s="108"/>
      <c r="S404" s="108"/>
      <c r="T404" s="107"/>
      <c r="U404" s="107"/>
      <c r="V404" s="107"/>
      <c r="W404" s="106"/>
      <c r="X404" s="107"/>
    </row>
    <row r="405" spans="1:24" ht="15.75" customHeight="1">
      <c r="A405" s="107" t="s">
        <v>449</v>
      </c>
      <c r="B405" s="107">
        <v>402</v>
      </c>
      <c r="C405" s="107" t="s">
        <v>114</v>
      </c>
      <c r="D405" s="107"/>
      <c r="E405" s="107">
        <v>8.9499999999999993</v>
      </c>
      <c r="F405" s="106"/>
      <c r="G405" s="108"/>
      <c r="H405" s="108"/>
      <c r="I405" s="108"/>
      <c r="J405" s="107"/>
      <c r="P405" s="107"/>
      <c r="Q405" s="108"/>
      <c r="R405" s="108"/>
      <c r="S405" s="108"/>
      <c r="T405" s="107"/>
      <c r="U405" s="107"/>
      <c r="V405" s="107"/>
      <c r="W405" s="106"/>
      <c r="X405" s="107"/>
    </row>
    <row r="406" spans="1:24" ht="15.75" customHeight="1">
      <c r="A406" s="107" t="s">
        <v>448</v>
      </c>
      <c r="B406" s="107">
        <v>403</v>
      </c>
      <c r="C406" s="107" t="s">
        <v>117</v>
      </c>
      <c r="D406" s="107"/>
      <c r="E406" s="107">
        <v>34.25</v>
      </c>
      <c r="F406" s="106"/>
      <c r="G406" s="108"/>
      <c r="H406" s="108"/>
      <c r="I406" s="108"/>
      <c r="J406" s="107"/>
      <c r="P406" s="107"/>
      <c r="Q406" s="108"/>
      <c r="R406" s="108"/>
      <c r="S406" s="108"/>
      <c r="T406" s="107"/>
      <c r="U406" s="107"/>
      <c r="V406" s="107"/>
      <c r="W406" s="110"/>
      <c r="X406" s="107"/>
    </row>
    <row r="407" spans="1:24" ht="15.75" customHeight="1">
      <c r="A407" s="107" t="s">
        <v>447</v>
      </c>
      <c r="B407" s="107">
        <v>404</v>
      </c>
      <c r="C407" s="107" t="s">
        <v>114</v>
      </c>
      <c r="D407" s="107"/>
      <c r="E407" s="107">
        <v>5.75</v>
      </c>
      <c r="F407" s="106"/>
      <c r="G407" s="108"/>
      <c r="H407" s="107"/>
      <c r="I407" s="107"/>
      <c r="J407" s="107"/>
      <c r="P407" s="107"/>
      <c r="Q407" s="108"/>
      <c r="R407" s="108"/>
      <c r="S407" s="108"/>
      <c r="T407" s="107"/>
      <c r="U407" s="107"/>
      <c r="V407" s="107"/>
      <c r="W407" s="109"/>
      <c r="X407" s="107"/>
    </row>
    <row r="408" spans="1:24" ht="15.75" customHeight="1">
      <c r="A408" s="107" t="s">
        <v>446</v>
      </c>
      <c r="B408" s="107">
        <v>405</v>
      </c>
      <c r="C408" s="107" t="s">
        <v>114</v>
      </c>
      <c r="D408" s="107" t="s">
        <v>281</v>
      </c>
      <c r="E408" s="107">
        <v>0.03</v>
      </c>
      <c r="F408" s="107"/>
      <c r="G408" s="108"/>
      <c r="H408" s="107"/>
      <c r="I408" s="107"/>
      <c r="J408" s="107"/>
      <c r="P408" s="107"/>
      <c r="Q408" s="107"/>
      <c r="R408" s="107"/>
      <c r="S408" s="107"/>
      <c r="T408" s="107"/>
      <c r="U408" s="107"/>
      <c r="V408" s="107"/>
      <c r="W408" s="106"/>
      <c r="X408" s="107"/>
    </row>
    <row r="409" spans="1:24" ht="15.75" customHeight="1">
      <c r="A409" s="107" t="s">
        <v>924</v>
      </c>
      <c r="B409" s="107">
        <v>406</v>
      </c>
      <c r="C409" s="107" t="s">
        <v>283</v>
      </c>
      <c r="D409" s="107"/>
      <c r="E409" s="107">
        <v>3.04</v>
      </c>
      <c r="F409" s="107"/>
      <c r="G409" s="108"/>
      <c r="H409" s="108"/>
      <c r="I409" s="108"/>
      <c r="J409" s="107"/>
      <c r="P409" s="107"/>
      <c r="Q409" s="108"/>
      <c r="R409" s="108"/>
      <c r="S409" s="108"/>
      <c r="T409" s="107"/>
      <c r="U409" s="107"/>
      <c r="V409" s="107"/>
      <c r="W409" s="109"/>
      <c r="X409" s="107"/>
    </row>
    <row r="410" spans="1:24" ht="15.75" customHeight="1">
      <c r="A410" s="107" t="s">
        <v>445</v>
      </c>
      <c r="B410" s="107">
        <v>407</v>
      </c>
      <c r="C410" s="107" t="s">
        <v>114</v>
      </c>
      <c r="D410" s="107" t="s">
        <v>281</v>
      </c>
      <c r="E410" s="107">
        <v>7.0000000000000007E-2</v>
      </c>
      <c r="F410" s="107"/>
      <c r="G410" s="108"/>
      <c r="H410" s="108"/>
      <c r="I410" s="108"/>
      <c r="J410" s="107"/>
      <c r="P410" s="107"/>
      <c r="Q410" s="107"/>
      <c r="R410" s="107"/>
      <c r="S410" s="107"/>
      <c r="T410" s="107"/>
      <c r="U410" s="107"/>
      <c r="V410" s="107"/>
      <c r="W410" s="109"/>
      <c r="X410" s="107"/>
    </row>
    <row r="411" spans="1:24" ht="15.75" customHeight="1">
      <c r="A411" s="107" t="s">
        <v>444</v>
      </c>
      <c r="B411" s="107">
        <v>408</v>
      </c>
      <c r="C411" s="107" t="s">
        <v>114</v>
      </c>
      <c r="D411" s="107"/>
      <c r="E411" s="107">
        <v>1.97</v>
      </c>
      <c r="F411" s="107"/>
      <c r="G411" s="108"/>
      <c r="H411" s="108"/>
      <c r="I411" s="107"/>
      <c r="J411" s="107"/>
      <c r="P411" s="107"/>
      <c r="Q411" s="108"/>
      <c r="R411" s="108"/>
      <c r="S411" s="108"/>
      <c r="T411" s="107"/>
      <c r="U411" s="107"/>
      <c r="V411" s="107"/>
      <c r="W411" s="109"/>
      <c r="X411" s="107"/>
    </row>
    <row r="412" spans="1:24" ht="15.75" customHeight="1">
      <c r="A412" s="107" t="s">
        <v>443</v>
      </c>
      <c r="B412" s="107">
        <v>409</v>
      </c>
      <c r="C412" s="107" t="s">
        <v>114</v>
      </c>
      <c r="D412" s="107"/>
      <c r="E412" s="107">
        <v>4.9800000000000004</v>
      </c>
      <c r="F412" s="106"/>
      <c r="G412" s="108"/>
      <c r="H412" s="108"/>
      <c r="I412" s="107"/>
      <c r="J412" s="107"/>
      <c r="P412" s="107"/>
      <c r="Q412" s="108"/>
      <c r="R412" s="108"/>
      <c r="S412" s="108"/>
      <c r="T412" s="107"/>
      <c r="U412" s="107"/>
      <c r="V412" s="107"/>
      <c r="W412" s="109"/>
      <c r="X412" s="107"/>
    </row>
    <row r="413" spans="1:24" ht="15.75" customHeight="1">
      <c r="A413" s="107" t="s">
        <v>442</v>
      </c>
      <c r="B413" s="107">
        <v>410</v>
      </c>
      <c r="C413" s="107" t="s">
        <v>114</v>
      </c>
      <c r="D413" s="107"/>
      <c r="E413" s="107">
        <v>10.199999999999999</v>
      </c>
      <c r="F413" s="109"/>
      <c r="G413" s="108"/>
      <c r="H413" s="108"/>
      <c r="I413" s="108"/>
      <c r="J413" s="107"/>
      <c r="P413" s="107"/>
      <c r="Q413" s="108"/>
      <c r="R413" s="107"/>
      <c r="S413" s="108"/>
      <c r="T413" s="107"/>
      <c r="U413" s="107"/>
      <c r="V413" s="107"/>
      <c r="W413" s="109"/>
      <c r="X413" s="107"/>
    </row>
    <row r="414" spans="1:24" ht="15.75" customHeight="1">
      <c r="A414" s="107" t="s">
        <v>441</v>
      </c>
      <c r="B414" s="107">
        <v>411</v>
      </c>
      <c r="C414" s="107" t="s">
        <v>114</v>
      </c>
      <c r="D414" s="107" t="s">
        <v>908</v>
      </c>
      <c r="E414" s="107">
        <v>69.75</v>
      </c>
      <c r="F414" s="106"/>
      <c r="G414" s="108"/>
      <c r="H414" s="108"/>
      <c r="I414" s="108"/>
      <c r="J414" s="107"/>
      <c r="P414" s="107"/>
      <c r="Q414" s="108"/>
      <c r="R414" s="107"/>
      <c r="S414" s="108"/>
      <c r="T414" s="107"/>
      <c r="U414" s="107"/>
      <c r="V414" s="107"/>
      <c r="W414" s="110"/>
      <c r="X414" s="107"/>
    </row>
    <row r="415" spans="1:24" ht="15.75" customHeight="1">
      <c r="A415" s="107" t="s">
        <v>440</v>
      </c>
      <c r="B415" s="107">
        <v>412</v>
      </c>
      <c r="C415" s="107" t="s">
        <v>114</v>
      </c>
      <c r="D415" s="107"/>
      <c r="E415" s="107">
        <v>5</v>
      </c>
      <c r="F415" s="106"/>
      <c r="G415" s="108"/>
      <c r="H415" s="108"/>
      <c r="I415" s="107"/>
      <c r="J415" s="107"/>
      <c r="P415" s="107"/>
      <c r="Q415" s="108"/>
      <c r="R415" s="107"/>
      <c r="S415" s="108"/>
      <c r="T415" s="107"/>
      <c r="U415" s="107"/>
      <c r="V415" s="107"/>
      <c r="W415" s="106"/>
      <c r="X415" s="107"/>
    </row>
    <row r="416" spans="1:24" ht="15.75" customHeight="1">
      <c r="A416" s="107" t="s">
        <v>439</v>
      </c>
      <c r="B416" s="107">
        <v>413</v>
      </c>
      <c r="C416" s="107" t="s">
        <v>117</v>
      </c>
      <c r="D416" s="107"/>
      <c r="E416" s="107">
        <v>3.74</v>
      </c>
      <c r="F416" s="109"/>
      <c r="G416" s="108"/>
      <c r="H416" s="107"/>
      <c r="I416" s="108"/>
      <c r="J416" s="107"/>
      <c r="P416" s="107"/>
      <c r="Q416" s="108"/>
      <c r="R416" s="108"/>
      <c r="S416" s="108"/>
      <c r="T416" s="107"/>
      <c r="U416" s="107"/>
      <c r="V416" s="107"/>
      <c r="W416" s="109"/>
      <c r="X416" s="107"/>
    </row>
    <row r="417" spans="1:31" ht="15.75" customHeight="1">
      <c r="A417" s="107" t="s">
        <v>438</v>
      </c>
      <c r="B417" s="107">
        <v>414</v>
      </c>
      <c r="C417" s="107" t="s">
        <v>117</v>
      </c>
      <c r="D417" s="107"/>
      <c r="E417" s="107">
        <v>9.5</v>
      </c>
      <c r="F417" s="107"/>
      <c r="G417" s="108"/>
      <c r="H417" s="108"/>
      <c r="I417" s="108"/>
      <c r="J417" s="107"/>
      <c r="P417" s="107"/>
      <c r="Q417" s="108"/>
      <c r="R417" s="108"/>
      <c r="S417" s="108"/>
      <c r="T417" s="107"/>
      <c r="U417" s="107"/>
      <c r="V417" s="107"/>
      <c r="W417" s="110"/>
      <c r="X417" s="107"/>
    </row>
    <row r="418" spans="1:31" ht="15.75" customHeight="1">
      <c r="A418" s="107" t="s">
        <v>437</v>
      </c>
      <c r="B418" s="107">
        <v>415</v>
      </c>
      <c r="C418" s="107" t="s">
        <v>114</v>
      </c>
      <c r="D418" s="107"/>
      <c r="E418" s="107">
        <v>1.91</v>
      </c>
      <c r="F418" s="106"/>
      <c r="G418" s="108"/>
      <c r="H418" s="108"/>
      <c r="I418" s="108"/>
      <c r="J418" s="107"/>
      <c r="P418" s="107"/>
      <c r="Q418" s="108"/>
      <c r="R418" s="108"/>
      <c r="S418" s="108"/>
      <c r="T418" s="107"/>
      <c r="U418" s="107"/>
      <c r="V418" s="107"/>
      <c r="W418" s="110"/>
      <c r="X418" s="107"/>
    </row>
    <row r="419" spans="1:31" ht="15.75" customHeight="1">
      <c r="A419" s="107" t="s">
        <v>436</v>
      </c>
      <c r="B419" s="107">
        <v>416</v>
      </c>
      <c r="C419" s="107" t="s">
        <v>114</v>
      </c>
      <c r="D419" s="107" t="s">
        <v>281</v>
      </c>
      <c r="E419" s="107">
        <v>0.03</v>
      </c>
      <c r="F419" s="106"/>
      <c r="G419" s="108"/>
      <c r="H419" s="108"/>
      <c r="I419" s="108"/>
      <c r="J419" s="107"/>
      <c r="P419" s="107"/>
      <c r="Q419" s="107"/>
      <c r="R419" s="107"/>
      <c r="S419" s="107"/>
      <c r="T419" s="107"/>
      <c r="U419" s="107"/>
      <c r="V419" s="107"/>
      <c r="W419" s="109"/>
      <c r="X419" s="107"/>
    </row>
    <row r="420" spans="1:31" ht="15.75" customHeight="1">
      <c r="A420" s="107" t="s">
        <v>435</v>
      </c>
      <c r="B420" s="107">
        <v>417</v>
      </c>
      <c r="C420" s="107" t="s">
        <v>114</v>
      </c>
      <c r="D420" s="107"/>
      <c r="E420" s="107">
        <v>3.66</v>
      </c>
      <c r="F420" s="106"/>
      <c r="G420" s="108"/>
      <c r="H420" s="108"/>
      <c r="I420" s="108"/>
      <c r="J420" s="107"/>
      <c r="P420" s="107"/>
      <c r="Q420" s="108"/>
      <c r="R420" s="108"/>
      <c r="S420" s="108"/>
      <c r="T420" s="107"/>
      <c r="U420" s="107"/>
      <c r="V420" s="107"/>
      <c r="W420" s="110"/>
      <c r="X420" s="107"/>
    </row>
    <row r="421" spans="1:31" ht="15.75" customHeight="1">
      <c r="A421" s="107" t="s">
        <v>434</v>
      </c>
      <c r="B421" s="107">
        <v>418</v>
      </c>
      <c r="C421" s="107" t="s">
        <v>114</v>
      </c>
      <c r="D421" s="107"/>
      <c r="E421" s="107">
        <v>0.49</v>
      </c>
      <c r="F421" s="109"/>
      <c r="G421" s="108"/>
      <c r="H421" s="108"/>
      <c r="I421" s="108"/>
      <c r="J421" s="107"/>
      <c r="P421" s="107"/>
      <c r="Q421" s="108"/>
      <c r="R421" s="108"/>
      <c r="S421" s="108"/>
      <c r="T421" s="107"/>
      <c r="U421" s="107"/>
      <c r="V421" s="107"/>
      <c r="W421" s="109"/>
      <c r="X421" s="107"/>
    </row>
    <row r="422" spans="1:31" ht="15.75" customHeight="1">
      <c r="A422" s="107" t="s">
        <v>433</v>
      </c>
      <c r="B422" s="107">
        <v>419</v>
      </c>
      <c r="C422" s="107" t="s">
        <v>114</v>
      </c>
      <c r="D422" s="107"/>
      <c r="E422" s="107">
        <v>5.75</v>
      </c>
      <c r="F422" s="106"/>
      <c r="G422" s="108"/>
      <c r="H422" s="108"/>
      <c r="I422" s="108"/>
      <c r="J422" s="107"/>
      <c r="P422" s="107"/>
      <c r="Q422" s="108"/>
      <c r="R422" s="107"/>
      <c r="S422" s="107"/>
      <c r="T422" s="107"/>
      <c r="U422" s="107"/>
      <c r="V422" s="107"/>
      <c r="W422" s="106"/>
      <c r="X422" s="107"/>
    </row>
    <row r="423" spans="1:31" ht="15.75" customHeight="1">
      <c r="A423" s="107" t="s">
        <v>432</v>
      </c>
      <c r="B423" s="107">
        <v>420</v>
      </c>
      <c r="C423" s="107" t="s">
        <v>114</v>
      </c>
      <c r="D423" s="107"/>
      <c r="E423" s="107">
        <v>3.48</v>
      </c>
      <c r="F423" s="109"/>
      <c r="G423" s="108"/>
      <c r="H423" s="107"/>
      <c r="I423" s="107"/>
      <c r="J423" s="107"/>
      <c r="P423" s="107"/>
      <c r="Q423" s="108"/>
      <c r="R423" s="108"/>
      <c r="S423" s="107"/>
      <c r="T423" s="107"/>
      <c r="U423" s="107"/>
      <c r="V423" s="107"/>
      <c r="W423" s="106"/>
      <c r="X423" s="107"/>
    </row>
    <row r="424" spans="1:31" ht="15.75" customHeight="1">
      <c r="A424" s="107" t="s">
        <v>431</v>
      </c>
      <c r="B424" s="107">
        <v>421</v>
      </c>
      <c r="C424" s="107" t="s">
        <v>114</v>
      </c>
      <c r="D424" s="107"/>
      <c r="E424" s="107">
        <v>3.24</v>
      </c>
      <c r="F424" s="107"/>
      <c r="G424" s="108"/>
      <c r="H424" s="108"/>
      <c r="I424" s="108"/>
      <c r="J424" s="107"/>
      <c r="P424" s="107"/>
      <c r="Q424" s="108"/>
      <c r="R424" s="107"/>
      <c r="S424" s="107"/>
      <c r="T424" s="107"/>
      <c r="U424" s="107"/>
      <c r="V424" s="107"/>
      <c r="W424" s="109"/>
      <c r="X424" s="107"/>
    </row>
    <row r="425" spans="1:31" ht="15.75" customHeight="1">
      <c r="A425" s="107" t="s">
        <v>430</v>
      </c>
      <c r="B425" s="107">
        <v>422</v>
      </c>
      <c r="C425" s="107" t="s">
        <v>114</v>
      </c>
      <c r="D425" s="107"/>
      <c r="E425" s="107">
        <v>5.05</v>
      </c>
      <c r="F425" s="106"/>
      <c r="G425" s="108"/>
      <c r="H425" s="108"/>
      <c r="I425" s="108"/>
      <c r="J425" s="107"/>
      <c r="P425" s="107"/>
      <c r="Q425" s="108"/>
      <c r="R425" s="108"/>
      <c r="S425" s="108"/>
      <c r="T425" s="107"/>
      <c r="U425" s="107"/>
      <c r="V425" s="107"/>
      <c r="W425" s="109"/>
      <c r="X425" s="107"/>
    </row>
    <row r="426" spans="1:31" ht="15.75" customHeight="1">
      <c r="A426" s="107" t="s">
        <v>429</v>
      </c>
      <c r="B426" s="107">
        <v>423</v>
      </c>
      <c r="C426" s="107" t="s">
        <v>114</v>
      </c>
      <c r="D426" s="107"/>
      <c r="E426" s="107">
        <v>4.5599999999999996</v>
      </c>
      <c r="F426" s="109"/>
      <c r="G426" s="108"/>
      <c r="H426" s="107"/>
      <c r="I426" s="107"/>
      <c r="J426" s="107"/>
      <c r="P426" s="107"/>
      <c r="Q426" s="108"/>
      <c r="R426" s="108"/>
      <c r="S426" s="108"/>
      <c r="T426" s="107"/>
      <c r="U426" s="107"/>
      <c r="V426" s="107"/>
      <c r="W426" s="109"/>
      <c r="X426" s="107"/>
    </row>
    <row r="427" spans="1:31" ht="15.75" customHeight="1">
      <c r="A427" s="107" t="s">
        <v>428</v>
      </c>
      <c r="B427" s="107">
        <v>424</v>
      </c>
      <c r="C427" s="107" t="s">
        <v>114</v>
      </c>
      <c r="D427" s="107"/>
      <c r="E427" s="107">
        <v>2.06</v>
      </c>
      <c r="F427" s="106"/>
      <c r="G427" s="108"/>
      <c r="H427" s="107"/>
      <c r="I427" s="107"/>
      <c r="J427" s="107"/>
      <c r="P427" s="107"/>
      <c r="Q427" s="108"/>
      <c r="R427" s="108"/>
      <c r="S427" s="107"/>
      <c r="T427" s="107"/>
      <c r="U427" s="107"/>
      <c r="V427" s="107"/>
      <c r="W427" s="109"/>
      <c r="X427" s="107"/>
    </row>
    <row r="428" spans="1:31" ht="15.75" customHeight="1">
      <c r="A428" s="107" t="s">
        <v>427</v>
      </c>
      <c r="B428" s="107">
        <v>425</v>
      </c>
      <c r="C428" s="107" t="s">
        <v>114</v>
      </c>
      <c r="D428" s="107"/>
      <c r="E428" s="107">
        <v>2.62</v>
      </c>
      <c r="F428" s="106"/>
      <c r="G428" s="108"/>
      <c r="H428" s="108"/>
      <c r="I428" s="107"/>
      <c r="J428" s="107"/>
      <c r="P428" s="107"/>
      <c r="Q428" s="108"/>
      <c r="R428" s="107"/>
      <c r="S428" s="108"/>
      <c r="T428" s="107"/>
      <c r="U428" s="107"/>
      <c r="V428" s="107"/>
      <c r="W428" s="109"/>
      <c r="X428" s="107"/>
    </row>
    <row r="429" spans="1:31" ht="15.75" customHeight="1">
      <c r="A429" s="107" t="s">
        <v>426</v>
      </c>
      <c r="B429" s="107">
        <v>426</v>
      </c>
      <c r="C429" s="107" t="s">
        <v>114</v>
      </c>
      <c r="D429" s="107"/>
      <c r="E429" s="107">
        <v>6.15</v>
      </c>
      <c r="F429" s="106"/>
      <c r="G429" s="108"/>
      <c r="H429" s="107"/>
      <c r="I429" s="107"/>
      <c r="J429" s="107"/>
      <c r="P429" s="107"/>
      <c r="Q429" s="108"/>
      <c r="R429" s="108"/>
      <c r="S429" s="108"/>
      <c r="T429" s="107"/>
      <c r="U429" s="107"/>
      <c r="V429" s="107"/>
      <c r="W429" s="109"/>
      <c r="X429" s="107"/>
    </row>
    <row r="430" spans="1:31" ht="15.75" customHeight="1">
      <c r="A430" s="107" t="s">
        <v>425</v>
      </c>
      <c r="B430" s="107">
        <v>427</v>
      </c>
      <c r="C430" s="107" t="s">
        <v>114</v>
      </c>
      <c r="D430" s="107"/>
      <c r="E430" s="107">
        <v>2.7</v>
      </c>
      <c r="F430" s="106"/>
      <c r="G430" s="108"/>
      <c r="H430" s="108"/>
      <c r="I430" s="108"/>
      <c r="J430" s="107"/>
      <c r="P430" s="107"/>
      <c r="Q430" s="108"/>
      <c r="R430" s="108"/>
      <c r="S430" s="107"/>
      <c r="T430" s="107"/>
      <c r="U430" s="107"/>
      <c r="V430" s="107"/>
      <c r="W430" s="109"/>
      <c r="X430" s="107"/>
      <c r="AE430" s="228"/>
    </row>
    <row r="431" spans="1:31" ht="15.75" customHeight="1">
      <c r="A431" s="107" t="s">
        <v>424</v>
      </c>
      <c r="B431" s="107">
        <v>428</v>
      </c>
      <c r="C431" s="107" t="s">
        <v>114</v>
      </c>
      <c r="D431" s="107"/>
      <c r="E431" s="107">
        <v>2.98</v>
      </c>
      <c r="F431" s="106"/>
      <c r="G431" s="108"/>
      <c r="H431" s="108"/>
      <c r="I431" s="108"/>
      <c r="J431" s="107"/>
      <c r="P431" s="107"/>
      <c r="Q431" s="108"/>
      <c r="R431" s="108"/>
      <c r="S431" s="108"/>
      <c r="T431" s="107"/>
      <c r="U431" s="107"/>
      <c r="V431" s="107"/>
      <c r="W431" s="109"/>
      <c r="X431" s="107"/>
    </row>
    <row r="432" spans="1:31" ht="15.75" customHeight="1">
      <c r="A432" s="107" t="s">
        <v>423</v>
      </c>
      <c r="B432" s="107">
        <v>429</v>
      </c>
      <c r="C432" s="107" t="s">
        <v>114</v>
      </c>
      <c r="D432" s="107"/>
      <c r="E432" s="107">
        <v>0.81</v>
      </c>
      <c r="F432" s="106"/>
      <c r="G432" s="108"/>
      <c r="H432" s="107"/>
      <c r="I432" s="108"/>
      <c r="J432" s="107"/>
      <c r="P432" s="107"/>
      <c r="Q432" s="108"/>
      <c r="R432" s="108"/>
      <c r="S432" s="108"/>
      <c r="T432" s="107"/>
      <c r="U432" s="107"/>
      <c r="V432" s="107"/>
      <c r="W432" s="106"/>
      <c r="X432" s="107"/>
    </row>
    <row r="433" spans="1:26" ht="15.75" customHeight="1">
      <c r="A433" s="107" t="s">
        <v>422</v>
      </c>
      <c r="B433" s="107">
        <v>430</v>
      </c>
      <c r="C433" s="107" t="s">
        <v>114</v>
      </c>
      <c r="D433" s="107"/>
      <c r="E433" s="107">
        <v>8.5500000000000007</v>
      </c>
      <c r="F433" s="106"/>
      <c r="G433" s="108"/>
      <c r="H433" s="107"/>
      <c r="I433" s="108"/>
      <c r="J433" s="107"/>
      <c r="P433" s="107"/>
      <c r="Q433" s="108"/>
      <c r="R433" s="108"/>
      <c r="S433" s="108"/>
      <c r="T433" s="107"/>
      <c r="U433" s="107"/>
      <c r="V433" s="107"/>
      <c r="W433" s="109"/>
      <c r="X433" s="107"/>
    </row>
    <row r="434" spans="1:26" ht="15.75" customHeight="1">
      <c r="A434" s="107" t="s">
        <v>421</v>
      </c>
      <c r="B434" s="107">
        <v>431</v>
      </c>
      <c r="C434" s="107" t="s">
        <v>114</v>
      </c>
      <c r="D434" s="107"/>
      <c r="E434" s="107">
        <v>12.1</v>
      </c>
      <c r="F434" s="109"/>
      <c r="G434" s="108"/>
      <c r="H434" s="107"/>
      <c r="I434" s="108"/>
      <c r="J434" s="107"/>
      <c r="P434" s="107"/>
      <c r="Q434" s="108"/>
      <c r="R434" s="108"/>
      <c r="S434" s="108"/>
      <c r="T434" s="107"/>
      <c r="U434" s="107"/>
      <c r="V434" s="107"/>
      <c r="W434" s="109"/>
      <c r="X434" s="107"/>
    </row>
    <row r="435" spans="1:26" ht="15.75" customHeight="1">
      <c r="A435" s="107" t="s">
        <v>420</v>
      </c>
      <c r="B435" s="107">
        <v>432</v>
      </c>
      <c r="C435" s="107" t="s">
        <v>114</v>
      </c>
      <c r="D435" s="107" t="s">
        <v>281</v>
      </c>
      <c r="E435" s="107">
        <v>0.09</v>
      </c>
      <c r="F435" s="106"/>
      <c r="G435" s="108"/>
      <c r="H435" s="108"/>
      <c r="I435" s="108"/>
      <c r="J435" s="107"/>
      <c r="P435" s="107"/>
      <c r="Q435" s="107"/>
      <c r="R435" s="107"/>
      <c r="S435" s="107"/>
      <c r="T435" s="107"/>
      <c r="U435" s="107"/>
      <c r="V435" s="107"/>
      <c r="W435" s="110"/>
      <c r="X435" s="107"/>
    </row>
    <row r="436" spans="1:26" ht="15.75" customHeight="1">
      <c r="A436" s="107" t="s">
        <v>419</v>
      </c>
      <c r="B436" s="107">
        <v>433</v>
      </c>
      <c r="C436" s="107" t="s">
        <v>117</v>
      </c>
      <c r="D436" s="107"/>
      <c r="E436" s="107">
        <v>3.08</v>
      </c>
      <c r="F436" s="106"/>
      <c r="G436" s="108"/>
      <c r="H436" s="108"/>
      <c r="I436" s="108"/>
      <c r="J436" s="107"/>
      <c r="P436" s="107"/>
      <c r="Q436" s="108"/>
      <c r="R436" s="108"/>
      <c r="S436" s="108"/>
      <c r="T436" s="107"/>
      <c r="U436" s="107"/>
      <c r="V436" s="107"/>
      <c r="W436" s="106"/>
      <c r="X436" s="107"/>
    </row>
    <row r="437" spans="1:26" ht="15.75" customHeight="1">
      <c r="A437" s="107" t="s">
        <v>418</v>
      </c>
      <c r="B437" s="107">
        <v>434</v>
      </c>
      <c r="C437" s="107" t="s">
        <v>114</v>
      </c>
      <c r="D437" s="107" t="s">
        <v>478</v>
      </c>
      <c r="E437" s="107">
        <v>1.05</v>
      </c>
      <c r="F437" s="107"/>
      <c r="G437" s="108"/>
      <c r="H437" s="108"/>
      <c r="I437" s="108"/>
      <c r="J437" s="107"/>
      <c r="P437" s="107"/>
      <c r="Q437" s="108"/>
      <c r="R437" s="107"/>
      <c r="S437" s="107"/>
      <c r="T437" s="107"/>
      <c r="U437" s="107"/>
      <c r="V437" s="107"/>
      <c r="W437" s="109"/>
      <c r="X437" s="107"/>
      <c r="Z437" s="229"/>
    </row>
    <row r="438" spans="1:26" ht="15.75" customHeight="1">
      <c r="A438" s="107" t="s">
        <v>417</v>
      </c>
      <c r="B438" s="107">
        <v>435</v>
      </c>
      <c r="C438" s="107" t="s">
        <v>114</v>
      </c>
      <c r="D438" s="107"/>
      <c r="E438" s="107">
        <v>1.6</v>
      </c>
      <c r="F438" s="106"/>
      <c r="G438" s="108"/>
      <c r="H438" s="108"/>
      <c r="I438" s="108"/>
      <c r="J438" s="107"/>
      <c r="P438" s="107"/>
      <c r="Q438" s="108"/>
      <c r="R438" s="108"/>
      <c r="S438" s="107"/>
      <c r="T438" s="107"/>
      <c r="U438" s="107"/>
      <c r="V438" s="107"/>
      <c r="W438" s="109"/>
      <c r="X438" s="107"/>
    </row>
    <row r="439" spans="1:26" ht="15.75" customHeight="1">
      <c r="A439" s="107" t="s">
        <v>416</v>
      </c>
      <c r="B439" s="107">
        <v>436</v>
      </c>
      <c r="C439" s="107" t="s">
        <v>117</v>
      </c>
      <c r="D439" s="107"/>
      <c r="E439" s="107">
        <v>2.1800000000000002</v>
      </c>
      <c r="F439" s="106"/>
      <c r="G439" s="108"/>
      <c r="H439" s="108"/>
      <c r="I439" s="108"/>
      <c r="J439" s="107"/>
      <c r="P439" s="107"/>
      <c r="Q439" s="108"/>
      <c r="R439" s="108"/>
      <c r="S439" s="107"/>
      <c r="T439" s="107"/>
      <c r="U439" s="107"/>
      <c r="V439" s="107"/>
      <c r="W439" s="110"/>
      <c r="X439" s="107"/>
    </row>
    <row r="440" spans="1:26" ht="15.75" customHeight="1">
      <c r="A440" s="107" t="s">
        <v>415</v>
      </c>
      <c r="B440" s="107">
        <v>437</v>
      </c>
      <c r="C440" s="107" t="s">
        <v>114</v>
      </c>
      <c r="D440" s="107" t="s">
        <v>244</v>
      </c>
      <c r="E440" s="107">
        <v>0.46</v>
      </c>
      <c r="F440" s="107"/>
      <c r="G440" s="108"/>
      <c r="H440" s="107"/>
      <c r="I440" s="107"/>
      <c r="J440" s="107"/>
      <c r="P440" s="107"/>
      <c r="Q440" s="108"/>
      <c r="R440" s="108"/>
      <c r="S440" s="107"/>
      <c r="T440" s="107"/>
      <c r="U440" s="107"/>
      <c r="V440" s="107"/>
      <c r="W440" s="109"/>
      <c r="X440" s="107"/>
    </row>
    <row r="441" spans="1:26" ht="15.75" customHeight="1">
      <c r="A441" s="107" t="s">
        <v>413</v>
      </c>
      <c r="B441" s="107">
        <v>438</v>
      </c>
      <c r="C441" s="107" t="s">
        <v>114</v>
      </c>
      <c r="D441" s="107"/>
      <c r="E441" s="107">
        <v>0.66</v>
      </c>
      <c r="F441" s="106"/>
      <c r="G441" s="108"/>
      <c r="H441" s="108"/>
      <c r="I441" s="108"/>
      <c r="J441" s="107"/>
      <c r="P441" s="107"/>
      <c r="Q441" s="108"/>
      <c r="R441" s="108"/>
      <c r="S441" s="107"/>
      <c r="T441" s="107"/>
      <c r="U441" s="107"/>
      <c r="V441" s="107"/>
      <c r="W441" s="109"/>
      <c r="X441" s="107"/>
    </row>
    <row r="442" spans="1:26" ht="15.75" customHeight="1">
      <c r="A442" s="107" t="s">
        <v>412</v>
      </c>
      <c r="B442" s="107">
        <v>439</v>
      </c>
      <c r="C442" s="107" t="s">
        <v>117</v>
      </c>
      <c r="D442" s="107"/>
      <c r="E442" s="107">
        <v>11</v>
      </c>
      <c r="F442" s="109"/>
      <c r="G442" s="108"/>
      <c r="H442" s="108"/>
      <c r="I442" s="108"/>
      <c r="J442" s="107"/>
      <c r="P442" s="107"/>
      <c r="Q442" s="108"/>
      <c r="R442" s="108"/>
      <c r="S442" s="108"/>
      <c r="T442" s="107"/>
      <c r="U442" s="107"/>
      <c r="V442" s="107"/>
      <c r="W442" s="106"/>
      <c r="X442" s="107"/>
    </row>
    <row r="443" spans="1:26" ht="15.75" customHeight="1">
      <c r="A443" s="107" t="s">
        <v>411</v>
      </c>
      <c r="B443" s="107">
        <v>440</v>
      </c>
      <c r="C443" s="107" t="s">
        <v>114</v>
      </c>
      <c r="D443" s="107"/>
      <c r="E443" s="107">
        <v>10.1</v>
      </c>
      <c r="F443" s="106"/>
      <c r="G443" s="108"/>
      <c r="H443" s="108"/>
      <c r="I443" s="108"/>
      <c r="J443" s="107"/>
      <c r="P443" s="107"/>
      <c r="Q443" s="108"/>
      <c r="R443" s="107"/>
      <c r="S443" s="107"/>
      <c r="T443" s="107"/>
      <c r="U443" s="107"/>
      <c r="V443" s="107"/>
      <c r="W443" s="109"/>
      <c r="X443" s="107"/>
    </row>
    <row r="444" spans="1:26" ht="15.75" customHeight="1">
      <c r="A444" s="107" t="s">
        <v>925</v>
      </c>
      <c r="B444" s="107">
        <v>441</v>
      </c>
      <c r="C444" s="107" t="s">
        <v>283</v>
      </c>
      <c r="D444" s="107"/>
      <c r="E444" s="107">
        <v>1.92</v>
      </c>
      <c r="F444" s="106"/>
      <c r="G444" s="108"/>
      <c r="H444" s="108"/>
      <c r="I444" s="108"/>
      <c r="J444" s="107"/>
      <c r="P444" s="107"/>
      <c r="Q444" s="108"/>
      <c r="R444" s="108"/>
      <c r="S444" s="107"/>
      <c r="T444" s="107"/>
      <c r="U444" s="107"/>
      <c r="V444" s="107"/>
      <c r="W444" s="109"/>
      <c r="X444" s="107"/>
    </row>
    <row r="445" spans="1:26" ht="15.75" customHeight="1">
      <c r="A445" s="107" t="s">
        <v>410</v>
      </c>
      <c r="B445" s="107">
        <v>442</v>
      </c>
      <c r="C445" s="107" t="s">
        <v>114</v>
      </c>
      <c r="D445" s="107"/>
      <c r="E445" s="107">
        <v>9.15</v>
      </c>
      <c r="F445" s="107"/>
      <c r="G445" s="108"/>
      <c r="H445" s="108"/>
      <c r="I445" s="108"/>
      <c r="J445" s="107"/>
      <c r="P445" s="107"/>
      <c r="Q445" s="108"/>
      <c r="R445" s="108"/>
      <c r="S445" s="108"/>
      <c r="T445" s="107"/>
      <c r="U445" s="107"/>
      <c r="V445" s="107"/>
      <c r="W445" s="110"/>
      <c r="X445" s="107"/>
    </row>
    <row r="446" spans="1:26" ht="15.75" customHeight="1">
      <c r="A446" s="107" t="s">
        <v>409</v>
      </c>
      <c r="B446" s="107">
        <v>443</v>
      </c>
      <c r="C446" s="107" t="s">
        <v>117</v>
      </c>
      <c r="D446" s="107"/>
      <c r="E446" s="107">
        <v>1.2</v>
      </c>
      <c r="F446" s="106"/>
      <c r="G446" s="108"/>
      <c r="H446" s="108"/>
      <c r="I446" s="108"/>
      <c r="J446" s="107"/>
      <c r="P446" s="107"/>
      <c r="Q446" s="108"/>
      <c r="R446" s="107"/>
      <c r="S446" s="107"/>
      <c r="T446" s="107"/>
      <c r="U446" s="107"/>
      <c r="V446" s="107"/>
      <c r="W446" s="109"/>
      <c r="X446" s="107"/>
    </row>
    <row r="447" spans="1:26" ht="15.75" customHeight="1">
      <c r="A447" s="107" t="s">
        <v>408</v>
      </c>
      <c r="B447" s="107">
        <v>444</v>
      </c>
      <c r="C447" s="107" t="s">
        <v>114</v>
      </c>
      <c r="D447" s="107"/>
      <c r="E447" s="107">
        <v>11.4</v>
      </c>
      <c r="F447" s="109"/>
      <c r="G447" s="108"/>
      <c r="H447" s="108"/>
      <c r="I447" s="108"/>
      <c r="J447" s="107"/>
      <c r="P447" s="107"/>
      <c r="Q447" s="108"/>
      <c r="R447" s="107"/>
      <c r="S447" s="108"/>
      <c r="T447" s="107"/>
      <c r="U447" s="107"/>
      <c r="V447" s="107"/>
      <c r="W447" s="106"/>
      <c r="X447" s="107"/>
    </row>
    <row r="448" spans="1:26" ht="15.75" customHeight="1">
      <c r="A448" s="107" t="s">
        <v>407</v>
      </c>
      <c r="B448" s="107">
        <v>445</v>
      </c>
      <c r="C448" s="107" t="s">
        <v>114</v>
      </c>
      <c r="D448" s="107"/>
      <c r="E448" s="107">
        <v>0.62</v>
      </c>
      <c r="F448" s="106"/>
      <c r="G448" s="108"/>
      <c r="H448" s="108"/>
      <c r="I448" s="108"/>
      <c r="J448" s="107"/>
      <c r="P448" s="107"/>
      <c r="Q448" s="108"/>
      <c r="R448" s="108"/>
      <c r="S448" s="108"/>
      <c r="T448" s="107"/>
      <c r="U448" s="107"/>
      <c r="V448" s="107"/>
      <c r="W448" s="109"/>
      <c r="X448" s="107"/>
    </row>
    <row r="449" spans="1:32" ht="15.75" customHeight="1">
      <c r="A449" s="107" t="s">
        <v>406</v>
      </c>
      <c r="B449" s="107">
        <v>446</v>
      </c>
      <c r="C449" s="107" t="s">
        <v>117</v>
      </c>
      <c r="D449" s="107"/>
      <c r="E449" s="107">
        <v>2.66</v>
      </c>
      <c r="F449" s="106"/>
      <c r="G449" s="108"/>
      <c r="H449" s="108"/>
      <c r="I449" s="108"/>
      <c r="J449" s="107"/>
      <c r="P449" s="107"/>
      <c r="Q449" s="108"/>
      <c r="R449" s="108"/>
      <c r="S449" s="108"/>
      <c r="T449" s="107"/>
      <c r="U449" s="107"/>
      <c r="V449" s="107"/>
      <c r="W449" s="110"/>
      <c r="X449" s="107"/>
    </row>
    <row r="450" spans="1:32" ht="15.75" customHeight="1">
      <c r="A450" s="107" t="s">
        <v>405</v>
      </c>
      <c r="B450" s="107">
        <v>447</v>
      </c>
      <c r="C450" s="107" t="s">
        <v>114</v>
      </c>
      <c r="D450" s="107"/>
      <c r="E450" s="107">
        <v>5.05</v>
      </c>
      <c r="F450" s="106"/>
      <c r="G450" s="108"/>
      <c r="H450" s="108"/>
      <c r="I450" s="108"/>
      <c r="J450" s="107"/>
      <c r="P450" s="107"/>
      <c r="Q450" s="108"/>
      <c r="R450" s="108"/>
      <c r="S450" s="108"/>
      <c r="T450" s="107"/>
      <c r="U450" s="107"/>
      <c r="V450" s="107"/>
      <c r="W450" s="109"/>
      <c r="X450" s="107"/>
    </row>
    <row r="451" spans="1:32" ht="15.75" customHeight="1">
      <c r="A451" s="107" t="s">
        <v>404</v>
      </c>
      <c r="B451" s="107">
        <v>448</v>
      </c>
      <c r="C451" s="107" t="s">
        <v>117</v>
      </c>
      <c r="D451" s="107"/>
      <c r="E451" s="107">
        <v>7.8</v>
      </c>
      <c r="F451" s="106"/>
      <c r="G451" s="108"/>
      <c r="H451" s="108"/>
      <c r="I451" s="108"/>
      <c r="J451" s="107"/>
      <c r="P451" s="107"/>
      <c r="Q451" s="108"/>
      <c r="R451" s="108"/>
      <c r="S451" s="108"/>
      <c r="T451" s="107"/>
      <c r="U451" s="107"/>
      <c r="V451" s="107"/>
      <c r="W451" s="109"/>
      <c r="X451" s="107"/>
    </row>
    <row r="452" spans="1:32" ht="15.75" customHeight="1">
      <c r="A452" s="107" t="s">
        <v>403</v>
      </c>
      <c r="B452" s="107">
        <v>449</v>
      </c>
      <c r="C452" s="107" t="s">
        <v>114</v>
      </c>
      <c r="D452" s="107" t="s">
        <v>121</v>
      </c>
      <c r="E452" s="107">
        <v>0.35</v>
      </c>
      <c r="F452" s="107"/>
      <c r="G452" s="108"/>
      <c r="H452" s="108"/>
      <c r="I452" s="108"/>
      <c r="J452" s="107"/>
      <c r="P452" s="107"/>
      <c r="Q452" s="107"/>
      <c r="R452" s="107"/>
      <c r="S452" s="107"/>
      <c r="T452" s="107"/>
      <c r="U452" s="107"/>
      <c r="V452" s="107"/>
      <c r="W452" s="106"/>
      <c r="X452" s="107"/>
    </row>
    <row r="453" spans="1:32" ht="15.75" customHeight="1">
      <c r="A453" s="107" t="s">
        <v>1209</v>
      </c>
      <c r="B453" s="107">
        <v>450</v>
      </c>
      <c r="C453" s="107" t="s">
        <v>283</v>
      </c>
      <c r="D453" s="107"/>
      <c r="E453" s="107">
        <v>0</v>
      </c>
      <c r="F453" s="106"/>
      <c r="G453" s="108"/>
      <c r="H453" s="108"/>
      <c r="I453" s="108"/>
      <c r="J453" s="107"/>
      <c r="P453" s="107"/>
      <c r="Q453" s="107"/>
      <c r="R453" s="107"/>
      <c r="S453" s="107"/>
      <c r="T453" s="107"/>
      <c r="U453" s="107"/>
      <c r="V453" s="107"/>
      <c r="W453" s="106"/>
      <c r="X453" s="107"/>
    </row>
    <row r="454" spans="1:32" ht="15.75" customHeight="1">
      <c r="A454" s="107" t="s">
        <v>402</v>
      </c>
      <c r="B454" s="107">
        <v>451</v>
      </c>
      <c r="C454" s="107" t="s">
        <v>117</v>
      </c>
      <c r="D454" s="107"/>
      <c r="E454" s="107">
        <v>1.1200000000000001</v>
      </c>
      <c r="F454" s="106"/>
      <c r="G454" s="108"/>
      <c r="H454" s="107"/>
      <c r="I454" s="108"/>
      <c r="J454" s="107"/>
      <c r="P454" s="107"/>
      <c r="Q454" s="108"/>
      <c r="R454" s="107"/>
      <c r="S454" s="107"/>
      <c r="T454" s="107"/>
      <c r="U454" s="107"/>
      <c r="V454" s="107"/>
      <c r="W454" s="109"/>
      <c r="X454" s="107"/>
    </row>
    <row r="455" spans="1:32" ht="15.75" customHeight="1">
      <c r="A455" s="107" t="s">
        <v>401</v>
      </c>
      <c r="B455" s="107">
        <v>452</v>
      </c>
      <c r="C455" s="107" t="s">
        <v>114</v>
      </c>
      <c r="D455" s="107"/>
      <c r="E455" s="107">
        <v>12.7</v>
      </c>
      <c r="F455" s="109"/>
      <c r="G455" s="108"/>
      <c r="H455" s="107"/>
      <c r="I455" s="108"/>
      <c r="J455" s="107"/>
      <c r="P455" s="107"/>
      <c r="Q455" s="108"/>
      <c r="R455" s="108"/>
      <c r="S455" s="108"/>
      <c r="T455" s="107"/>
      <c r="U455" s="107"/>
      <c r="V455" s="107"/>
      <c r="W455" s="109"/>
      <c r="X455" s="107"/>
    </row>
    <row r="456" spans="1:32" ht="15.75" customHeight="1">
      <c r="A456" s="107" t="s">
        <v>400</v>
      </c>
      <c r="B456" s="107">
        <v>453</v>
      </c>
      <c r="C456" s="107" t="s">
        <v>114</v>
      </c>
      <c r="D456" s="107"/>
      <c r="E456" s="107">
        <v>18.7</v>
      </c>
      <c r="F456" s="107"/>
      <c r="G456" s="108"/>
      <c r="H456" s="108"/>
      <c r="I456" s="108"/>
      <c r="J456" s="107"/>
      <c r="P456" s="107"/>
      <c r="Q456" s="108"/>
      <c r="R456" s="108"/>
      <c r="S456" s="108"/>
      <c r="T456" s="107"/>
      <c r="U456" s="107"/>
      <c r="V456" s="107"/>
      <c r="W456" s="110"/>
      <c r="X456" s="107"/>
    </row>
    <row r="457" spans="1:32" ht="15.75" customHeight="1">
      <c r="A457" s="107" t="s">
        <v>399</v>
      </c>
      <c r="B457" s="107">
        <v>454</v>
      </c>
      <c r="C457" s="107" t="s">
        <v>114</v>
      </c>
      <c r="D457" s="107"/>
      <c r="E457" s="107">
        <v>1.74</v>
      </c>
      <c r="F457" s="107"/>
      <c r="G457" s="108"/>
      <c r="H457" s="108"/>
      <c r="I457" s="108"/>
      <c r="J457" s="107"/>
      <c r="P457" s="107"/>
      <c r="Q457" s="108"/>
      <c r="R457" s="108"/>
      <c r="S457" s="108"/>
      <c r="T457" s="107"/>
      <c r="U457" s="107"/>
      <c r="V457" s="107"/>
      <c r="W457" s="109"/>
      <c r="X457" s="107"/>
    </row>
    <row r="458" spans="1:32" ht="15.75" customHeight="1">
      <c r="A458" s="107" t="s">
        <v>398</v>
      </c>
      <c r="B458" s="107">
        <v>455</v>
      </c>
      <c r="C458" s="107" t="s">
        <v>114</v>
      </c>
      <c r="D458" s="107"/>
      <c r="E458" s="107">
        <v>6.45</v>
      </c>
      <c r="F458" s="106"/>
      <c r="G458" s="108"/>
      <c r="H458" s="108"/>
      <c r="I458" s="108"/>
      <c r="J458" s="107"/>
      <c r="P458" s="107"/>
      <c r="Q458" s="108"/>
      <c r="R458" s="108"/>
      <c r="S458" s="108"/>
      <c r="T458" s="107"/>
      <c r="U458" s="107"/>
      <c r="V458" s="107"/>
      <c r="W458" s="109"/>
      <c r="X458" s="107"/>
    </row>
    <row r="459" spans="1:32" ht="15.75" customHeight="1">
      <c r="A459" s="107" t="s">
        <v>397</v>
      </c>
      <c r="B459" s="107">
        <v>456</v>
      </c>
      <c r="C459" s="107" t="s">
        <v>114</v>
      </c>
      <c r="D459" s="107"/>
      <c r="E459" s="107">
        <v>19.899999999999999</v>
      </c>
      <c r="F459" s="107"/>
      <c r="G459" s="108"/>
      <c r="H459" s="108"/>
      <c r="I459" s="108"/>
      <c r="J459" s="107"/>
      <c r="P459" s="107"/>
      <c r="Q459" s="108"/>
      <c r="R459" s="108"/>
      <c r="S459" s="108"/>
      <c r="T459" s="107"/>
      <c r="U459" s="107"/>
      <c r="V459" s="107"/>
      <c r="W459" s="109"/>
      <c r="X459" s="107"/>
    </row>
    <row r="460" spans="1:32" ht="15.75" customHeight="1">
      <c r="A460" s="107" t="s">
        <v>396</v>
      </c>
      <c r="B460" s="107">
        <v>457</v>
      </c>
      <c r="C460" s="107" t="s">
        <v>117</v>
      </c>
      <c r="D460" s="107"/>
      <c r="E460" s="107">
        <v>23.3</v>
      </c>
      <c r="F460" s="106"/>
      <c r="G460" s="108"/>
      <c r="H460" s="108"/>
      <c r="I460" s="108"/>
      <c r="J460" s="107"/>
      <c r="P460" s="107"/>
      <c r="Q460" s="108"/>
      <c r="R460" s="108"/>
      <c r="S460" s="108"/>
      <c r="T460" s="107"/>
      <c r="U460" s="107"/>
      <c r="V460" s="107"/>
      <c r="W460" s="109"/>
      <c r="X460" s="107"/>
    </row>
    <row r="461" spans="1:32" ht="15.75" customHeight="1">
      <c r="A461" s="107" t="s">
        <v>395</v>
      </c>
      <c r="B461" s="107">
        <v>458</v>
      </c>
      <c r="C461" s="107" t="s">
        <v>114</v>
      </c>
      <c r="D461" s="107"/>
      <c r="E461" s="107">
        <v>38.75</v>
      </c>
      <c r="F461" s="107"/>
      <c r="G461" s="108"/>
      <c r="H461" s="107"/>
      <c r="I461" s="107"/>
      <c r="J461" s="107"/>
      <c r="P461" s="107"/>
      <c r="Q461" s="108"/>
      <c r="R461" s="108"/>
      <c r="S461" s="108"/>
      <c r="T461" s="107"/>
      <c r="U461" s="107"/>
      <c r="V461" s="107"/>
      <c r="W461" s="109"/>
      <c r="X461" s="107"/>
    </row>
    <row r="462" spans="1:32" ht="15.75" customHeight="1">
      <c r="A462" s="107" t="s">
        <v>394</v>
      </c>
      <c r="B462" s="107">
        <v>459</v>
      </c>
      <c r="C462" s="107" t="s">
        <v>114</v>
      </c>
      <c r="D462" s="107"/>
      <c r="E462" s="107">
        <v>114</v>
      </c>
      <c r="F462" s="107"/>
      <c r="G462" s="108"/>
      <c r="H462" s="108"/>
      <c r="I462" s="108"/>
      <c r="J462" s="107"/>
      <c r="P462" s="107"/>
      <c r="Q462" s="108"/>
      <c r="R462" s="108"/>
      <c r="S462" s="108"/>
      <c r="T462" s="107"/>
      <c r="U462" s="107"/>
      <c r="V462" s="107"/>
      <c r="W462" s="109"/>
      <c r="X462" s="107"/>
    </row>
    <row r="463" spans="1:32" ht="15.75" customHeight="1">
      <c r="A463" s="107" t="s">
        <v>393</v>
      </c>
      <c r="B463" s="107">
        <v>460</v>
      </c>
      <c r="C463" s="107" t="s">
        <v>114</v>
      </c>
      <c r="D463" s="107"/>
      <c r="E463" s="107">
        <v>63.75</v>
      </c>
      <c r="F463" s="107"/>
      <c r="G463" s="108"/>
      <c r="H463" s="108"/>
      <c r="I463" s="108"/>
      <c r="J463" s="107"/>
      <c r="P463" s="107"/>
      <c r="Q463" s="108"/>
      <c r="R463" s="108"/>
      <c r="S463" s="108"/>
      <c r="T463" s="111"/>
      <c r="U463" s="107"/>
      <c r="V463" s="107"/>
      <c r="W463" s="109"/>
      <c r="X463" s="107"/>
      <c r="AE463" s="228"/>
      <c r="AF463" s="228"/>
    </row>
    <row r="464" spans="1:32" ht="15.75" customHeight="1">
      <c r="A464" s="107" t="s">
        <v>392</v>
      </c>
      <c r="B464" s="107">
        <v>461</v>
      </c>
      <c r="C464" s="107" t="s">
        <v>114</v>
      </c>
      <c r="D464" s="107"/>
      <c r="E464" s="107">
        <v>4.18</v>
      </c>
      <c r="F464" s="106"/>
      <c r="G464" s="108"/>
      <c r="H464" s="108"/>
      <c r="I464" s="108"/>
      <c r="J464" s="107"/>
      <c r="P464" s="107"/>
      <c r="Q464" s="108"/>
      <c r="R464" s="108"/>
      <c r="S464" s="108"/>
      <c r="T464" s="107"/>
      <c r="U464" s="107"/>
      <c r="V464" s="107"/>
      <c r="W464" s="109"/>
      <c r="X464" s="107"/>
    </row>
    <row r="465" spans="1:24" ht="15.75" customHeight="1">
      <c r="A465" s="107" t="s">
        <v>391</v>
      </c>
      <c r="B465" s="107">
        <v>462</v>
      </c>
      <c r="C465" s="107" t="s">
        <v>117</v>
      </c>
      <c r="D465" s="107"/>
      <c r="E465" s="107">
        <v>5.4</v>
      </c>
      <c r="F465" s="107"/>
      <c r="G465" s="107"/>
      <c r="H465" s="107"/>
      <c r="I465" s="108"/>
      <c r="J465" s="107"/>
      <c r="P465" s="107"/>
      <c r="Q465" s="108"/>
      <c r="R465" s="108"/>
      <c r="S465" s="108"/>
      <c r="T465" s="107"/>
      <c r="U465" s="107"/>
      <c r="V465" s="107"/>
      <c r="W465" s="106"/>
      <c r="X465" s="107"/>
    </row>
    <row r="466" spans="1:24" ht="15.75" customHeight="1">
      <c r="A466" s="107" t="s">
        <v>390</v>
      </c>
      <c r="B466" s="107">
        <v>463</v>
      </c>
      <c r="C466" s="107" t="s">
        <v>114</v>
      </c>
      <c r="D466" s="107"/>
      <c r="E466" s="107">
        <v>2.46</v>
      </c>
      <c r="F466" s="107"/>
      <c r="G466" s="108"/>
      <c r="H466" s="108"/>
      <c r="I466" s="108"/>
      <c r="J466" s="107"/>
      <c r="P466" s="107"/>
      <c r="Q466" s="108"/>
      <c r="R466" s="108"/>
      <c r="S466" s="108"/>
      <c r="T466" s="107"/>
      <c r="U466" s="107"/>
      <c r="V466" s="107"/>
      <c r="W466" s="110"/>
      <c r="X466" s="107"/>
    </row>
    <row r="467" spans="1:24" ht="15.75" customHeight="1">
      <c r="A467" s="107" t="s">
        <v>389</v>
      </c>
      <c r="B467" s="107">
        <v>464</v>
      </c>
      <c r="C467" s="107" t="s">
        <v>114</v>
      </c>
      <c r="D467" s="107"/>
      <c r="E467" s="107">
        <v>4.4800000000000004</v>
      </c>
      <c r="F467" s="107"/>
      <c r="G467" s="108"/>
      <c r="H467" s="108"/>
      <c r="I467" s="108"/>
      <c r="J467" s="107"/>
      <c r="P467" s="107"/>
      <c r="Q467" s="108"/>
      <c r="R467" s="107"/>
      <c r="S467" s="107"/>
      <c r="T467" s="107"/>
      <c r="U467" s="107"/>
      <c r="V467" s="107"/>
      <c r="W467" s="109"/>
      <c r="X467" s="107"/>
    </row>
    <row r="468" spans="1:24" ht="15.75" customHeight="1">
      <c r="A468" s="107" t="s">
        <v>388</v>
      </c>
      <c r="B468" s="107">
        <v>465</v>
      </c>
      <c r="C468" s="107" t="s">
        <v>114</v>
      </c>
      <c r="D468" s="107"/>
      <c r="E468" s="107">
        <v>5.9</v>
      </c>
      <c r="F468" s="109"/>
      <c r="G468" s="108"/>
      <c r="H468" s="107"/>
      <c r="I468" s="107"/>
      <c r="J468" s="107"/>
      <c r="P468" s="107"/>
      <c r="Q468" s="108"/>
      <c r="R468" s="108"/>
      <c r="S468" s="108"/>
      <c r="T468" s="107"/>
      <c r="U468" s="107"/>
      <c r="V468" s="107"/>
      <c r="W468" s="109"/>
      <c r="X468" s="107"/>
    </row>
    <row r="469" spans="1:24" ht="15.75" customHeight="1">
      <c r="A469" s="107" t="s">
        <v>387</v>
      </c>
      <c r="B469" s="107">
        <v>466</v>
      </c>
      <c r="C469" s="107" t="s">
        <v>114</v>
      </c>
      <c r="D469" s="107"/>
      <c r="E469" s="107">
        <v>143</v>
      </c>
      <c r="F469" s="109"/>
      <c r="G469" s="108"/>
      <c r="H469" s="108"/>
      <c r="I469" s="108"/>
      <c r="J469" s="107"/>
      <c r="P469" s="107"/>
      <c r="Q469" s="108"/>
      <c r="R469" s="108"/>
      <c r="S469" s="108"/>
      <c r="T469" s="107"/>
      <c r="U469" s="107"/>
      <c r="V469" s="107"/>
      <c r="W469" s="109"/>
      <c r="X469" s="107"/>
    </row>
    <row r="470" spans="1:24" ht="15.75" customHeight="1">
      <c r="A470" s="107" t="s">
        <v>386</v>
      </c>
      <c r="B470" s="107">
        <v>467</v>
      </c>
      <c r="C470" s="107" t="s">
        <v>114</v>
      </c>
      <c r="D470" s="107"/>
      <c r="E470" s="107">
        <v>49.75</v>
      </c>
      <c r="F470" s="106"/>
      <c r="G470" s="108"/>
      <c r="H470" s="108"/>
      <c r="I470" s="108"/>
      <c r="J470" s="107"/>
      <c r="P470" s="107"/>
      <c r="Q470" s="108"/>
      <c r="R470" s="108"/>
      <c r="S470" s="108"/>
      <c r="T470" s="107"/>
      <c r="U470" s="107"/>
      <c r="V470" s="107"/>
      <c r="W470" s="110"/>
      <c r="X470" s="107"/>
    </row>
    <row r="471" spans="1:24" ht="15.75" customHeight="1">
      <c r="A471" s="107" t="s">
        <v>385</v>
      </c>
      <c r="B471" s="107">
        <v>468</v>
      </c>
      <c r="C471" s="107" t="s">
        <v>117</v>
      </c>
      <c r="D471" s="107"/>
      <c r="E471" s="107">
        <v>19.600000000000001</v>
      </c>
      <c r="F471" s="106"/>
      <c r="G471" s="108"/>
      <c r="H471" s="108"/>
      <c r="I471" s="108"/>
      <c r="J471" s="107"/>
      <c r="P471" s="107"/>
      <c r="Q471" s="108"/>
      <c r="R471" s="108"/>
      <c r="S471" s="108"/>
      <c r="T471" s="107"/>
      <c r="U471" s="107"/>
      <c r="V471" s="107"/>
      <c r="W471" s="106"/>
      <c r="X471" s="107"/>
    </row>
    <row r="472" spans="1:24" ht="15.75" customHeight="1">
      <c r="A472" s="107" t="s">
        <v>384</v>
      </c>
      <c r="B472" s="107">
        <v>469</v>
      </c>
      <c r="C472" s="107" t="s">
        <v>114</v>
      </c>
      <c r="D472" s="107"/>
      <c r="E472" s="107">
        <v>3.86</v>
      </c>
      <c r="F472" s="106"/>
      <c r="G472" s="108"/>
      <c r="H472" s="107"/>
      <c r="I472" s="108"/>
      <c r="J472" s="107"/>
      <c r="P472" s="107"/>
      <c r="Q472" s="108"/>
      <c r="R472" s="107"/>
      <c r="S472" s="108"/>
      <c r="T472" s="107"/>
      <c r="U472" s="107"/>
      <c r="V472" s="107"/>
      <c r="W472" s="106"/>
      <c r="X472" s="107"/>
    </row>
    <row r="473" spans="1:24" ht="15.75" customHeight="1">
      <c r="A473" s="107" t="s">
        <v>383</v>
      </c>
      <c r="B473" s="107">
        <v>470</v>
      </c>
      <c r="C473" s="107" t="s">
        <v>114</v>
      </c>
      <c r="D473" s="107"/>
      <c r="E473" s="107">
        <v>35.75</v>
      </c>
      <c r="F473" s="107"/>
      <c r="G473" s="108"/>
      <c r="H473" s="107"/>
      <c r="I473" s="107"/>
      <c r="J473" s="107"/>
      <c r="P473" s="107"/>
      <c r="Q473" s="108"/>
      <c r="R473" s="108"/>
      <c r="S473" s="108"/>
      <c r="T473" s="107"/>
      <c r="U473" s="107"/>
      <c r="V473" s="107"/>
      <c r="W473" s="109"/>
      <c r="X473" s="107"/>
    </row>
    <row r="474" spans="1:24" ht="15.75" customHeight="1">
      <c r="A474" s="107" t="s">
        <v>382</v>
      </c>
      <c r="B474" s="107">
        <v>471</v>
      </c>
      <c r="C474" s="107" t="s">
        <v>114</v>
      </c>
      <c r="D474" s="107"/>
      <c r="E474" s="107">
        <v>1.25</v>
      </c>
      <c r="F474" s="109"/>
      <c r="G474" s="108"/>
      <c r="H474" s="108"/>
      <c r="I474" s="108"/>
      <c r="J474" s="107"/>
      <c r="P474" s="107"/>
      <c r="Q474" s="108"/>
      <c r="R474" s="108"/>
      <c r="S474" s="108"/>
      <c r="T474" s="107"/>
      <c r="U474" s="107"/>
      <c r="V474" s="107"/>
      <c r="W474" s="109"/>
      <c r="X474" s="107"/>
    </row>
    <row r="475" spans="1:24" ht="15.75" customHeight="1">
      <c r="A475" s="107" t="s">
        <v>381</v>
      </c>
      <c r="B475" s="107">
        <v>472</v>
      </c>
      <c r="C475" s="107" t="s">
        <v>114</v>
      </c>
      <c r="D475" s="107"/>
      <c r="E475" s="107">
        <v>29.75</v>
      </c>
      <c r="F475" s="106"/>
      <c r="G475" s="108"/>
      <c r="H475" s="108"/>
      <c r="I475" s="108"/>
      <c r="J475" s="107"/>
      <c r="P475" s="107"/>
      <c r="Q475" s="108"/>
      <c r="R475" s="108"/>
      <c r="S475" s="108"/>
      <c r="T475" s="107"/>
      <c r="U475" s="107"/>
      <c r="V475" s="107"/>
      <c r="W475" s="109"/>
      <c r="X475" s="107"/>
    </row>
    <row r="476" spans="1:24" ht="15.75" customHeight="1">
      <c r="A476" s="107" t="s">
        <v>380</v>
      </c>
      <c r="B476" s="107">
        <v>473</v>
      </c>
      <c r="C476" s="107" t="s">
        <v>114</v>
      </c>
      <c r="D476" s="107"/>
      <c r="E476" s="107">
        <v>0.76</v>
      </c>
      <c r="F476" s="106"/>
      <c r="G476" s="108"/>
      <c r="H476" s="108"/>
      <c r="I476" s="108"/>
      <c r="J476" s="107"/>
      <c r="P476" s="107"/>
      <c r="Q476" s="108"/>
      <c r="R476" s="108"/>
      <c r="S476" s="108"/>
      <c r="T476" s="107"/>
      <c r="U476" s="107"/>
      <c r="V476" s="107"/>
      <c r="W476" s="109"/>
      <c r="X476" s="107"/>
    </row>
    <row r="477" spans="1:24" ht="15.75" customHeight="1">
      <c r="A477" s="107" t="s">
        <v>379</v>
      </c>
      <c r="B477" s="107">
        <v>474</v>
      </c>
      <c r="C477" s="107" t="s">
        <v>114</v>
      </c>
      <c r="D477" s="107"/>
      <c r="E477" s="107">
        <v>9</v>
      </c>
      <c r="F477" s="109"/>
      <c r="G477" s="108"/>
      <c r="H477" s="108"/>
      <c r="I477" s="108"/>
      <c r="J477" s="107"/>
      <c r="P477" s="107"/>
      <c r="Q477" s="107"/>
      <c r="R477" s="107"/>
      <c r="S477" s="107"/>
      <c r="T477" s="107"/>
      <c r="U477" s="107"/>
      <c r="V477" s="107"/>
      <c r="W477" s="110"/>
      <c r="X477" s="107"/>
    </row>
    <row r="478" spans="1:24" ht="15.75" customHeight="1">
      <c r="A478" s="107" t="s">
        <v>378</v>
      </c>
      <c r="B478" s="107">
        <v>475</v>
      </c>
      <c r="C478" s="107" t="s">
        <v>117</v>
      </c>
      <c r="D478" s="107"/>
      <c r="E478" s="107">
        <v>32</v>
      </c>
      <c r="F478" s="106"/>
      <c r="G478" s="108"/>
      <c r="H478" s="108"/>
      <c r="I478" s="108"/>
      <c r="J478" s="107"/>
      <c r="P478" s="107"/>
      <c r="Q478" s="107"/>
      <c r="R478" s="107"/>
      <c r="S478" s="108"/>
      <c r="T478" s="107"/>
      <c r="U478" s="107"/>
      <c r="V478" s="107"/>
      <c r="W478" s="109"/>
      <c r="X478" s="107"/>
    </row>
    <row r="479" spans="1:24" ht="15.75" customHeight="1">
      <c r="A479" s="107" t="s">
        <v>377</v>
      </c>
      <c r="B479" s="107">
        <v>476</v>
      </c>
      <c r="C479" s="107" t="s">
        <v>114</v>
      </c>
      <c r="D479" s="107"/>
      <c r="E479" s="107">
        <v>6.65</v>
      </c>
      <c r="F479" s="106"/>
      <c r="G479" s="108"/>
      <c r="H479" s="107"/>
      <c r="I479" s="107"/>
      <c r="J479" s="107"/>
      <c r="P479" s="107"/>
      <c r="Q479" s="108"/>
      <c r="R479" s="108"/>
      <c r="S479" s="108"/>
      <c r="T479" s="107"/>
      <c r="U479" s="107"/>
      <c r="V479" s="107"/>
      <c r="W479" s="109"/>
      <c r="X479" s="107"/>
    </row>
    <row r="480" spans="1:24" ht="15.75" customHeight="1">
      <c r="A480" s="107" t="s">
        <v>376</v>
      </c>
      <c r="B480" s="107">
        <v>477</v>
      </c>
      <c r="C480" s="107" t="s">
        <v>117</v>
      </c>
      <c r="D480" s="107"/>
      <c r="E480" s="107">
        <v>2.06</v>
      </c>
      <c r="F480" s="106"/>
      <c r="G480" s="108"/>
      <c r="H480" s="108"/>
      <c r="I480" s="108"/>
      <c r="J480" s="107"/>
      <c r="P480" s="107"/>
      <c r="Q480" s="108"/>
      <c r="R480" s="107"/>
      <c r="S480" s="107"/>
      <c r="T480" s="107"/>
      <c r="U480" s="107"/>
      <c r="V480" s="107"/>
      <c r="W480" s="109"/>
      <c r="X480" s="107"/>
    </row>
    <row r="481" spans="1:32" ht="15.75" customHeight="1">
      <c r="A481" s="107" t="s">
        <v>375</v>
      </c>
      <c r="B481" s="107">
        <v>478</v>
      </c>
      <c r="C481" s="107" t="s">
        <v>117</v>
      </c>
      <c r="D481" s="107"/>
      <c r="E481" s="107">
        <v>0.89</v>
      </c>
      <c r="F481" s="106"/>
      <c r="G481" s="108"/>
      <c r="H481" s="108"/>
      <c r="I481" s="108"/>
      <c r="J481" s="107"/>
      <c r="P481" s="107"/>
      <c r="Q481" s="108"/>
      <c r="R481" s="108"/>
      <c r="S481" s="108"/>
      <c r="T481" s="107"/>
      <c r="U481" s="107"/>
      <c r="V481" s="107"/>
      <c r="W481" s="106"/>
      <c r="X481" s="107"/>
    </row>
    <row r="482" spans="1:32" ht="15.75" customHeight="1">
      <c r="A482" s="107" t="s">
        <v>374</v>
      </c>
      <c r="B482" s="107">
        <v>479</v>
      </c>
      <c r="C482" s="107" t="s">
        <v>114</v>
      </c>
      <c r="D482" s="107"/>
      <c r="E482" s="107">
        <v>5.45</v>
      </c>
      <c r="F482" s="106"/>
      <c r="G482" s="108"/>
      <c r="H482" s="107"/>
      <c r="I482" s="108"/>
      <c r="J482" s="107"/>
      <c r="P482" s="107"/>
      <c r="Q482" s="108"/>
      <c r="R482" s="108"/>
      <c r="S482" s="108"/>
      <c r="T482" s="107"/>
      <c r="U482" s="107"/>
      <c r="V482" s="107"/>
      <c r="W482" s="109"/>
      <c r="X482" s="107"/>
    </row>
    <row r="483" spans="1:32" ht="15.75" customHeight="1">
      <c r="A483" s="107" t="s">
        <v>373</v>
      </c>
      <c r="B483" s="107">
        <v>480</v>
      </c>
      <c r="C483" s="107" t="s">
        <v>114</v>
      </c>
      <c r="D483" s="107" t="s">
        <v>1210</v>
      </c>
      <c r="E483" s="107">
        <v>25.25</v>
      </c>
      <c r="F483" s="106"/>
      <c r="G483" s="108"/>
      <c r="H483" s="108"/>
      <c r="I483" s="108"/>
      <c r="J483" s="107"/>
      <c r="P483" s="107"/>
      <c r="Q483" s="108"/>
      <c r="R483" s="108"/>
      <c r="S483" s="108"/>
      <c r="T483" s="107"/>
      <c r="U483" s="107"/>
      <c r="V483" s="107"/>
      <c r="W483" s="110"/>
      <c r="X483" s="107"/>
    </row>
    <row r="484" spans="1:32" ht="15.75" customHeight="1">
      <c r="A484" s="107" t="s">
        <v>372</v>
      </c>
      <c r="B484" s="107">
        <v>481</v>
      </c>
      <c r="C484" s="107" t="s">
        <v>114</v>
      </c>
      <c r="D484" s="107"/>
      <c r="E484" s="107">
        <v>2.08</v>
      </c>
      <c r="F484" s="107"/>
      <c r="G484" s="108"/>
      <c r="H484" s="108"/>
      <c r="I484" s="108"/>
      <c r="J484" s="107"/>
      <c r="P484" s="107"/>
      <c r="Q484" s="108"/>
      <c r="R484" s="108"/>
      <c r="S484" s="108"/>
      <c r="T484" s="107"/>
      <c r="U484" s="107"/>
      <c r="V484" s="107"/>
      <c r="W484" s="109"/>
      <c r="X484" s="107"/>
      <c r="AE484" s="228"/>
      <c r="AF484" s="228"/>
    </row>
    <row r="485" spans="1:32" ht="15.75" customHeight="1">
      <c r="A485" s="107" t="s">
        <v>926</v>
      </c>
      <c r="B485" s="107">
        <v>482</v>
      </c>
      <c r="C485" s="107" t="s">
        <v>283</v>
      </c>
      <c r="D485" s="107"/>
      <c r="E485" s="107">
        <v>2.8</v>
      </c>
      <c r="F485" s="106"/>
      <c r="G485" s="108"/>
      <c r="H485" s="108"/>
      <c r="I485" s="108"/>
      <c r="J485" s="107"/>
      <c r="P485" s="107"/>
      <c r="Q485" s="108"/>
      <c r="R485" s="108"/>
      <c r="S485" s="108"/>
      <c r="T485" s="107"/>
      <c r="U485" s="107"/>
      <c r="V485" s="107"/>
      <c r="W485" s="110"/>
      <c r="X485" s="107"/>
    </row>
    <row r="486" spans="1:32" ht="15.75" customHeight="1">
      <c r="A486" s="107" t="s">
        <v>371</v>
      </c>
      <c r="B486" s="107">
        <v>483</v>
      </c>
      <c r="C486" s="107" t="s">
        <v>117</v>
      </c>
      <c r="D486" s="107"/>
      <c r="E486" s="107">
        <v>1.76</v>
      </c>
      <c r="F486" s="109"/>
      <c r="G486" s="108"/>
      <c r="H486" s="108"/>
      <c r="I486" s="108"/>
      <c r="J486" s="107"/>
      <c r="P486" s="107"/>
      <c r="Q486" s="108"/>
      <c r="R486" s="108"/>
      <c r="S486" s="108"/>
      <c r="T486" s="107"/>
      <c r="U486" s="107"/>
      <c r="V486" s="107"/>
      <c r="W486" s="110"/>
      <c r="X486" s="107"/>
    </row>
    <row r="487" spans="1:32" ht="15.75" customHeight="1">
      <c r="A487" s="107" t="s">
        <v>370</v>
      </c>
      <c r="B487" s="107">
        <v>484</v>
      </c>
      <c r="C487" s="107" t="s">
        <v>283</v>
      </c>
      <c r="D487" s="107"/>
      <c r="E487" s="107">
        <v>25</v>
      </c>
      <c r="F487" s="107"/>
      <c r="G487" s="108"/>
      <c r="H487" s="108"/>
      <c r="I487" s="108"/>
      <c r="J487" s="107"/>
      <c r="P487" s="107"/>
      <c r="Q487" s="108"/>
      <c r="R487" s="107"/>
      <c r="S487" s="107"/>
      <c r="T487" s="107"/>
      <c r="U487" s="107"/>
      <c r="V487" s="107"/>
      <c r="W487" s="110"/>
      <c r="X487" s="107"/>
    </row>
    <row r="488" spans="1:32" ht="15.75" customHeight="1">
      <c r="A488" s="107" t="s">
        <v>369</v>
      </c>
      <c r="B488" s="107">
        <v>485</v>
      </c>
      <c r="C488" s="107" t="s">
        <v>114</v>
      </c>
      <c r="D488" s="107"/>
      <c r="E488" s="107">
        <v>2.04</v>
      </c>
      <c r="F488" s="106"/>
      <c r="G488" s="108"/>
      <c r="H488" s="108"/>
      <c r="I488" s="108"/>
      <c r="J488" s="107"/>
      <c r="P488" s="107"/>
      <c r="Q488" s="108"/>
      <c r="R488" s="108"/>
      <c r="S488" s="108"/>
      <c r="T488" s="107"/>
      <c r="U488" s="107"/>
      <c r="V488" s="107"/>
      <c r="W488" s="109"/>
      <c r="X488" s="107"/>
    </row>
    <row r="489" spans="1:32" ht="15.75" customHeight="1">
      <c r="A489" s="107" t="s">
        <v>368</v>
      </c>
      <c r="B489" s="107">
        <v>486</v>
      </c>
      <c r="C489" s="107" t="s">
        <v>114</v>
      </c>
      <c r="D489" s="107"/>
      <c r="E489" s="107">
        <v>7.15</v>
      </c>
      <c r="F489" s="107"/>
      <c r="G489" s="108"/>
      <c r="H489" s="108"/>
      <c r="I489" s="108"/>
      <c r="J489" s="107"/>
      <c r="P489" s="107"/>
      <c r="Q489" s="108"/>
      <c r="R489" s="108"/>
      <c r="S489" s="108"/>
      <c r="T489" s="107"/>
      <c r="U489" s="107"/>
      <c r="V489" s="107"/>
      <c r="W489" s="109"/>
      <c r="X489" s="107"/>
    </row>
    <row r="490" spans="1:32" ht="15.75" customHeight="1">
      <c r="A490" s="107" t="s">
        <v>927</v>
      </c>
      <c r="B490" s="107">
        <v>487</v>
      </c>
      <c r="C490" s="107" t="s">
        <v>117</v>
      </c>
      <c r="D490" s="107"/>
      <c r="E490" s="107">
        <v>6.95</v>
      </c>
      <c r="F490" s="109"/>
      <c r="G490" s="108"/>
      <c r="H490" s="108"/>
      <c r="I490" s="108"/>
      <c r="J490" s="107"/>
      <c r="P490" s="107"/>
      <c r="Q490" s="108"/>
      <c r="R490" s="108"/>
      <c r="S490" s="108"/>
      <c r="T490" s="107"/>
      <c r="U490" s="107"/>
      <c r="V490" s="107"/>
      <c r="W490" s="109"/>
      <c r="X490" s="107"/>
    </row>
    <row r="491" spans="1:32" ht="15.75" customHeight="1">
      <c r="A491" s="107" t="s">
        <v>367</v>
      </c>
      <c r="B491" s="107">
        <v>488</v>
      </c>
      <c r="C491" s="107" t="s">
        <v>117</v>
      </c>
      <c r="D491" s="107"/>
      <c r="E491" s="107">
        <v>7.45</v>
      </c>
      <c r="F491" s="107"/>
      <c r="G491" s="108"/>
      <c r="H491" s="108"/>
      <c r="I491" s="108"/>
      <c r="J491" s="107"/>
      <c r="P491" s="107"/>
      <c r="Q491" s="108"/>
      <c r="R491" s="108"/>
      <c r="S491" s="108"/>
      <c r="T491" s="107"/>
      <c r="U491" s="107"/>
      <c r="V491" s="107"/>
      <c r="W491" s="106"/>
      <c r="X491" s="107"/>
    </row>
    <row r="492" spans="1:32" ht="15.75" customHeight="1">
      <c r="A492" s="107" t="s">
        <v>366</v>
      </c>
      <c r="B492" s="107">
        <v>489</v>
      </c>
      <c r="C492" s="107" t="s">
        <v>117</v>
      </c>
      <c r="D492" s="107"/>
      <c r="E492" s="107">
        <v>21</v>
      </c>
      <c r="F492" s="106"/>
      <c r="G492" s="108"/>
      <c r="H492" s="108"/>
      <c r="I492" s="108"/>
      <c r="J492" s="107"/>
      <c r="P492" s="107"/>
      <c r="Q492" s="108"/>
      <c r="R492" s="108"/>
      <c r="S492" s="108"/>
      <c r="T492" s="107"/>
      <c r="U492" s="107"/>
      <c r="V492" s="107"/>
      <c r="W492" s="106"/>
      <c r="X492" s="107"/>
    </row>
    <row r="493" spans="1:32" ht="15.75" customHeight="1">
      <c r="A493" s="107" t="s">
        <v>928</v>
      </c>
      <c r="B493" s="107">
        <v>490</v>
      </c>
      <c r="C493" s="107" t="s">
        <v>283</v>
      </c>
      <c r="D493" s="107"/>
      <c r="E493" s="107">
        <v>6.25</v>
      </c>
      <c r="F493" s="106"/>
      <c r="G493" s="108"/>
      <c r="H493" s="108"/>
      <c r="I493" s="108"/>
      <c r="J493" s="107"/>
      <c r="P493" s="107"/>
      <c r="Q493" s="108"/>
      <c r="R493" s="108"/>
      <c r="S493" s="108"/>
      <c r="T493" s="107"/>
      <c r="U493" s="107"/>
      <c r="V493" s="107"/>
      <c r="W493" s="110"/>
      <c r="X493" s="107"/>
    </row>
    <row r="494" spans="1:32" ht="15.75" customHeight="1">
      <c r="A494" s="107" t="s">
        <v>929</v>
      </c>
      <c r="B494" s="107">
        <v>491</v>
      </c>
      <c r="C494" s="107" t="s">
        <v>283</v>
      </c>
      <c r="D494" s="107"/>
      <c r="E494" s="107">
        <v>11.8</v>
      </c>
      <c r="F494" s="106"/>
      <c r="G494" s="108"/>
      <c r="H494" s="107"/>
      <c r="I494" s="108"/>
      <c r="J494" s="107"/>
      <c r="P494" s="107"/>
      <c r="Q494" s="108"/>
      <c r="R494" s="108"/>
      <c r="S494" s="108"/>
      <c r="T494" s="107"/>
      <c r="U494" s="107"/>
      <c r="V494" s="107"/>
      <c r="W494" s="109"/>
      <c r="X494" s="107"/>
    </row>
    <row r="495" spans="1:32" ht="15.75" customHeight="1">
      <c r="A495" s="107" t="s">
        <v>365</v>
      </c>
      <c r="B495" s="107">
        <v>492</v>
      </c>
      <c r="C495" s="107" t="s">
        <v>114</v>
      </c>
      <c r="D495" s="107"/>
      <c r="E495" s="107">
        <v>1.1100000000000001</v>
      </c>
      <c r="F495" s="106"/>
      <c r="G495" s="108"/>
      <c r="H495" s="108"/>
      <c r="I495" s="108"/>
      <c r="J495" s="107"/>
      <c r="P495" s="107"/>
      <c r="Q495" s="108"/>
      <c r="R495" s="108"/>
      <c r="S495" s="108"/>
      <c r="T495" s="107"/>
      <c r="U495" s="107"/>
      <c r="V495" s="107"/>
      <c r="W495" s="109"/>
      <c r="X495" s="107"/>
    </row>
    <row r="496" spans="1:32" ht="15.75" customHeight="1">
      <c r="A496" s="107" t="s">
        <v>364</v>
      </c>
      <c r="B496" s="107">
        <v>493</v>
      </c>
      <c r="C496" s="107" t="s">
        <v>114</v>
      </c>
      <c r="D496" s="107"/>
      <c r="E496" s="107">
        <v>1.58</v>
      </c>
      <c r="F496" s="106"/>
      <c r="G496" s="108"/>
      <c r="H496" s="108"/>
      <c r="I496" s="108"/>
      <c r="J496" s="107"/>
      <c r="P496" s="107"/>
      <c r="Q496" s="108"/>
      <c r="R496" s="108"/>
      <c r="S496" s="108"/>
      <c r="T496" s="107"/>
      <c r="U496" s="107"/>
      <c r="V496" s="107"/>
      <c r="W496" s="109"/>
      <c r="X496" s="107"/>
    </row>
    <row r="497" spans="1:24" ht="15.75" customHeight="1">
      <c r="A497" s="107" t="s">
        <v>363</v>
      </c>
      <c r="B497" s="107">
        <v>494</v>
      </c>
      <c r="C497" s="107" t="s">
        <v>114</v>
      </c>
      <c r="D497" s="107"/>
      <c r="E497" s="107">
        <v>9.85</v>
      </c>
      <c r="F497" s="106"/>
      <c r="G497" s="108"/>
      <c r="H497" s="108"/>
      <c r="I497" s="108"/>
      <c r="J497" s="107"/>
      <c r="P497" s="107"/>
      <c r="Q497" s="108"/>
      <c r="R497" s="108"/>
      <c r="S497" s="108"/>
      <c r="T497" s="107"/>
      <c r="U497" s="107"/>
      <c r="V497" s="107"/>
      <c r="W497" s="106"/>
      <c r="X497" s="107"/>
    </row>
    <row r="498" spans="1:24" ht="15.75" customHeight="1">
      <c r="A498" s="107" t="s">
        <v>362</v>
      </c>
      <c r="B498" s="107">
        <v>495</v>
      </c>
      <c r="C498" s="107" t="s">
        <v>114</v>
      </c>
      <c r="D498" s="107"/>
      <c r="E498" s="107">
        <v>1.6</v>
      </c>
      <c r="F498" s="107"/>
      <c r="G498" s="108"/>
      <c r="H498" s="108"/>
      <c r="I498" s="108"/>
      <c r="J498" s="107"/>
      <c r="P498" s="107"/>
      <c r="Q498" s="108"/>
      <c r="R498" s="108"/>
      <c r="S498" s="108"/>
      <c r="T498" s="107"/>
      <c r="U498" s="107"/>
      <c r="V498" s="107"/>
      <c r="W498" s="106"/>
      <c r="X498" s="107"/>
    </row>
    <row r="499" spans="1:24" ht="15.75" customHeight="1">
      <c r="A499" s="107" t="s">
        <v>361</v>
      </c>
      <c r="B499" s="107">
        <v>496</v>
      </c>
      <c r="C499" s="107" t="s">
        <v>114</v>
      </c>
      <c r="D499" s="107"/>
      <c r="E499" s="107">
        <v>6.65</v>
      </c>
      <c r="F499" s="109"/>
      <c r="G499" s="108"/>
      <c r="H499" s="107"/>
      <c r="I499" s="108"/>
      <c r="J499" s="107"/>
      <c r="P499" s="107"/>
      <c r="Q499" s="108"/>
      <c r="R499" s="108"/>
      <c r="S499" s="108"/>
      <c r="T499" s="107"/>
      <c r="U499" s="107"/>
      <c r="V499" s="107"/>
      <c r="W499" s="109"/>
      <c r="X499" s="107"/>
    </row>
    <row r="500" spans="1:24" ht="15.75" customHeight="1">
      <c r="A500" s="107" t="s">
        <v>360</v>
      </c>
      <c r="B500" s="107">
        <v>497</v>
      </c>
      <c r="C500" s="107" t="s">
        <v>114</v>
      </c>
      <c r="D500" s="107"/>
      <c r="E500" s="107">
        <v>1.26</v>
      </c>
      <c r="F500" s="109"/>
      <c r="G500" s="108"/>
      <c r="H500" s="107"/>
      <c r="I500" s="107"/>
      <c r="J500" s="107"/>
      <c r="P500" s="107"/>
      <c r="Q500" s="108"/>
      <c r="R500" s="108"/>
      <c r="S500" s="107"/>
      <c r="T500" s="107"/>
      <c r="U500" s="107"/>
      <c r="V500" s="107"/>
      <c r="W500" s="109"/>
      <c r="X500" s="107"/>
    </row>
    <row r="501" spans="1:24" ht="15.75" customHeight="1">
      <c r="A501" s="107" t="s">
        <v>94</v>
      </c>
      <c r="B501" s="107">
        <v>498</v>
      </c>
      <c r="C501" s="107" t="s">
        <v>114</v>
      </c>
      <c r="D501" s="107"/>
      <c r="E501" s="107">
        <v>25</v>
      </c>
      <c r="F501" s="109"/>
      <c r="G501" s="108"/>
      <c r="H501" s="108"/>
      <c r="I501" s="108"/>
      <c r="J501" s="107"/>
      <c r="P501" s="107"/>
      <c r="Q501" s="108"/>
      <c r="R501" s="108"/>
      <c r="S501" s="108"/>
      <c r="T501" s="107"/>
      <c r="U501" s="107"/>
      <c r="V501" s="107"/>
      <c r="W501" s="109"/>
      <c r="X501" s="107"/>
    </row>
    <row r="502" spans="1:24" ht="15.75" customHeight="1">
      <c r="A502" s="107" t="s">
        <v>359</v>
      </c>
      <c r="B502" s="107">
        <v>499</v>
      </c>
      <c r="C502" s="107" t="s">
        <v>114</v>
      </c>
      <c r="D502" s="107"/>
      <c r="E502" s="107">
        <v>18</v>
      </c>
      <c r="F502" s="107"/>
      <c r="G502" s="108"/>
      <c r="H502" s="108"/>
      <c r="I502" s="108"/>
      <c r="J502" s="107"/>
      <c r="P502" s="107"/>
      <c r="Q502" s="108"/>
      <c r="R502" s="108"/>
      <c r="S502" s="108"/>
      <c r="T502" s="107"/>
      <c r="U502" s="107"/>
      <c r="V502" s="107"/>
      <c r="W502" s="109"/>
      <c r="X502" s="107"/>
    </row>
    <row r="503" spans="1:24" ht="15.75" customHeight="1">
      <c r="A503" s="107" t="s">
        <v>358</v>
      </c>
      <c r="B503" s="107">
        <v>500</v>
      </c>
      <c r="C503" s="107" t="s">
        <v>114</v>
      </c>
      <c r="D503" s="107"/>
      <c r="E503" s="107">
        <v>29.25</v>
      </c>
      <c r="F503" s="106"/>
      <c r="G503" s="108"/>
      <c r="H503" s="108"/>
      <c r="I503" s="108"/>
      <c r="J503" s="107"/>
      <c r="P503" s="107"/>
      <c r="Q503" s="108"/>
      <c r="R503" s="107"/>
      <c r="S503" s="108"/>
      <c r="T503" s="107"/>
      <c r="U503" s="107"/>
      <c r="V503" s="107"/>
      <c r="W503" s="106"/>
      <c r="X503" s="107"/>
    </row>
    <row r="504" spans="1:24" ht="15.75" customHeight="1">
      <c r="A504" s="107" t="s">
        <v>357</v>
      </c>
      <c r="B504" s="107">
        <v>501</v>
      </c>
      <c r="C504" s="107" t="s">
        <v>114</v>
      </c>
      <c r="D504" s="107"/>
      <c r="E504" s="107">
        <v>84.25</v>
      </c>
      <c r="F504" s="106"/>
      <c r="G504" s="108"/>
      <c r="H504" s="107"/>
      <c r="I504" s="108"/>
      <c r="J504" s="107"/>
      <c r="P504" s="107"/>
      <c r="Q504" s="108"/>
      <c r="R504" s="108"/>
      <c r="S504" s="108"/>
      <c r="T504" s="107"/>
      <c r="U504" s="107"/>
      <c r="V504" s="107"/>
      <c r="W504" s="109"/>
      <c r="X504" s="107"/>
    </row>
    <row r="505" spans="1:24" ht="15.75" customHeight="1">
      <c r="A505" s="107" t="s">
        <v>356</v>
      </c>
      <c r="B505" s="107">
        <v>502</v>
      </c>
      <c r="C505" s="107" t="s">
        <v>114</v>
      </c>
      <c r="D505" s="107"/>
      <c r="E505" s="107">
        <v>11</v>
      </c>
      <c r="F505" s="109"/>
      <c r="G505" s="108"/>
      <c r="H505" s="108"/>
      <c r="I505" s="108"/>
      <c r="J505" s="107"/>
      <c r="P505" s="107"/>
      <c r="Q505" s="107"/>
      <c r="R505" s="107"/>
      <c r="S505" s="107"/>
      <c r="T505" s="107"/>
      <c r="U505" s="107"/>
      <c r="V505" s="107"/>
      <c r="W505" s="106"/>
      <c r="X505" s="107"/>
    </row>
    <row r="506" spans="1:24" ht="15.75" customHeight="1">
      <c r="A506" s="107" t="s">
        <v>355</v>
      </c>
      <c r="B506" s="107">
        <v>503</v>
      </c>
      <c r="C506" s="107" t="s">
        <v>114</v>
      </c>
      <c r="D506" s="107"/>
      <c r="E506" s="107">
        <v>3.3</v>
      </c>
      <c r="F506" s="107"/>
      <c r="G506" s="108"/>
      <c r="H506" s="108"/>
      <c r="I506" s="108"/>
      <c r="J506" s="107"/>
      <c r="P506" s="107"/>
      <c r="Q506" s="108"/>
      <c r="R506" s="108"/>
      <c r="S506" s="108"/>
      <c r="T506" s="107"/>
      <c r="U506" s="107"/>
      <c r="V506" s="107"/>
      <c r="W506" s="109"/>
      <c r="X506" s="107"/>
    </row>
    <row r="507" spans="1:24" ht="15.75" customHeight="1">
      <c r="A507" s="107" t="s">
        <v>354</v>
      </c>
      <c r="B507" s="107">
        <v>504</v>
      </c>
      <c r="C507" s="107" t="s">
        <v>114</v>
      </c>
      <c r="D507" s="107"/>
      <c r="E507" s="107">
        <v>103.5</v>
      </c>
      <c r="F507" s="109"/>
      <c r="G507" s="108"/>
      <c r="H507" s="108"/>
      <c r="I507" s="108"/>
      <c r="J507" s="107"/>
      <c r="P507" s="107"/>
      <c r="Q507" s="108"/>
      <c r="R507" s="108"/>
      <c r="S507" s="108"/>
      <c r="T507" s="107"/>
      <c r="U507" s="107"/>
      <c r="V507" s="107"/>
      <c r="W507" s="109"/>
      <c r="X507" s="107"/>
    </row>
    <row r="508" spans="1:24" ht="15.75" customHeight="1">
      <c r="A508" s="107" t="s">
        <v>353</v>
      </c>
      <c r="B508" s="107">
        <v>505</v>
      </c>
      <c r="C508" s="107" t="s">
        <v>114</v>
      </c>
      <c r="D508" s="107"/>
      <c r="E508" s="107">
        <v>434</v>
      </c>
      <c r="F508" s="107"/>
      <c r="G508" s="108"/>
      <c r="H508" s="108"/>
      <c r="I508" s="108"/>
      <c r="J508" s="107"/>
      <c r="P508" s="107"/>
      <c r="Q508" s="108"/>
      <c r="R508" s="108"/>
      <c r="S508" s="108"/>
      <c r="T508" s="107"/>
      <c r="U508" s="107"/>
      <c r="V508" s="107"/>
      <c r="W508" s="109"/>
      <c r="X508" s="107"/>
    </row>
    <row r="509" spans="1:24" ht="15.75" customHeight="1">
      <c r="A509" s="107" t="s">
        <v>352</v>
      </c>
      <c r="B509" s="107">
        <v>506</v>
      </c>
      <c r="C509" s="107" t="s">
        <v>114</v>
      </c>
      <c r="D509" s="107"/>
      <c r="E509" s="107">
        <v>161</v>
      </c>
      <c r="F509" s="107"/>
      <c r="G509" s="108"/>
      <c r="H509" s="107"/>
      <c r="I509" s="108"/>
      <c r="J509" s="107"/>
      <c r="P509" s="107"/>
      <c r="Q509" s="108"/>
      <c r="R509" s="108"/>
      <c r="S509" s="108"/>
      <c r="T509" s="107"/>
      <c r="U509" s="107"/>
      <c r="V509" s="107"/>
      <c r="W509" s="109"/>
      <c r="X509" s="107"/>
    </row>
    <row r="510" spans="1:24" ht="15.75" customHeight="1">
      <c r="A510" s="107" t="s">
        <v>351</v>
      </c>
      <c r="B510" s="107">
        <v>507</v>
      </c>
      <c r="C510" s="107" t="s">
        <v>114</v>
      </c>
      <c r="D510" s="107"/>
      <c r="E510" s="107">
        <v>3.78</v>
      </c>
      <c r="F510" s="109"/>
      <c r="G510" s="108"/>
      <c r="H510" s="108"/>
      <c r="I510" s="108"/>
      <c r="J510" s="107"/>
      <c r="P510" s="107"/>
      <c r="Q510" s="108"/>
      <c r="R510" s="107"/>
      <c r="S510" s="108"/>
      <c r="T510" s="107"/>
      <c r="U510" s="107"/>
      <c r="V510" s="107"/>
      <c r="W510" s="109"/>
      <c r="X510" s="107"/>
    </row>
    <row r="511" spans="1:24" ht="15.75" customHeight="1">
      <c r="A511" s="107" t="s">
        <v>930</v>
      </c>
      <c r="B511" s="107">
        <v>508</v>
      </c>
      <c r="C511" s="107" t="s">
        <v>117</v>
      </c>
      <c r="D511" s="107"/>
      <c r="E511" s="107">
        <v>49.5</v>
      </c>
      <c r="F511" s="106"/>
      <c r="G511" s="108"/>
      <c r="H511" s="108"/>
      <c r="I511" s="108"/>
      <c r="J511" s="107"/>
      <c r="P511" s="107"/>
      <c r="Q511" s="108"/>
      <c r="R511" s="108"/>
      <c r="S511" s="108"/>
      <c r="T511" s="107"/>
      <c r="U511" s="107"/>
      <c r="V511" s="107"/>
      <c r="W511" s="109"/>
      <c r="X511" s="107"/>
    </row>
    <row r="512" spans="1:24" ht="15.75" customHeight="1">
      <c r="A512" s="107" t="s">
        <v>350</v>
      </c>
      <c r="B512" s="107">
        <v>509</v>
      </c>
      <c r="C512" s="107" t="s">
        <v>114</v>
      </c>
      <c r="D512" s="107"/>
      <c r="E512" s="107">
        <v>1.57</v>
      </c>
      <c r="F512" s="106"/>
      <c r="G512" s="108"/>
      <c r="H512" s="108"/>
      <c r="I512" s="108"/>
      <c r="J512" s="107"/>
      <c r="P512" s="107"/>
      <c r="Q512" s="108"/>
      <c r="R512" s="108"/>
      <c r="S512" s="108"/>
      <c r="T512" s="107"/>
      <c r="U512" s="107"/>
      <c r="V512" s="107"/>
      <c r="W512" s="110"/>
      <c r="X512" s="107"/>
    </row>
    <row r="513" spans="1:24" ht="15.75" customHeight="1">
      <c r="A513" s="107" t="s">
        <v>349</v>
      </c>
      <c r="B513" s="107">
        <v>510</v>
      </c>
      <c r="C513" s="107" t="s">
        <v>283</v>
      </c>
      <c r="D513" s="107"/>
      <c r="E513" s="107">
        <v>4</v>
      </c>
      <c r="F513" s="106"/>
      <c r="G513" s="108"/>
      <c r="H513" s="108"/>
      <c r="I513" s="108"/>
      <c r="J513" s="107"/>
      <c r="P513" s="107"/>
      <c r="Q513" s="108"/>
      <c r="R513" s="108"/>
      <c r="S513" s="108"/>
      <c r="T513" s="107"/>
      <c r="U513" s="107"/>
      <c r="V513" s="107"/>
      <c r="W513" s="109"/>
      <c r="X513" s="107"/>
    </row>
    <row r="514" spans="1:24" ht="15.75" customHeight="1">
      <c r="A514" s="107" t="s">
        <v>348</v>
      </c>
      <c r="B514" s="107">
        <v>511</v>
      </c>
      <c r="C514" s="107" t="s">
        <v>114</v>
      </c>
      <c r="D514" s="107"/>
      <c r="E514" s="107">
        <v>2.36</v>
      </c>
      <c r="F514" s="107"/>
      <c r="G514" s="108"/>
      <c r="H514" s="108"/>
      <c r="I514" s="108"/>
      <c r="J514" s="107"/>
      <c r="P514" s="107"/>
      <c r="Q514" s="108"/>
      <c r="R514" s="108"/>
      <c r="S514" s="108"/>
      <c r="T514" s="107"/>
      <c r="U514" s="107"/>
      <c r="V514" s="107"/>
      <c r="W514" s="106"/>
      <c r="X514" s="107"/>
    </row>
    <row r="515" spans="1:24" ht="15.75" customHeight="1">
      <c r="A515" s="107" t="s">
        <v>347</v>
      </c>
      <c r="B515" s="107">
        <v>512</v>
      </c>
      <c r="C515" s="107" t="s">
        <v>114</v>
      </c>
      <c r="D515" s="107"/>
      <c r="E515" s="107">
        <v>6.5</v>
      </c>
      <c r="F515" s="106"/>
      <c r="G515" s="108"/>
      <c r="H515" s="108"/>
      <c r="I515" s="108"/>
      <c r="J515" s="107"/>
      <c r="P515" s="107"/>
      <c r="Q515" s="108"/>
      <c r="R515" s="108"/>
      <c r="S515" s="108"/>
      <c r="T515" s="107"/>
      <c r="U515" s="107"/>
      <c r="V515" s="107"/>
      <c r="W515" s="109"/>
      <c r="X515" s="107"/>
    </row>
    <row r="516" spans="1:24" ht="15.75" customHeight="1">
      <c r="A516" s="107" t="s">
        <v>346</v>
      </c>
      <c r="B516" s="107">
        <v>513</v>
      </c>
      <c r="C516" s="107" t="s">
        <v>114</v>
      </c>
      <c r="D516" s="107" t="s">
        <v>136</v>
      </c>
      <c r="E516" s="107">
        <v>0.35</v>
      </c>
      <c r="F516" s="107"/>
      <c r="G516" s="108"/>
      <c r="H516" s="108"/>
      <c r="I516" s="108"/>
      <c r="J516" s="107"/>
      <c r="P516" s="107"/>
      <c r="Q516" s="108"/>
      <c r="R516" s="108"/>
      <c r="S516" s="108"/>
      <c r="T516" s="107"/>
      <c r="U516" s="107"/>
      <c r="V516" s="107"/>
      <c r="W516" s="109"/>
      <c r="X516" s="107"/>
    </row>
    <row r="517" spans="1:24" ht="15.75" customHeight="1">
      <c r="A517" s="107" t="s">
        <v>345</v>
      </c>
      <c r="B517" s="107">
        <v>514</v>
      </c>
      <c r="C517" s="107" t="s">
        <v>114</v>
      </c>
      <c r="D517" s="107"/>
      <c r="E517" s="107">
        <v>2.12</v>
      </c>
      <c r="F517" s="106"/>
      <c r="G517" s="108"/>
      <c r="H517" s="108"/>
      <c r="I517" s="108"/>
      <c r="J517" s="107"/>
      <c r="P517" s="107"/>
      <c r="Q517" s="108"/>
      <c r="R517" s="108"/>
      <c r="S517" s="107"/>
      <c r="T517" s="107"/>
      <c r="U517" s="107"/>
      <c r="V517" s="107"/>
      <c r="W517" s="109"/>
      <c r="X517" s="107"/>
    </row>
    <row r="518" spans="1:24" ht="15.75" customHeight="1">
      <c r="A518" s="107" t="s">
        <v>344</v>
      </c>
      <c r="B518" s="107">
        <v>515</v>
      </c>
      <c r="C518" s="107" t="s">
        <v>114</v>
      </c>
      <c r="D518" s="107"/>
      <c r="E518" s="107">
        <v>1.98</v>
      </c>
      <c r="F518" s="107"/>
      <c r="G518" s="108"/>
      <c r="H518" s="108"/>
      <c r="I518" s="108"/>
      <c r="J518" s="107"/>
      <c r="P518" s="107"/>
      <c r="Q518" s="108"/>
      <c r="R518" s="107"/>
      <c r="S518" s="107"/>
      <c r="T518" s="107"/>
      <c r="U518" s="107"/>
      <c r="V518" s="107"/>
      <c r="W518" s="106"/>
      <c r="X518" s="107"/>
    </row>
    <row r="519" spans="1:24" ht="15.75" customHeight="1">
      <c r="A519" s="107" t="s">
        <v>343</v>
      </c>
      <c r="B519" s="107">
        <v>516</v>
      </c>
      <c r="C519" s="107" t="s">
        <v>114</v>
      </c>
      <c r="D519" s="107"/>
      <c r="E519" s="107">
        <v>4.68</v>
      </c>
      <c r="F519" s="106"/>
      <c r="G519" s="108"/>
      <c r="H519" s="108"/>
      <c r="I519" s="108"/>
      <c r="J519" s="107"/>
      <c r="P519" s="107"/>
      <c r="Q519" s="108"/>
      <c r="R519" s="108"/>
      <c r="S519" s="108"/>
      <c r="T519" s="107"/>
      <c r="U519" s="107"/>
      <c r="V519" s="107"/>
      <c r="W519" s="109"/>
      <c r="X519" s="107"/>
    </row>
    <row r="520" spans="1:24" ht="15.75" customHeight="1">
      <c r="A520" s="107" t="s">
        <v>342</v>
      </c>
      <c r="B520" s="107">
        <v>517</v>
      </c>
      <c r="C520" s="107" t="s">
        <v>114</v>
      </c>
      <c r="D520" s="107"/>
      <c r="E520" s="107">
        <v>2.94</v>
      </c>
      <c r="F520" s="106"/>
      <c r="G520" s="108"/>
      <c r="H520" s="108"/>
      <c r="I520" s="108"/>
      <c r="J520" s="107"/>
      <c r="P520" s="107"/>
      <c r="Q520" s="108"/>
      <c r="R520" s="108"/>
      <c r="S520" s="108"/>
      <c r="T520" s="107"/>
      <c r="U520" s="107"/>
      <c r="V520" s="107"/>
      <c r="W520" s="109"/>
      <c r="X520" s="107"/>
    </row>
    <row r="521" spans="1:24" ht="15.75" customHeight="1">
      <c r="A521" s="107" t="s">
        <v>341</v>
      </c>
      <c r="B521" s="107">
        <v>518</v>
      </c>
      <c r="C521" s="107" t="s">
        <v>114</v>
      </c>
      <c r="D521" s="107"/>
      <c r="E521" s="107">
        <v>3.34</v>
      </c>
      <c r="F521" s="109"/>
      <c r="G521" s="108"/>
      <c r="H521" s="107"/>
      <c r="I521" s="108"/>
      <c r="J521" s="107"/>
      <c r="P521" s="107"/>
      <c r="Q521" s="108"/>
      <c r="R521" s="108"/>
      <c r="S521" s="108"/>
      <c r="T521" s="107"/>
      <c r="U521" s="107"/>
      <c r="V521" s="107"/>
      <c r="W521" s="109"/>
      <c r="X521" s="107"/>
    </row>
    <row r="522" spans="1:24" ht="15.75" customHeight="1">
      <c r="A522" s="107" t="s">
        <v>340</v>
      </c>
      <c r="B522" s="107">
        <v>519</v>
      </c>
      <c r="C522" s="107" t="s">
        <v>117</v>
      </c>
      <c r="D522" s="107"/>
      <c r="E522" s="107">
        <v>4.4800000000000004</v>
      </c>
      <c r="F522" s="106"/>
      <c r="G522" s="108"/>
      <c r="H522" s="107"/>
      <c r="I522" s="108"/>
      <c r="J522" s="107"/>
      <c r="P522" s="107"/>
      <c r="Q522" s="108"/>
      <c r="R522" s="108"/>
      <c r="S522" s="108"/>
      <c r="T522" s="107"/>
      <c r="U522" s="107"/>
      <c r="V522" s="107"/>
      <c r="W522" s="106"/>
      <c r="X522" s="107"/>
    </row>
    <row r="523" spans="1:24" ht="15.75" customHeight="1">
      <c r="A523" s="107" t="s">
        <v>339</v>
      </c>
      <c r="B523" s="107">
        <v>520</v>
      </c>
      <c r="C523" s="107" t="s">
        <v>114</v>
      </c>
      <c r="D523" s="107"/>
      <c r="E523" s="107">
        <v>6</v>
      </c>
      <c r="F523" s="106"/>
      <c r="G523" s="108"/>
      <c r="H523" s="108"/>
      <c r="I523" s="108"/>
      <c r="J523" s="107"/>
      <c r="P523" s="107"/>
      <c r="Q523" s="108"/>
      <c r="R523" s="108"/>
      <c r="S523" s="108"/>
      <c r="T523" s="107"/>
      <c r="U523" s="107"/>
      <c r="V523" s="107"/>
      <c r="W523" s="106"/>
      <c r="X523" s="107"/>
    </row>
    <row r="524" spans="1:24" ht="15.75" customHeight="1">
      <c r="A524" s="107" t="s">
        <v>338</v>
      </c>
      <c r="B524" s="107">
        <v>521</v>
      </c>
      <c r="C524" s="107" t="s">
        <v>283</v>
      </c>
      <c r="D524" s="107"/>
      <c r="E524" s="107">
        <v>6.1</v>
      </c>
      <c r="F524" s="106"/>
      <c r="G524" s="108"/>
      <c r="H524" s="108"/>
      <c r="I524" s="108"/>
      <c r="J524" s="107"/>
      <c r="P524" s="107"/>
      <c r="Q524" s="108"/>
      <c r="R524" s="108"/>
      <c r="S524" s="108"/>
      <c r="T524" s="107"/>
      <c r="U524" s="107"/>
      <c r="V524" s="107"/>
      <c r="W524" s="110"/>
      <c r="X524" s="107"/>
    </row>
    <row r="525" spans="1:24" ht="15.75" customHeight="1">
      <c r="A525" s="107" t="s">
        <v>337</v>
      </c>
      <c r="B525" s="107">
        <v>522</v>
      </c>
      <c r="C525" s="107" t="s">
        <v>114</v>
      </c>
      <c r="D525" s="107"/>
      <c r="E525" s="107">
        <v>99</v>
      </c>
      <c r="F525" s="106"/>
      <c r="G525" s="108"/>
      <c r="H525" s="108"/>
      <c r="I525" s="108"/>
      <c r="J525" s="107"/>
      <c r="P525" s="107"/>
      <c r="Q525" s="107"/>
      <c r="R525" s="107"/>
      <c r="S525" s="108"/>
      <c r="T525" s="107"/>
      <c r="U525" s="107"/>
      <c r="V525" s="107"/>
      <c r="W525" s="109"/>
      <c r="X525" s="107"/>
    </row>
    <row r="526" spans="1:24" ht="15.75" customHeight="1">
      <c r="A526" s="107" t="s">
        <v>931</v>
      </c>
      <c r="B526" s="107">
        <v>523</v>
      </c>
      <c r="C526" s="107" t="s">
        <v>283</v>
      </c>
      <c r="D526" s="107"/>
      <c r="E526" s="107">
        <v>5.8</v>
      </c>
      <c r="F526" s="107"/>
      <c r="G526" s="108"/>
      <c r="H526" s="107"/>
      <c r="I526" s="107"/>
      <c r="J526" s="107"/>
      <c r="P526" s="107"/>
      <c r="Q526" s="108"/>
      <c r="R526" s="108"/>
      <c r="S526" s="108"/>
      <c r="T526" s="107"/>
      <c r="U526" s="107"/>
      <c r="V526" s="107"/>
      <c r="W526" s="109"/>
      <c r="X526" s="107"/>
    </row>
    <row r="527" spans="1:24" ht="15.75" customHeight="1">
      <c r="A527" s="107" t="s">
        <v>336</v>
      </c>
      <c r="B527" s="107">
        <v>524</v>
      </c>
      <c r="C527" s="107" t="s">
        <v>114</v>
      </c>
      <c r="D527" s="107"/>
      <c r="E527" s="107">
        <v>1.05</v>
      </c>
      <c r="F527" s="107"/>
      <c r="G527" s="108"/>
      <c r="H527" s="107"/>
      <c r="I527" s="107"/>
      <c r="J527" s="107"/>
      <c r="P527" s="107"/>
      <c r="Q527" s="108"/>
      <c r="R527" s="108"/>
      <c r="S527" s="108"/>
      <c r="T527" s="107"/>
      <c r="U527" s="107"/>
      <c r="V527" s="107"/>
      <c r="W527" s="109"/>
      <c r="X527" s="107"/>
    </row>
    <row r="528" spans="1:24" ht="15.75" customHeight="1">
      <c r="A528" s="107" t="s">
        <v>335</v>
      </c>
      <c r="B528" s="107">
        <v>525</v>
      </c>
      <c r="C528" s="107" t="s">
        <v>114</v>
      </c>
      <c r="D528" s="107"/>
      <c r="E528" s="107">
        <v>11.3</v>
      </c>
      <c r="F528" s="106"/>
      <c r="G528" s="108"/>
      <c r="H528" s="107"/>
      <c r="I528" s="108"/>
      <c r="J528" s="107"/>
      <c r="P528" s="107"/>
      <c r="Q528" s="108"/>
      <c r="R528" s="108"/>
      <c r="S528" s="108"/>
      <c r="T528" s="107"/>
      <c r="U528" s="107"/>
      <c r="V528" s="107"/>
      <c r="W528" s="106"/>
      <c r="X528" s="107"/>
    </row>
    <row r="529" spans="1:24" ht="15.75" customHeight="1">
      <c r="A529" s="107" t="s">
        <v>334</v>
      </c>
      <c r="B529" s="107">
        <v>526</v>
      </c>
      <c r="C529" s="107" t="s">
        <v>117</v>
      </c>
      <c r="D529" s="107"/>
      <c r="E529" s="107">
        <v>51.25</v>
      </c>
      <c r="F529" s="106"/>
      <c r="G529" s="108"/>
      <c r="H529" s="107"/>
      <c r="I529" s="108"/>
      <c r="J529" s="107"/>
      <c r="P529" s="107"/>
      <c r="Q529" s="108"/>
      <c r="R529" s="107"/>
      <c r="S529" s="108"/>
      <c r="T529" s="107"/>
      <c r="U529" s="107"/>
      <c r="V529" s="107"/>
      <c r="W529" s="110"/>
      <c r="X529" s="107"/>
    </row>
    <row r="530" spans="1:24" ht="15.75" customHeight="1">
      <c r="A530" s="107" t="s">
        <v>333</v>
      </c>
      <c r="B530" s="107">
        <v>527</v>
      </c>
      <c r="C530" s="107" t="s">
        <v>117</v>
      </c>
      <c r="D530" s="107"/>
      <c r="E530" s="107">
        <v>3.04</v>
      </c>
      <c r="F530" s="109"/>
      <c r="G530" s="108"/>
      <c r="H530" s="108"/>
      <c r="I530" s="108"/>
      <c r="J530" s="107"/>
      <c r="P530" s="107"/>
      <c r="Q530" s="108"/>
      <c r="R530" s="108"/>
      <c r="S530" s="108"/>
      <c r="T530" s="107"/>
      <c r="U530" s="107"/>
      <c r="V530" s="107"/>
      <c r="W530" s="106"/>
      <c r="X530" s="107"/>
    </row>
    <row r="531" spans="1:24" ht="15.75" customHeight="1">
      <c r="A531" s="107" t="s">
        <v>332</v>
      </c>
      <c r="B531" s="107">
        <v>528</v>
      </c>
      <c r="C531" s="107" t="s">
        <v>117</v>
      </c>
      <c r="D531" s="107"/>
      <c r="E531" s="107">
        <v>2.7</v>
      </c>
      <c r="F531" s="107"/>
      <c r="G531" s="108"/>
      <c r="H531" s="108"/>
      <c r="I531" s="108"/>
      <c r="J531" s="107"/>
      <c r="P531" s="107"/>
      <c r="Q531" s="108"/>
      <c r="R531" s="108"/>
      <c r="S531" s="108"/>
      <c r="T531" s="107"/>
      <c r="U531" s="107"/>
      <c r="V531" s="107"/>
      <c r="W531" s="106"/>
      <c r="X531" s="107"/>
    </row>
    <row r="532" spans="1:24" ht="15.75" customHeight="1">
      <c r="A532" s="107" t="s">
        <v>331</v>
      </c>
      <c r="B532" s="107">
        <v>529</v>
      </c>
      <c r="C532" s="107" t="s">
        <v>283</v>
      </c>
      <c r="D532" s="107"/>
      <c r="E532" s="107">
        <v>4.58</v>
      </c>
      <c r="F532" s="106"/>
      <c r="G532" s="108"/>
      <c r="H532" s="108"/>
      <c r="I532" s="108"/>
      <c r="J532" s="107"/>
      <c r="P532" s="107"/>
      <c r="Q532" s="108"/>
      <c r="R532" s="108"/>
      <c r="S532" s="108"/>
      <c r="T532" s="107"/>
      <c r="U532" s="107"/>
      <c r="V532" s="107"/>
      <c r="W532" s="109"/>
      <c r="X532" s="107"/>
    </row>
    <row r="533" spans="1:24" ht="15.75" customHeight="1">
      <c r="A533" s="107" t="s">
        <v>330</v>
      </c>
      <c r="B533" s="107">
        <v>530</v>
      </c>
      <c r="C533" s="107" t="s">
        <v>114</v>
      </c>
      <c r="D533" s="107"/>
      <c r="E533" s="107">
        <v>5.75</v>
      </c>
      <c r="F533" s="107"/>
      <c r="G533" s="108"/>
      <c r="H533" s="108"/>
      <c r="I533" s="108"/>
      <c r="J533" s="107"/>
      <c r="P533" s="107"/>
      <c r="Q533" s="108"/>
      <c r="R533" s="108"/>
      <c r="S533" s="108"/>
      <c r="T533" s="107"/>
      <c r="U533" s="107"/>
      <c r="V533" s="107"/>
      <c r="W533" s="109"/>
      <c r="X533" s="107"/>
    </row>
    <row r="534" spans="1:24" ht="15.75" customHeight="1">
      <c r="A534" s="107" t="s">
        <v>329</v>
      </c>
      <c r="B534" s="107">
        <v>531</v>
      </c>
      <c r="C534" s="107" t="s">
        <v>114</v>
      </c>
      <c r="D534" s="107"/>
      <c r="E534" s="107">
        <v>42.75</v>
      </c>
      <c r="F534" s="107"/>
      <c r="G534" s="108"/>
      <c r="H534" s="107"/>
      <c r="I534" s="108"/>
      <c r="J534" s="107"/>
      <c r="P534" s="107"/>
      <c r="Q534" s="108"/>
      <c r="R534" s="108"/>
      <c r="S534" s="108"/>
      <c r="T534" s="107"/>
      <c r="U534" s="107"/>
      <c r="V534" s="107"/>
      <c r="W534" s="106"/>
      <c r="X534" s="107"/>
    </row>
    <row r="535" spans="1:24" ht="15.75" customHeight="1">
      <c r="A535" s="107" t="s">
        <v>328</v>
      </c>
      <c r="B535" s="107">
        <v>532</v>
      </c>
      <c r="C535" s="107" t="s">
        <v>114</v>
      </c>
      <c r="D535" s="107"/>
      <c r="E535" s="107">
        <v>1</v>
      </c>
      <c r="F535" s="106"/>
      <c r="G535" s="108"/>
      <c r="H535" s="107"/>
      <c r="I535" s="107"/>
      <c r="J535" s="107"/>
      <c r="P535" s="107"/>
      <c r="Q535" s="108"/>
      <c r="R535" s="108"/>
      <c r="S535" s="108"/>
      <c r="T535" s="107"/>
      <c r="U535" s="107"/>
      <c r="V535" s="107"/>
      <c r="W535" s="109"/>
      <c r="X535" s="107"/>
    </row>
    <row r="536" spans="1:24" ht="15.75" customHeight="1">
      <c r="A536" s="107" t="s">
        <v>327</v>
      </c>
      <c r="B536" s="107">
        <v>533</v>
      </c>
      <c r="C536" s="107" t="s">
        <v>114</v>
      </c>
      <c r="D536" s="107"/>
      <c r="E536" s="107">
        <v>26.75</v>
      </c>
      <c r="F536" s="107"/>
      <c r="G536" s="108"/>
      <c r="H536" s="107"/>
      <c r="I536" s="108"/>
      <c r="J536" s="107"/>
      <c r="P536" s="107"/>
      <c r="Q536" s="108"/>
      <c r="R536" s="108"/>
      <c r="S536" s="108"/>
      <c r="T536" s="107"/>
      <c r="U536" s="107"/>
      <c r="V536" s="107"/>
      <c r="W536" s="106"/>
      <c r="X536" s="107"/>
    </row>
    <row r="537" spans="1:24" ht="15.75" customHeight="1">
      <c r="A537" s="107" t="s">
        <v>326</v>
      </c>
      <c r="B537" s="107">
        <v>534</v>
      </c>
      <c r="C537" s="107" t="s">
        <v>117</v>
      </c>
      <c r="D537" s="107"/>
      <c r="E537" s="107">
        <v>9.9</v>
      </c>
      <c r="F537" s="106"/>
      <c r="G537" s="108"/>
      <c r="H537" s="108"/>
      <c r="I537" s="108"/>
      <c r="J537" s="107"/>
      <c r="P537" s="107"/>
      <c r="Q537" s="108"/>
      <c r="R537" s="108"/>
      <c r="S537" s="108"/>
      <c r="T537" s="107"/>
      <c r="U537" s="107"/>
      <c r="V537" s="107"/>
      <c r="W537" s="110"/>
      <c r="X537" s="107"/>
    </row>
    <row r="538" spans="1:24" ht="15.75" customHeight="1">
      <c r="A538" s="107" t="s">
        <v>325</v>
      </c>
      <c r="B538" s="107">
        <v>535</v>
      </c>
      <c r="C538" s="107" t="s">
        <v>114</v>
      </c>
      <c r="D538" s="107"/>
      <c r="E538" s="107">
        <v>0.94</v>
      </c>
      <c r="F538" s="106"/>
      <c r="G538" s="108"/>
      <c r="H538" s="108"/>
      <c r="I538" s="108"/>
      <c r="J538" s="107"/>
      <c r="P538" s="107"/>
      <c r="Q538" s="108"/>
      <c r="R538" s="108"/>
      <c r="S538" s="108"/>
      <c r="T538" s="107"/>
      <c r="U538" s="107"/>
      <c r="V538" s="107"/>
      <c r="W538" s="110"/>
      <c r="X538" s="107"/>
    </row>
    <row r="539" spans="1:24" ht="15.75" customHeight="1">
      <c r="A539" s="107" t="s">
        <v>932</v>
      </c>
      <c r="B539" s="107">
        <v>536</v>
      </c>
      <c r="C539" s="107" t="s">
        <v>283</v>
      </c>
      <c r="D539" s="107"/>
      <c r="E539" s="107">
        <v>1.56</v>
      </c>
      <c r="F539" s="106"/>
      <c r="G539" s="108"/>
      <c r="H539" s="108"/>
      <c r="I539" s="108"/>
      <c r="J539" s="107"/>
      <c r="P539" s="107"/>
      <c r="Q539" s="108"/>
      <c r="R539" s="108"/>
      <c r="S539" s="107"/>
      <c r="T539" s="107"/>
      <c r="U539" s="107"/>
      <c r="V539" s="107"/>
      <c r="W539" s="109"/>
      <c r="X539" s="107"/>
    </row>
    <row r="540" spans="1:24" ht="15.75" customHeight="1">
      <c r="A540" s="107" t="s">
        <v>324</v>
      </c>
      <c r="B540" s="107">
        <v>537</v>
      </c>
      <c r="C540" s="107" t="s">
        <v>117</v>
      </c>
      <c r="D540" s="107"/>
      <c r="E540" s="107">
        <v>0.99</v>
      </c>
      <c r="F540" s="106"/>
      <c r="G540" s="108"/>
      <c r="H540" s="108"/>
      <c r="I540" s="108"/>
      <c r="J540" s="107"/>
      <c r="P540" s="107"/>
      <c r="Q540" s="108"/>
      <c r="R540" s="108"/>
      <c r="S540" s="107"/>
      <c r="T540" s="107"/>
      <c r="U540" s="107"/>
      <c r="V540" s="107"/>
      <c r="W540" s="110"/>
      <c r="X540" s="107"/>
    </row>
    <row r="541" spans="1:24" ht="15.75" customHeight="1">
      <c r="A541" s="107" t="s">
        <v>323</v>
      </c>
      <c r="B541" s="107">
        <v>538</v>
      </c>
      <c r="C541" s="107" t="s">
        <v>117</v>
      </c>
      <c r="D541" s="107"/>
      <c r="E541" s="107">
        <v>3.24</v>
      </c>
      <c r="F541" s="106"/>
      <c r="G541" s="108"/>
      <c r="H541" s="108"/>
      <c r="I541" s="108"/>
      <c r="J541" s="107"/>
      <c r="P541" s="107"/>
      <c r="Q541" s="108"/>
      <c r="R541" s="108"/>
      <c r="S541" s="108"/>
      <c r="T541" s="107"/>
      <c r="U541" s="107"/>
      <c r="V541" s="107"/>
      <c r="W541" s="110"/>
      <c r="X541" s="107"/>
    </row>
    <row r="542" spans="1:24" ht="15.75" customHeight="1">
      <c r="A542" s="107" t="s">
        <v>322</v>
      </c>
      <c r="B542" s="107">
        <v>539</v>
      </c>
      <c r="C542" s="107" t="s">
        <v>114</v>
      </c>
      <c r="D542" s="107"/>
      <c r="E542" s="107">
        <v>8.0500000000000007</v>
      </c>
      <c r="F542" s="106"/>
      <c r="G542" s="108"/>
      <c r="H542" s="108"/>
      <c r="I542" s="108"/>
      <c r="J542" s="107"/>
      <c r="P542" s="107"/>
      <c r="Q542" s="108"/>
      <c r="R542" s="108"/>
      <c r="S542" s="108"/>
      <c r="T542" s="107"/>
      <c r="U542" s="107"/>
      <c r="V542" s="107"/>
      <c r="W542" s="110"/>
      <c r="X542" s="107"/>
    </row>
    <row r="543" spans="1:24" ht="15.75" customHeight="1">
      <c r="A543" s="107" t="s">
        <v>321</v>
      </c>
      <c r="B543" s="107">
        <v>540</v>
      </c>
      <c r="C543" s="107" t="s">
        <v>114</v>
      </c>
      <c r="D543" s="107"/>
      <c r="E543" s="107">
        <v>11.5</v>
      </c>
      <c r="F543" s="107"/>
      <c r="G543" s="107"/>
      <c r="H543" s="107"/>
      <c r="I543" s="108"/>
      <c r="J543" s="107"/>
      <c r="P543" s="107"/>
      <c r="Q543" s="108"/>
      <c r="R543" s="108"/>
      <c r="S543" s="108"/>
      <c r="T543" s="107"/>
      <c r="U543" s="107"/>
      <c r="V543" s="107"/>
      <c r="W543" s="106"/>
      <c r="X543" s="107"/>
    </row>
    <row r="544" spans="1:24" ht="15.75" customHeight="1">
      <c r="A544" s="107" t="s">
        <v>320</v>
      </c>
      <c r="B544" s="107">
        <v>541</v>
      </c>
      <c r="C544" s="107" t="s">
        <v>114</v>
      </c>
      <c r="D544" s="107" t="s">
        <v>281</v>
      </c>
      <c r="E544" s="107">
        <v>0</v>
      </c>
      <c r="F544" s="107"/>
      <c r="G544" s="108"/>
      <c r="H544" s="108"/>
      <c r="I544" s="108"/>
      <c r="J544" s="107"/>
      <c r="P544" s="107"/>
      <c r="Q544" s="107"/>
      <c r="R544" s="107"/>
      <c r="S544" s="107"/>
      <c r="T544" s="107"/>
      <c r="U544" s="107"/>
      <c r="V544" s="107"/>
      <c r="W544" s="109"/>
      <c r="X544" s="107"/>
    </row>
    <row r="545" spans="1:24" ht="15.75" customHeight="1">
      <c r="A545" s="107" t="s">
        <v>318</v>
      </c>
      <c r="B545" s="107">
        <v>542</v>
      </c>
      <c r="C545" s="107" t="s">
        <v>114</v>
      </c>
      <c r="D545" s="107"/>
      <c r="E545" s="107">
        <v>0.79</v>
      </c>
      <c r="F545" s="106"/>
      <c r="G545" s="108"/>
      <c r="H545" s="108"/>
      <c r="I545" s="108"/>
      <c r="J545" s="107"/>
      <c r="P545" s="107"/>
      <c r="Q545" s="108"/>
      <c r="R545" s="108"/>
      <c r="S545" s="107"/>
      <c r="T545" s="107"/>
      <c r="U545" s="107"/>
      <c r="V545" s="107"/>
      <c r="W545" s="109"/>
      <c r="X545" s="107"/>
    </row>
    <row r="546" spans="1:24" ht="15.75" customHeight="1">
      <c r="A546" s="107" t="s">
        <v>317</v>
      </c>
      <c r="B546" s="107">
        <v>543</v>
      </c>
      <c r="C546" s="107" t="s">
        <v>114</v>
      </c>
      <c r="D546" s="107"/>
      <c r="E546" s="107">
        <v>2.04</v>
      </c>
      <c r="F546" s="106"/>
      <c r="G546" s="108"/>
      <c r="H546" s="108"/>
      <c r="I546" s="108"/>
      <c r="J546" s="107"/>
      <c r="P546" s="107"/>
      <c r="Q546" s="108"/>
      <c r="R546" s="108"/>
      <c r="S546" s="107"/>
      <c r="T546" s="107"/>
      <c r="U546" s="107"/>
      <c r="V546" s="107"/>
      <c r="W546" s="109"/>
      <c r="X546" s="107"/>
    </row>
    <row r="547" spans="1:24" ht="15.75" customHeight="1">
      <c r="A547" s="107" t="s">
        <v>316</v>
      </c>
      <c r="B547" s="107">
        <v>544</v>
      </c>
      <c r="C547" s="107" t="s">
        <v>114</v>
      </c>
      <c r="D547" s="107"/>
      <c r="E547" s="107">
        <v>4.6399999999999997</v>
      </c>
      <c r="F547" s="107"/>
      <c r="G547" s="108"/>
      <c r="H547" s="108"/>
      <c r="I547" s="108"/>
      <c r="J547" s="107"/>
      <c r="P547" s="107"/>
      <c r="Q547" s="108"/>
      <c r="R547" s="108"/>
      <c r="S547" s="108"/>
      <c r="T547" s="107"/>
      <c r="U547" s="107"/>
      <c r="V547" s="107"/>
      <c r="W547" s="106"/>
      <c r="X547" s="107"/>
    </row>
    <row r="548" spans="1:24" ht="15.75" customHeight="1">
      <c r="A548" s="107" t="s">
        <v>315</v>
      </c>
      <c r="B548" s="107">
        <v>545</v>
      </c>
      <c r="C548" s="107" t="s">
        <v>114</v>
      </c>
      <c r="D548" s="107"/>
      <c r="E548" s="107">
        <v>37.25</v>
      </c>
      <c r="F548" s="109"/>
      <c r="G548" s="108"/>
      <c r="H548" s="108"/>
      <c r="I548" s="108"/>
      <c r="J548" s="107"/>
      <c r="P548" s="107"/>
      <c r="Q548" s="108"/>
      <c r="R548" s="107"/>
      <c r="S548" s="108"/>
      <c r="T548" s="107"/>
      <c r="U548" s="107"/>
      <c r="V548" s="107"/>
      <c r="W548" s="109"/>
      <c r="X548" s="107"/>
    </row>
    <row r="549" spans="1:24" ht="15.75" customHeight="1">
      <c r="A549" s="107" t="s">
        <v>314</v>
      </c>
      <c r="B549" s="107">
        <v>546</v>
      </c>
      <c r="C549" s="107" t="s">
        <v>114</v>
      </c>
      <c r="D549" s="107"/>
      <c r="E549" s="107">
        <v>10.4</v>
      </c>
      <c r="F549" s="106"/>
      <c r="G549" s="108"/>
      <c r="H549" s="108"/>
      <c r="I549" s="108"/>
      <c r="J549" s="107"/>
      <c r="P549" s="107"/>
      <c r="Q549" s="108"/>
      <c r="R549" s="108"/>
      <c r="S549" s="108"/>
      <c r="T549" s="107"/>
      <c r="U549" s="107"/>
      <c r="V549" s="107"/>
      <c r="W549" s="109"/>
      <c r="X549" s="107"/>
    </row>
    <row r="550" spans="1:24" ht="15.75" customHeight="1">
      <c r="A550" s="107" t="s">
        <v>313</v>
      </c>
      <c r="B550" s="107">
        <v>547</v>
      </c>
      <c r="C550" s="107" t="s">
        <v>114</v>
      </c>
      <c r="D550" s="107"/>
      <c r="E550" s="107">
        <v>4.96</v>
      </c>
      <c r="F550" s="107"/>
      <c r="G550" s="107"/>
      <c r="H550" s="107"/>
      <c r="I550" s="108"/>
      <c r="J550" s="107"/>
      <c r="P550" s="107"/>
      <c r="Q550" s="108"/>
      <c r="R550" s="108"/>
      <c r="S550" s="108"/>
      <c r="T550" s="107"/>
      <c r="U550" s="107"/>
      <c r="V550" s="107"/>
      <c r="W550" s="109"/>
      <c r="X550" s="107"/>
    </row>
    <row r="551" spans="1:24" ht="15.75" customHeight="1">
      <c r="A551" s="107" t="s">
        <v>312</v>
      </c>
      <c r="B551" s="107">
        <v>548</v>
      </c>
      <c r="C551" s="107" t="s">
        <v>114</v>
      </c>
      <c r="D551" s="107"/>
      <c r="E551" s="107">
        <v>14</v>
      </c>
      <c r="F551" s="109"/>
      <c r="G551" s="108"/>
      <c r="H551" s="108"/>
      <c r="I551" s="108"/>
      <c r="J551" s="107"/>
      <c r="P551" s="107"/>
      <c r="Q551" s="108"/>
      <c r="R551" s="108"/>
      <c r="S551" s="108"/>
      <c r="T551" s="107"/>
      <c r="U551" s="107"/>
      <c r="V551" s="107"/>
      <c r="W551" s="109"/>
      <c r="X551" s="107"/>
    </row>
    <row r="552" spans="1:24" ht="15.75" customHeight="1">
      <c r="A552" s="107" t="s">
        <v>311</v>
      </c>
      <c r="B552" s="107">
        <v>549</v>
      </c>
      <c r="C552" s="107" t="s">
        <v>114</v>
      </c>
      <c r="D552" s="107"/>
      <c r="E552" s="107">
        <v>13.3</v>
      </c>
      <c r="F552" s="109"/>
      <c r="G552" s="108"/>
      <c r="H552" s="108"/>
      <c r="I552" s="108"/>
      <c r="J552" s="107"/>
      <c r="P552" s="107"/>
      <c r="Q552" s="108"/>
      <c r="R552" s="107"/>
      <c r="S552" s="108"/>
      <c r="T552" s="107"/>
      <c r="U552" s="107"/>
      <c r="V552" s="107"/>
      <c r="W552" s="109"/>
      <c r="X552" s="107"/>
    </row>
    <row r="553" spans="1:24" ht="15.75" customHeight="1">
      <c r="A553" s="107" t="s">
        <v>933</v>
      </c>
      <c r="B553" s="107">
        <v>550</v>
      </c>
      <c r="C553" s="107" t="s">
        <v>283</v>
      </c>
      <c r="D553" s="107"/>
      <c r="E553" s="107">
        <v>10.1</v>
      </c>
      <c r="F553" s="106"/>
      <c r="G553" s="108"/>
      <c r="H553" s="108"/>
      <c r="I553" s="108"/>
      <c r="J553" s="107"/>
      <c r="P553" s="107"/>
      <c r="Q553" s="108"/>
      <c r="R553" s="108"/>
      <c r="S553" s="108"/>
      <c r="T553" s="107"/>
      <c r="U553" s="107"/>
      <c r="V553" s="107"/>
      <c r="W553" s="110"/>
      <c r="X553" s="107"/>
    </row>
    <row r="554" spans="1:24" ht="15.75" customHeight="1">
      <c r="A554" s="107" t="s">
        <v>310</v>
      </c>
      <c r="B554" s="107">
        <v>551</v>
      </c>
      <c r="C554" s="107" t="s">
        <v>114</v>
      </c>
      <c r="D554" s="107"/>
      <c r="E554" s="107">
        <v>1.88</v>
      </c>
      <c r="F554" s="109"/>
      <c r="G554" s="108"/>
      <c r="H554" s="107"/>
      <c r="I554" s="108"/>
      <c r="J554" s="107"/>
      <c r="P554" s="107"/>
      <c r="Q554" s="108"/>
      <c r="R554" s="108"/>
      <c r="S554" s="108"/>
      <c r="T554" s="107"/>
      <c r="U554" s="107"/>
      <c r="V554" s="107"/>
      <c r="W554" s="106"/>
      <c r="X554" s="107"/>
    </row>
    <row r="555" spans="1:24" ht="15.75" customHeight="1">
      <c r="A555" s="107" t="s">
        <v>309</v>
      </c>
      <c r="B555" s="107">
        <v>552</v>
      </c>
      <c r="C555" s="107" t="s">
        <v>117</v>
      </c>
      <c r="D555" s="107"/>
      <c r="E555" s="107">
        <v>3.24</v>
      </c>
      <c r="F555" s="107"/>
      <c r="G555" s="108"/>
      <c r="H555" s="108"/>
      <c r="I555" s="108"/>
      <c r="J555" s="107"/>
      <c r="P555" s="107"/>
      <c r="Q555" s="108"/>
      <c r="R555" s="108"/>
      <c r="S555" s="108"/>
      <c r="T555" s="107"/>
      <c r="U555" s="107"/>
      <c r="V555" s="107"/>
      <c r="W555" s="109"/>
      <c r="X555" s="107"/>
    </row>
    <row r="556" spans="1:24" ht="15.75" customHeight="1">
      <c r="A556" s="107" t="s">
        <v>308</v>
      </c>
      <c r="B556" s="107">
        <v>553</v>
      </c>
      <c r="C556" s="107" t="s">
        <v>114</v>
      </c>
      <c r="D556" s="107"/>
      <c r="E556" s="107">
        <v>4.9400000000000004</v>
      </c>
      <c r="F556" s="109"/>
      <c r="G556" s="108"/>
      <c r="H556" s="108"/>
      <c r="I556" s="108"/>
      <c r="J556" s="107"/>
      <c r="P556" s="107"/>
      <c r="Q556" s="108"/>
      <c r="R556" s="108"/>
      <c r="S556" s="108"/>
      <c r="T556" s="107"/>
      <c r="U556" s="107"/>
      <c r="V556" s="107"/>
      <c r="W556" s="106"/>
      <c r="X556" s="107"/>
    </row>
    <row r="557" spans="1:24" ht="15.75" customHeight="1">
      <c r="A557" s="107" t="s">
        <v>307</v>
      </c>
      <c r="B557" s="107">
        <v>554</v>
      </c>
      <c r="C557" s="107" t="s">
        <v>114</v>
      </c>
      <c r="D557" s="107"/>
      <c r="E557" s="107">
        <v>7.65</v>
      </c>
      <c r="F557" s="109"/>
      <c r="G557" s="108"/>
      <c r="H557" s="108"/>
      <c r="I557" s="108"/>
      <c r="J557" s="107"/>
      <c r="P557" s="107"/>
      <c r="Q557" s="111"/>
      <c r="R557" s="108"/>
      <c r="S557" s="108"/>
      <c r="T557" s="107"/>
      <c r="U557" s="107"/>
      <c r="V557" s="107"/>
      <c r="W557" s="109"/>
      <c r="X557" s="107"/>
    </row>
    <row r="558" spans="1:24" ht="15.75" customHeight="1">
      <c r="A558" s="107" t="s">
        <v>306</v>
      </c>
      <c r="B558" s="107">
        <v>555</v>
      </c>
      <c r="C558" s="107" t="s">
        <v>114</v>
      </c>
      <c r="D558" s="107"/>
      <c r="E558" s="107">
        <v>3.08</v>
      </c>
      <c r="F558" s="106"/>
      <c r="G558" s="108"/>
      <c r="H558" s="108"/>
      <c r="I558" s="108"/>
      <c r="J558" s="107"/>
      <c r="P558" s="107"/>
      <c r="Q558" s="111"/>
      <c r="R558" s="108"/>
      <c r="S558" s="107"/>
      <c r="T558" s="107"/>
      <c r="U558" s="107"/>
      <c r="V558" s="107"/>
      <c r="W558" s="109"/>
      <c r="X558" s="107"/>
    </row>
    <row r="559" spans="1:24" ht="15.75" customHeight="1">
      <c r="A559" s="107" t="s">
        <v>305</v>
      </c>
      <c r="B559" s="107">
        <v>556</v>
      </c>
      <c r="C559" s="107" t="s">
        <v>114</v>
      </c>
      <c r="D559" s="107"/>
      <c r="E559" s="107">
        <v>21.3</v>
      </c>
      <c r="F559" s="106"/>
      <c r="G559" s="108"/>
      <c r="H559" s="108"/>
      <c r="I559" s="108"/>
      <c r="J559" s="107"/>
      <c r="P559" s="107"/>
      <c r="Q559" s="108"/>
      <c r="R559" s="108"/>
      <c r="S559" s="108"/>
      <c r="T559" s="107"/>
      <c r="U559" s="107"/>
      <c r="V559" s="107"/>
      <c r="W559" s="109"/>
      <c r="X559" s="107"/>
    </row>
    <row r="560" spans="1:24" ht="15.75" customHeight="1">
      <c r="A560" s="107" t="s">
        <v>304</v>
      </c>
      <c r="B560" s="107">
        <v>557</v>
      </c>
      <c r="C560" s="107" t="s">
        <v>114</v>
      </c>
      <c r="D560" s="107"/>
      <c r="E560" s="107">
        <v>61.25</v>
      </c>
      <c r="F560" s="107"/>
      <c r="G560" s="108"/>
      <c r="H560" s="108"/>
      <c r="I560" s="108"/>
      <c r="J560" s="107"/>
      <c r="P560" s="107"/>
      <c r="Q560" s="108"/>
      <c r="R560" s="107"/>
      <c r="S560" s="108"/>
      <c r="T560" s="107"/>
      <c r="U560" s="107"/>
      <c r="V560" s="107"/>
      <c r="W560" s="109"/>
      <c r="X560" s="107"/>
    </row>
    <row r="561" spans="1:27" ht="15.75" customHeight="1">
      <c r="A561" s="107" t="s">
        <v>303</v>
      </c>
      <c r="B561" s="107">
        <v>558</v>
      </c>
      <c r="C561" s="107" t="s">
        <v>114</v>
      </c>
      <c r="D561" s="107"/>
      <c r="E561" s="107">
        <v>18.899999999999999</v>
      </c>
      <c r="F561" s="109"/>
      <c r="G561" s="108"/>
      <c r="H561" s="108"/>
      <c r="I561" s="108"/>
      <c r="J561" s="107"/>
      <c r="P561" s="107"/>
      <c r="Q561" s="108"/>
      <c r="R561" s="108"/>
      <c r="S561" s="108"/>
      <c r="T561" s="107"/>
      <c r="U561" s="107"/>
      <c r="V561" s="107"/>
      <c r="W561" s="106"/>
      <c r="X561" s="107"/>
    </row>
    <row r="562" spans="1:27" ht="15.75" customHeight="1">
      <c r="A562" s="107" t="s">
        <v>302</v>
      </c>
      <c r="B562" s="107">
        <v>559</v>
      </c>
      <c r="C562" s="107" t="s">
        <v>117</v>
      </c>
      <c r="D562" s="107"/>
      <c r="E562" s="107">
        <v>17.2</v>
      </c>
      <c r="F562" s="109"/>
      <c r="G562" s="108"/>
      <c r="H562" s="108"/>
      <c r="I562" s="108"/>
      <c r="J562" s="107"/>
      <c r="P562" s="107"/>
      <c r="Q562" s="108"/>
      <c r="R562" s="107"/>
      <c r="S562" s="108"/>
      <c r="T562" s="107"/>
      <c r="U562" s="107"/>
      <c r="V562" s="107"/>
      <c r="W562" s="109"/>
      <c r="X562" s="107"/>
    </row>
    <row r="563" spans="1:27" ht="15.75" customHeight="1">
      <c r="A563" s="107" t="s">
        <v>301</v>
      </c>
      <c r="B563" s="107">
        <v>560</v>
      </c>
      <c r="C563" s="107" t="s">
        <v>114</v>
      </c>
      <c r="D563" s="107"/>
      <c r="E563" s="107">
        <v>62</v>
      </c>
      <c r="F563" s="107"/>
      <c r="G563" s="108"/>
      <c r="H563" s="108"/>
      <c r="I563" s="108"/>
      <c r="J563" s="107"/>
      <c r="P563" s="107"/>
      <c r="Q563" s="108"/>
      <c r="R563" s="107"/>
      <c r="S563" s="108"/>
      <c r="T563" s="107"/>
      <c r="U563" s="107"/>
      <c r="V563" s="107"/>
      <c r="W563" s="109"/>
      <c r="X563" s="107"/>
    </row>
    <row r="564" spans="1:27" ht="15.75" customHeight="1">
      <c r="A564" s="107" t="s">
        <v>300</v>
      </c>
      <c r="B564" s="107">
        <v>561</v>
      </c>
      <c r="C564" s="107" t="s">
        <v>114</v>
      </c>
      <c r="D564" s="107"/>
      <c r="E564" s="107">
        <v>8.75</v>
      </c>
      <c r="F564" s="106"/>
      <c r="G564" s="108"/>
      <c r="H564" s="108"/>
      <c r="I564" s="108"/>
      <c r="J564" s="107"/>
      <c r="P564" s="107"/>
      <c r="Q564" s="108"/>
      <c r="R564" s="108"/>
      <c r="S564" s="108"/>
      <c r="T564" s="107"/>
      <c r="U564" s="107"/>
      <c r="V564" s="107"/>
      <c r="W564" s="109"/>
      <c r="X564" s="107"/>
    </row>
    <row r="565" spans="1:27" ht="15.75" customHeight="1">
      <c r="A565" s="107" t="s">
        <v>299</v>
      </c>
      <c r="B565" s="107">
        <v>562</v>
      </c>
      <c r="C565" s="107" t="s">
        <v>114</v>
      </c>
      <c r="D565" s="107"/>
      <c r="E565" s="107">
        <v>6.2</v>
      </c>
      <c r="F565" s="107"/>
      <c r="G565" s="108"/>
      <c r="H565" s="108"/>
      <c r="I565" s="108"/>
      <c r="J565" s="107"/>
      <c r="P565" s="107"/>
      <c r="Q565" s="108"/>
      <c r="R565" s="108"/>
      <c r="S565" s="108"/>
      <c r="T565" s="107"/>
      <c r="U565" s="107"/>
      <c r="V565" s="107"/>
      <c r="W565" s="106"/>
      <c r="X565" s="107"/>
    </row>
    <row r="566" spans="1:27" ht="15.75" customHeight="1">
      <c r="A566" s="107" t="s">
        <v>298</v>
      </c>
      <c r="B566" s="107">
        <v>563</v>
      </c>
      <c r="C566" s="107" t="s">
        <v>114</v>
      </c>
      <c r="D566" s="107"/>
      <c r="E566" s="107">
        <v>2.14</v>
      </c>
      <c r="F566" s="106"/>
      <c r="G566" s="108"/>
      <c r="H566" s="108"/>
      <c r="I566" s="108"/>
      <c r="J566" s="107"/>
      <c r="P566" s="107"/>
      <c r="Q566" s="108"/>
      <c r="R566" s="108"/>
      <c r="S566" s="108"/>
      <c r="T566" s="107"/>
      <c r="U566" s="107"/>
      <c r="V566" s="107"/>
      <c r="W566" s="110"/>
      <c r="X566" s="107"/>
    </row>
    <row r="567" spans="1:27" ht="15.75" customHeight="1">
      <c r="A567" s="107" t="s">
        <v>297</v>
      </c>
      <c r="B567" s="107">
        <v>564</v>
      </c>
      <c r="C567" s="107" t="s">
        <v>114</v>
      </c>
      <c r="D567" s="107"/>
      <c r="E567" s="107">
        <v>1</v>
      </c>
      <c r="F567" s="107"/>
      <c r="G567" s="108"/>
      <c r="H567" s="108"/>
      <c r="I567" s="108"/>
      <c r="J567" s="107"/>
      <c r="P567" s="107"/>
      <c r="Q567" s="108"/>
      <c r="R567" s="107"/>
      <c r="S567" s="107"/>
      <c r="T567" s="107"/>
      <c r="U567" s="107"/>
      <c r="V567" s="107"/>
      <c r="W567" s="106"/>
      <c r="X567" s="107"/>
    </row>
    <row r="568" spans="1:27" ht="15.75" customHeight="1">
      <c r="A568" s="107" t="s">
        <v>296</v>
      </c>
      <c r="B568" s="107">
        <v>565</v>
      </c>
      <c r="C568" s="107" t="s">
        <v>114</v>
      </c>
      <c r="D568" s="107"/>
      <c r="E568" s="107">
        <v>15.7</v>
      </c>
      <c r="F568" s="106"/>
      <c r="G568" s="108"/>
      <c r="H568" s="108"/>
      <c r="I568" s="108"/>
      <c r="J568" s="107"/>
      <c r="P568" s="107"/>
      <c r="Q568" s="108"/>
      <c r="R568" s="108"/>
      <c r="S568" s="108"/>
      <c r="T568" s="107"/>
      <c r="U568" s="107"/>
      <c r="V568" s="107"/>
      <c r="W568" s="109"/>
      <c r="X568" s="107"/>
    </row>
    <row r="569" spans="1:27" ht="15.75" customHeight="1">
      <c r="A569" s="107" t="s">
        <v>295</v>
      </c>
      <c r="B569" s="107">
        <v>566</v>
      </c>
      <c r="C569" s="107" t="s">
        <v>117</v>
      </c>
      <c r="D569" s="107"/>
      <c r="E569" s="107">
        <v>34.5</v>
      </c>
      <c r="F569" s="106"/>
      <c r="G569" s="108"/>
      <c r="H569" s="108"/>
      <c r="I569" s="108"/>
      <c r="J569" s="107"/>
      <c r="P569" s="107"/>
      <c r="Q569" s="107"/>
      <c r="R569" s="107"/>
      <c r="S569" s="108"/>
      <c r="T569" s="107"/>
      <c r="U569" s="107"/>
      <c r="V569" s="107"/>
      <c r="W569" s="109"/>
      <c r="X569" s="107"/>
    </row>
    <row r="570" spans="1:27" ht="15.75" customHeight="1">
      <c r="A570" s="107" t="s">
        <v>294</v>
      </c>
      <c r="B570" s="107">
        <v>567</v>
      </c>
      <c r="C570" s="107" t="s">
        <v>114</v>
      </c>
      <c r="D570" s="107"/>
      <c r="E570" s="107">
        <v>8.8000000000000007</v>
      </c>
      <c r="F570" s="106"/>
      <c r="G570" s="108"/>
      <c r="H570" s="107"/>
      <c r="I570" s="108"/>
      <c r="J570" s="107"/>
      <c r="P570" s="107"/>
      <c r="Q570" s="108"/>
      <c r="R570" s="107"/>
      <c r="S570" s="108"/>
      <c r="T570" s="107"/>
      <c r="U570" s="107"/>
      <c r="V570" s="107"/>
      <c r="W570" s="106"/>
      <c r="X570" s="107"/>
    </row>
    <row r="571" spans="1:27" ht="15.75" customHeight="1">
      <c r="A571" s="107" t="s">
        <v>293</v>
      </c>
      <c r="B571" s="107">
        <v>568</v>
      </c>
      <c r="C571" s="107" t="s">
        <v>114</v>
      </c>
      <c r="D571" s="107"/>
      <c r="E571" s="107">
        <v>14.6</v>
      </c>
      <c r="F571" s="107"/>
      <c r="G571" s="108"/>
      <c r="H571" s="108"/>
      <c r="I571" s="108"/>
      <c r="J571" s="107"/>
      <c r="P571" s="107"/>
      <c r="Q571" s="108"/>
      <c r="R571" s="108"/>
      <c r="S571" s="108"/>
      <c r="T571" s="107"/>
      <c r="U571" s="107"/>
      <c r="V571" s="107"/>
      <c r="W571" s="110"/>
      <c r="X571" s="107"/>
    </row>
    <row r="572" spans="1:27" ht="15.75" customHeight="1">
      <c r="A572" s="107" t="s">
        <v>292</v>
      </c>
      <c r="B572" s="107">
        <v>569</v>
      </c>
      <c r="C572" s="107" t="s">
        <v>117</v>
      </c>
      <c r="D572" s="107"/>
      <c r="E572" s="107">
        <v>3.42</v>
      </c>
      <c r="F572" s="106"/>
      <c r="G572" s="108"/>
      <c r="H572" s="108"/>
      <c r="I572" s="108"/>
      <c r="J572" s="107"/>
      <c r="P572" s="107"/>
      <c r="Q572" s="108"/>
      <c r="R572" s="108"/>
      <c r="S572" s="108"/>
      <c r="T572" s="107"/>
      <c r="U572" s="107"/>
      <c r="V572" s="107"/>
      <c r="W572" s="106"/>
      <c r="X572" s="107"/>
    </row>
    <row r="573" spans="1:27" ht="15.75" customHeight="1">
      <c r="A573" s="107" t="s">
        <v>291</v>
      </c>
      <c r="B573" s="107">
        <v>570</v>
      </c>
      <c r="C573" s="107" t="s">
        <v>114</v>
      </c>
      <c r="D573" s="107"/>
      <c r="E573" s="107">
        <v>3.88</v>
      </c>
      <c r="F573" s="106"/>
      <c r="G573" s="108"/>
      <c r="H573" s="108"/>
      <c r="I573" s="108"/>
      <c r="J573" s="107"/>
      <c r="P573" s="107"/>
      <c r="Q573" s="108"/>
      <c r="R573" s="107"/>
      <c r="S573" s="108"/>
      <c r="T573" s="107"/>
      <c r="U573" s="107"/>
      <c r="V573" s="107"/>
      <c r="W573" s="109"/>
      <c r="X573" s="107"/>
    </row>
    <row r="574" spans="1:27" ht="15.75" customHeight="1">
      <c r="A574" s="107" t="s">
        <v>290</v>
      </c>
      <c r="B574" s="107">
        <v>571</v>
      </c>
      <c r="C574" s="107" t="s">
        <v>114</v>
      </c>
      <c r="D574" s="107"/>
      <c r="E574" s="107">
        <v>46.75</v>
      </c>
      <c r="F574" s="106"/>
      <c r="G574" s="108"/>
      <c r="H574" s="107"/>
      <c r="I574" s="108"/>
      <c r="J574" s="107"/>
      <c r="P574" s="107"/>
      <c r="Q574" s="108"/>
      <c r="R574" s="108"/>
      <c r="S574" s="108"/>
      <c r="T574" s="107"/>
      <c r="U574" s="107"/>
      <c r="V574" s="107"/>
      <c r="W574" s="109"/>
      <c r="X574" s="107"/>
    </row>
    <row r="575" spans="1:27" ht="15.75" customHeight="1">
      <c r="A575" s="107" t="s">
        <v>289</v>
      </c>
      <c r="B575" s="107">
        <v>572</v>
      </c>
      <c r="C575" s="107" t="s">
        <v>114</v>
      </c>
      <c r="D575" s="107"/>
      <c r="E575" s="107">
        <v>178</v>
      </c>
      <c r="F575" s="109"/>
      <c r="G575" s="108"/>
      <c r="H575" s="108"/>
      <c r="I575" s="108"/>
      <c r="J575" s="107"/>
      <c r="P575" s="107"/>
      <c r="Q575" s="108"/>
      <c r="R575" s="108"/>
      <c r="S575" s="108"/>
      <c r="T575" s="107"/>
      <c r="U575" s="107"/>
      <c r="V575" s="107"/>
      <c r="W575" s="106"/>
      <c r="X575" s="107"/>
    </row>
    <row r="576" spans="1:27" ht="15.75" customHeight="1">
      <c r="A576" s="107" t="s">
        <v>288</v>
      </c>
      <c r="B576" s="107">
        <v>573</v>
      </c>
      <c r="C576" s="107" t="s">
        <v>114</v>
      </c>
      <c r="D576" s="107" t="s">
        <v>136</v>
      </c>
      <c r="E576" s="107">
        <v>2.12</v>
      </c>
      <c r="F576" s="106"/>
      <c r="G576" s="108"/>
      <c r="H576" s="108"/>
      <c r="I576" s="108"/>
      <c r="J576" s="107"/>
      <c r="P576" s="107"/>
      <c r="Q576" s="108"/>
      <c r="R576" s="107"/>
      <c r="S576" s="107"/>
      <c r="T576" s="107"/>
      <c r="U576" s="107"/>
      <c r="V576" s="107"/>
      <c r="W576" s="110"/>
      <c r="X576" s="107"/>
      <c r="AA576" s="229"/>
    </row>
    <row r="577" spans="1:24" ht="15.75" customHeight="1">
      <c r="A577" s="107" t="s">
        <v>287</v>
      </c>
      <c r="B577" s="107">
        <v>574</v>
      </c>
      <c r="C577" s="107" t="s">
        <v>114</v>
      </c>
      <c r="D577" s="107"/>
      <c r="E577" s="107">
        <v>4.4800000000000004</v>
      </c>
      <c r="F577" s="106"/>
      <c r="G577" s="108"/>
      <c r="H577" s="108"/>
      <c r="I577" s="108"/>
      <c r="J577" s="107"/>
      <c r="P577" s="107"/>
      <c r="Q577" s="108"/>
      <c r="R577" s="108"/>
      <c r="S577" s="108"/>
      <c r="T577" s="107"/>
      <c r="U577" s="107"/>
      <c r="V577" s="107"/>
      <c r="W577" s="106"/>
      <c r="X577" s="107"/>
    </row>
    <row r="578" spans="1:24" ht="15.75" customHeight="1">
      <c r="A578" s="107" t="s">
        <v>286</v>
      </c>
      <c r="B578" s="107">
        <v>575</v>
      </c>
      <c r="C578" s="107" t="s">
        <v>283</v>
      </c>
      <c r="D578" s="107"/>
      <c r="E578" s="107">
        <v>0.9</v>
      </c>
      <c r="F578" s="109"/>
      <c r="G578" s="108"/>
      <c r="H578" s="108"/>
      <c r="I578" s="108"/>
      <c r="J578" s="107"/>
      <c r="P578" s="107"/>
      <c r="Q578" s="108"/>
      <c r="R578" s="108"/>
      <c r="S578" s="107"/>
      <c r="T578" s="107"/>
      <c r="U578" s="107"/>
      <c r="V578" s="107"/>
      <c r="W578" s="109"/>
      <c r="X578" s="107"/>
    </row>
    <row r="579" spans="1:24" ht="15.75" customHeight="1">
      <c r="A579" s="107" t="s">
        <v>285</v>
      </c>
      <c r="B579" s="107">
        <v>576</v>
      </c>
      <c r="C579" s="107" t="s">
        <v>117</v>
      </c>
      <c r="D579" s="107"/>
      <c r="E579" s="107">
        <v>14.7</v>
      </c>
      <c r="F579" s="106"/>
      <c r="G579" s="108"/>
      <c r="H579" s="108"/>
      <c r="I579" s="108"/>
      <c r="J579" s="107"/>
      <c r="P579" s="107"/>
      <c r="Q579" s="108"/>
      <c r="R579" s="108"/>
      <c r="S579" s="108"/>
      <c r="T579" s="107"/>
      <c r="U579" s="107"/>
      <c r="V579" s="107"/>
      <c r="W579" s="109"/>
      <c r="X579" s="107"/>
    </row>
    <row r="580" spans="1:24" ht="15.75" customHeight="1">
      <c r="A580" s="107" t="s">
        <v>284</v>
      </c>
      <c r="B580" s="107">
        <v>577</v>
      </c>
      <c r="C580" s="107" t="s">
        <v>283</v>
      </c>
      <c r="D580" s="107"/>
      <c r="E580" s="107">
        <v>44.25</v>
      </c>
      <c r="F580" s="106"/>
      <c r="G580" s="108"/>
      <c r="H580" s="108"/>
      <c r="I580" s="108"/>
      <c r="J580" s="107"/>
      <c r="P580" s="107"/>
      <c r="Q580" s="108"/>
      <c r="R580" s="108"/>
      <c r="S580" s="108"/>
      <c r="T580" s="107"/>
      <c r="U580" s="107"/>
      <c r="V580" s="107"/>
      <c r="W580" s="109"/>
      <c r="X580" s="107"/>
    </row>
    <row r="581" spans="1:24" ht="15.75" customHeight="1">
      <c r="A581" s="107" t="s">
        <v>282</v>
      </c>
      <c r="B581" s="107">
        <v>578</v>
      </c>
      <c r="C581" s="107" t="s">
        <v>114</v>
      </c>
      <c r="D581" s="107" t="s">
        <v>281</v>
      </c>
      <c r="E581" s="107">
        <v>0.01</v>
      </c>
      <c r="F581" s="107"/>
      <c r="G581" s="108"/>
      <c r="H581" s="107"/>
      <c r="I581" s="108"/>
      <c r="J581" s="107"/>
      <c r="P581" s="107"/>
      <c r="Q581" s="107"/>
      <c r="R581" s="107"/>
      <c r="S581" s="107"/>
      <c r="T581" s="107"/>
      <c r="U581" s="107"/>
      <c r="V581" s="107"/>
      <c r="W581" s="106"/>
      <c r="X581" s="107"/>
    </row>
    <row r="582" spans="1:24" ht="15.75" customHeight="1">
      <c r="A582" s="107" t="s">
        <v>280</v>
      </c>
      <c r="B582" s="107">
        <v>579</v>
      </c>
      <c r="C582" s="107" t="s">
        <v>117</v>
      </c>
      <c r="D582" s="107"/>
      <c r="E582" s="107">
        <v>9</v>
      </c>
      <c r="F582" s="106"/>
      <c r="G582" s="108"/>
      <c r="H582" s="108"/>
      <c r="I582" s="108"/>
      <c r="J582" s="107"/>
      <c r="P582" s="107"/>
      <c r="Q582" s="108"/>
      <c r="R582" s="108"/>
      <c r="S582" s="108"/>
      <c r="T582" s="107"/>
      <c r="U582" s="107"/>
      <c r="V582" s="107"/>
      <c r="W582" s="109"/>
      <c r="X582" s="107"/>
    </row>
    <row r="583" spans="1:24" ht="15.75" customHeight="1">
      <c r="A583" s="107" t="s">
        <v>279</v>
      </c>
      <c r="B583" s="107">
        <v>580</v>
      </c>
      <c r="C583" s="107" t="s">
        <v>117</v>
      </c>
      <c r="D583" s="107"/>
      <c r="E583" s="107">
        <v>4</v>
      </c>
      <c r="F583" s="106"/>
      <c r="G583" s="108"/>
      <c r="H583" s="108"/>
      <c r="I583" s="108"/>
      <c r="J583" s="107"/>
      <c r="P583" s="107"/>
      <c r="Q583" s="108"/>
      <c r="R583" s="108"/>
      <c r="S583" s="108"/>
      <c r="T583" s="107"/>
      <c r="U583" s="107"/>
      <c r="V583" s="107"/>
      <c r="W583" s="109"/>
      <c r="X583" s="107"/>
    </row>
    <row r="584" spans="1:24" ht="15.75" customHeight="1">
      <c r="A584" s="107" t="s">
        <v>278</v>
      </c>
      <c r="B584" s="107">
        <v>581</v>
      </c>
      <c r="C584" s="107" t="s">
        <v>114</v>
      </c>
      <c r="D584" s="107"/>
      <c r="E584" s="107">
        <v>35.5</v>
      </c>
      <c r="F584" s="106"/>
      <c r="G584" s="108"/>
      <c r="H584" s="108"/>
      <c r="I584" s="108"/>
      <c r="J584" s="107"/>
      <c r="P584" s="107"/>
      <c r="Q584" s="108"/>
      <c r="R584" s="107"/>
      <c r="S584" s="108"/>
      <c r="T584" s="107"/>
      <c r="U584" s="107"/>
      <c r="V584" s="107"/>
      <c r="W584" s="109"/>
      <c r="X584" s="107"/>
    </row>
    <row r="585" spans="1:24" ht="15.75" customHeight="1">
      <c r="A585" s="107" t="s">
        <v>277</v>
      </c>
      <c r="B585" s="107">
        <v>582</v>
      </c>
      <c r="C585" s="107" t="s">
        <v>114</v>
      </c>
      <c r="D585" s="107"/>
      <c r="E585" s="107">
        <v>11.6</v>
      </c>
      <c r="F585" s="106"/>
      <c r="G585" s="108"/>
      <c r="H585" s="108"/>
      <c r="I585" s="108"/>
      <c r="J585" s="107"/>
      <c r="P585" s="107"/>
      <c r="Q585" s="108"/>
      <c r="R585" s="108"/>
      <c r="S585" s="108"/>
      <c r="T585" s="107"/>
      <c r="U585" s="107"/>
      <c r="V585" s="107"/>
      <c r="W585" s="106"/>
      <c r="X585" s="107"/>
    </row>
    <row r="586" spans="1:24" ht="15.75" customHeight="1">
      <c r="A586" s="107" t="s">
        <v>276</v>
      </c>
      <c r="B586" s="107">
        <v>583</v>
      </c>
      <c r="C586" s="107" t="s">
        <v>114</v>
      </c>
      <c r="D586" s="107"/>
      <c r="E586" s="107">
        <v>0.95</v>
      </c>
      <c r="F586" s="106"/>
      <c r="G586" s="108"/>
      <c r="H586" s="108"/>
      <c r="I586" s="108"/>
      <c r="J586" s="107"/>
      <c r="P586" s="107"/>
      <c r="Q586" s="108"/>
      <c r="R586" s="108"/>
      <c r="S586" s="108"/>
      <c r="T586" s="107"/>
      <c r="U586" s="107"/>
      <c r="V586" s="107"/>
      <c r="W586" s="109"/>
      <c r="X586" s="107"/>
    </row>
    <row r="587" spans="1:24" ht="15.75" customHeight="1">
      <c r="A587" s="107" t="s">
        <v>275</v>
      </c>
      <c r="B587" s="107">
        <v>584</v>
      </c>
      <c r="C587" s="107" t="s">
        <v>114</v>
      </c>
      <c r="D587" s="107"/>
      <c r="E587" s="107">
        <v>3.24</v>
      </c>
      <c r="F587" s="107"/>
      <c r="G587" s="108"/>
      <c r="H587" s="107"/>
      <c r="I587" s="108"/>
      <c r="J587" s="107"/>
      <c r="P587" s="107"/>
      <c r="Q587" s="108"/>
      <c r="R587" s="108"/>
      <c r="S587" s="108"/>
      <c r="T587" s="107"/>
      <c r="U587" s="107"/>
      <c r="V587" s="107"/>
      <c r="W587" s="109"/>
      <c r="X587" s="107"/>
    </row>
    <row r="588" spans="1:24" ht="15.75" customHeight="1">
      <c r="A588" s="107" t="s">
        <v>274</v>
      </c>
      <c r="B588" s="107">
        <v>585</v>
      </c>
      <c r="C588" s="107" t="s">
        <v>114</v>
      </c>
      <c r="D588" s="107"/>
      <c r="E588" s="107">
        <v>4.3600000000000003</v>
      </c>
      <c r="F588" s="107"/>
      <c r="G588" s="108"/>
      <c r="H588" s="107"/>
      <c r="I588" s="108"/>
      <c r="J588" s="107"/>
      <c r="P588" s="107"/>
      <c r="Q588" s="108"/>
      <c r="R588" s="107"/>
      <c r="S588" s="108"/>
      <c r="T588" s="107"/>
      <c r="U588" s="107"/>
      <c r="V588" s="107"/>
      <c r="W588" s="106"/>
      <c r="X588" s="107"/>
    </row>
    <row r="589" spans="1:24" ht="15.75" customHeight="1">
      <c r="A589" s="107" t="s">
        <v>273</v>
      </c>
      <c r="B589" s="107">
        <v>586</v>
      </c>
      <c r="C589" s="107" t="s">
        <v>117</v>
      </c>
      <c r="D589" s="107"/>
      <c r="E589" s="107">
        <v>418</v>
      </c>
      <c r="F589" s="109"/>
      <c r="G589" s="108"/>
      <c r="H589" s="108"/>
      <c r="I589" s="107"/>
      <c r="J589" s="107"/>
      <c r="P589" s="107"/>
      <c r="Q589" s="108"/>
      <c r="R589" s="107"/>
      <c r="S589" s="108"/>
      <c r="T589" s="107"/>
      <c r="U589" s="107"/>
      <c r="V589" s="107"/>
      <c r="W589" s="109"/>
      <c r="X589" s="107"/>
    </row>
    <row r="590" spans="1:24" ht="15.75" customHeight="1">
      <c r="A590" s="107" t="s">
        <v>272</v>
      </c>
      <c r="B590" s="107">
        <v>587</v>
      </c>
      <c r="C590" s="107" t="s">
        <v>114</v>
      </c>
      <c r="D590" s="107"/>
      <c r="E590" s="107">
        <v>4.9800000000000004</v>
      </c>
      <c r="F590" s="106"/>
      <c r="G590" s="108"/>
      <c r="H590" s="108"/>
      <c r="I590" s="107"/>
      <c r="J590" s="107"/>
      <c r="P590" s="107"/>
      <c r="Q590" s="108"/>
      <c r="R590" s="108"/>
      <c r="S590" s="108"/>
      <c r="T590" s="107"/>
      <c r="U590" s="107"/>
      <c r="V590" s="107"/>
      <c r="W590" s="109"/>
      <c r="X590" s="107"/>
    </row>
    <row r="591" spans="1:24" ht="15.75" customHeight="1">
      <c r="A591" s="107" t="s">
        <v>271</v>
      </c>
      <c r="B591" s="107">
        <v>588</v>
      </c>
      <c r="C591" s="107" t="s">
        <v>114</v>
      </c>
      <c r="D591" s="107"/>
      <c r="E591" s="107">
        <v>2.2000000000000002</v>
      </c>
      <c r="F591" s="107"/>
      <c r="G591" s="108"/>
      <c r="H591" s="107"/>
      <c r="I591" s="107"/>
      <c r="J591" s="107"/>
      <c r="P591" s="107"/>
      <c r="Q591" s="108"/>
      <c r="R591" s="108"/>
      <c r="S591" s="108"/>
      <c r="T591" s="107"/>
      <c r="U591" s="107"/>
      <c r="V591" s="107"/>
      <c r="W591" s="110"/>
      <c r="X591" s="107"/>
    </row>
    <row r="592" spans="1:24" ht="15.75" customHeight="1">
      <c r="A592" s="107" t="s">
        <v>270</v>
      </c>
      <c r="B592" s="107">
        <v>589</v>
      </c>
      <c r="C592" s="107" t="s">
        <v>114</v>
      </c>
      <c r="D592" s="107"/>
      <c r="E592" s="107">
        <v>6.1</v>
      </c>
      <c r="F592" s="107"/>
      <c r="G592" s="108"/>
      <c r="H592" s="108"/>
      <c r="I592" s="108"/>
      <c r="J592" s="107"/>
      <c r="P592" s="107"/>
      <c r="Q592" s="108"/>
      <c r="R592" s="108"/>
      <c r="S592" s="108"/>
      <c r="T592" s="107"/>
      <c r="U592" s="107"/>
      <c r="V592" s="107"/>
      <c r="W592" s="109"/>
      <c r="X592" s="107"/>
    </row>
    <row r="593" spans="1:24" ht="15.75" customHeight="1">
      <c r="A593" s="107" t="s">
        <v>269</v>
      </c>
      <c r="B593" s="107">
        <v>590</v>
      </c>
      <c r="C593" s="107" t="s">
        <v>114</v>
      </c>
      <c r="D593" s="107"/>
      <c r="E593" s="107">
        <v>5.7</v>
      </c>
      <c r="F593" s="106"/>
      <c r="G593" s="108"/>
      <c r="H593" s="108"/>
      <c r="I593" s="108"/>
      <c r="J593" s="107"/>
      <c r="P593" s="107"/>
      <c r="Q593" s="108"/>
      <c r="R593" s="107"/>
      <c r="S593" s="108"/>
      <c r="T593" s="107"/>
      <c r="U593" s="107"/>
      <c r="V593" s="107"/>
      <c r="W593" s="110"/>
      <c r="X593" s="107"/>
    </row>
    <row r="594" spans="1:24" ht="15.75" customHeight="1">
      <c r="A594" s="107" t="s">
        <v>268</v>
      </c>
      <c r="B594" s="107">
        <v>591</v>
      </c>
      <c r="C594" s="107" t="s">
        <v>114</v>
      </c>
      <c r="D594" s="107"/>
      <c r="E594" s="107">
        <v>26.25</v>
      </c>
      <c r="F594" s="106"/>
      <c r="G594" s="108"/>
      <c r="H594" s="108"/>
      <c r="I594" s="108"/>
      <c r="J594" s="107"/>
      <c r="P594" s="107"/>
      <c r="Q594" s="111"/>
      <c r="R594" s="108"/>
      <c r="S594" s="108"/>
      <c r="T594" s="107"/>
      <c r="U594" s="107"/>
      <c r="V594" s="107"/>
      <c r="W594" s="106"/>
      <c r="X594" s="107"/>
    </row>
    <row r="595" spans="1:24" ht="15.75" customHeight="1">
      <c r="A595" s="107" t="s">
        <v>267</v>
      </c>
      <c r="B595" s="107">
        <v>592</v>
      </c>
      <c r="C595" s="107" t="s">
        <v>114</v>
      </c>
      <c r="D595" s="107"/>
      <c r="E595" s="107">
        <v>2.14</v>
      </c>
      <c r="F595" s="109"/>
      <c r="G595" s="108"/>
      <c r="H595" s="108"/>
      <c r="I595" s="108"/>
      <c r="J595" s="107"/>
      <c r="P595" s="107"/>
      <c r="Q595" s="111"/>
      <c r="R595" s="108"/>
      <c r="S595" s="108"/>
      <c r="T595" s="107"/>
      <c r="U595" s="107"/>
      <c r="V595" s="107"/>
      <c r="W595" s="109"/>
      <c r="X595" s="107"/>
    </row>
    <row r="596" spans="1:24" ht="15.75" customHeight="1">
      <c r="A596" s="107" t="s">
        <v>266</v>
      </c>
      <c r="B596" s="107">
        <v>593</v>
      </c>
      <c r="C596" s="107" t="s">
        <v>114</v>
      </c>
      <c r="D596" s="107" t="s">
        <v>136</v>
      </c>
      <c r="E596" s="107">
        <v>7.0000000000000007E-2</v>
      </c>
      <c r="F596" s="109"/>
      <c r="G596" s="108"/>
      <c r="H596" s="108"/>
      <c r="I596" s="108"/>
      <c r="J596" s="107"/>
      <c r="P596" s="107"/>
      <c r="Q596" s="108"/>
      <c r="R596" s="108"/>
      <c r="S596" s="107"/>
      <c r="T596" s="107"/>
      <c r="U596" s="107"/>
      <c r="V596" s="107"/>
      <c r="W596" s="109"/>
      <c r="X596" s="107"/>
    </row>
    <row r="597" spans="1:24" ht="15.75" customHeight="1">
      <c r="A597" s="107" t="s">
        <v>265</v>
      </c>
      <c r="B597" s="107">
        <v>594</v>
      </c>
      <c r="C597" s="107" t="s">
        <v>114</v>
      </c>
      <c r="D597" s="107"/>
      <c r="E597" s="107">
        <v>7.55</v>
      </c>
      <c r="F597" s="107"/>
      <c r="G597" s="108"/>
      <c r="H597" s="107"/>
      <c r="I597" s="107"/>
      <c r="J597" s="107"/>
      <c r="P597" s="107"/>
      <c r="Q597" s="108"/>
      <c r="R597" s="108"/>
      <c r="S597" s="108"/>
      <c r="T597" s="107"/>
      <c r="U597" s="107"/>
      <c r="V597" s="107"/>
      <c r="W597" s="109"/>
      <c r="X597" s="107"/>
    </row>
    <row r="598" spans="1:24" ht="15.75" customHeight="1">
      <c r="A598" s="107" t="s">
        <v>264</v>
      </c>
      <c r="B598" s="107">
        <v>595</v>
      </c>
      <c r="C598" s="107" t="s">
        <v>114</v>
      </c>
      <c r="D598" s="107"/>
      <c r="E598" s="107">
        <v>2.56</v>
      </c>
      <c r="F598" s="106"/>
      <c r="G598" s="108"/>
      <c r="H598" s="108"/>
      <c r="I598" s="108"/>
      <c r="J598" s="107"/>
      <c r="P598" s="107"/>
      <c r="Q598" s="108"/>
      <c r="R598" s="108"/>
      <c r="S598" s="108"/>
      <c r="T598" s="107"/>
      <c r="U598" s="107"/>
      <c r="V598" s="107"/>
      <c r="W598" s="106"/>
      <c r="X598" s="107"/>
    </row>
    <row r="599" spans="1:24" ht="15.75" customHeight="1">
      <c r="A599" s="107" t="s">
        <v>263</v>
      </c>
      <c r="B599" s="107">
        <v>596</v>
      </c>
      <c r="C599" s="107" t="s">
        <v>114</v>
      </c>
      <c r="D599" s="107"/>
      <c r="E599" s="107">
        <v>1.47</v>
      </c>
      <c r="F599" s="106"/>
      <c r="G599" s="108"/>
      <c r="H599" s="108"/>
      <c r="I599" s="108"/>
      <c r="J599" s="107"/>
      <c r="P599" s="107"/>
      <c r="Q599" s="108"/>
      <c r="R599" s="108"/>
      <c r="S599" s="108"/>
      <c r="T599" s="107"/>
      <c r="U599" s="107"/>
      <c r="V599" s="107"/>
      <c r="W599" s="109"/>
      <c r="X599" s="107"/>
    </row>
    <row r="600" spans="1:24" ht="15.75" customHeight="1">
      <c r="A600" s="107" t="s">
        <v>262</v>
      </c>
      <c r="B600" s="107">
        <v>597</v>
      </c>
      <c r="C600" s="107" t="s">
        <v>114</v>
      </c>
      <c r="D600" s="107"/>
      <c r="E600" s="107">
        <v>4.8600000000000003</v>
      </c>
      <c r="F600" s="109"/>
      <c r="G600" s="108"/>
      <c r="H600" s="108"/>
      <c r="I600" s="108"/>
      <c r="J600" s="107"/>
      <c r="P600" s="107"/>
      <c r="Q600" s="108"/>
      <c r="R600" s="108"/>
      <c r="S600" s="108"/>
      <c r="T600" s="107"/>
      <c r="U600" s="107"/>
      <c r="V600" s="107"/>
      <c r="W600" s="109"/>
      <c r="X600" s="107"/>
    </row>
    <row r="601" spans="1:24" ht="15.75" customHeight="1">
      <c r="A601" s="107" t="s">
        <v>261</v>
      </c>
      <c r="B601" s="107">
        <v>598</v>
      </c>
      <c r="C601" s="107" t="s">
        <v>114</v>
      </c>
      <c r="D601" s="107"/>
      <c r="E601" s="107">
        <v>19.600000000000001</v>
      </c>
      <c r="F601" s="106"/>
      <c r="G601" s="108"/>
      <c r="H601" s="108"/>
      <c r="I601" s="108"/>
      <c r="J601" s="107"/>
      <c r="P601" s="107"/>
      <c r="Q601" s="108"/>
      <c r="R601" s="108"/>
      <c r="S601" s="108"/>
      <c r="T601" s="107"/>
      <c r="U601" s="107"/>
      <c r="V601" s="107"/>
      <c r="W601" s="109"/>
      <c r="X601" s="107"/>
    </row>
    <row r="602" spans="1:24" ht="15.75" customHeight="1">
      <c r="A602" s="107" t="s">
        <v>260</v>
      </c>
      <c r="B602" s="107">
        <v>599</v>
      </c>
      <c r="C602" s="107" t="s">
        <v>114</v>
      </c>
      <c r="D602" s="107"/>
      <c r="E602" s="107">
        <v>11.8</v>
      </c>
      <c r="F602" s="106"/>
      <c r="G602" s="108"/>
      <c r="H602" s="108"/>
      <c r="I602" s="108"/>
      <c r="J602" s="107"/>
      <c r="P602" s="107"/>
      <c r="Q602" s="108"/>
      <c r="R602" s="107"/>
      <c r="S602" s="108"/>
      <c r="T602" s="107"/>
      <c r="U602" s="107"/>
      <c r="V602" s="107"/>
      <c r="W602" s="109"/>
      <c r="X602" s="107"/>
    </row>
    <row r="603" spans="1:24" ht="15.75" customHeight="1">
      <c r="A603" s="107" t="s">
        <v>259</v>
      </c>
      <c r="B603" s="107">
        <v>600</v>
      </c>
      <c r="C603" s="107" t="s">
        <v>117</v>
      </c>
      <c r="D603" s="107"/>
      <c r="E603" s="107">
        <v>5.65</v>
      </c>
      <c r="F603" s="107"/>
      <c r="G603" s="108"/>
      <c r="H603" s="108"/>
      <c r="I603" s="108"/>
      <c r="J603" s="107"/>
      <c r="P603" s="107"/>
      <c r="Q603" s="108"/>
      <c r="R603" s="108"/>
      <c r="S603" s="108"/>
      <c r="T603" s="107"/>
      <c r="U603" s="107"/>
      <c r="V603" s="107"/>
      <c r="W603" s="109"/>
      <c r="X603" s="107"/>
    </row>
    <row r="604" spans="1:24" ht="15.75" customHeight="1">
      <c r="A604" s="107" t="s">
        <v>258</v>
      </c>
      <c r="B604" s="107">
        <v>601</v>
      </c>
      <c r="C604" s="107" t="s">
        <v>114</v>
      </c>
      <c r="D604" s="107"/>
      <c r="E604" s="107">
        <v>37.25</v>
      </c>
      <c r="F604" s="107"/>
      <c r="G604" s="108"/>
      <c r="H604" s="108"/>
      <c r="I604" s="108"/>
      <c r="J604" s="107"/>
      <c r="P604" s="107"/>
      <c r="Q604" s="108"/>
      <c r="R604" s="108"/>
      <c r="S604" s="108"/>
      <c r="T604" s="107"/>
      <c r="U604" s="107"/>
      <c r="V604" s="107"/>
      <c r="W604" s="106"/>
      <c r="X604" s="107"/>
    </row>
    <row r="605" spans="1:24" ht="15.75" customHeight="1">
      <c r="A605" s="107" t="s">
        <v>257</v>
      </c>
      <c r="B605" s="107">
        <v>602</v>
      </c>
      <c r="C605" s="107" t="s">
        <v>117</v>
      </c>
      <c r="D605" s="107"/>
      <c r="E605" s="107">
        <v>0.45</v>
      </c>
      <c r="F605" s="109"/>
      <c r="G605" s="108"/>
      <c r="H605" s="107"/>
      <c r="I605" s="108"/>
      <c r="J605" s="107"/>
      <c r="P605" s="107"/>
      <c r="Q605" s="108"/>
      <c r="R605" s="108"/>
      <c r="S605" s="107"/>
      <c r="T605" s="107"/>
      <c r="U605" s="107"/>
      <c r="V605" s="107"/>
      <c r="W605" s="110"/>
      <c r="X605" s="107"/>
    </row>
    <row r="606" spans="1:24" ht="15.75" customHeight="1">
      <c r="A606" s="107" t="s">
        <v>256</v>
      </c>
      <c r="B606" s="107">
        <v>603</v>
      </c>
      <c r="C606" s="107" t="s">
        <v>114</v>
      </c>
      <c r="D606" s="107"/>
      <c r="E606" s="107">
        <v>31.25</v>
      </c>
      <c r="F606" s="107"/>
      <c r="G606" s="108"/>
      <c r="H606" s="107"/>
      <c r="I606" s="107"/>
      <c r="J606" s="107"/>
      <c r="P606" s="107"/>
      <c r="Q606" s="108"/>
      <c r="R606" s="108"/>
      <c r="S606" s="108"/>
      <c r="T606" s="107"/>
      <c r="U606" s="107"/>
      <c r="V606" s="107"/>
      <c r="W606" s="109"/>
      <c r="X606" s="107"/>
    </row>
    <row r="607" spans="1:24" ht="15.75" customHeight="1">
      <c r="A607" s="107" t="s">
        <v>255</v>
      </c>
      <c r="B607" s="107">
        <v>604</v>
      </c>
      <c r="C607" s="107" t="s">
        <v>114</v>
      </c>
      <c r="D607" s="107"/>
      <c r="E607" s="107">
        <v>5.15</v>
      </c>
      <c r="F607" s="107"/>
      <c r="G607" s="108"/>
      <c r="H607" s="108"/>
      <c r="I607" s="108"/>
      <c r="J607" s="107"/>
      <c r="P607" s="107"/>
      <c r="Q607" s="108"/>
      <c r="R607" s="108"/>
      <c r="S607" s="107"/>
      <c r="T607" s="107"/>
      <c r="U607" s="107"/>
      <c r="V607" s="107"/>
      <c r="W607" s="109"/>
      <c r="X607" s="107"/>
    </row>
    <row r="608" spans="1:24" ht="15.75" customHeight="1">
      <c r="A608" s="107" t="s">
        <v>254</v>
      </c>
      <c r="B608" s="107">
        <v>605</v>
      </c>
      <c r="C608" s="107" t="s">
        <v>114</v>
      </c>
      <c r="D608" s="107"/>
      <c r="E608" s="107">
        <v>1.86</v>
      </c>
      <c r="F608" s="109"/>
      <c r="G608" s="108"/>
      <c r="H608" s="108"/>
      <c r="I608" s="108"/>
      <c r="J608" s="107"/>
      <c r="P608" s="107"/>
      <c r="Q608" s="108"/>
      <c r="R608" s="108"/>
      <c r="S608" s="108"/>
      <c r="T608" s="107"/>
      <c r="U608" s="107"/>
      <c r="V608" s="107"/>
      <c r="W608" s="109"/>
      <c r="X608" s="107"/>
    </row>
    <row r="609" spans="1:32" ht="15.75" customHeight="1">
      <c r="A609" s="107" t="s">
        <v>253</v>
      </c>
      <c r="B609" s="107">
        <v>606</v>
      </c>
      <c r="C609" s="107" t="s">
        <v>114</v>
      </c>
      <c r="D609" s="107"/>
      <c r="E609" s="107">
        <v>26.75</v>
      </c>
      <c r="F609" s="107"/>
      <c r="G609" s="108"/>
      <c r="H609" s="108"/>
      <c r="I609" s="108"/>
      <c r="J609" s="107"/>
      <c r="P609" s="107"/>
      <c r="Q609" s="107"/>
      <c r="R609" s="107"/>
      <c r="S609" s="107"/>
      <c r="T609" s="107"/>
      <c r="U609" s="107"/>
      <c r="V609" s="107"/>
      <c r="W609" s="106"/>
      <c r="X609" s="107"/>
    </row>
    <row r="610" spans="1:32" ht="15.75" customHeight="1">
      <c r="A610" s="107" t="s">
        <v>252</v>
      </c>
      <c r="B610" s="107">
        <v>607</v>
      </c>
      <c r="C610" s="107" t="s">
        <v>114</v>
      </c>
      <c r="D610" s="107"/>
      <c r="E610" s="107">
        <v>1.77</v>
      </c>
      <c r="F610" s="107"/>
      <c r="G610" s="108"/>
      <c r="H610" s="108"/>
      <c r="I610" s="108"/>
      <c r="J610" s="107"/>
      <c r="P610" s="107"/>
      <c r="Q610" s="108"/>
      <c r="R610" s="108"/>
      <c r="S610" s="108"/>
      <c r="T610" s="107"/>
      <c r="U610" s="107"/>
      <c r="V610" s="107"/>
      <c r="W610" s="106"/>
      <c r="X610" s="107"/>
    </row>
    <row r="611" spans="1:32" ht="15.75" customHeight="1">
      <c r="A611" s="107" t="s">
        <v>251</v>
      </c>
      <c r="B611" s="107">
        <v>608</v>
      </c>
      <c r="C611" s="107" t="s">
        <v>114</v>
      </c>
      <c r="D611" s="107"/>
      <c r="E611" s="107">
        <v>2.48</v>
      </c>
      <c r="F611" s="106"/>
      <c r="G611" s="108"/>
      <c r="H611" s="108"/>
      <c r="I611" s="108"/>
      <c r="J611" s="107"/>
      <c r="P611" s="107"/>
      <c r="Q611" s="108"/>
      <c r="R611" s="108"/>
      <c r="S611" s="108"/>
      <c r="T611" s="107"/>
      <c r="U611" s="107"/>
      <c r="V611" s="107"/>
      <c r="W611" s="110"/>
      <c r="X611" s="107"/>
    </row>
    <row r="612" spans="1:32" ht="15.75" customHeight="1">
      <c r="A612" s="107" t="s">
        <v>250</v>
      </c>
      <c r="B612" s="107">
        <v>609</v>
      </c>
      <c r="C612" s="107" t="s">
        <v>114</v>
      </c>
      <c r="D612" s="107"/>
      <c r="E612" s="107">
        <v>5.15</v>
      </c>
      <c r="F612" s="109"/>
      <c r="G612" s="108"/>
      <c r="H612" s="108"/>
      <c r="I612" s="108"/>
      <c r="J612" s="107"/>
      <c r="P612" s="107"/>
      <c r="Q612" s="108"/>
      <c r="R612" s="108"/>
      <c r="S612" s="108"/>
      <c r="T612" s="107"/>
      <c r="U612" s="107"/>
      <c r="V612" s="107"/>
      <c r="W612" s="106"/>
      <c r="X612" s="107"/>
    </row>
    <row r="613" spans="1:32" ht="15.75" customHeight="1">
      <c r="A613" s="107" t="s">
        <v>249</v>
      </c>
      <c r="B613" s="107">
        <v>610</v>
      </c>
      <c r="C613" s="107" t="s">
        <v>117</v>
      </c>
      <c r="D613" s="107" t="s">
        <v>414</v>
      </c>
      <c r="E613" s="107">
        <v>0.3</v>
      </c>
      <c r="F613" s="106"/>
      <c r="G613" s="108"/>
      <c r="H613" s="108"/>
      <c r="I613" s="108"/>
      <c r="J613" s="107"/>
      <c r="P613" s="107"/>
      <c r="Q613" s="108"/>
      <c r="R613" s="108"/>
      <c r="S613" s="108"/>
      <c r="T613" s="107"/>
      <c r="U613" s="107"/>
      <c r="V613" s="107"/>
      <c r="W613" s="109"/>
      <c r="X613" s="107"/>
    </row>
    <row r="614" spans="1:32" ht="15.75" customHeight="1">
      <c r="A614" s="107" t="s">
        <v>248</v>
      </c>
      <c r="B614" s="107">
        <v>611</v>
      </c>
      <c r="C614" s="107" t="s">
        <v>114</v>
      </c>
      <c r="D614" s="107"/>
      <c r="E614" s="107">
        <v>192.5</v>
      </c>
      <c r="F614" s="107"/>
      <c r="G614" s="108"/>
      <c r="H614" s="108"/>
      <c r="I614" s="108"/>
      <c r="J614" s="107"/>
      <c r="P614" s="107"/>
      <c r="Q614" s="108"/>
      <c r="R614" s="108"/>
      <c r="S614" s="108"/>
      <c r="T614" s="107"/>
      <c r="U614" s="107"/>
      <c r="V614" s="107"/>
      <c r="W614" s="109"/>
      <c r="X614" s="107"/>
    </row>
    <row r="615" spans="1:32" ht="15.75" customHeight="1">
      <c r="A615" s="107" t="s">
        <v>934</v>
      </c>
      <c r="B615" s="107">
        <v>612</v>
      </c>
      <c r="C615" s="107" t="s">
        <v>117</v>
      </c>
      <c r="D615" s="107"/>
      <c r="E615" s="107">
        <v>33</v>
      </c>
      <c r="F615" s="107"/>
      <c r="G615" s="108"/>
      <c r="H615" s="108"/>
      <c r="I615" s="108"/>
      <c r="J615" s="107"/>
      <c r="P615" s="107"/>
      <c r="Q615" s="107"/>
      <c r="R615" s="107"/>
      <c r="S615" s="108"/>
      <c r="T615" s="107"/>
      <c r="U615" s="107"/>
      <c r="V615" s="107"/>
      <c r="W615" s="109"/>
      <c r="X615" s="107"/>
    </row>
    <row r="616" spans="1:32" ht="15.75" customHeight="1">
      <c r="A616" s="107" t="s">
        <v>247</v>
      </c>
      <c r="B616" s="107">
        <v>613</v>
      </c>
      <c r="C616" s="107" t="s">
        <v>114</v>
      </c>
      <c r="D616" s="107"/>
      <c r="E616" s="107">
        <v>0.4</v>
      </c>
      <c r="F616" s="109"/>
      <c r="G616" s="108"/>
      <c r="H616" s="108"/>
      <c r="I616" s="108"/>
      <c r="J616" s="107"/>
      <c r="P616" s="107"/>
      <c r="Q616" s="108"/>
      <c r="R616" s="108"/>
      <c r="S616" s="108"/>
      <c r="T616" s="107"/>
      <c r="U616" s="107"/>
      <c r="V616" s="107"/>
      <c r="W616" s="110"/>
      <c r="X616" s="107"/>
    </row>
    <row r="617" spans="1:32" ht="15.75" customHeight="1">
      <c r="A617" s="107" t="s">
        <v>246</v>
      </c>
      <c r="B617" s="107">
        <v>614</v>
      </c>
      <c r="C617" s="107" t="s">
        <v>114</v>
      </c>
      <c r="D617" s="107"/>
      <c r="E617" s="107">
        <v>0.83</v>
      </c>
      <c r="F617" s="106"/>
      <c r="G617" s="108"/>
      <c r="H617" s="108"/>
      <c r="I617" s="108"/>
      <c r="J617" s="107"/>
      <c r="P617" s="107"/>
      <c r="Q617" s="108"/>
      <c r="R617" s="108"/>
      <c r="S617" s="107"/>
      <c r="T617" s="107"/>
      <c r="U617" s="107"/>
      <c r="V617" s="107"/>
      <c r="W617" s="110"/>
      <c r="X617" s="107"/>
    </row>
    <row r="618" spans="1:32" ht="15.75" customHeight="1">
      <c r="A618" s="107" t="s">
        <v>245</v>
      </c>
      <c r="B618" s="107">
        <v>615</v>
      </c>
      <c r="C618" s="107" t="s">
        <v>114</v>
      </c>
      <c r="D618" s="107" t="s">
        <v>935</v>
      </c>
      <c r="E618" s="107">
        <v>2.04</v>
      </c>
      <c r="F618" s="106"/>
      <c r="G618" s="108"/>
      <c r="H618" s="108"/>
      <c r="I618" s="108"/>
      <c r="J618" s="107"/>
      <c r="P618" s="107"/>
      <c r="Q618" s="108"/>
      <c r="R618" s="108"/>
      <c r="S618" s="108"/>
      <c r="T618" s="107"/>
      <c r="U618" s="107"/>
      <c r="V618" s="107"/>
      <c r="W618" s="110"/>
      <c r="X618" s="107"/>
    </row>
    <row r="619" spans="1:32" ht="15.75" customHeight="1">
      <c r="A619" s="107" t="s">
        <v>243</v>
      </c>
      <c r="B619" s="107">
        <v>616</v>
      </c>
      <c r="C619" s="107" t="s">
        <v>114</v>
      </c>
      <c r="D619" s="107"/>
      <c r="E619" s="107">
        <v>1.55</v>
      </c>
      <c r="F619" s="109"/>
      <c r="G619" s="108"/>
      <c r="H619" s="107"/>
      <c r="I619" s="107"/>
      <c r="J619" s="107"/>
      <c r="P619" s="107"/>
      <c r="Q619" s="108"/>
      <c r="R619" s="107"/>
      <c r="S619" s="107"/>
      <c r="T619" s="107"/>
      <c r="U619" s="107"/>
      <c r="V619" s="107"/>
      <c r="W619" s="109"/>
      <c r="X619" s="107"/>
    </row>
    <row r="620" spans="1:32" ht="15.75" customHeight="1">
      <c r="A620" s="107" t="s">
        <v>242</v>
      </c>
      <c r="B620" s="107">
        <v>617</v>
      </c>
      <c r="C620" s="107" t="s">
        <v>114</v>
      </c>
      <c r="D620" s="107"/>
      <c r="E620" s="107">
        <v>4.26</v>
      </c>
      <c r="F620" s="109"/>
      <c r="G620" s="108"/>
      <c r="H620" s="108"/>
      <c r="I620" s="108"/>
      <c r="J620" s="107"/>
      <c r="P620" s="107"/>
      <c r="Q620" s="108"/>
      <c r="R620" s="108"/>
      <c r="S620" s="108"/>
      <c r="T620" s="107"/>
      <c r="U620" s="107"/>
      <c r="V620" s="107"/>
      <c r="W620" s="109"/>
      <c r="X620" s="107"/>
    </row>
    <row r="621" spans="1:32" ht="15.75" customHeight="1">
      <c r="A621" s="107" t="s">
        <v>241</v>
      </c>
      <c r="B621" s="107">
        <v>618</v>
      </c>
      <c r="C621" s="107" t="s">
        <v>114</v>
      </c>
      <c r="D621" s="107"/>
      <c r="E621" s="107">
        <v>10.7</v>
      </c>
      <c r="F621" s="106"/>
      <c r="G621" s="108"/>
      <c r="H621" s="108"/>
      <c r="I621" s="108"/>
      <c r="J621" s="107"/>
      <c r="P621" s="107"/>
      <c r="Q621" s="108"/>
      <c r="R621" s="108"/>
      <c r="S621" s="108"/>
      <c r="T621" s="107"/>
      <c r="U621" s="107"/>
      <c r="V621" s="107"/>
      <c r="W621" s="106"/>
      <c r="X621" s="107"/>
    </row>
    <row r="622" spans="1:32" ht="15.75" customHeight="1">
      <c r="A622" s="107" t="s">
        <v>240</v>
      </c>
      <c r="B622" s="107">
        <v>619</v>
      </c>
      <c r="C622" s="107" t="s">
        <v>114</v>
      </c>
      <c r="D622" s="107"/>
      <c r="E622" s="107">
        <v>3.18</v>
      </c>
      <c r="F622" s="107"/>
      <c r="G622" s="108"/>
      <c r="H622" s="107"/>
      <c r="I622" s="108"/>
      <c r="J622" s="107"/>
      <c r="P622" s="107"/>
      <c r="Q622" s="108"/>
      <c r="R622" s="108"/>
      <c r="S622" s="108"/>
      <c r="T622" s="107"/>
      <c r="U622" s="107"/>
      <c r="V622" s="107"/>
      <c r="W622" s="109"/>
      <c r="X622" s="107"/>
    </row>
    <row r="623" spans="1:32" ht="15.75" customHeight="1">
      <c r="A623" s="107" t="s">
        <v>239</v>
      </c>
      <c r="B623" s="107">
        <v>620</v>
      </c>
      <c r="C623" s="107" t="s">
        <v>114</v>
      </c>
      <c r="D623" s="107"/>
      <c r="E623" s="107">
        <v>25.75</v>
      </c>
      <c r="F623" s="109"/>
      <c r="G623" s="108"/>
      <c r="H623" s="107"/>
      <c r="I623" s="108"/>
      <c r="J623" s="107"/>
      <c r="P623" s="107"/>
      <c r="Q623" s="108"/>
      <c r="R623" s="108"/>
      <c r="S623" s="108"/>
      <c r="T623" s="107"/>
      <c r="U623" s="107"/>
      <c r="V623" s="107"/>
      <c r="W623" s="110"/>
      <c r="X623" s="107"/>
      <c r="AE623" s="228"/>
      <c r="AF623" s="228"/>
    </row>
    <row r="624" spans="1:32" ht="15.75" customHeight="1">
      <c r="A624" s="107" t="s">
        <v>238</v>
      </c>
      <c r="B624" s="107">
        <v>621</v>
      </c>
      <c r="C624" s="107" t="s">
        <v>117</v>
      </c>
      <c r="D624" s="107"/>
      <c r="E624" s="107">
        <v>37.75</v>
      </c>
      <c r="F624" s="109"/>
      <c r="G624" s="108"/>
      <c r="H624" s="108"/>
      <c r="I624" s="108"/>
      <c r="J624" s="107"/>
      <c r="P624" s="107"/>
      <c r="Q624" s="108"/>
      <c r="R624" s="108"/>
      <c r="S624" s="108"/>
      <c r="T624" s="107"/>
      <c r="U624" s="107"/>
      <c r="V624" s="107"/>
      <c r="W624" s="109"/>
      <c r="X624" s="107"/>
    </row>
    <row r="625" spans="1:24" ht="15.75" customHeight="1">
      <c r="A625" s="107" t="s">
        <v>237</v>
      </c>
      <c r="B625" s="107">
        <v>622</v>
      </c>
      <c r="C625" s="107" t="s">
        <v>114</v>
      </c>
      <c r="D625" s="107" t="s">
        <v>121</v>
      </c>
      <c r="E625" s="107">
        <v>0.46</v>
      </c>
      <c r="F625" s="106"/>
      <c r="G625" s="108"/>
      <c r="H625" s="107"/>
      <c r="I625" s="108"/>
      <c r="J625" s="107"/>
      <c r="P625" s="107"/>
      <c r="Q625" s="107"/>
      <c r="R625" s="107"/>
      <c r="S625" s="107"/>
      <c r="T625" s="107"/>
      <c r="U625" s="107"/>
      <c r="V625" s="107"/>
      <c r="W625" s="109"/>
      <c r="X625" s="107"/>
    </row>
    <row r="626" spans="1:24" ht="15.75" customHeight="1">
      <c r="A626" s="107" t="s">
        <v>236</v>
      </c>
      <c r="B626" s="107">
        <v>623</v>
      </c>
      <c r="C626" s="107" t="s">
        <v>117</v>
      </c>
      <c r="D626" s="107"/>
      <c r="E626" s="107">
        <v>1.1200000000000001</v>
      </c>
      <c r="F626" s="106"/>
      <c r="G626" s="108"/>
      <c r="H626" s="108"/>
      <c r="I626" s="108"/>
      <c r="J626" s="107"/>
      <c r="P626" s="107"/>
      <c r="Q626" s="108"/>
      <c r="R626" s="108"/>
      <c r="S626" s="107"/>
      <c r="T626" s="107"/>
      <c r="U626" s="107"/>
      <c r="V626" s="107"/>
      <c r="W626" s="109"/>
      <c r="X626" s="107"/>
    </row>
    <row r="627" spans="1:24" ht="15.75" customHeight="1">
      <c r="A627" s="107" t="s">
        <v>235</v>
      </c>
      <c r="B627" s="107">
        <v>624</v>
      </c>
      <c r="C627" s="107" t="s">
        <v>114</v>
      </c>
      <c r="D627" s="107"/>
      <c r="E627" s="107">
        <v>1.53</v>
      </c>
      <c r="F627" s="107"/>
      <c r="G627" s="108"/>
      <c r="H627" s="107"/>
      <c r="I627" s="108"/>
      <c r="J627" s="107"/>
      <c r="P627" s="107"/>
      <c r="Q627" s="108"/>
      <c r="R627" s="108"/>
      <c r="S627" s="108"/>
      <c r="T627" s="107"/>
      <c r="U627" s="107"/>
      <c r="V627" s="107"/>
      <c r="W627" s="109"/>
      <c r="X627" s="107"/>
    </row>
    <row r="628" spans="1:24" ht="15.75" customHeight="1">
      <c r="A628" s="107" t="s">
        <v>234</v>
      </c>
      <c r="B628" s="107">
        <v>625</v>
      </c>
      <c r="C628" s="107" t="s">
        <v>114</v>
      </c>
      <c r="D628" s="107"/>
      <c r="E628" s="107">
        <v>3.8</v>
      </c>
      <c r="F628" s="109"/>
      <c r="G628" s="108"/>
      <c r="H628" s="108"/>
      <c r="I628" s="108"/>
      <c r="J628" s="107"/>
      <c r="P628" s="107"/>
      <c r="Q628" s="108"/>
      <c r="R628" s="108"/>
      <c r="S628" s="108"/>
      <c r="T628" s="107"/>
      <c r="U628" s="107"/>
      <c r="V628" s="107"/>
      <c r="W628" s="106"/>
      <c r="X628" s="107"/>
    </row>
    <row r="629" spans="1:24" ht="15.75" customHeight="1">
      <c r="A629" s="107" t="s">
        <v>233</v>
      </c>
      <c r="B629" s="107">
        <v>626</v>
      </c>
      <c r="C629" s="107" t="s">
        <v>117</v>
      </c>
      <c r="D629" s="107"/>
      <c r="E629" s="107">
        <v>2.42</v>
      </c>
      <c r="F629" s="106"/>
      <c r="G629" s="108"/>
      <c r="H629" s="108"/>
      <c r="I629" s="108"/>
      <c r="J629" s="107"/>
      <c r="P629" s="107"/>
      <c r="Q629" s="108"/>
      <c r="R629" s="108"/>
      <c r="S629" s="108"/>
      <c r="T629" s="107"/>
      <c r="U629" s="107"/>
      <c r="V629" s="107"/>
      <c r="W629" s="110"/>
      <c r="X629" s="107"/>
    </row>
    <row r="630" spans="1:24" ht="15.75" customHeight="1">
      <c r="A630" s="107" t="s">
        <v>232</v>
      </c>
      <c r="B630" s="107">
        <v>627</v>
      </c>
      <c r="C630" s="107" t="s">
        <v>117</v>
      </c>
      <c r="D630" s="107"/>
      <c r="E630" s="107">
        <v>28.25</v>
      </c>
      <c r="F630" s="107"/>
      <c r="G630" s="108"/>
      <c r="H630" s="107"/>
      <c r="I630" s="108"/>
      <c r="J630" s="107"/>
      <c r="P630" s="107"/>
      <c r="Q630" s="108"/>
      <c r="R630" s="108"/>
      <c r="S630" s="108"/>
      <c r="T630" s="107"/>
      <c r="U630" s="107"/>
      <c r="V630" s="107"/>
      <c r="W630" s="109"/>
      <c r="X630" s="107"/>
    </row>
    <row r="631" spans="1:24" ht="15.75" customHeight="1">
      <c r="A631" s="107" t="s">
        <v>231</v>
      </c>
      <c r="B631" s="107">
        <v>628</v>
      </c>
      <c r="C631" s="107" t="s">
        <v>114</v>
      </c>
      <c r="D631" s="107"/>
      <c r="E631" s="107">
        <v>9.6</v>
      </c>
      <c r="F631" s="107"/>
      <c r="G631" s="108"/>
      <c r="H631" s="108"/>
      <c r="I631" s="108"/>
      <c r="J631" s="107"/>
      <c r="P631" s="107"/>
      <c r="Q631" s="108"/>
      <c r="R631" s="108"/>
      <c r="S631" s="108"/>
      <c r="T631" s="107"/>
      <c r="U631" s="107"/>
      <c r="V631" s="107"/>
      <c r="W631" s="106"/>
      <c r="X631" s="107"/>
    </row>
    <row r="632" spans="1:24" ht="15.75" customHeight="1">
      <c r="A632" s="107" t="s">
        <v>230</v>
      </c>
      <c r="B632" s="107">
        <v>629</v>
      </c>
      <c r="C632" s="107" t="s">
        <v>114</v>
      </c>
      <c r="D632" s="107"/>
      <c r="E632" s="107">
        <v>101</v>
      </c>
      <c r="F632" s="106"/>
      <c r="G632" s="108"/>
      <c r="H632" s="108"/>
      <c r="I632" s="108"/>
      <c r="J632" s="107"/>
      <c r="P632" s="107"/>
      <c r="Q632" s="108"/>
      <c r="R632" s="108"/>
      <c r="S632" s="108"/>
      <c r="T632" s="107"/>
      <c r="U632" s="107"/>
      <c r="V632" s="107"/>
      <c r="W632" s="109"/>
      <c r="X632" s="107"/>
    </row>
    <row r="633" spans="1:24" ht="15.75" customHeight="1">
      <c r="A633" s="107" t="s">
        <v>229</v>
      </c>
      <c r="B633" s="107">
        <v>630</v>
      </c>
      <c r="C633" s="107" t="s">
        <v>114</v>
      </c>
      <c r="D633" s="107"/>
      <c r="E633" s="107">
        <v>2.54</v>
      </c>
      <c r="F633" s="107"/>
      <c r="G633" s="108"/>
      <c r="H633" s="107"/>
      <c r="I633" s="108"/>
      <c r="J633" s="107"/>
      <c r="P633" s="107"/>
      <c r="Q633" s="108"/>
      <c r="R633" s="108"/>
      <c r="S633" s="108"/>
      <c r="T633" s="107"/>
      <c r="U633" s="107"/>
      <c r="V633" s="107"/>
      <c r="W633" s="109"/>
      <c r="X633" s="107"/>
    </row>
    <row r="634" spans="1:24" ht="15.75" customHeight="1">
      <c r="A634" s="107" t="s">
        <v>228</v>
      </c>
      <c r="B634" s="107">
        <v>631</v>
      </c>
      <c r="C634" s="107" t="s">
        <v>114</v>
      </c>
      <c r="D634" s="107"/>
      <c r="E634" s="107">
        <v>10.5</v>
      </c>
      <c r="F634" s="109"/>
      <c r="G634" s="108"/>
      <c r="H634" s="108"/>
      <c r="I634" s="108"/>
      <c r="J634" s="107"/>
      <c r="P634" s="107"/>
      <c r="Q634" s="108"/>
      <c r="R634" s="108"/>
      <c r="S634" s="108"/>
      <c r="T634" s="107"/>
      <c r="U634" s="107"/>
      <c r="V634" s="107"/>
      <c r="W634" s="110"/>
      <c r="X634" s="107"/>
    </row>
    <row r="635" spans="1:24" ht="15.75" customHeight="1">
      <c r="A635" s="107" t="s">
        <v>227</v>
      </c>
      <c r="B635" s="107">
        <v>632</v>
      </c>
      <c r="C635" s="107" t="s">
        <v>114</v>
      </c>
      <c r="D635" s="107"/>
      <c r="E635" s="107">
        <v>9.4499999999999993</v>
      </c>
      <c r="F635" s="106"/>
      <c r="G635" s="108"/>
      <c r="H635" s="108"/>
      <c r="I635" s="108"/>
      <c r="J635" s="107"/>
      <c r="P635" s="107"/>
      <c r="Q635" s="108"/>
      <c r="R635" s="108"/>
      <c r="S635" s="108"/>
      <c r="T635" s="107"/>
      <c r="U635" s="107"/>
      <c r="V635" s="107"/>
      <c r="W635" s="110"/>
      <c r="X635" s="107"/>
    </row>
    <row r="636" spans="1:24" ht="15.75" customHeight="1">
      <c r="A636" s="107" t="s">
        <v>226</v>
      </c>
      <c r="B636" s="107">
        <v>633</v>
      </c>
      <c r="C636" s="107" t="s">
        <v>114</v>
      </c>
      <c r="D636" s="107"/>
      <c r="E636" s="107">
        <v>8.9</v>
      </c>
      <c r="F636" s="106"/>
      <c r="G636" s="108"/>
      <c r="H636" s="108"/>
      <c r="I636" s="108"/>
      <c r="J636" s="107"/>
      <c r="P636" s="107"/>
      <c r="Q636" s="108"/>
      <c r="R636" s="108"/>
      <c r="S636" s="108"/>
      <c r="T636" s="107"/>
      <c r="U636" s="107"/>
      <c r="V636" s="107"/>
      <c r="W636" s="106"/>
      <c r="X636" s="107"/>
    </row>
    <row r="637" spans="1:24" ht="15.75" customHeight="1">
      <c r="A637" s="107" t="s">
        <v>225</v>
      </c>
      <c r="B637" s="107">
        <v>634</v>
      </c>
      <c r="C637" s="107" t="s">
        <v>114</v>
      </c>
      <c r="D637" s="107"/>
      <c r="E637" s="107">
        <v>1.23</v>
      </c>
      <c r="F637" s="106"/>
      <c r="G637" s="108"/>
      <c r="H637" s="108"/>
      <c r="I637" s="108"/>
      <c r="J637" s="107"/>
      <c r="P637" s="107"/>
      <c r="Q637" s="108"/>
      <c r="R637" s="108"/>
      <c r="S637" s="107"/>
      <c r="T637" s="107"/>
      <c r="U637" s="107"/>
      <c r="V637" s="107"/>
      <c r="W637" s="109"/>
      <c r="X637" s="107"/>
    </row>
    <row r="638" spans="1:24" ht="15.75" customHeight="1">
      <c r="A638" s="107" t="s">
        <v>224</v>
      </c>
      <c r="B638" s="107">
        <v>635</v>
      </c>
      <c r="C638" s="107" t="s">
        <v>114</v>
      </c>
      <c r="D638" s="107" t="s">
        <v>908</v>
      </c>
      <c r="E638" s="107">
        <v>4.8</v>
      </c>
      <c r="F638" s="107"/>
      <c r="G638" s="107"/>
      <c r="H638" s="107"/>
      <c r="I638" s="108"/>
      <c r="J638" s="107"/>
      <c r="P638" s="107"/>
      <c r="Q638" s="108"/>
      <c r="R638" s="108"/>
      <c r="S638" s="108"/>
      <c r="T638" s="107"/>
      <c r="U638" s="107"/>
      <c r="V638" s="107"/>
      <c r="W638" s="110"/>
      <c r="X638" s="107"/>
    </row>
    <row r="639" spans="1:24" ht="15.75" customHeight="1">
      <c r="A639" s="107" t="s">
        <v>223</v>
      </c>
      <c r="B639" s="107">
        <v>636</v>
      </c>
      <c r="C639" s="107" t="s">
        <v>114</v>
      </c>
      <c r="D639" s="107"/>
      <c r="E639" s="107">
        <v>1.17</v>
      </c>
      <c r="F639" s="107"/>
      <c r="G639" s="108"/>
      <c r="H639" s="107"/>
      <c r="I639" s="108"/>
      <c r="J639" s="107"/>
      <c r="P639" s="107"/>
      <c r="Q639" s="108"/>
      <c r="R639" s="108"/>
      <c r="S639" s="108"/>
      <c r="T639" s="107"/>
      <c r="U639" s="107"/>
      <c r="V639" s="107"/>
      <c r="W639" s="106"/>
      <c r="X639" s="107"/>
    </row>
    <row r="640" spans="1:24" ht="15.75" customHeight="1">
      <c r="A640" s="107" t="s">
        <v>222</v>
      </c>
      <c r="B640" s="107">
        <v>637</v>
      </c>
      <c r="C640" s="107" t="s">
        <v>114</v>
      </c>
      <c r="D640" s="107"/>
      <c r="E640" s="107">
        <v>1.17</v>
      </c>
      <c r="F640" s="109"/>
      <c r="G640" s="108"/>
      <c r="H640" s="108"/>
      <c r="I640" s="108"/>
      <c r="J640" s="107"/>
      <c r="P640" s="107"/>
      <c r="Q640" s="108"/>
      <c r="R640" s="108"/>
      <c r="S640" s="107"/>
      <c r="T640" s="107"/>
      <c r="U640" s="107"/>
      <c r="V640" s="107"/>
      <c r="W640" s="109"/>
      <c r="X640" s="107"/>
    </row>
    <row r="641" spans="1:32" ht="15.75" customHeight="1">
      <c r="A641" s="107" t="s">
        <v>221</v>
      </c>
      <c r="B641" s="107">
        <v>638</v>
      </c>
      <c r="C641" s="107" t="s">
        <v>114</v>
      </c>
      <c r="D641" s="107"/>
      <c r="E641" s="107">
        <v>22.8</v>
      </c>
      <c r="F641" s="107"/>
      <c r="G641" s="108"/>
      <c r="H641" s="108"/>
      <c r="I641" s="108"/>
      <c r="J641" s="107"/>
      <c r="P641" s="107"/>
      <c r="Q641" s="108"/>
      <c r="R641" s="107"/>
      <c r="S641" s="108"/>
      <c r="T641" s="107"/>
      <c r="U641" s="107"/>
      <c r="V641" s="107"/>
      <c r="W641" s="106"/>
      <c r="X641" s="107"/>
    </row>
    <row r="642" spans="1:32" ht="15.75" customHeight="1">
      <c r="A642" s="107" t="s">
        <v>220</v>
      </c>
      <c r="B642" s="107">
        <v>639</v>
      </c>
      <c r="C642" s="107" t="s">
        <v>117</v>
      </c>
      <c r="D642" s="107"/>
      <c r="E642" s="107">
        <v>1.19</v>
      </c>
      <c r="F642" s="106"/>
      <c r="G642" s="108"/>
      <c r="H642" s="108"/>
      <c r="I642" s="108"/>
      <c r="J642" s="107"/>
      <c r="P642" s="107"/>
      <c r="Q642" s="108"/>
      <c r="R642" s="108"/>
      <c r="S642" s="107"/>
      <c r="T642" s="107"/>
      <c r="U642" s="107"/>
      <c r="V642" s="107"/>
      <c r="W642" s="109"/>
      <c r="X642" s="107"/>
    </row>
    <row r="643" spans="1:32" ht="15.75" customHeight="1">
      <c r="A643" s="107" t="s">
        <v>219</v>
      </c>
      <c r="B643" s="107">
        <v>640</v>
      </c>
      <c r="C643" s="107" t="s">
        <v>114</v>
      </c>
      <c r="D643" s="107"/>
      <c r="E643" s="107">
        <v>3.52</v>
      </c>
      <c r="F643" s="107"/>
      <c r="G643" s="108"/>
      <c r="H643" s="108"/>
      <c r="I643" s="108"/>
      <c r="J643" s="107"/>
      <c r="P643" s="107"/>
      <c r="Q643" s="108"/>
      <c r="R643" s="108"/>
      <c r="S643" s="108"/>
      <c r="T643" s="107"/>
      <c r="U643" s="107"/>
      <c r="V643" s="107"/>
      <c r="W643" s="110"/>
      <c r="X643" s="107"/>
    </row>
    <row r="644" spans="1:32" ht="15.75" customHeight="1">
      <c r="A644" s="107" t="s">
        <v>218</v>
      </c>
      <c r="B644" s="107">
        <v>641</v>
      </c>
      <c r="C644" s="107" t="s">
        <v>114</v>
      </c>
      <c r="D644" s="107"/>
      <c r="E644" s="107">
        <v>12.4</v>
      </c>
      <c r="F644" s="106"/>
      <c r="G644" s="108"/>
      <c r="H644" s="108"/>
      <c r="I644" s="108"/>
      <c r="J644" s="107"/>
      <c r="P644" s="107"/>
      <c r="Q644" s="108"/>
      <c r="R644" s="108"/>
      <c r="S644" s="108"/>
      <c r="T644" s="107"/>
      <c r="U644" s="107"/>
      <c r="V644" s="107"/>
      <c r="W644" s="109"/>
      <c r="X644" s="107"/>
    </row>
    <row r="645" spans="1:32" ht="15.75" customHeight="1">
      <c r="A645" s="107" t="s">
        <v>217</v>
      </c>
      <c r="B645" s="107">
        <v>642</v>
      </c>
      <c r="C645" s="107" t="s">
        <v>114</v>
      </c>
      <c r="D645" s="107"/>
      <c r="E645" s="107">
        <v>36</v>
      </c>
      <c r="F645" s="106"/>
      <c r="G645" s="108"/>
      <c r="H645" s="108"/>
      <c r="I645" s="108"/>
      <c r="J645" s="107"/>
      <c r="P645" s="107"/>
      <c r="Q645" s="108"/>
      <c r="R645" s="107"/>
      <c r="S645" s="108"/>
      <c r="T645" s="107"/>
      <c r="U645" s="107"/>
      <c r="V645" s="107"/>
      <c r="W645" s="109"/>
      <c r="X645" s="107"/>
    </row>
    <row r="646" spans="1:32" ht="15.75" customHeight="1">
      <c r="A646" s="107" t="s">
        <v>216</v>
      </c>
      <c r="B646" s="107">
        <v>643</v>
      </c>
      <c r="C646" s="107" t="s">
        <v>114</v>
      </c>
      <c r="D646" s="107"/>
      <c r="E646" s="107">
        <v>5.9</v>
      </c>
      <c r="F646" s="109"/>
      <c r="G646" s="108"/>
      <c r="H646" s="108"/>
      <c r="I646" s="108"/>
      <c r="J646" s="107"/>
      <c r="P646" s="107"/>
      <c r="Q646" s="108"/>
      <c r="R646" s="107"/>
      <c r="S646" s="107"/>
      <c r="T646" s="107"/>
      <c r="U646" s="107"/>
      <c r="V646" s="107"/>
      <c r="W646" s="109"/>
      <c r="X646" s="107"/>
    </row>
    <row r="647" spans="1:32" ht="15.75" customHeight="1">
      <c r="A647" s="107" t="s">
        <v>215</v>
      </c>
      <c r="B647" s="107">
        <v>644</v>
      </c>
      <c r="C647" s="107" t="s">
        <v>117</v>
      </c>
      <c r="D647" s="107"/>
      <c r="E647" s="107">
        <v>31</v>
      </c>
      <c r="F647" s="109"/>
      <c r="G647" s="108"/>
      <c r="H647" s="108"/>
      <c r="I647" s="108"/>
      <c r="J647" s="107"/>
      <c r="P647" s="107"/>
      <c r="Q647" s="108"/>
      <c r="R647" s="108"/>
      <c r="S647" s="108"/>
      <c r="T647" s="107"/>
      <c r="U647" s="107"/>
      <c r="V647" s="107"/>
      <c r="W647" s="106"/>
      <c r="X647" s="107"/>
    </row>
    <row r="648" spans="1:32" ht="15.75" customHeight="1">
      <c r="A648" s="107" t="s">
        <v>214</v>
      </c>
      <c r="B648" s="107">
        <v>645</v>
      </c>
      <c r="C648" s="107" t="s">
        <v>117</v>
      </c>
      <c r="D648" s="107"/>
      <c r="E648" s="107">
        <v>6</v>
      </c>
      <c r="F648" s="106"/>
      <c r="G648" s="108"/>
      <c r="H648" s="108"/>
      <c r="I648" s="107"/>
      <c r="J648" s="107"/>
      <c r="P648" s="107"/>
      <c r="Q648" s="108"/>
      <c r="R648" s="108"/>
      <c r="S648" s="108"/>
      <c r="T648" s="107"/>
      <c r="U648" s="107"/>
      <c r="V648" s="107"/>
      <c r="W648" s="109"/>
      <c r="X648" s="107"/>
    </row>
    <row r="649" spans="1:32" ht="15.75" customHeight="1">
      <c r="A649" s="107" t="s">
        <v>213</v>
      </c>
      <c r="B649" s="107">
        <v>646</v>
      </c>
      <c r="C649" s="107" t="s">
        <v>114</v>
      </c>
      <c r="D649" s="107"/>
      <c r="E649" s="107">
        <v>16.5</v>
      </c>
      <c r="F649" s="106"/>
      <c r="G649" s="108"/>
      <c r="H649" s="108"/>
      <c r="I649" s="108"/>
      <c r="J649" s="107"/>
      <c r="P649" s="107"/>
      <c r="Q649" s="107"/>
      <c r="R649" s="107"/>
      <c r="S649" s="108"/>
      <c r="T649" s="107"/>
      <c r="U649" s="107"/>
      <c r="V649" s="107"/>
      <c r="W649" s="109"/>
      <c r="X649" s="107"/>
      <c r="AE649" s="228"/>
      <c r="AF649" s="228"/>
    </row>
    <row r="650" spans="1:32" ht="15.75" customHeight="1">
      <c r="A650" s="107" t="s">
        <v>212</v>
      </c>
      <c r="B650" s="107">
        <v>647</v>
      </c>
      <c r="C650" s="107" t="s">
        <v>114</v>
      </c>
      <c r="D650" s="107"/>
      <c r="E650" s="107">
        <v>5.95</v>
      </c>
      <c r="F650" s="106"/>
      <c r="G650" s="108"/>
      <c r="H650" s="108"/>
      <c r="I650" s="108"/>
      <c r="J650" s="107"/>
      <c r="P650" s="107"/>
      <c r="Q650" s="108"/>
      <c r="R650" s="108"/>
      <c r="S650" s="108"/>
      <c r="T650" s="107"/>
      <c r="U650" s="107"/>
      <c r="V650" s="107"/>
      <c r="W650" s="110"/>
      <c r="X650" s="107"/>
    </row>
    <row r="651" spans="1:32" ht="15.75" customHeight="1">
      <c r="A651" s="107" t="s">
        <v>211</v>
      </c>
      <c r="B651" s="107">
        <v>648</v>
      </c>
      <c r="C651" s="107" t="s">
        <v>117</v>
      </c>
      <c r="D651" s="107"/>
      <c r="E651" s="107">
        <v>1.72</v>
      </c>
      <c r="F651" s="107"/>
      <c r="G651" s="108"/>
      <c r="H651" s="107"/>
      <c r="I651" s="108"/>
      <c r="J651" s="107"/>
      <c r="P651" s="107"/>
      <c r="Q651" s="108"/>
      <c r="R651" s="108"/>
      <c r="S651" s="107"/>
      <c r="T651" s="107"/>
      <c r="U651" s="107"/>
      <c r="V651" s="107"/>
      <c r="W651" s="109"/>
      <c r="X651" s="107"/>
      <c r="AE651" s="228"/>
    </row>
    <row r="652" spans="1:32" ht="15.75" customHeight="1">
      <c r="A652" s="107" t="s">
        <v>210</v>
      </c>
      <c r="B652" s="107">
        <v>649</v>
      </c>
      <c r="C652" s="107" t="s">
        <v>114</v>
      </c>
      <c r="D652" s="107"/>
      <c r="E652" s="107">
        <v>11.1</v>
      </c>
      <c r="F652" s="107"/>
      <c r="G652" s="108"/>
      <c r="H652" s="108"/>
      <c r="I652" s="108"/>
      <c r="J652" s="107"/>
      <c r="P652" s="107"/>
      <c r="Q652" s="108"/>
      <c r="R652" s="107"/>
      <c r="S652" s="108"/>
      <c r="T652" s="107"/>
      <c r="U652" s="107"/>
      <c r="V652" s="107"/>
      <c r="W652" s="109"/>
      <c r="X652" s="107"/>
    </row>
    <row r="653" spans="1:32" ht="15.75" customHeight="1">
      <c r="A653" s="107" t="s">
        <v>209</v>
      </c>
      <c r="B653" s="107">
        <v>650</v>
      </c>
      <c r="C653" s="107" t="s">
        <v>117</v>
      </c>
      <c r="D653" s="107"/>
      <c r="E653" s="107">
        <v>32.75</v>
      </c>
      <c r="F653" s="109"/>
      <c r="G653" s="108"/>
      <c r="H653" s="108"/>
      <c r="I653" s="108"/>
      <c r="J653" s="107"/>
      <c r="P653" s="107"/>
      <c r="Q653" s="108"/>
      <c r="R653" s="108"/>
      <c r="S653" s="108"/>
      <c r="T653" s="107"/>
      <c r="U653" s="107"/>
      <c r="V653" s="107"/>
      <c r="W653" s="106"/>
      <c r="X653" s="107"/>
    </row>
    <row r="654" spans="1:32" ht="15.75" customHeight="1">
      <c r="A654" s="107" t="s">
        <v>208</v>
      </c>
      <c r="B654" s="107">
        <v>651</v>
      </c>
      <c r="C654" s="107" t="s">
        <v>114</v>
      </c>
      <c r="D654" s="107"/>
      <c r="E654" s="107">
        <v>4.46</v>
      </c>
      <c r="F654" s="109"/>
      <c r="G654" s="108"/>
      <c r="H654" s="107"/>
      <c r="I654" s="108"/>
      <c r="J654" s="107"/>
      <c r="P654" s="107"/>
      <c r="Q654" s="108"/>
      <c r="R654" s="107"/>
      <c r="S654" s="108"/>
      <c r="T654" s="107"/>
      <c r="U654" s="107"/>
      <c r="V654" s="107"/>
      <c r="W654" s="106"/>
      <c r="X654" s="107"/>
    </row>
    <row r="655" spans="1:32" ht="15.75" customHeight="1">
      <c r="A655" s="107" t="s">
        <v>207</v>
      </c>
      <c r="B655" s="107">
        <v>652</v>
      </c>
      <c r="C655" s="107" t="s">
        <v>114</v>
      </c>
      <c r="D655" s="107"/>
      <c r="E655" s="107">
        <v>53.75</v>
      </c>
      <c r="F655" s="109"/>
      <c r="G655" s="108"/>
      <c r="H655" s="108"/>
      <c r="I655" s="108"/>
      <c r="J655" s="107"/>
      <c r="P655" s="107"/>
      <c r="Q655" s="108"/>
      <c r="R655" s="108"/>
      <c r="S655" s="108"/>
      <c r="T655" s="107"/>
      <c r="U655" s="107"/>
      <c r="V655" s="107"/>
      <c r="W655" s="109"/>
      <c r="X655" s="107"/>
    </row>
    <row r="656" spans="1:32" ht="15.75" customHeight="1">
      <c r="A656" s="107" t="s">
        <v>206</v>
      </c>
      <c r="B656" s="107">
        <v>653</v>
      </c>
      <c r="C656" s="107" t="s">
        <v>117</v>
      </c>
      <c r="D656" s="107"/>
      <c r="E656" s="107">
        <v>199</v>
      </c>
      <c r="F656" s="106"/>
      <c r="G656" s="108"/>
      <c r="H656" s="108"/>
      <c r="I656" s="108"/>
      <c r="J656" s="107"/>
      <c r="P656" s="107"/>
      <c r="Q656" s="107"/>
      <c r="R656" s="107"/>
      <c r="S656" s="108"/>
      <c r="T656" s="107"/>
      <c r="U656" s="107"/>
      <c r="V656" s="107"/>
      <c r="W656" s="109"/>
      <c r="X656" s="107"/>
    </row>
    <row r="657" spans="1:31" ht="15.75" customHeight="1">
      <c r="A657" s="107" t="s">
        <v>205</v>
      </c>
      <c r="B657" s="107">
        <v>654</v>
      </c>
      <c r="C657" s="107" t="s">
        <v>114</v>
      </c>
      <c r="D657" s="107"/>
      <c r="E657" s="107">
        <v>7.1</v>
      </c>
      <c r="F657" s="106"/>
      <c r="G657" s="108"/>
      <c r="H657" s="108"/>
      <c r="I657" s="108"/>
      <c r="J657" s="107"/>
      <c r="P657" s="107"/>
      <c r="Q657" s="108"/>
      <c r="R657" s="108"/>
      <c r="S657" s="107"/>
      <c r="T657" s="107"/>
      <c r="U657" s="107"/>
      <c r="V657" s="107"/>
      <c r="W657" s="106"/>
      <c r="X657" s="107"/>
    </row>
    <row r="658" spans="1:31" ht="15.75" customHeight="1">
      <c r="A658" s="107" t="s">
        <v>204</v>
      </c>
      <c r="B658" s="107">
        <v>655</v>
      </c>
      <c r="C658" s="107" t="s">
        <v>114</v>
      </c>
      <c r="D658" s="107"/>
      <c r="E658" s="107">
        <v>16.5</v>
      </c>
      <c r="F658" s="109"/>
      <c r="G658" s="108"/>
      <c r="H658" s="108"/>
      <c r="I658" s="108"/>
      <c r="J658" s="107"/>
      <c r="P658" s="107"/>
      <c r="Q658" s="108"/>
      <c r="R658" s="108"/>
      <c r="S658" s="108"/>
      <c r="T658" s="107"/>
      <c r="U658" s="107"/>
      <c r="V658" s="107"/>
      <c r="W658" s="110"/>
      <c r="X658" s="107"/>
    </row>
    <row r="659" spans="1:31" ht="15.75" customHeight="1">
      <c r="A659" s="107" t="s">
        <v>203</v>
      </c>
      <c r="B659" s="107">
        <v>656</v>
      </c>
      <c r="C659" s="107" t="s">
        <v>114</v>
      </c>
      <c r="D659" s="107"/>
      <c r="E659" s="107">
        <v>6.85</v>
      </c>
      <c r="F659" s="106"/>
      <c r="G659" s="108"/>
      <c r="H659" s="108"/>
      <c r="I659" s="108"/>
      <c r="J659" s="107"/>
      <c r="P659" s="107"/>
      <c r="Q659" s="108"/>
      <c r="R659" s="108"/>
      <c r="S659" s="108"/>
      <c r="T659" s="107"/>
      <c r="U659" s="107"/>
      <c r="V659" s="107"/>
      <c r="W659" s="109"/>
      <c r="X659" s="107"/>
    </row>
    <row r="660" spans="1:31" ht="15.75" customHeight="1">
      <c r="A660" s="107" t="s">
        <v>202</v>
      </c>
      <c r="B660" s="107">
        <v>657</v>
      </c>
      <c r="C660" s="107" t="s">
        <v>114</v>
      </c>
      <c r="D660" s="107"/>
      <c r="E660" s="107">
        <v>14.2</v>
      </c>
      <c r="F660" s="107"/>
      <c r="G660" s="108"/>
      <c r="H660" s="107"/>
      <c r="I660" s="107"/>
      <c r="J660" s="107"/>
      <c r="P660" s="107"/>
      <c r="Q660" s="108"/>
      <c r="R660" s="108"/>
      <c r="S660" s="108"/>
      <c r="T660" s="107"/>
      <c r="U660" s="107"/>
      <c r="V660" s="107"/>
      <c r="W660" s="109"/>
      <c r="X660" s="107"/>
    </row>
    <row r="661" spans="1:31" ht="15.75" customHeight="1">
      <c r="A661" s="107" t="s">
        <v>201</v>
      </c>
      <c r="B661" s="107">
        <v>658</v>
      </c>
      <c r="C661" s="107" t="s">
        <v>114</v>
      </c>
      <c r="D661" s="107"/>
      <c r="E661" s="107">
        <v>13.2</v>
      </c>
      <c r="F661" s="107"/>
      <c r="G661" s="108"/>
      <c r="H661" s="108"/>
      <c r="I661" s="108"/>
      <c r="J661" s="107"/>
      <c r="P661" s="107"/>
      <c r="Q661" s="107"/>
      <c r="R661" s="107"/>
      <c r="S661" s="108"/>
      <c r="T661" s="107"/>
      <c r="U661" s="107"/>
      <c r="V661" s="107"/>
      <c r="W661" s="109"/>
      <c r="X661" s="107"/>
    </row>
    <row r="662" spans="1:31" ht="15.75" customHeight="1">
      <c r="A662" s="107" t="s">
        <v>200</v>
      </c>
      <c r="B662" s="107">
        <v>659</v>
      </c>
      <c r="C662" s="107" t="s">
        <v>114</v>
      </c>
      <c r="D662" s="107"/>
      <c r="E662" s="107">
        <v>1.98</v>
      </c>
      <c r="F662" s="109"/>
      <c r="G662" s="108"/>
      <c r="H662" s="108"/>
      <c r="I662" s="108"/>
      <c r="J662" s="107"/>
      <c r="P662" s="107"/>
      <c r="Q662" s="108"/>
      <c r="R662" s="108"/>
      <c r="S662" s="108"/>
      <c r="T662" s="107"/>
      <c r="U662" s="107"/>
      <c r="V662" s="107"/>
      <c r="W662" s="106"/>
      <c r="X662" s="107"/>
    </row>
    <row r="663" spans="1:31" ht="15.75" customHeight="1">
      <c r="A663" s="107" t="s">
        <v>199</v>
      </c>
      <c r="B663" s="107">
        <v>660</v>
      </c>
      <c r="C663" s="107" t="s">
        <v>114</v>
      </c>
      <c r="D663" s="107"/>
      <c r="E663" s="107">
        <v>4.28</v>
      </c>
      <c r="F663" s="106"/>
      <c r="G663" s="108"/>
      <c r="H663" s="107"/>
      <c r="I663" s="108"/>
      <c r="J663" s="107"/>
      <c r="P663" s="107"/>
      <c r="Q663" s="108"/>
      <c r="R663" s="108"/>
      <c r="S663" s="108"/>
      <c r="T663" s="107"/>
      <c r="U663" s="107"/>
      <c r="V663" s="107"/>
      <c r="W663" s="110"/>
      <c r="X663" s="107"/>
    </row>
    <row r="664" spans="1:31" ht="15.75" customHeight="1">
      <c r="A664" s="107" t="s">
        <v>198</v>
      </c>
      <c r="B664" s="107">
        <v>661</v>
      </c>
      <c r="C664" s="107" t="s">
        <v>117</v>
      </c>
      <c r="D664" s="107"/>
      <c r="E664" s="107">
        <v>2.42</v>
      </c>
      <c r="F664" s="107"/>
      <c r="G664" s="108"/>
      <c r="H664" s="108"/>
      <c r="I664" s="108"/>
      <c r="J664" s="107"/>
      <c r="P664" s="107"/>
      <c r="Q664" s="108"/>
      <c r="R664" s="108"/>
      <c r="S664" s="107"/>
      <c r="T664" s="107"/>
      <c r="U664" s="107"/>
      <c r="V664" s="107"/>
      <c r="W664" s="110"/>
      <c r="X664" s="107"/>
    </row>
    <row r="665" spans="1:31" ht="15.75" customHeight="1">
      <c r="A665" s="107" t="s">
        <v>197</v>
      </c>
      <c r="B665" s="107">
        <v>662</v>
      </c>
      <c r="C665" s="107" t="s">
        <v>114</v>
      </c>
      <c r="D665" s="107"/>
      <c r="E665" s="107">
        <v>2.6</v>
      </c>
      <c r="F665" s="106"/>
      <c r="G665" s="108"/>
      <c r="H665" s="108"/>
      <c r="I665" s="108"/>
      <c r="J665" s="107"/>
      <c r="P665" s="107"/>
      <c r="Q665" s="108"/>
      <c r="R665" s="107"/>
      <c r="S665" s="108"/>
      <c r="T665" s="107"/>
      <c r="U665" s="107"/>
      <c r="V665" s="107"/>
      <c r="W665" s="106"/>
      <c r="X665" s="107"/>
    </row>
    <row r="666" spans="1:31" ht="15.75" customHeight="1">
      <c r="A666" s="107" t="s">
        <v>196</v>
      </c>
      <c r="B666" s="107">
        <v>663</v>
      </c>
      <c r="C666" s="107" t="s">
        <v>117</v>
      </c>
      <c r="D666" s="107"/>
      <c r="E666" s="107">
        <v>16.3</v>
      </c>
      <c r="F666" s="109"/>
      <c r="G666" s="108"/>
      <c r="H666" s="108"/>
      <c r="I666" s="108"/>
      <c r="J666" s="107"/>
      <c r="P666" s="107"/>
      <c r="Q666" s="107"/>
      <c r="R666" s="107"/>
      <c r="S666" s="107"/>
      <c r="T666" s="107"/>
      <c r="U666" s="107"/>
      <c r="V666" s="107"/>
      <c r="W666" s="109"/>
      <c r="X666" s="107"/>
    </row>
    <row r="667" spans="1:31" ht="15.75" customHeight="1">
      <c r="A667" s="107" t="s">
        <v>195</v>
      </c>
      <c r="B667" s="107">
        <v>664</v>
      </c>
      <c r="C667" s="107" t="s">
        <v>117</v>
      </c>
      <c r="D667" s="107"/>
      <c r="E667" s="107">
        <v>2.64</v>
      </c>
      <c r="F667" s="107"/>
      <c r="G667" s="107"/>
      <c r="H667" s="107"/>
      <c r="I667" s="108"/>
      <c r="J667" s="107"/>
      <c r="P667" s="107"/>
      <c r="Q667" s="108"/>
      <c r="R667" s="108"/>
      <c r="S667" s="107"/>
      <c r="T667" s="107"/>
      <c r="U667" s="107"/>
      <c r="V667" s="107"/>
      <c r="W667" s="109"/>
      <c r="X667" s="107"/>
    </row>
    <row r="668" spans="1:31" ht="15.75" customHeight="1">
      <c r="A668" s="107" t="s">
        <v>194</v>
      </c>
      <c r="B668" s="107">
        <v>665</v>
      </c>
      <c r="C668" s="107" t="s">
        <v>117</v>
      </c>
      <c r="D668" s="107"/>
      <c r="E668" s="107">
        <v>122</v>
      </c>
      <c r="F668" s="106"/>
      <c r="G668" s="108"/>
      <c r="H668" s="108"/>
      <c r="I668" s="108"/>
      <c r="J668" s="107"/>
      <c r="P668" s="107"/>
      <c r="Q668" s="108"/>
      <c r="R668" s="108"/>
      <c r="S668" s="108"/>
      <c r="T668" s="107"/>
      <c r="U668" s="107"/>
      <c r="V668" s="107"/>
      <c r="W668" s="109"/>
      <c r="X668" s="107"/>
    </row>
    <row r="669" spans="1:31" ht="15.75" customHeight="1">
      <c r="A669" s="107" t="s">
        <v>936</v>
      </c>
      <c r="B669" s="107">
        <v>666</v>
      </c>
      <c r="C669" s="107" t="s">
        <v>283</v>
      </c>
      <c r="D669" s="107"/>
      <c r="E669" s="107">
        <v>20.100000000000001</v>
      </c>
      <c r="F669" s="106"/>
      <c r="G669" s="108"/>
      <c r="H669" s="108"/>
      <c r="I669" s="108"/>
      <c r="J669" s="107"/>
      <c r="P669" s="107"/>
      <c r="Q669" s="108"/>
      <c r="R669" s="108"/>
      <c r="S669" s="108"/>
      <c r="T669" s="107"/>
      <c r="U669" s="107"/>
      <c r="V669" s="107"/>
      <c r="W669" s="110"/>
      <c r="X669" s="107"/>
    </row>
    <row r="670" spans="1:31" ht="15.75" customHeight="1">
      <c r="A670" s="107" t="s">
        <v>193</v>
      </c>
      <c r="B670" s="107">
        <v>667</v>
      </c>
      <c r="C670" s="107" t="s">
        <v>117</v>
      </c>
      <c r="D670" s="107"/>
      <c r="E670" s="107">
        <v>28.75</v>
      </c>
      <c r="F670" s="106"/>
      <c r="G670" s="108"/>
      <c r="H670" s="108"/>
      <c r="I670" s="108"/>
      <c r="J670" s="107"/>
      <c r="P670" s="107"/>
      <c r="Q670" s="108"/>
      <c r="R670" s="107"/>
      <c r="S670" s="108"/>
      <c r="T670" s="107"/>
      <c r="U670" s="107"/>
      <c r="V670" s="107"/>
      <c r="W670" s="106"/>
      <c r="X670" s="107"/>
      <c r="AE670" s="228"/>
    </row>
    <row r="671" spans="1:31" ht="15.75" customHeight="1">
      <c r="A671" s="107" t="s">
        <v>192</v>
      </c>
      <c r="B671" s="107">
        <v>668</v>
      </c>
      <c r="C671" s="107" t="s">
        <v>114</v>
      </c>
      <c r="D671" s="107" t="s">
        <v>136</v>
      </c>
      <c r="E671" s="107">
        <v>0.13</v>
      </c>
      <c r="F671" s="106"/>
      <c r="G671" s="108"/>
      <c r="H671" s="108"/>
      <c r="I671" s="108"/>
      <c r="J671" s="107"/>
      <c r="P671" s="107"/>
      <c r="Q671" s="108"/>
      <c r="R671" s="108"/>
      <c r="S671" s="108"/>
      <c r="T671" s="107"/>
      <c r="U671" s="107"/>
      <c r="V671" s="107"/>
      <c r="W671" s="106"/>
      <c r="X671" s="107"/>
    </row>
    <row r="672" spans="1:31" ht="15.75" customHeight="1">
      <c r="A672" s="107" t="s">
        <v>191</v>
      </c>
      <c r="B672" s="107">
        <v>669</v>
      </c>
      <c r="C672" s="107" t="s">
        <v>114</v>
      </c>
      <c r="D672" s="107"/>
      <c r="E672" s="107">
        <v>0.37</v>
      </c>
      <c r="F672" s="107"/>
      <c r="G672" s="108"/>
      <c r="H672" s="108"/>
      <c r="I672" s="108"/>
      <c r="J672" s="107"/>
      <c r="P672" s="107"/>
      <c r="Q672" s="108"/>
      <c r="R672" s="108"/>
      <c r="S672" s="108"/>
      <c r="T672" s="107"/>
      <c r="U672" s="107"/>
      <c r="V672" s="107"/>
      <c r="W672" s="109"/>
      <c r="X672" s="107"/>
    </row>
    <row r="673" spans="1:24" ht="15.75" customHeight="1">
      <c r="A673" s="107" t="s">
        <v>190</v>
      </c>
      <c r="B673" s="107">
        <v>670</v>
      </c>
      <c r="C673" s="107" t="s">
        <v>114</v>
      </c>
      <c r="D673" s="107"/>
      <c r="E673" s="107">
        <v>1.96</v>
      </c>
      <c r="F673" s="109"/>
      <c r="G673" s="108"/>
      <c r="H673" s="108"/>
      <c r="I673" s="108"/>
      <c r="J673" s="107"/>
      <c r="P673" s="107"/>
      <c r="Q673" s="108"/>
      <c r="R673" s="108"/>
      <c r="S673" s="107"/>
      <c r="T673" s="107"/>
      <c r="U673" s="107"/>
      <c r="V673" s="107"/>
      <c r="W673" s="110"/>
      <c r="X673" s="107"/>
    </row>
    <row r="674" spans="1:24" ht="15.75" customHeight="1">
      <c r="A674" s="107" t="s">
        <v>189</v>
      </c>
      <c r="B674" s="107">
        <v>671</v>
      </c>
      <c r="C674" s="107" t="s">
        <v>114</v>
      </c>
      <c r="D674" s="107"/>
      <c r="E674" s="107">
        <v>3.96</v>
      </c>
      <c r="F674" s="107"/>
      <c r="G674" s="108"/>
      <c r="H674" s="107"/>
      <c r="I674" s="107"/>
      <c r="J674" s="107"/>
      <c r="P674" s="107"/>
      <c r="Q674" s="108"/>
      <c r="R674" s="107"/>
      <c r="S674" s="108"/>
      <c r="T674" s="107"/>
      <c r="U674" s="107"/>
      <c r="V674" s="107"/>
      <c r="W674" s="109"/>
      <c r="X674" s="107"/>
    </row>
    <row r="675" spans="1:24" ht="15.75" customHeight="1">
      <c r="A675" s="107" t="s">
        <v>188</v>
      </c>
      <c r="B675" s="107">
        <v>672</v>
      </c>
      <c r="C675" s="107" t="s">
        <v>114</v>
      </c>
      <c r="D675" s="107"/>
      <c r="E675" s="107">
        <v>2.58</v>
      </c>
      <c r="F675" s="109"/>
      <c r="G675" s="108"/>
      <c r="H675" s="108"/>
      <c r="I675" s="108"/>
      <c r="J675" s="107"/>
      <c r="P675" s="107"/>
      <c r="Q675" s="108"/>
      <c r="R675" s="108"/>
      <c r="S675" s="108"/>
      <c r="T675" s="107"/>
      <c r="U675" s="107"/>
      <c r="V675" s="107"/>
      <c r="W675" s="109"/>
      <c r="X675" s="107"/>
    </row>
    <row r="676" spans="1:24" ht="15.75" customHeight="1">
      <c r="A676" s="107" t="b">
        <v>1</v>
      </c>
      <c r="B676" s="107">
        <v>673</v>
      </c>
      <c r="C676" s="107" t="s">
        <v>114</v>
      </c>
      <c r="D676" s="107"/>
      <c r="E676" s="107">
        <v>3.32</v>
      </c>
      <c r="F676" s="107"/>
      <c r="G676" s="108"/>
      <c r="H676" s="108"/>
      <c r="I676" s="108"/>
      <c r="J676" s="107"/>
      <c r="P676" s="107"/>
      <c r="Q676" s="108"/>
      <c r="R676" s="108"/>
      <c r="S676" s="108"/>
      <c r="T676" s="107"/>
      <c r="U676" s="107"/>
      <c r="V676" s="107"/>
      <c r="W676" s="109"/>
      <c r="X676" s="107"/>
    </row>
    <row r="677" spans="1:24" ht="15.75" customHeight="1">
      <c r="A677" s="107" t="s">
        <v>187</v>
      </c>
      <c r="B677" s="107">
        <v>674</v>
      </c>
      <c r="C677" s="107" t="s">
        <v>114</v>
      </c>
      <c r="D677" s="107"/>
      <c r="E677" s="107">
        <v>10.199999999999999</v>
      </c>
      <c r="F677" s="107"/>
      <c r="G677" s="108"/>
      <c r="H677" s="107"/>
      <c r="I677" s="108"/>
      <c r="J677" s="107"/>
      <c r="P677" s="107"/>
      <c r="Q677" s="108"/>
      <c r="R677" s="107"/>
      <c r="S677" s="108"/>
      <c r="T677" s="107"/>
      <c r="U677" s="107"/>
      <c r="V677" s="107"/>
      <c r="W677" s="106"/>
      <c r="X677" s="107"/>
    </row>
    <row r="678" spans="1:24" ht="15.75" customHeight="1">
      <c r="A678" s="107" t="s">
        <v>186</v>
      </c>
      <c r="B678" s="107">
        <v>675</v>
      </c>
      <c r="C678" s="107" t="s">
        <v>114</v>
      </c>
      <c r="D678" s="107"/>
      <c r="E678" s="107">
        <v>2.68</v>
      </c>
      <c r="F678" s="106"/>
      <c r="G678" s="108"/>
      <c r="H678" s="108"/>
      <c r="I678" s="108"/>
      <c r="J678" s="107"/>
      <c r="P678" s="107"/>
      <c r="Q678" s="108"/>
      <c r="R678" s="108"/>
      <c r="S678" s="108"/>
      <c r="T678" s="107"/>
      <c r="U678" s="107"/>
      <c r="V678" s="107"/>
      <c r="W678" s="109"/>
      <c r="X678" s="107"/>
    </row>
    <row r="679" spans="1:24" ht="15.75" customHeight="1">
      <c r="A679" s="107" t="s">
        <v>185</v>
      </c>
      <c r="B679" s="107">
        <v>676</v>
      </c>
      <c r="C679" s="107" t="s">
        <v>114</v>
      </c>
      <c r="D679" s="107" t="s">
        <v>121</v>
      </c>
      <c r="E679" s="107">
        <v>0.01</v>
      </c>
      <c r="F679" s="106"/>
      <c r="G679" s="108"/>
      <c r="H679" s="108"/>
      <c r="I679" s="108"/>
      <c r="J679" s="107"/>
      <c r="P679" s="107"/>
      <c r="Q679" s="107"/>
      <c r="R679" s="107"/>
      <c r="S679" s="107"/>
      <c r="T679" s="107"/>
      <c r="U679" s="107"/>
      <c r="V679" s="107"/>
      <c r="W679" s="109"/>
      <c r="X679" s="107"/>
    </row>
    <row r="680" spans="1:24" ht="15.75" customHeight="1">
      <c r="A680" s="107" t="s">
        <v>184</v>
      </c>
      <c r="B680" s="107">
        <v>677</v>
      </c>
      <c r="C680" s="107" t="s">
        <v>114</v>
      </c>
      <c r="D680" s="107" t="s">
        <v>136</v>
      </c>
      <c r="E680" s="107">
        <v>0.33</v>
      </c>
      <c r="F680" s="107"/>
      <c r="G680" s="108"/>
      <c r="H680" s="108"/>
      <c r="I680" s="108"/>
      <c r="J680" s="107"/>
      <c r="P680" s="107"/>
      <c r="Q680" s="108"/>
      <c r="R680" s="108"/>
      <c r="S680" s="107"/>
      <c r="T680" s="107"/>
      <c r="U680" s="107"/>
      <c r="V680" s="107"/>
      <c r="W680" s="109"/>
      <c r="X680" s="107"/>
    </row>
    <row r="681" spans="1:24" ht="15.75" customHeight="1">
      <c r="A681" s="107" t="s">
        <v>183</v>
      </c>
      <c r="B681" s="107">
        <v>678</v>
      </c>
      <c r="C681" s="107" t="s">
        <v>114</v>
      </c>
      <c r="D681" s="107"/>
      <c r="E681" s="107">
        <v>3.96</v>
      </c>
      <c r="F681" s="109"/>
      <c r="G681" s="108"/>
      <c r="H681" s="108"/>
      <c r="I681" s="108"/>
      <c r="J681" s="107"/>
      <c r="P681" s="107"/>
      <c r="Q681" s="108"/>
      <c r="R681" s="108"/>
      <c r="S681" s="108"/>
      <c r="T681" s="107"/>
      <c r="U681" s="107"/>
      <c r="V681" s="107"/>
      <c r="W681" s="106"/>
      <c r="X681" s="107"/>
    </row>
    <row r="682" spans="1:24" ht="15.75" customHeight="1">
      <c r="A682" s="107" t="s">
        <v>182</v>
      </c>
      <c r="B682" s="107">
        <v>679</v>
      </c>
      <c r="C682" s="107" t="s">
        <v>114</v>
      </c>
      <c r="D682" s="107"/>
      <c r="E682" s="107">
        <v>6.95</v>
      </c>
      <c r="F682" s="107"/>
      <c r="G682" s="108"/>
      <c r="H682" s="108"/>
      <c r="I682" s="107"/>
      <c r="J682" s="107"/>
      <c r="P682" s="107"/>
      <c r="Q682" s="108"/>
      <c r="R682" s="108"/>
      <c r="S682" s="108"/>
      <c r="T682" s="107"/>
      <c r="U682" s="107"/>
      <c r="V682" s="107"/>
      <c r="W682" s="109"/>
      <c r="X682" s="107"/>
    </row>
    <row r="683" spans="1:24" ht="15.75" customHeight="1">
      <c r="A683" s="107" t="s">
        <v>181</v>
      </c>
      <c r="B683" s="107">
        <v>680</v>
      </c>
      <c r="C683" s="107" t="s">
        <v>117</v>
      </c>
      <c r="D683" s="107"/>
      <c r="E683" s="107">
        <v>1.89</v>
      </c>
      <c r="F683" s="106"/>
      <c r="G683" s="108"/>
      <c r="H683" s="108"/>
      <c r="I683" s="107"/>
      <c r="J683" s="107"/>
      <c r="P683" s="107"/>
      <c r="Q683" s="108"/>
      <c r="R683" s="108"/>
      <c r="S683" s="108"/>
      <c r="T683" s="107"/>
      <c r="U683" s="107"/>
      <c r="V683" s="107"/>
      <c r="W683" s="109"/>
      <c r="X683" s="107"/>
    </row>
    <row r="684" spans="1:24" ht="15.75" customHeight="1">
      <c r="A684" s="107" t="s">
        <v>180</v>
      </c>
      <c r="B684" s="107">
        <v>681</v>
      </c>
      <c r="C684" s="107" t="s">
        <v>114</v>
      </c>
      <c r="D684" s="107"/>
      <c r="E684" s="107">
        <v>15.5</v>
      </c>
      <c r="F684" s="107"/>
      <c r="G684" s="108"/>
      <c r="H684" s="107"/>
      <c r="I684" s="107"/>
      <c r="J684" s="107"/>
      <c r="P684" s="107"/>
      <c r="Q684" s="108"/>
      <c r="R684" s="108"/>
      <c r="S684" s="108"/>
      <c r="T684" s="107"/>
      <c r="U684" s="107"/>
      <c r="V684" s="107"/>
      <c r="W684" s="109"/>
      <c r="X684" s="107"/>
    </row>
    <row r="685" spans="1:24" ht="15.75" customHeight="1">
      <c r="A685" s="107" t="s">
        <v>179</v>
      </c>
      <c r="B685" s="107">
        <v>682</v>
      </c>
      <c r="C685" s="107" t="s">
        <v>114</v>
      </c>
      <c r="D685" s="107"/>
      <c r="E685" s="107">
        <v>5.85</v>
      </c>
      <c r="F685" s="109"/>
      <c r="G685" s="108"/>
      <c r="H685" s="108"/>
      <c r="I685" s="108"/>
      <c r="J685" s="107"/>
      <c r="P685" s="107"/>
      <c r="Q685" s="108"/>
      <c r="R685" s="108"/>
      <c r="S685" s="108"/>
      <c r="T685" s="107"/>
      <c r="U685" s="107"/>
      <c r="V685" s="107"/>
      <c r="W685" s="109"/>
      <c r="X685" s="107"/>
    </row>
    <row r="686" spans="1:24" ht="15.75" customHeight="1">
      <c r="A686" s="107" t="s">
        <v>178</v>
      </c>
      <c r="B686" s="107">
        <v>683</v>
      </c>
      <c r="C686" s="107" t="s">
        <v>114</v>
      </c>
      <c r="D686" s="107"/>
      <c r="E686" s="107">
        <v>21.5</v>
      </c>
      <c r="F686" s="106"/>
      <c r="G686" s="108"/>
      <c r="H686" s="108"/>
      <c r="I686" s="108"/>
      <c r="J686" s="107"/>
      <c r="P686" s="107"/>
      <c r="Q686" s="107"/>
      <c r="R686" s="107"/>
      <c r="S686" s="108"/>
      <c r="T686" s="107"/>
      <c r="U686" s="107"/>
      <c r="V686" s="107"/>
      <c r="W686" s="110"/>
      <c r="X686" s="107"/>
    </row>
    <row r="687" spans="1:24" ht="15.75" customHeight="1">
      <c r="A687" s="107" t="s">
        <v>177</v>
      </c>
      <c r="B687" s="107">
        <v>684</v>
      </c>
      <c r="C687" s="107" t="s">
        <v>117</v>
      </c>
      <c r="D687" s="107"/>
      <c r="E687" s="107">
        <v>50</v>
      </c>
      <c r="F687" s="106"/>
      <c r="G687" s="108"/>
      <c r="H687" s="107"/>
      <c r="I687" s="108"/>
      <c r="J687" s="107"/>
      <c r="P687" s="107"/>
      <c r="Q687" s="107"/>
      <c r="R687" s="107"/>
      <c r="S687" s="108"/>
      <c r="T687" s="107"/>
      <c r="U687" s="107"/>
      <c r="V687" s="107"/>
      <c r="W687" s="106"/>
      <c r="X687" s="107"/>
    </row>
    <row r="688" spans="1:24" ht="15.75" customHeight="1">
      <c r="A688" s="107" t="s">
        <v>176</v>
      </c>
      <c r="B688" s="107">
        <v>685</v>
      </c>
      <c r="C688" s="107" t="s">
        <v>114</v>
      </c>
      <c r="D688" s="107"/>
      <c r="E688" s="107">
        <v>11.5</v>
      </c>
      <c r="F688" s="109"/>
      <c r="G688" s="108"/>
      <c r="H688" s="107"/>
      <c r="I688" s="108"/>
      <c r="J688" s="107"/>
      <c r="P688" s="107"/>
      <c r="Q688" s="108"/>
      <c r="R688" s="108"/>
      <c r="S688" s="108"/>
      <c r="T688" s="107"/>
      <c r="U688" s="107"/>
      <c r="V688" s="107"/>
      <c r="W688" s="109"/>
      <c r="X688" s="107"/>
    </row>
    <row r="689" spans="1:24" ht="15.75" customHeight="1">
      <c r="A689" s="107" t="s">
        <v>175</v>
      </c>
      <c r="B689" s="107">
        <v>686</v>
      </c>
      <c r="C689" s="107" t="s">
        <v>114</v>
      </c>
      <c r="D689" s="107"/>
      <c r="E689" s="107">
        <v>14.8</v>
      </c>
      <c r="F689" s="106"/>
      <c r="G689" s="108"/>
      <c r="H689" s="107"/>
      <c r="I689" s="108"/>
      <c r="J689" s="107"/>
      <c r="P689" s="107"/>
      <c r="Q689" s="108"/>
      <c r="R689" s="108"/>
      <c r="S689" s="108"/>
      <c r="T689" s="107"/>
      <c r="U689" s="107"/>
      <c r="V689" s="107"/>
      <c r="W689" s="109"/>
      <c r="X689" s="107"/>
    </row>
    <row r="690" spans="1:24" ht="15.75" customHeight="1">
      <c r="A690" s="107" t="s">
        <v>174</v>
      </c>
      <c r="B690" s="107">
        <v>687</v>
      </c>
      <c r="C690" s="107" t="s">
        <v>114</v>
      </c>
      <c r="D690" s="107"/>
      <c r="E690" s="107">
        <v>1.31</v>
      </c>
      <c r="F690" s="107"/>
      <c r="G690" s="108"/>
      <c r="H690" s="107"/>
      <c r="I690" s="108"/>
      <c r="J690" s="107"/>
      <c r="P690" s="107"/>
      <c r="Q690" s="108"/>
      <c r="R690" s="108"/>
      <c r="S690" s="108"/>
      <c r="T690" s="107"/>
      <c r="U690" s="107"/>
      <c r="V690" s="107"/>
      <c r="W690" s="106"/>
      <c r="X690" s="107"/>
    </row>
    <row r="691" spans="1:24" ht="15.75" customHeight="1">
      <c r="A691" s="107" t="s">
        <v>173</v>
      </c>
      <c r="B691" s="107">
        <v>688</v>
      </c>
      <c r="C691" s="107" t="s">
        <v>117</v>
      </c>
      <c r="D691" s="107"/>
      <c r="E691" s="107">
        <v>5.0999999999999996</v>
      </c>
      <c r="F691" s="106"/>
      <c r="G691" s="108"/>
      <c r="H691" s="107"/>
      <c r="I691" s="108"/>
      <c r="J691" s="107"/>
      <c r="P691" s="107"/>
      <c r="Q691" s="108"/>
      <c r="R691" s="107"/>
      <c r="S691" s="108"/>
      <c r="T691" s="107"/>
      <c r="U691" s="107"/>
      <c r="V691" s="107"/>
      <c r="W691" s="106"/>
      <c r="X691" s="107"/>
    </row>
    <row r="692" spans="1:24" ht="15.75" customHeight="1">
      <c r="A692" s="107" t="s">
        <v>172</v>
      </c>
      <c r="B692" s="107">
        <v>689</v>
      </c>
      <c r="C692" s="107" t="s">
        <v>114</v>
      </c>
      <c r="D692" s="107"/>
      <c r="E692" s="107">
        <v>32.75</v>
      </c>
      <c r="F692" s="106"/>
      <c r="G692" s="108"/>
      <c r="H692" s="107"/>
      <c r="I692" s="107"/>
      <c r="J692" s="107"/>
      <c r="P692" s="107"/>
      <c r="Q692" s="108"/>
      <c r="R692" s="108"/>
      <c r="S692" s="108"/>
      <c r="T692" s="107"/>
      <c r="U692" s="107"/>
      <c r="V692" s="107"/>
      <c r="W692" s="109"/>
      <c r="X692" s="107"/>
    </row>
    <row r="693" spans="1:24" ht="15.75" customHeight="1">
      <c r="A693" s="107" t="s">
        <v>171</v>
      </c>
      <c r="B693" s="107">
        <v>690</v>
      </c>
      <c r="C693" s="107" t="s">
        <v>114</v>
      </c>
      <c r="D693" s="107"/>
      <c r="E693" s="107">
        <v>0.76</v>
      </c>
      <c r="F693" s="107"/>
      <c r="G693" s="108"/>
      <c r="H693" s="108"/>
      <c r="I693" s="108"/>
      <c r="J693" s="107"/>
      <c r="P693" s="107"/>
      <c r="Q693" s="108"/>
      <c r="R693" s="107"/>
      <c r="S693" s="107"/>
      <c r="T693" s="107"/>
      <c r="U693" s="107"/>
      <c r="V693" s="107"/>
      <c r="W693" s="109"/>
      <c r="X693" s="107"/>
    </row>
    <row r="694" spans="1:24" ht="15.75" customHeight="1">
      <c r="A694" s="107" t="s">
        <v>170</v>
      </c>
      <c r="B694" s="107">
        <v>691</v>
      </c>
      <c r="C694" s="107" t="s">
        <v>114</v>
      </c>
      <c r="D694" s="107"/>
      <c r="E694" s="107">
        <v>4.3600000000000003</v>
      </c>
      <c r="F694" s="106"/>
      <c r="G694" s="108"/>
      <c r="H694" s="108"/>
      <c r="I694" s="108"/>
      <c r="J694" s="107"/>
      <c r="P694" s="107"/>
      <c r="Q694" s="108"/>
      <c r="R694" s="108"/>
      <c r="S694" s="108"/>
      <c r="T694" s="107"/>
      <c r="U694" s="107"/>
      <c r="V694" s="107"/>
      <c r="W694" s="109"/>
      <c r="X694" s="107"/>
    </row>
    <row r="695" spans="1:24" ht="15.75" customHeight="1">
      <c r="A695" s="107" t="s">
        <v>169</v>
      </c>
      <c r="B695" s="107">
        <v>692</v>
      </c>
      <c r="C695" s="107" t="s">
        <v>114</v>
      </c>
      <c r="D695" s="107"/>
      <c r="E695" s="107">
        <v>5.0999999999999996</v>
      </c>
      <c r="F695" s="107"/>
      <c r="G695" s="108"/>
      <c r="H695" s="108"/>
      <c r="I695" s="108"/>
      <c r="J695" s="107"/>
      <c r="P695" s="107"/>
      <c r="Q695" s="108"/>
      <c r="R695" s="108"/>
      <c r="S695" s="108"/>
      <c r="T695" s="107"/>
      <c r="U695" s="107"/>
      <c r="V695" s="107"/>
      <c r="W695" s="109"/>
      <c r="X695" s="107"/>
    </row>
    <row r="696" spans="1:24" ht="15.75" customHeight="1">
      <c r="A696" s="107" t="s">
        <v>168</v>
      </c>
      <c r="B696" s="107">
        <v>693</v>
      </c>
      <c r="C696" s="107" t="s">
        <v>117</v>
      </c>
      <c r="D696" s="107"/>
      <c r="E696" s="107">
        <v>0.11</v>
      </c>
      <c r="F696" s="106"/>
      <c r="G696" s="108"/>
      <c r="H696" s="107"/>
      <c r="I696" s="108"/>
      <c r="J696" s="107"/>
      <c r="P696" s="107"/>
      <c r="Q696" s="108"/>
      <c r="R696" s="108"/>
      <c r="S696" s="108"/>
      <c r="T696" s="107"/>
      <c r="U696" s="107"/>
      <c r="V696" s="107"/>
      <c r="W696" s="106"/>
      <c r="X696" s="107"/>
    </row>
    <row r="697" spans="1:24" ht="15.75" customHeight="1">
      <c r="A697" s="107" t="s">
        <v>167</v>
      </c>
      <c r="B697" s="107">
        <v>694</v>
      </c>
      <c r="C697" s="107" t="s">
        <v>117</v>
      </c>
      <c r="D697" s="107"/>
      <c r="E697" s="107">
        <v>3.4</v>
      </c>
      <c r="F697" s="107"/>
      <c r="G697" s="108"/>
      <c r="H697" s="108"/>
      <c r="I697" s="107"/>
      <c r="J697" s="107"/>
      <c r="P697" s="107"/>
      <c r="Q697" s="108"/>
      <c r="R697" s="108"/>
      <c r="S697" s="108"/>
      <c r="T697" s="107"/>
      <c r="U697" s="107"/>
      <c r="V697" s="107"/>
      <c r="W697" s="109"/>
      <c r="X697" s="107"/>
    </row>
    <row r="698" spans="1:24" ht="15.75" customHeight="1">
      <c r="A698" s="107" t="s">
        <v>166</v>
      </c>
      <c r="B698" s="107">
        <v>695</v>
      </c>
      <c r="C698" s="107" t="s">
        <v>117</v>
      </c>
      <c r="D698" s="107"/>
      <c r="E698" s="107">
        <v>0.88</v>
      </c>
      <c r="F698" s="107"/>
      <c r="G698" s="108"/>
      <c r="H698" s="108"/>
      <c r="I698" s="108"/>
      <c r="J698" s="107"/>
      <c r="P698" s="107"/>
      <c r="Q698" s="108"/>
      <c r="R698" s="108"/>
      <c r="S698" s="108"/>
      <c r="T698" s="107"/>
      <c r="U698" s="107"/>
      <c r="V698" s="107"/>
      <c r="W698" s="109"/>
      <c r="X698" s="107"/>
    </row>
    <row r="699" spans="1:24" ht="15.75" customHeight="1">
      <c r="A699" s="107" t="s">
        <v>165</v>
      </c>
      <c r="B699" s="107">
        <v>696</v>
      </c>
      <c r="C699" s="107" t="s">
        <v>114</v>
      </c>
      <c r="D699" s="107"/>
      <c r="E699" s="107">
        <v>4.9800000000000004</v>
      </c>
      <c r="F699" s="106"/>
      <c r="G699" s="108"/>
      <c r="H699" s="108"/>
      <c r="I699" s="108"/>
      <c r="J699" s="107"/>
      <c r="P699" s="107"/>
      <c r="Q699" s="108"/>
      <c r="R699" s="107"/>
      <c r="S699" s="108"/>
      <c r="T699" s="107"/>
      <c r="U699" s="107"/>
      <c r="V699" s="107"/>
      <c r="W699" s="110"/>
      <c r="X699" s="107"/>
    </row>
    <row r="700" spans="1:24" ht="15.75" customHeight="1">
      <c r="A700" s="107" t="s">
        <v>164</v>
      </c>
      <c r="B700" s="107">
        <v>697</v>
      </c>
      <c r="C700" s="107" t="s">
        <v>114</v>
      </c>
      <c r="D700" s="107"/>
      <c r="E700" s="107">
        <v>6.45</v>
      </c>
      <c r="F700" s="106"/>
      <c r="G700" s="108"/>
      <c r="H700" s="108"/>
      <c r="I700" s="108"/>
      <c r="J700" s="107"/>
      <c r="P700" s="107"/>
      <c r="Q700" s="108"/>
      <c r="R700" s="108"/>
      <c r="S700" s="108"/>
      <c r="T700" s="107"/>
      <c r="U700" s="107"/>
      <c r="V700" s="107"/>
      <c r="W700" s="110"/>
      <c r="X700" s="107"/>
    </row>
    <row r="701" spans="1:24" ht="15.75" customHeight="1">
      <c r="A701" s="107" t="s">
        <v>163</v>
      </c>
      <c r="B701" s="107">
        <v>698</v>
      </c>
      <c r="C701" s="107" t="s">
        <v>114</v>
      </c>
      <c r="D701" s="107"/>
      <c r="E701" s="107">
        <v>1.41</v>
      </c>
      <c r="F701" s="107"/>
      <c r="G701" s="108"/>
      <c r="H701" s="108"/>
      <c r="I701" s="108"/>
      <c r="J701" s="107"/>
      <c r="P701" s="107"/>
      <c r="Q701" s="108"/>
      <c r="R701" s="107"/>
      <c r="S701" s="107"/>
      <c r="T701" s="107"/>
      <c r="U701" s="107"/>
      <c r="V701" s="107"/>
      <c r="W701" s="110"/>
      <c r="X701" s="107"/>
    </row>
    <row r="702" spans="1:24" ht="15.75" customHeight="1">
      <c r="A702" s="107" t="s">
        <v>162</v>
      </c>
      <c r="B702" s="107">
        <v>699</v>
      </c>
      <c r="C702" s="107" t="s">
        <v>117</v>
      </c>
      <c r="D702" s="107"/>
      <c r="E702" s="107">
        <v>1.21</v>
      </c>
      <c r="F702" s="107"/>
      <c r="G702" s="108"/>
      <c r="H702" s="108"/>
      <c r="I702" s="108"/>
      <c r="J702" s="107"/>
      <c r="P702" s="107"/>
      <c r="Q702" s="108"/>
      <c r="R702" s="108"/>
      <c r="S702" s="108"/>
      <c r="T702" s="107"/>
      <c r="U702" s="107"/>
      <c r="V702" s="107"/>
      <c r="W702" s="109"/>
      <c r="X702" s="107"/>
    </row>
    <row r="703" spans="1:24" ht="15.75" customHeight="1">
      <c r="A703" s="107" t="s">
        <v>161</v>
      </c>
      <c r="B703" s="107">
        <v>700</v>
      </c>
      <c r="C703" s="107" t="s">
        <v>117</v>
      </c>
      <c r="D703" s="107"/>
      <c r="E703" s="107">
        <v>1.2</v>
      </c>
      <c r="F703" s="106"/>
      <c r="G703" s="108"/>
      <c r="H703" s="108"/>
      <c r="I703" s="108"/>
      <c r="J703" s="107"/>
      <c r="P703" s="107"/>
      <c r="Q703" s="108"/>
      <c r="R703" s="108"/>
      <c r="S703" s="108"/>
      <c r="T703" s="107"/>
      <c r="U703" s="107"/>
      <c r="V703" s="107"/>
      <c r="W703" s="109"/>
      <c r="X703" s="107"/>
    </row>
    <row r="704" spans="1:24" ht="15.75" customHeight="1">
      <c r="A704" s="107" t="s">
        <v>160</v>
      </c>
      <c r="B704" s="107">
        <v>701</v>
      </c>
      <c r="C704" s="107" t="s">
        <v>117</v>
      </c>
      <c r="D704" s="107" t="s">
        <v>136</v>
      </c>
      <c r="E704" s="107">
        <v>1.02</v>
      </c>
      <c r="F704" s="106"/>
      <c r="G704" s="108"/>
      <c r="H704" s="108"/>
      <c r="I704" s="108"/>
      <c r="J704" s="107"/>
      <c r="P704" s="107"/>
      <c r="Q704" s="108"/>
      <c r="R704" s="107"/>
      <c r="S704" s="108"/>
      <c r="T704" s="107"/>
      <c r="U704" s="107"/>
      <c r="V704" s="107"/>
      <c r="W704" s="109"/>
      <c r="X704" s="107"/>
    </row>
    <row r="705" spans="1:24" ht="15.75" customHeight="1">
      <c r="A705" s="107" t="s">
        <v>159</v>
      </c>
      <c r="B705" s="107">
        <v>702</v>
      </c>
      <c r="C705" s="107" t="s">
        <v>114</v>
      </c>
      <c r="D705" s="107"/>
      <c r="E705" s="107">
        <v>6.4</v>
      </c>
      <c r="F705" s="106"/>
      <c r="G705" s="108"/>
      <c r="H705" s="108"/>
      <c r="I705" s="108"/>
      <c r="J705" s="107"/>
      <c r="P705" s="107"/>
      <c r="Q705" s="108"/>
      <c r="R705" s="108"/>
      <c r="S705" s="108"/>
      <c r="T705" s="107"/>
      <c r="U705" s="107"/>
      <c r="V705" s="107"/>
      <c r="W705" s="109"/>
      <c r="X705" s="107"/>
    </row>
    <row r="706" spans="1:24" ht="15.75" customHeight="1">
      <c r="A706" s="107" t="s">
        <v>158</v>
      </c>
      <c r="B706" s="107">
        <v>703</v>
      </c>
      <c r="C706" s="107" t="s">
        <v>117</v>
      </c>
      <c r="D706" s="107"/>
      <c r="E706" s="107">
        <v>6.15</v>
      </c>
      <c r="F706" s="107"/>
      <c r="G706" s="108"/>
      <c r="H706" s="108"/>
      <c r="I706" s="108"/>
      <c r="J706" s="107"/>
      <c r="P706" s="107"/>
      <c r="Q706" s="108"/>
      <c r="R706" s="108"/>
      <c r="S706" s="108"/>
      <c r="T706" s="107"/>
      <c r="U706" s="107"/>
      <c r="V706" s="107"/>
      <c r="W706" s="109"/>
      <c r="X706" s="107"/>
    </row>
    <row r="707" spans="1:24" ht="15.75" customHeight="1">
      <c r="A707" s="107" t="s">
        <v>157</v>
      </c>
      <c r="B707" s="107">
        <v>704</v>
      </c>
      <c r="C707" s="107" t="s">
        <v>117</v>
      </c>
      <c r="D707" s="107"/>
      <c r="E707" s="107">
        <v>14.9</v>
      </c>
      <c r="F707" s="107"/>
      <c r="G707" s="108"/>
      <c r="H707" s="108"/>
      <c r="I707" s="108"/>
      <c r="J707" s="107"/>
      <c r="P707" s="107"/>
      <c r="Q707" s="107"/>
      <c r="R707" s="107"/>
      <c r="S707" s="107"/>
      <c r="T707" s="107"/>
      <c r="U707" s="107"/>
      <c r="V707" s="107"/>
      <c r="W707" s="106"/>
      <c r="X707" s="107"/>
    </row>
    <row r="708" spans="1:24" ht="15.75" customHeight="1">
      <c r="A708" s="107" t="s">
        <v>156</v>
      </c>
      <c r="B708" s="107">
        <v>705</v>
      </c>
      <c r="C708" s="107" t="s">
        <v>114</v>
      </c>
      <c r="D708" s="107"/>
      <c r="E708" s="107">
        <v>0.3</v>
      </c>
      <c r="F708" s="106"/>
      <c r="G708" s="108"/>
      <c r="H708" s="108"/>
      <c r="I708" s="108"/>
      <c r="J708" s="107"/>
      <c r="P708" s="107"/>
      <c r="Q708" s="108"/>
      <c r="R708" s="108"/>
      <c r="S708" s="108"/>
      <c r="T708" s="107"/>
      <c r="U708" s="107"/>
      <c r="V708" s="107"/>
      <c r="W708" s="109"/>
      <c r="X708" s="107"/>
    </row>
    <row r="709" spans="1:24" ht="15.75" customHeight="1">
      <c r="A709" s="107" t="s">
        <v>155</v>
      </c>
      <c r="B709" s="107">
        <v>706</v>
      </c>
      <c r="C709" s="107" t="s">
        <v>114</v>
      </c>
      <c r="D709" s="107"/>
      <c r="E709" s="107">
        <v>67.5</v>
      </c>
      <c r="F709" s="106"/>
      <c r="G709" s="108"/>
      <c r="H709" s="107"/>
      <c r="I709" s="108"/>
      <c r="J709" s="107"/>
      <c r="P709" s="107"/>
      <c r="Q709" s="108"/>
      <c r="R709" s="107"/>
      <c r="S709" s="107"/>
      <c r="T709" s="107"/>
      <c r="U709" s="107"/>
      <c r="V709" s="107"/>
      <c r="W709" s="110"/>
      <c r="X709" s="107"/>
    </row>
    <row r="710" spans="1:24" ht="15.75" customHeight="1">
      <c r="A710" s="107" t="s">
        <v>154</v>
      </c>
      <c r="B710" s="107">
        <v>707</v>
      </c>
      <c r="C710" s="107" t="s">
        <v>117</v>
      </c>
      <c r="D710" s="107"/>
      <c r="E710" s="107">
        <v>5.5</v>
      </c>
      <c r="F710" s="106"/>
      <c r="G710" s="108"/>
      <c r="H710" s="107"/>
      <c r="I710" s="108"/>
      <c r="J710" s="107"/>
      <c r="P710" s="107"/>
      <c r="Q710" s="108"/>
      <c r="R710" s="107"/>
      <c r="S710" s="108"/>
      <c r="T710" s="107"/>
      <c r="U710" s="107"/>
      <c r="V710" s="107"/>
      <c r="W710" s="109"/>
      <c r="X710" s="107"/>
    </row>
    <row r="711" spans="1:24" ht="15.75" customHeight="1">
      <c r="A711" s="107" t="s">
        <v>153</v>
      </c>
      <c r="B711" s="107">
        <v>708</v>
      </c>
      <c r="C711" s="107" t="s">
        <v>114</v>
      </c>
      <c r="D711" s="107"/>
      <c r="E711" s="107">
        <v>0.87</v>
      </c>
      <c r="F711" s="109"/>
      <c r="G711" s="108"/>
      <c r="H711" s="108"/>
      <c r="I711" s="108"/>
      <c r="J711" s="107"/>
      <c r="P711" s="107"/>
      <c r="Q711" s="108"/>
      <c r="R711" s="108"/>
      <c r="S711" s="107"/>
      <c r="T711" s="107"/>
      <c r="U711" s="107"/>
      <c r="V711" s="107"/>
      <c r="W711" s="110"/>
      <c r="X711" s="107"/>
    </row>
    <row r="712" spans="1:24" ht="15.75" customHeight="1">
      <c r="A712" s="107" t="s">
        <v>152</v>
      </c>
      <c r="B712" s="107">
        <v>709</v>
      </c>
      <c r="C712" s="107" t="s">
        <v>117</v>
      </c>
      <c r="D712" s="107"/>
      <c r="E712" s="107">
        <v>16</v>
      </c>
      <c r="F712" s="106"/>
      <c r="G712" s="108"/>
      <c r="H712" s="108"/>
      <c r="I712" s="108"/>
      <c r="J712" s="107"/>
      <c r="P712" s="107"/>
      <c r="Q712" s="107"/>
      <c r="R712" s="107"/>
      <c r="S712" s="107"/>
      <c r="T712" s="107"/>
      <c r="U712" s="107"/>
      <c r="V712" s="107"/>
      <c r="W712" s="110"/>
      <c r="X712" s="107"/>
    </row>
    <row r="713" spans="1:24" ht="15.75" customHeight="1">
      <c r="A713" s="107" t="s">
        <v>151</v>
      </c>
      <c r="B713" s="107">
        <v>710</v>
      </c>
      <c r="C713" s="107" t="s">
        <v>114</v>
      </c>
      <c r="D713" s="107"/>
      <c r="E713" s="107">
        <v>20.5</v>
      </c>
      <c r="F713" s="106"/>
      <c r="G713" s="108"/>
      <c r="H713" s="108"/>
      <c r="I713" s="108"/>
      <c r="J713" s="107"/>
      <c r="P713" s="107"/>
      <c r="Q713" s="108"/>
      <c r="R713" s="108"/>
      <c r="S713" s="108"/>
      <c r="T713" s="107"/>
      <c r="U713" s="107"/>
      <c r="V713" s="107"/>
      <c r="W713" s="109"/>
      <c r="X713" s="107"/>
    </row>
    <row r="714" spans="1:24" ht="15.75" customHeight="1">
      <c r="A714" s="107" t="s">
        <v>150</v>
      </c>
      <c r="B714" s="107">
        <v>711</v>
      </c>
      <c r="C714" s="107" t="s">
        <v>117</v>
      </c>
      <c r="D714" s="107"/>
      <c r="E714" s="107">
        <v>3.74</v>
      </c>
      <c r="F714" s="106"/>
      <c r="G714" s="108"/>
      <c r="H714" s="108"/>
      <c r="I714" s="108"/>
      <c r="J714" s="107"/>
      <c r="P714" s="107"/>
      <c r="Q714" s="108"/>
      <c r="R714" s="108"/>
      <c r="S714" s="108"/>
      <c r="T714" s="107"/>
      <c r="U714" s="107"/>
      <c r="V714" s="107"/>
      <c r="W714" s="110"/>
      <c r="X714" s="107"/>
    </row>
    <row r="715" spans="1:24" ht="15.75" customHeight="1">
      <c r="A715" s="107" t="s">
        <v>149</v>
      </c>
      <c r="B715" s="107">
        <v>712</v>
      </c>
      <c r="C715" s="107" t="s">
        <v>114</v>
      </c>
      <c r="D715" s="107"/>
      <c r="E715" s="107">
        <v>5.75</v>
      </c>
      <c r="F715" s="106"/>
      <c r="G715" s="108"/>
      <c r="H715" s="108"/>
      <c r="I715" s="107"/>
      <c r="J715" s="107"/>
      <c r="P715" s="107"/>
      <c r="Q715" s="108"/>
      <c r="R715" s="108"/>
      <c r="S715" s="108"/>
      <c r="T715" s="107"/>
      <c r="U715" s="107"/>
      <c r="V715" s="107"/>
      <c r="W715" s="110"/>
      <c r="X715" s="107"/>
    </row>
    <row r="716" spans="1:24" ht="15.75" customHeight="1">
      <c r="A716" s="107" t="s">
        <v>148</v>
      </c>
      <c r="B716" s="107">
        <v>713</v>
      </c>
      <c r="C716" s="107" t="s">
        <v>114</v>
      </c>
      <c r="D716" s="107" t="s">
        <v>136</v>
      </c>
      <c r="E716" s="107">
        <v>0.04</v>
      </c>
      <c r="F716" s="106"/>
      <c r="G716" s="108"/>
      <c r="H716" s="107"/>
      <c r="I716" s="107"/>
      <c r="J716" s="107"/>
      <c r="P716" s="107"/>
      <c r="Q716" s="108"/>
      <c r="R716" s="108"/>
      <c r="S716" s="107"/>
      <c r="T716" s="107"/>
      <c r="U716" s="107"/>
      <c r="V716" s="107"/>
      <c r="W716" s="109"/>
      <c r="X716" s="107"/>
    </row>
    <row r="717" spans="1:24" ht="15.75" customHeight="1">
      <c r="A717" s="107" t="s">
        <v>147</v>
      </c>
      <c r="B717" s="107">
        <v>714</v>
      </c>
      <c r="C717" s="107" t="s">
        <v>114</v>
      </c>
      <c r="D717" s="107"/>
      <c r="E717" s="107">
        <v>4.0599999999999996</v>
      </c>
      <c r="F717" s="107"/>
      <c r="G717" s="108"/>
      <c r="H717" s="108"/>
      <c r="I717" s="108"/>
      <c r="J717" s="107"/>
      <c r="P717" s="107"/>
      <c r="Q717" s="108"/>
      <c r="R717" s="107"/>
      <c r="S717" s="107"/>
      <c r="T717" s="107"/>
      <c r="U717" s="107"/>
      <c r="V717" s="107"/>
      <c r="W717" s="106"/>
      <c r="X717" s="107"/>
    </row>
    <row r="718" spans="1:24" ht="15.75" customHeight="1">
      <c r="A718" s="107" t="s">
        <v>146</v>
      </c>
      <c r="B718" s="107">
        <v>715</v>
      </c>
      <c r="C718" s="107" t="s">
        <v>114</v>
      </c>
      <c r="D718" s="107"/>
      <c r="E718" s="107">
        <v>5.35</v>
      </c>
      <c r="F718" s="109"/>
      <c r="G718" s="108"/>
      <c r="H718" s="108"/>
      <c r="I718" s="108"/>
      <c r="J718" s="107"/>
      <c r="P718" s="107"/>
      <c r="Q718" s="108"/>
      <c r="R718" s="108"/>
      <c r="S718" s="108"/>
      <c r="T718" s="107"/>
      <c r="U718" s="107"/>
      <c r="V718" s="107"/>
      <c r="W718" s="110"/>
      <c r="X718" s="107"/>
    </row>
    <row r="719" spans="1:24" ht="15.75" customHeight="1">
      <c r="A719" s="107" t="s">
        <v>145</v>
      </c>
      <c r="B719" s="107">
        <v>716</v>
      </c>
      <c r="C719" s="107" t="s">
        <v>114</v>
      </c>
      <c r="D719" s="107"/>
      <c r="E719" s="107">
        <v>6.15</v>
      </c>
      <c r="F719" s="109"/>
      <c r="G719" s="108"/>
      <c r="H719" s="107"/>
      <c r="I719" s="108"/>
      <c r="J719" s="107"/>
      <c r="P719" s="107"/>
      <c r="Q719" s="108"/>
      <c r="R719" s="108"/>
      <c r="S719" s="108"/>
      <c r="T719" s="107"/>
      <c r="U719" s="107"/>
      <c r="V719" s="107"/>
      <c r="W719" s="109"/>
      <c r="X719" s="107"/>
    </row>
    <row r="720" spans="1:24" ht="15.75" customHeight="1">
      <c r="A720" s="107" t="s">
        <v>144</v>
      </c>
      <c r="B720" s="107">
        <v>717</v>
      </c>
      <c r="C720" s="107" t="s">
        <v>114</v>
      </c>
      <c r="D720" s="107"/>
      <c r="E720" s="107">
        <v>2.3199999999999998</v>
      </c>
      <c r="F720" s="106"/>
      <c r="G720" s="108"/>
      <c r="H720" s="107"/>
      <c r="I720" s="107"/>
      <c r="J720" s="107"/>
      <c r="P720" s="107"/>
      <c r="Q720" s="108"/>
      <c r="R720" s="108"/>
      <c r="S720" s="108"/>
      <c r="T720" s="107"/>
      <c r="U720" s="107"/>
      <c r="V720" s="107"/>
      <c r="W720" s="109"/>
      <c r="X720" s="107"/>
    </row>
    <row r="721" spans="1:24" ht="15.75" customHeight="1">
      <c r="A721" s="107" t="s">
        <v>143</v>
      </c>
      <c r="B721" s="107">
        <v>718</v>
      </c>
      <c r="C721" s="107" t="s">
        <v>114</v>
      </c>
      <c r="D721" s="107"/>
      <c r="E721" s="107">
        <v>8.35</v>
      </c>
      <c r="F721" s="107"/>
      <c r="G721" s="108"/>
      <c r="H721" s="108"/>
      <c r="I721" s="108"/>
      <c r="J721" s="107"/>
      <c r="P721" s="107"/>
      <c r="Q721" s="108"/>
      <c r="R721" s="108"/>
      <c r="S721" s="108"/>
      <c r="T721" s="107"/>
      <c r="U721" s="107"/>
      <c r="V721" s="107"/>
      <c r="W721" s="109"/>
      <c r="X721" s="107"/>
    </row>
    <row r="722" spans="1:24" ht="15.75" customHeight="1">
      <c r="A722" s="107" t="s">
        <v>142</v>
      </c>
      <c r="B722" s="107">
        <v>719</v>
      </c>
      <c r="C722" s="107" t="s">
        <v>117</v>
      </c>
      <c r="D722" s="107"/>
      <c r="E722" s="107">
        <v>2.56</v>
      </c>
      <c r="F722" s="106"/>
      <c r="G722" s="108"/>
      <c r="H722" s="108"/>
      <c r="I722" s="108"/>
      <c r="J722" s="107"/>
      <c r="P722" s="107"/>
      <c r="Q722" s="108"/>
      <c r="R722" s="108"/>
      <c r="S722" s="108"/>
      <c r="T722" s="107"/>
      <c r="U722" s="107"/>
      <c r="V722" s="107"/>
      <c r="W722" s="109"/>
      <c r="X722" s="107"/>
    </row>
    <row r="723" spans="1:24" ht="15.75" customHeight="1">
      <c r="A723" s="107" t="s">
        <v>141</v>
      </c>
      <c r="B723" s="107">
        <v>720</v>
      </c>
      <c r="C723" s="107" t="s">
        <v>114</v>
      </c>
      <c r="D723" s="107"/>
      <c r="E723" s="107">
        <v>6.4</v>
      </c>
      <c r="F723" s="107"/>
      <c r="G723" s="108"/>
      <c r="H723" s="108"/>
      <c r="I723" s="108"/>
      <c r="J723" s="107"/>
      <c r="P723" s="107"/>
      <c r="Q723" s="108"/>
      <c r="R723" s="108"/>
      <c r="S723" s="108"/>
      <c r="T723" s="107"/>
      <c r="U723" s="107"/>
      <c r="V723" s="107"/>
      <c r="W723" s="109"/>
      <c r="X723" s="107"/>
    </row>
    <row r="724" spans="1:24" ht="15.75" customHeight="1">
      <c r="A724" s="107" t="s">
        <v>140</v>
      </c>
      <c r="B724" s="107">
        <v>721</v>
      </c>
      <c r="C724" s="107" t="s">
        <v>117</v>
      </c>
      <c r="D724" s="107"/>
      <c r="E724" s="107">
        <v>38.25</v>
      </c>
      <c r="F724" s="106"/>
      <c r="G724" s="108"/>
      <c r="H724" s="108"/>
      <c r="I724" s="108"/>
      <c r="J724" s="107"/>
      <c r="P724" s="107"/>
      <c r="Q724" s="108"/>
      <c r="R724" s="108"/>
      <c r="S724" s="108"/>
      <c r="T724" s="107"/>
      <c r="U724" s="107"/>
      <c r="V724" s="107"/>
      <c r="W724" s="109"/>
      <c r="X724" s="107"/>
    </row>
    <row r="725" spans="1:24" ht="15.75" customHeight="1">
      <c r="A725" s="107" t="s">
        <v>139</v>
      </c>
      <c r="B725" s="107">
        <v>722</v>
      </c>
      <c r="C725" s="107" t="s">
        <v>117</v>
      </c>
      <c r="D725" s="107"/>
      <c r="E725" s="107">
        <v>1.17</v>
      </c>
      <c r="F725" s="106"/>
      <c r="G725" s="108"/>
      <c r="H725" s="108"/>
      <c r="I725" s="108"/>
      <c r="J725" s="107"/>
      <c r="P725" s="107"/>
      <c r="Q725" s="108"/>
      <c r="R725" s="108"/>
      <c r="S725" s="108"/>
      <c r="T725" s="107"/>
      <c r="U725" s="107"/>
      <c r="V725" s="107"/>
      <c r="W725" s="109"/>
      <c r="X725" s="107"/>
    </row>
    <row r="726" spans="1:24" ht="15.75" customHeight="1">
      <c r="A726" s="107" t="s">
        <v>138</v>
      </c>
      <c r="B726" s="107">
        <v>723</v>
      </c>
      <c r="C726" s="107" t="s">
        <v>117</v>
      </c>
      <c r="D726" s="107"/>
      <c r="E726" s="107">
        <v>6.45</v>
      </c>
      <c r="F726" s="106"/>
      <c r="G726" s="108"/>
      <c r="H726" s="108"/>
      <c r="I726" s="108"/>
      <c r="J726" s="107"/>
      <c r="P726" s="107"/>
      <c r="Q726" s="108"/>
      <c r="R726" s="107"/>
      <c r="S726" s="108"/>
      <c r="T726" s="107"/>
      <c r="U726" s="107"/>
      <c r="V726" s="107"/>
      <c r="W726" s="109"/>
      <c r="X726" s="107"/>
    </row>
    <row r="727" spans="1:24" ht="15.75" customHeight="1">
      <c r="A727" s="107" t="s">
        <v>137</v>
      </c>
      <c r="B727" s="107">
        <v>724</v>
      </c>
      <c r="C727" s="107" t="s">
        <v>114</v>
      </c>
      <c r="D727" s="107"/>
      <c r="E727" s="107">
        <v>0.23</v>
      </c>
      <c r="F727" s="109"/>
      <c r="G727" s="108"/>
      <c r="H727" s="108"/>
      <c r="I727" s="108"/>
      <c r="J727" s="107"/>
      <c r="P727" s="107"/>
      <c r="Q727" s="108"/>
      <c r="R727" s="108"/>
      <c r="S727" s="108"/>
      <c r="T727" s="107"/>
      <c r="U727" s="107"/>
      <c r="V727" s="107"/>
      <c r="W727" s="106"/>
      <c r="X727" s="107"/>
    </row>
    <row r="728" spans="1:24" ht="15.75" customHeight="1">
      <c r="A728" s="107" t="s">
        <v>135</v>
      </c>
      <c r="B728" s="107">
        <v>725</v>
      </c>
      <c r="C728" s="107" t="s">
        <v>114</v>
      </c>
      <c r="D728" s="107"/>
      <c r="E728" s="107">
        <v>43</v>
      </c>
      <c r="F728" s="107"/>
      <c r="G728" s="108"/>
      <c r="H728" s="107"/>
      <c r="I728" s="108"/>
      <c r="J728" s="107"/>
      <c r="P728" s="107"/>
      <c r="Q728" s="107"/>
      <c r="R728" s="107"/>
      <c r="S728" s="108"/>
      <c r="T728" s="107"/>
      <c r="U728" s="107"/>
      <c r="V728" s="107"/>
      <c r="W728" s="106"/>
      <c r="X728" s="105"/>
    </row>
    <row r="729" spans="1:24" ht="15.75" customHeight="1">
      <c r="A729" s="104" t="s">
        <v>134</v>
      </c>
      <c r="B729" s="104">
        <v>726</v>
      </c>
      <c r="C729" s="104" t="s">
        <v>114</v>
      </c>
      <c r="E729" s="104">
        <v>0.71</v>
      </c>
      <c r="Q729" s="228"/>
      <c r="R729" s="228"/>
    </row>
    <row r="730" spans="1:24" ht="15.75" customHeight="1">
      <c r="A730" s="104" t="s">
        <v>937</v>
      </c>
      <c r="B730" s="104">
        <v>727</v>
      </c>
      <c r="C730" s="104" t="s">
        <v>283</v>
      </c>
      <c r="E730" s="104">
        <v>2.52</v>
      </c>
      <c r="Q730" s="228"/>
      <c r="R730" s="228"/>
      <c r="S730" s="228"/>
    </row>
    <row r="731" spans="1:24" ht="15.75" customHeight="1">
      <c r="A731" s="104" t="s">
        <v>133</v>
      </c>
      <c r="B731" s="104">
        <v>728</v>
      </c>
      <c r="C731" s="104" t="s">
        <v>114</v>
      </c>
      <c r="E731" s="104">
        <v>3.24</v>
      </c>
      <c r="Q731" s="228"/>
      <c r="R731" s="228"/>
      <c r="S731" s="228"/>
    </row>
    <row r="732" spans="1:24" ht="15.75" customHeight="1">
      <c r="A732" s="104" t="s">
        <v>132</v>
      </c>
      <c r="B732" s="104">
        <v>729</v>
      </c>
      <c r="C732" s="104" t="s">
        <v>114</v>
      </c>
      <c r="E732" s="104">
        <v>4.46</v>
      </c>
      <c r="Q732" s="228"/>
      <c r="R732" s="228"/>
      <c r="S732" s="228"/>
    </row>
    <row r="733" spans="1:24" ht="15.75" customHeight="1">
      <c r="A733" s="104" t="s">
        <v>131</v>
      </c>
      <c r="B733" s="104">
        <v>730</v>
      </c>
      <c r="C733" s="104" t="s">
        <v>114</v>
      </c>
      <c r="E733" s="104">
        <v>6.35</v>
      </c>
      <c r="Q733" s="228"/>
      <c r="R733" s="228"/>
      <c r="S733" s="228"/>
    </row>
    <row r="734" spans="1:24" ht="15.75" customHeight="1">
      <c r="A734" s="104" t="s">
        <v>130</v>
      </c>
      <c r="B734" s="104">
        <v>731</v>
      </c>
      <c r="C734" s="104" t="s">
        <v>114</v>
      </c>
      <c r="E734" s="104">
        <v>2.72</v>
      </c>
      <c r="Q734" s="228"/>
      <c r="R734" s="228"/>
      <c r="S734" s="228"/>
    </row>
    <row r="735" spans="1:24" ht="15.75" customHeight="1">
      <c r="A735" s="104" t="s">
        <v>129</v>
      </c>
      <c r="B735" s="104">
        <v>732</v>
      </c>
      <c r="C735" s="104" t="s">
        <v>114</v>
      </c>
      <c r="E735" s="104">
        <v>0.54</v>
      </c>
      <c r="Q735" s="228"/>
      <c r="R735" s="228"/>
    </row>
    <row r="736" spans="1:24" ht="15.75" customHeight="1">
      <c r="A736" s="104" t="s">
        <v>128</v>
      </c>
      <c r="B736" s="104">
        <v>733</v>
      </c>
      <c r="C736" s="104" t="s">
        <v>114</v>
      </c>
      <c r="E736" s="104">
        <v>2.86</v>
      </c>
      <c r="Q736" s="228"/>
      <c r="S736" s="228"/>
    </row>
    <row r="737" spans="1:19" ht="15.75" customHeight="1">
      <c r="A737" s="104" t="s">
        <v>127</v>
      </c>
      <c r="B737" s="104">
        <v>734</v>
      </c>
      <c r="C737" s="104" t="s">
        <v>114</v>
      </c>
      <c r="E737" s="104">
        <v>18.2</v>
      </c>
      <c r="Q737" s="228"/>
      <c r="R737" s="228"/>
      <c r="S737" s="228"/>
    </row>
    <row r="738" spans="1:19" ht="15.75" customHeight="1">
      <c r="A738" s="104" t="s">
        <v>126</v>
      </c>
      <c r="B738" s="104">
        <v>735</v>
      </c>
      <c r="C738" s="104" t="s">
        <v>114</v>
      </c>
      <c r="E738" s="104">
        <v>5.05</v>
      </c>
      <c r="Q738" s="228"/>
      <c r="S738" s="228"/>
    </row>
    <row r="739" spans="1:19" ht="15.75" customHeight="1">
      <c r="A739" s="104" t="s">
        <v>125</v>
      </c>
      <c r="B739" s="104">
        <v>736</v>
      </c>
      <c r="C739" s="104" t="s">
        <v>114</v>
      </c>
      <c r="E739" s="104">
        <v>2.3199999999999998</v>
      </c>
      <c r="Q739" s="228"/>
      <c r="R739" s="228"/>
      <c r="S739" s="228"/>
    </row>
    <row r="740" spans="1:19" ht="15.75" customHeight="1">
      <c r="A740" s="104" t="s">
        <v>124</v>
      </c>
      <c r="B740" s="104">
        <v>737</v>
      </c>
      <c r="C740" s="104" t="s">
        <v>117</v>
      </c>
      <c r="E740" s="104">
        <v>0.35</v>
      </c>
    </row>
    <row r="741" spans="1:19" ht="15.75" customHeight="1">
      <c r="A741" s="104" t="s">
        <v>123</v>
      </c>
      <c r="B741" s="104">
        <v>738</v>
      </c>
      <c r="C741" s="104" t="s">
        <v>114</v>
      </c>
      <c r="E741" s="104">
        <v>13.1</v>
      </c>
      <c r="Q741" s="228"/>
      <c r="R741" s="228"/>
      <c r="S741" s="228"/>
    </row>
    <row r="742" spans="1:19" ht="15.75" customHeight="1">
      <c r="A742" s="104" t="s">
        <v>122</v>
      </c>
      <c r="B742" s="104">
        <v>739</v>
      </c>
      <c r="C742" s="104" t="s">
        <v>114</v>
      </c>
      <c r="D742" s="104" t="s">
        <v>121</v>
      </c>
      <c r="E742" s="104">
        <v>13.2</v>
      </c>
    </row>
    <row r="743" spans="1:19" ht="15.75" customHeight="1">
      <c r="A743" s="104" t="s">
        <v>120</v>
      </c>
      <c r="B743" s="104">
        <v>740</v>
      </c>
      <c r="C743" s="104" t="s">
        <v>117</v>
      </c>
      <c r="E743" s="104">
        <v>22.8</v>
      </c>
      <c r="Q743" s="228"/>
      <c r="R743" s="228"/>
      <c r="S743" s="228"/>
    </row>
    <row r="744" spans="1:19" ht="15.75" customHeight="1">
      <c r="A744" s="104" t="s">
        <v>119</v>
      </c>
      <c r="B744" s="104">
        <v>741</v>
      </c>
      <c r="C744" s="104" t="s">
        <v>117</v>
      </c>
      <c r="E744" s="104">
        <v>18.100000000000001</v>
      </c>
      <c r="Q744" s="228"/>
      <c r="R744" s="228"/>
      <c r="S744" s="228"/>
    </row>
    <row r="745" spans="1:19" ht="15.75" customHeight="1">
      <c r="A745" s="104" t="s">
        <v>118</v>
      </c>
      <c r="B745" s="104">
        <v>742</v>
      </c>
      <c r="C745" s="104" t="s">
        <v>117</v>
      </c>
      <c r="E745" s="104">
        <v>11.5</v>
      </c>
      <c r="Q745" s="228"/>
      <c r="R745" s="228"/>
      <c r="S745" s="228"/>
    </row>
    <row r="746" spans="1:19" ht="15.75" customHeight="1">
      <c r="A746" s="104" t="s">
        <v>116</v>
      </c>
      <c r="B746" s="104">
        <v>743</v>
      </c>
      <c r="C746" s="104" t="s">
        <v>114</v>
      </c>
      <c r="E746" s="104">
        <v>6.25</v>
      </c>
      <c r="Q746" s="228"/>
      <c r="R746" s="228"/>
      <c r="S746" s="228"/>
    </row>
    <row r="747" spans="1:19" ht="15.75" customHeight="1">
      <c r="A747" s="104" t="s">
        <v>115</v>
      </c>
      <c r="B747" s="104">
        <v>744</v>
      </c>
      <c r="C747" s="104" t="s">
        <v>114</v>
      </c>
      <c r="E747" s="104">
        <v>4.0999999999999996</v>
      </c>
      <c r="Q747" s="228"/>
      <c r="R747" s="228"/>
      <c r="S747" s="228"/>
    </row>
    <row r="748" spans="1:19" ht="15.75" customHeight="1"/>
    <row r="749" spans="1:19" ht="15.75" customHeight="1"/>
    <row r="750" spans="1:19" ht="15.75" customHeight="1"/>
    <row r="751" spans="1:19" ht="15.75" customHeight="1"/>
    <row r="752" spans="1:19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D8DC-82E3-43F9-8251-3DC22A849622}">
  <sheetPr codeName="Sheet2">
    <tabColor rgb="FF92D050"/>
    <outlinePr summaryBelow="0" summaryRight="0"/>
  </sheetPr>
  <dimension ref="A1:DM615"/>
  <sheetViews>
    <sheetView workbookViewId="0">
      <selection activeCell="C13" sqref="C13"/>
    </sheetView>
  </sheetViews>
  <sheetFormatPr defaultColWidth="12.625" defaultRowHeight="16.5"/>
  <cols>
    <col min="1" max="1" width="83.625" style="2" bestFit="1" customWidth="1"/>
    <col min="2" max="4" width="8.875" style="2" bestFit="1" customWidth="1"/>
    <col min="5" max="5" width="11.875" style="2" bestFit="1" customWidth="1"/>
    <col min="6" max="7" width="10.375" style="2" bestFit="1" customWidth="1"/>
    <col min="8" max="8" width="8.875" style="2" bestFit="1" customWidth="1"/>
    <col min="9" max="9" width="11.875" style="2" bestFit="1" customWidth="1"/>
    <col min="10" max="11" width="8.875" style="2" bestFit="1" customWidth="1"/>
    <col min="12" max="12" width="10.375" style="2" bestFit="1" customWidth="1"/>
    <col min="13" max="13" width="11.875" style="2" bestFit="1" customWidth="1"/>
    <col min="14" max="15" width="8.875" style="2" bestFit="1" customWidth="1"/>
    <col min="16" max="16" width="33.625" style="2" bestFit="1" customWidth="1"/>
    <col min="17" max="17" width="11.875" style="2" bestFit="1" customWidth="1"/>
    <col min="18" max="20" width="8.875" style="2" bestFit="1" customWidth="1"/>
    <col min="21" max="21" width="12.5" style="2" bestFit="1" customWidth="1"/>
    <col min="22" max="24" width="8.875" style="2" bestFit="1" customWidth="1"/>
    <col min="25" max="25" width="12.5" style="2" bestFit="1" customWidth="1"/>
    <col min="26" max="28" width="8.875" style="2" bestFit="1" customWidth="1"/>
    <col min="29" max="29" width="11.875" style="2" bestFit="1" customWidth="1"/>
    <col min="30" max="32" width="8.875" style="2" bestFit="1" customWidth="1"/>
    <col min="33" max="33" width="11.875" style="2" bestFit="1" customWidth="1"/>
    <col min="34" max="36" width="8.875" style="2" bestFit="1" customWidth="1"/>
    <col min="37" max="37" width="11.875" style="2" bestFit="1" customWidth="1"/>
    <col min="38" max="40" width="8.875" style="2" bestFit="1" customWidth="1"/>
    <col min="41" max="41" width="11.875" style="2" bestFit="1" customWidth="1"/>
    <col min="42" max="44" width="8.875" style="2" bestFit="1" customWidth="1"/>
    <col min="45" max="45" width="11.875" style="2" bestFit="1" customWidth="1"/>
    <col min="46" max="48" width="8.875" style="2" bestFit="1" customWidth="1"/>
    <col min="49" max="49" width="12.5" style="2" bestFit="1" customWidth="1"/>
    <col min="50" max="50" width="8.875" style="2" bestFit="1" customWidth="1"/>
    <col min="51" max="51" width="9.5" style="2" bestFit="1" customWidth="1"/>
    <col min="52" max="68" width="4.625" style="2" bestFit="1" customWidth="1"/>
    <col min="69" max="16384" width="12.625" style="2"/>
  </cols>
  <sheetData>
    <row r="1" spans="1:53">
      <c r="A1" s="1" t="s">
        <v>0</v>
      </c>
    </row>
    <row r="2" spans="1:53" s="3" customFormat="1">
      <c r="A2" t="s">
        <v>33</v>
      </c>
      <c r="B2" t="s">
        <v>938</v>
      </c>
      <c r="C2" t="s">
        <v>939</v>
      </c>
      <c r="D2" t="s">
        <v>27</v>
      </c>
      <c r="E2" t="s">
        <v>26</v>
      </c>
      <c r="F2" t="s">
        <v>25</v>
      </c>
      <c r="G2" t="s">
        <v>24</v>
      </c>
      <c r="H2" t="s">
        <v>23</v>
      </c>
      <c r="I2" t="s">
        <v>22</v>
      </c>
      <c r="J2" t="s">
        <v>21</v>
      </c>
      <c r="K2" t="s">
        <v>20</v>
      </c>
      <c r="L2" t="s">
        <v>19</v>
      </c>
      <c r="M2" t="s">
        <v>18</v>
      </c>
      <c r="N2" t="s">
        <v>17</v>
      </c>
      <c r="O2" t="s">
        <v>16</v>
      </c>
      <c r="P2" t="s">
        <v>15</v>
      </c>
      <c r="Q2" t="s">
        <v>14</v>
      </c>
      <c r="R2" t="s">
        <v>13</v>
      </c>
      <c r="S2" t="s">
        <v>12</v>
      </c>
      <c r="T2" t="s">
        <v>11</v>
      </c>
      <c r="U2" t="s">
        <v>10</v>
      </c>
      <c r="V2" t="s">
        <v>9</v>
      </c>
      <c r="W2" t="s">
        <v>8</v>
      </c>
      <c r="X2" t="s">
        <v>7</v>
      </c>
      <c r="Y2" t="s">
        <v>6</v>
      </c>
      <c r="Z2" t="s">
        <v>5</v>
      </c>
      <c r="AA2" t="s">
        <v>4</v>
      </c>
      <c r="AB2" t="s">
        <v>3</v>
      </c>
      <c r="AC2" t="s">
        <v>2</v>
      </c>
      <c r="AD2" t="s">
        <v>1</v>
      </c>
      <c r="AE2" t="s">
        <v>865</v>
      </c>
      <c r="AF2" t="s">
        <v>864</v>
      </c>
      <c r="AG2" t="s">
        <v>863</v>
      </c>
      <c r="AH2" t="s">
        <v>862</v>
      </c>
      <c r="AI2" t="s">
        <v>861</v>
      </c>
      <c r="AJ2" t="s">
        <v>860</v>
      </c>
      <c r="AK2" t="s">
        <v>859</v>
      </c>
      <c r="AL2" t="s">
        <v>858</v>
      </c>
      <c r="AM2" t="s">
        <v>857</v>
      </c>
      <c r="AN2" t="s">
        <v>856</v>
      </c>
      <c r="AO2" t="s">
        <v>855</v>
      </c>
      <c r="AP2" t="s">
        <v>854</v>
      </c>
      <c r="AQ2" t="s">
        <v>853</v>
      </c>
      <c r="AR2" t="s">
        <v>852</v>
      </c>
      <c r="AS2" t="s">
        <v>851</v>
      </c>
      <c r="AT2" t="s">
        <v>850</v>
      </c>
      <c r="AU2" t="s">
        <v>849</v>
      </c>
      <c r="AV2" t="s">
        <v>848</v>
      </c>
      <c r="AW2" t="s">
        <v>847</v>
      </c>
      <c r="AX2" t="s">
        <v>846</v>
      </c>
      <c r="AY2" t="s">
        <v>845</v>
      </c>
      <c r="AZ2" t="s">
        <v>844</v>
      </c>
      <c r="BA2" t="s">
        <v>843</v>
      </c>
    </row>
    <row r="3" spans="1:53">
      <c r="A3" t="s">
        <v>940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3">
      <c r="A4" t="s">
        <v>1211</v>
      </c>
      <c r="B4">
        <v>61962028</v>
      </c>
      <c r="C4">
        <v>43665334</v>
      </c>
      <c r="D4">
        <v>48572426</v>
      </c>
      <c r="E4">
        <v>77392544</v>
      </c>
      <c r="F4">
        <v>61384882</v>
      </c>
      <c r="G4">
        <v>49627224</v>
      </c>
      <c r="H4">
        <v>47775390</v>
      </c>
      <c r="I4">
        <v>57290955</v>
      </c>
      <c r="J4">
        <v>66739598</v>
      </c>
      <c r="K4">
        <v>59420898</v>
      </c>
      <c r="L4">
        <v>63734366</v>
      </c>
      <c r="M4">
        <v>64909136</v>
      </c>
      <c r="N4">
        <v>67824628</v>
      </c>
      <c r="O4">
        <v>56675262</v>
      </c>
      <c r="P4">
        <v>53420087</v>
      </c>
      <c r="Q4">
        <v>57379762</v>
      </c>
      <c r="R4">
        <v>60588798</v>
      </c>
      <c r="S4">
        <v>50548044</v>
      </c>
      <c r="T4">
        <v>47940133</v>
      </c>
      <c r="U4">
        <v>45579375</v>
      </c>
      <c r="V4">
        <v>56226230</v>
      </c>
      <c r="W4">
        <v>38869391</v>
      </c>
      <c r="X4">
        <v>44206941</v>
      </c>
      <c r="Y4">
        <v>41466766</v>
      </c>
      <c r="Z4">
        <v>58005650</v>
      </c>
      <c r="AA4">
        <v>35639246</v>
      </c>
      <c r="AB4">
        <v>38386884</v>
      </c>
      <c r="AC4">
        <v>40235802</v>
      </c>
      <c r="AD4">
        <v>40609916</v>
      </c>
      <c r="AE4">
        <v>34394713</v>
      </c>
      <c r="AF4">
        <v>35293312</v>
      </c>
      <c r="AG4">
        <v>30715059</v>
      </c>
      <c r="AH4">
        <v>35127058</v>
      </c>
      <c r="AI4">
        <v>35165790</v>
      </c>
      <c r="AJ4">
        <v>41527835</v>
      </c>
      <c r="AK4">
        <v>42458705</v>
      </c>
      <c r="AL4">
        <v>53210590</v>
      </c>
      <c r="AM4">
        <v>31275861</v>
      </c>
      <c r="AN4">
        <v>28861222</v>
      </c>
      <c r="AO4">
        <v>26721153</v>
      </c>
      <c r="AP4">
        <v>32457482.079999998</v>
      </c>
      <c r="AQ4">
        <v>23716144</v>
      </c>
      <c r="AR4">
        <v>22773895.350000001</v>
      </c>
      <c r="AS4">
        <v>23118752</v>
      </c>
      <c r="AT4">
        <v>26674350.93</v>
      </c>
      <c r="AU4">
        <v>18477580</v>
      </c>
      <c r="AV4">
        <v>17355659</v>
      </c>
      <c r="AW4">
        <v>15295221</v>
      </c>
      <c r="AX4">
        <v>27751133</v>
      </c>
      <c r="AY4">
        <v>18221834</v>
      </c>
      <c r="AZ4">
        <v>20502059</v>
      </c>
      <c r="BA4">
        <v>18455813</v>
      </c>
    </row>
    <row r="5" spans="1:53">
      <c r="A5" t="s">
        <v>1212</v>
      </c>
      <c r="B5">
        <v>417419545</v>
      </c>
      <c r="C5">
        <v>384214253</v>
      </c>
      <c r="D5">
        <v>449488733</v>
      </c>
      <c r="E5">
        <v>439673074</v>
      </c>
      <c r="F5">
        <v>385940044</v>
      </c>
      <c r="G5">
        <v>398969215</v>
      </c>
      <c r="H5">
        <v>424168814</v>
      </c>
      <c r="I5">
        <v>414549310</v>
      </c>
      <c r="J5">
        <v>461987288</v>
      </c>
      <c r="K5">
        <v>427031218</v>
      </c>
      <c r="L5">
        <v>443227557</v>
      </c>
      <c r="M5">
        <v>487751700</v>
      </c>
      <c r="N5">
        <v>426092013</v>
      </c>
      <c r="O5">
        <v>454086397</v>
      </c>
      <c r="P5">
        <v>373990358</v>
      </c>
      <c r="Q5">
        <v>360520668</v>
      </c>
      <c r="R5">
        <v>349206519</v>
      </c>
      <c r="S5">
        <v>351110127</v>
      </c>
      <c r="T5">
        <v>378597451</v>
      </c>
      <c r="U5">
        <v>402744003</v>
      </c>
      <c r="V5">
        <v>308744496</v>
      </c>
      <c r="W5">
        <v>311704954</v>
      </c>
      <c r="X5">
        <v>227429174</v>
      </c>
      <c r="Y5">
        <v>227338335</v>
      </c>
      <c r="Z5">
        <v>135518408</v>
      </c>
      <c r="AA5">
        <v>252645893</v>
      </c>
      <c r="AB5">
        <v>206120614</v>
      </c>
      <c r="AC5">
        <v>209366769</v>
      </c>
      <c r="AD5">
        <v>203282320</v>
      </c>
      <c r="AE5">
        <v>241810408</v>
      </c>
      <c r="AF5">
        <v>262542524</v>
      </c>
      <c r="AG5">
        <v>284484331</v>
      </c>
      <c r="AH5">
        <v>249978713</v>
      </c>
      <c r="AI5">
        <v>223197021</v>
      </c>
      <c r="AJ5">
        <v>124950201</v>
      </c>
      <c r="AK5">
        <v>147503004</v>
      </c>
      <c r="AL5">
        <v>111968713</v>
      </c>
      <c r="AM5">
        <v>165266962</v>
      </c>
      <c r="AN5">
        <v>135085155</v>
      </c>
      <c r="AO5">
        <v>225009985</v>
      </c>
      <c r="AP5">
        <v>97591570.359999999</v>
      </c>
      <c r="AQ5">
        <v>87542575</v>
      </c>
      <c r="AR5">
        <v>146884766.41999999</v>
      </c>
      <c r="AS5">
        <v>91636610</v>
      </c>
      <c r="AT5">
        <v>63383671.57</v>
      </c>
      <c r="AU5">
        <v>102261005</v>
      </c>
      <c r="AV5">
        <v>66771976</v>
      </c>
      <c r="AW5">
        <v>73377873</v>
      </c>
      <c r="AX5">
        <v>198734364</v>
      </c>
      <c r="AY5">
        <v>64377454</v>
      </c>
      <c r="AZ5">
        <v>40387363</v>
      </c>
      <c r="BA5">
        <v>95997030</v>
      </c>
    </row>
    <row r="6" spans="1:53">
      <c r="A6" t="s">
        <v>1213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68537144.739999995</v>
      </c>
      <c r="AQ6">
        <v>81407879</v>
      </c>
      <c r="AR6">
        <v>123267325</v>
      </c>
      <c r="AS6">
        <v>158848648</v>
      </c>
      <c r="AT6">
        <v>129795483.88</v>
      </c>
      <c r="AU6">
        <v>22130794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</row>
    <row r="7" spans="1:53">
      <c r="A7" t="s">
        <v>1214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68537144.739999995</v>
      </c>
      <c r="AQ7">
        <v>81407879</v>
      </c>
      <c r="AR7">
        <v>123267325</v>
      </c>
      <c r="AS7">
        <v>158848648</v>
      </c>
      <c r="AT7">
        <v>108155209.95999999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</row>
    <row r="8" spans="1:53">
      <c r="A8" t="s">
        <v>1215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21640273.91</v>
      </c>
      <c r="AU8">
        <v>22130794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</row>
    <row r="9" spans="1:53">
      <c r="A9" t="s">
        <v>1216</v>
      </c>
      <c r="B9">
        <v>59986346</v>
      </c>
      <c r="C9">
        <v>45359647</v>
      </c>
      <c r="D9">
        <v>55389948</v>
      </c>
      <c r="E9">
        <v>70011958</v>
      </c>
      <c r="F9">
        <v>41779104</v>
      </c>
      <c r="G9">
        <v>43321511</v>
      </c>
      <c r="H9">
        <v>43724025</v>
      </c>
      <c r="I9">
        <v>31725883</v>
      </c>
      <c r="J9">
        <v>26195493</v>
      </c>
      <c r="K9">
        <v>27562653</v>
      </c>
      <c r="L9">
        <v>32596014</v>
      </c>
      <c r="M9">
        <v>37751272</v>
      </c>
      <c r="N9">
        <v>27244293</v>
      </c>
      <c r="O9">
        <v>25329487</v>
      </c>
      <c r="P9">
        <v>26770723</v>
      </c>
      <c r="Q9">
        <v>26838039</v>
      </c>
      <c r="R9">
        <v>31765140</v>
      </c>
      <c r="S9">
        <v>26799321</v>
      </c>
      <c r="T9">
        <v>30117162</v>
      </c>
      <c r="U9">
        <v>30737089</v>
      </c>
      <c r="V9">
        <v>31830604</v>
      </c>
      <c r="W9">
        <v>47280455</v>
      </c>
      <c r="X9">
        <v>30120621</v>
      </c>
      <c r="Y9">
        <v>22435202</v>
      </c>
      <c r="Z9">
        <v>23980802</v>
      </c>
      <c r="AA9">
        <v>21739648</v>
      </c>
      <c r="AB9">
        <v>22943668</v>
      </c>
      <c r="AC9">
        <v>28422451</v>
      </c>
      <c r="AD9">
        <v>35905523</v>
      </c>
      <c r="AE9">
        <v>25569181</v>
      </c>
      <c r="AF9">
        <v>30209505</v>
      </c>
      <c r="AG9">
        <v>29355214</v>
      </c>
      <c r="AH9">
        <v>22111960</v>
      </c>
      <c r="AI9">
        <v>23053415</v>
      </c>
      <c r="AJ9">
        <v>24641099</v>
      </c>
      <c r="AK9">
        <v>19098128</v>
      </c>
      <c r="AL9">
        <v>26726209</v>
      </c>
      <c r="AM9">
        <v>26479253</v>
      </c>
      <c r="AN9">
        <v>20161173</v>
      </c>
      <c r="AO9">
        <v>22003036</v>
      </c>
      <c r="AP9">
        <v>29060407.870000001</v>
      </c>
      <c r="AQ9">
        <v>37547241</v>
      </c>
      <c r="AR9">
        <v>23613378.93</v>
      </c>
      <c r="AS9">
        <v>25229511</v>
      </c>
      <c r="AT9">
        <v>0</v>
      </c>
      <c r="AU9">
        <v>0</v>
      </c>
      <c r="AV9">
        <v>20763404</v>
      </c>
      <c r="AW9">
        <v>0</v>
      </c>
      <c r="AX9">
        <v>0</v>
      </c>
      <c r="AY9">
        <v>0</v>
      </c>
      <c r="AZ9">
        <v>0</v>
      </c>
      <c r="BA9">
        <v>0</v>
      </c>
    </row>
    <row r="10" spans="1:53">
      <c r="A10" t="s">
        <v>1217</v>
      </c>
      <c r="B10">
        <v>824456460</v>
      </c>
      <c r="C10">
        <v>871658546</v>
      </c>
      <c r="D10">
        <v>866581947</v>
      </c>
      <c r="E10">
        <v>787628003</v>
      </c>
      <c r="F10">
        <v>776699602</v>
      </c>
      <c r="G10">
        <v>770616632</v>
      </c>
      <c r="H10">
        <v>777691578</v>
      </c>
      <c r="I10">
        <v>706405629</v>
      </c>
      <c r="J10">
        <v>662571898</v>
      </c>
      <c r="K10">
        <v>660000333</v>
      </c>
      <c r="L10">
        <v>609188822</v>
      </c>
      <c r="M10">
        <v>523155175</v>
      </c>
      <c r="N10">
        <v>536406086</v>
      </c>
      <c r="O10">
        <v>530111376</v>
      </c>
      <c r="P10">
        <v>602472739</v>
      </c>
      <c r="Q10">
        <v>652433240</v>
      </c>
      <c r="R10">
        <v>650378890</v>
      </c>
      <c r="S10">
        <v>584136375</v>
      </c>
      <c r="T10">
        <v>524167790</v>
      </c>
      <c r="U10">
        <v>483033915</v>
      </c>
      <c r="V10">
        <v>477862403</v>
      </c>
      <c r="W10">
        <v>475931874</v>
      </c>
      <c r="X10">
        <v>565166702</v>
      </c>
      <c r="Y10">
        <v>560047067</v>
      </c>
      <c r="Z10">
        <v>567706073</v>
      </c>
      <c r="AA10">
        <v>529414198</v>
      </c>
      <c r="AB10">
        <v>531704088</v>
      </c>
      <c r="AC10">
        <v>512299585</v>
      </c>
      <c r="AD10">
        <v>496931812</v>
      </c>
      <c r="AE10">
        <v>461191677</v>
      </c>
      <c r="AF10">
        <v>440180054</v>
      </c>
      <c r="AG10">
        <v>342176650</v>
      </c>
      <c r="AH10">
        <v>382330045</v>
      </c>
      <c r="AI10">
        <v>374715608</v>
      </c>
      <c r="AJ10">
        <v>380435095</v>
      </c>
      <c r="AK10">
        <v>372294919</v>
      </c>
      <c r="AL10">
        <v>264294766</v>
      </c>
      <c r="AM10">
        <v>287454147</v>
      </c>
      <c r="AN10">
        <v>263800868</v>
      </c>
      <c r="AO10">
        <v>252440736</v>
      </c>
      <c r="AP10">
        <v>182542576.06999999</v>
      </c>
      <c r="AQ10">
        <v>175499503</v>
      </c>
      <c r="AR10">
        <v>110610860.17</v>
      </c>
      <c r="AS10">
        <v>113118080</v>
      </c>
      <c r="AT10">
        <v>146681827.16</v>
      </c>
      <c r="AU10">
        <v>179889255</v>
      </c>
      <c r="AV10">
        <v>163756524</v>
      </c>
      <c r="AW10">
        <v>188825680</v>
      </c>
      <c r="AX10">
        <v>102945039</v>
      </c>
      <c r="AY10">
        <v>119417317</v>
      </c>
      <c r="AZ10">
        <v>113572012</v>
      </c>
      <c r="BA10">
        <v>130978110</v>
      </c>
    </row>
    <row r="11" spans="1:53">
      <c r="A11" t="s">
        <v>960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137594.98000000001</v>
      </c>
      <c r="AQ11">
        <v>136663</v>
      </c>
      <c r="AR11">
        <v>145408.24</v>
      </c>
      <c r="AS11">
        <v>134256</v>
      </c>
      <c r="AT11">
        <v>146882.43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</row>
    <row r="12" spans="1:53">
      <c r="A12" t="s">
        <v>1218</v>
      </c>
      <c r="B12">
        <v>2121700105</v>
      </c>
      <c r="C12">
        <v>2032786353</v>
      </c>
      <c r="D12">
        <v>2001976618</v>
      </c>
      <c r="E12">
        <v>1929161211</v>
      </c>
      <c r="F12">
        <v>1879907006</v>
      </c>
      <c r="G12">
        <v>1830320841</v>
      </c>
      <c r="H12">
        <v>1816251984</v>
      </c>
      <c r="I12">
        <v>1796228950</v>
      </c>
      <c r="J12">
        <v>1797973745</v>
      </c>
      <c r="K12">
        <v>1738897362</v>
      </c>
      <c r="L12">
        <v>1732958246</v>
      </c>
      <c r="M12">
        <v>1736626330</v>
      </c>
      <c r="N12">
        <v>1702740023</v>
      </c>
      <c r="O12">
        <v>1658800975</v>
      </c>
      <c r="P12">
        <v>1661392709</v>
      </c>
      <c r="Q12">
        <v>1616962452</v>
      </c>
      <c r="R12">
        <v>1615860524</v>
      </c>
      <c r="S12">
        <v>1592314258</v>
      </c>
      <c r="T12">
        <v>1589940010</v>
      </c>
      <c r="U12">
        <v>1545193335</v>
      </c>
      <c r="V12">
        <v>1548657961</v>
      </c>
      <c r="W12">
        <v>1520186135</v>
      </c>
      <c r="X12">
        <v>1513309922</v>
      </c>
      <c r="Y12">
        <v>1498212443</v>
      </c>
      <c r="Z12">
        <v>1479113157</v>
      </c>
      <c r="AA12">
        <v>1454048166</v>
      </c>
      <c r="AB12">
        <v>1426376861</v>
      </c>
      <c r="AC12">
        <v>1406143483</v>
      </c>
      <c r="AD12">
        <v>1396806622</v>
      </c>
      <c r="AE12">
        <v>1370607207</v>
      </c>
      <c r="AF12">
        <v>1346665770</v>
      </c>
      <c r="AG12">
        <v>1312121874</v>
      </c>
      <c r="AH12">
        <v>1285309737</v>
      </c>
      <c r="AI12">
        <v>1246425337</v>
      </c>
      <c r="AJ12">
        <v>1215457878</v>
      </c>
      <c r="AK12">
        <v>1180750109</v>
      </c>
      <c r="AL12">
        <v>1172596315</v>
      </c>
      <c r="AM12">
        <v>1162474860</v>
      </c>
      <c r="AN12">
        <v>1129968062</v>
      </c>
      <c r="AO12">
        <v>1046713214</v>
      </c>
      <c r="AP12">
        <v>1044098281.17</v>
      </c>
      <c r="AQ12">
        <v>968772852</v>
      </c>
      <c r="AR12">
        <v>943420668.27999997</v>
      </c>
      <c r="AS12">
        <v>928558005</v>
      </c>
      <c r="AT12">
        <v>910384174.89999998</v>
      </c>
      <c r="AU12">
        <v>851095083</v>
      </c>
      <c r="AV12">
        <v>851005238</v>
      </c>
      <c r="AW12">
        <v>847879326</v>
      </c>
      <c r="AX12">
        <v>875722182</v>
      </c>
      <c r="AY12">
        <v>844492941</v>
      </c>
      <c r="AZ12">
        <v>817716345</v>
      </c>
      <c r="BA12">
        <v>774143373</v>
      </c>
    </row>
    <row r="13" spans="1:53">
      <c r="A13" t="s">
        <v>1219</v>
      </c>
      <c r="B13">
        <v>0</v>
      </c>
      <c r="C13">
        <v>0</v>
      </c>
      <c r="D13">
        <v>0</v>
      </c>
      <c r="E13">
        <v>0</v>
      </c>
      <c r="F13">
        <v>2014022342</v>
      </c>
      <c r="G13">
        <v>1960381713</v>
      </c>
      <c r="H13">
        <v>1944849675</v>
      </c>
      <c r="I13">
        <v>1926087673</v>
      </c>
      <c r="J13">
        <v>1924748421</v>
      </c>
      <c r="K13">
        <v>1858949052</v>
      </c>
      <c r="L13">
        <v>1848191029</v>
      </c>
      <c r="M13">
        <v>1849563982</v>
      </c>
      <c r="N13">
        <v>1812356298</v>
      </c>
      <c r="O13">
        <v>1761796966</v>
      </c>
      <c r="P13">
        <v>1761632048</v>
      </c>
      <c r="Q13">
        <v>1711199852</v>
      </c>
      <c r="R13">
        <v>1707234699</v>
      </c>
      <c r="S13">
        <v>1681233842</v>
      </c>
      <c r="T13">
        <v>1673650008</v>
      </c>
      <c r="U13">
        <v>1623036872</v>
      </c>
      <c r="V13">
        <v>1619526585</v>
      </c>
      <c r="W13">
        <v>1587437819</v>
      </c>
      <c r="X13">
        <v>1576571898</v>
      </c>
      <c r="Y13">
        <v>1558096873</v>
      </c>
      <c r="Z13">
        <v>1537027491</v>
      </c>
      <c r="AA13">
        <v>1510822885</v>
      </c>
      <c r="AB13">
        <v>1481325500</v>
      </c>
      <c r="AC13">
        <v>1459798745</v>
      </c>
      <c r="AD13">
        <v>1448311370</v>
      </c>
      <c r="AE13">
        <v>1422118894</v>
      </c>
      <c r="AF13">
        <v>1398736525</v>
      </c>
      <c r="AG13">
        <v>1364056404</v>
      </c>
      <c r="AH13">
        <v>1334601389</v>
      </c>
      <c r="AI13">
        <v>1295007504</v>
      </c>
      <c r="AJ13">
        <v>1263402029</v>
      </c>
      <c r="AK13">
        <v>1226809350</v>
      </c>
      <c r="AL13">
        <v>1217397103</v>
      </c>
      <c r="AM13">
        <v>1205815688</v>
      </c>
      <c r="AN13">
        <v>1173300780</v>
      </c>
      <c r="AO13">
        <v>1088850997</v>
      </c>
      <c r="AP13">
        <v>1079513419.79</v>
      </c>
      <c r="AQ13">
        <v>1003962995</v>
      </c>
      <c r="AR13">
        <v>978565811.83000004</v>
      </c>
      <c r="AS13">
        <v>962645967</v>
      </c>
      <c r="AT13">
        <v>943377994.38</v>
      </c>
      <c r="AU13">
        <v>883049004</v>
      </c>
      <c r="AV13">
        <v>881648158</v>
      </c>
      <c r="AW13">
        <v>877141854</v>
      </c>
      <c r="AX13">
        <v>904008482</v>
      </c>
      <c r="AY13">
        <v>871971834</v>
      </c>
      <c r="AZ13">
        <v>844341772</v>
      </c>
      <c r="BA13">
        <v>799896157</v>
      </c>
    </row>
    <row r="14" spans="1:53">
      <c r="A14" t="s">
        <v>1220</v>
      </c>
      <c r="B14">
        <v>0</v>
      </c>
      <c r="C14">
        <v>0</v>
      </c>
      <c r="D14">
        <v>0</v>
      </c>
      <c r="E14">
        <v>0</v>
      </c>
      <c r="F14">
        <v>-9236385</v>
      </c>
      <c r="G14">
        <v>-8165819</v>
      </c>
      <c r="H14">
        <v>-7972858</v>
      </c>
      <c r="I14">
        <v>-7790627</v>
      </c>
      <c r="J14">
        <v>-7288756</v>
      </c>
      <c r="K14">
        <v>-6741785</v>
      </c>
      <c r="L14">
        <v>-6502452</v>
      </c>
      <c r="M14">
        <v>-6479344</v>
      </c>
      <c r="N14">
        <v>-6181995</v>
      </c>
      <c r="O14">
        <v>-6120283</v>
      </c>
      <c r="P14">
        <v>-5875615</v>
      </c>
      <c r="Q14">
        <v>-5998487</v>
      </c>
      <c r="R14">
        <v>-6162153</v>
      </c>
      <c r="S14">
        <v>-6291248</v>
      </c>
      <c r="T14">
        <v>-6428863</v>
      </c>
      <c r="U14">
        <v>-6324601</v>
      </c>
      <c r="V14">
        <v>-6551317</v>
      </c>
      <c r="W14">
        <v>-6654773</v>
      </c>
      <c r="X14">
        <v>-6846758</v>
      </c>
      <c r="Y14">
        <v>-6909487</v>
      </c>
      <c r="Z14">
        <v>-6922344</v>
      </c>
      <c r="AA14">
        <v>-6918201</v>
      </c>
      <c r="AB14">
        <v>-6799473</v>
      </c>
      <c r="AC14">
        <v>-7020391</v>
      </c>
      <c r="AD14">
        <v>-6405501</v>
      </c>
      <c r="AE14">
        <v>-6794398</v>
      </c>
      <c r="AF14">
        <v>-6068198</v>
      </c>
      <c r="AG14">
        <v>-6008316</v>
      </c>
      <c r="AH14">
        <v>-5568999</v>
      </c>
      <c r="AI14">
        <v>-5467799</v>
      </c>
      <c r="AJ14">
        <v>-5185558</v>
      </c>
      <c r="AK14">
        <v>-4476630</v>
      </c>
      <c r="AL14">
        <v>-4457744</v>
      </c>
      <c r="AM14">
        <v>-4777594</v>
      </c>
      <c r="AN14">
        <v>-4549385</v>
      </c>
      <c r="AO14">
        <v>-4274748</v>
      </c>
      <c r="AP14">
        <v>1416481.8</v>
      </c>
      <c r="AQ14">
        <v>1248045</v>
      </c>
      <c r="AR14">
        <v>1200665.69</v>
      </c>
      <c r="AS14">
        <v>1174512</v>
      </c>
      <c r="AT14">
        <v>1051070.31</v>
      </c>
      <c r="AU14">
        <v>1122715</v>
      </c>
      <c r="AV14">
        <v>1204921</v>
      </c>
      <c r="AW14">
        <v>1333682</v>
      </c>
      <c r="AX14">
        <v>1485402</v>
      </c>
      <c r="AY14">
        <v>1273359</v>
      </c>
      <c r="AZ14">
        <v>1201480</v>
      </c>
      <c r="BA14">
        <v>1239341</v>
      </c>
    </row>
    <row r="15" spans="1:53">
      <c r="A15" t="s">
        <v>1221</v>
      </c>
      <c r="B15">
        <v>0</v>
      </c>
      <c r="C15">
        <v>0</v>
      </c>
      <c r="D15">
        <v>0</v>
      </c>
      <c r="E15">
        <v>0</v>
      </c>
      <c r="F15">
        <v>124878951</v>
      </c>
      <c r="G15">
        <v>121895053</v>
      </c>
      <c r="H15">
        <v>120624833</v>
      </c>
      <c r="I15">
        <v>122068096</v>
      </c>
      <c r="J15">
        <v>119485920</v>
      </c>
      <c r="K15">
        <v>113309905</v>
      </c>
      <c r="L15">
        <v>108730331</v>
      </c>
      <c r="M15">
        <v>106458308</v>
      </c>
      <c r="N15">
        <v>103434280</v>
      </c>
      <c r="O15">
        <v>96875708</v>
      </c>
      <c r="P15">
        <v>94363724</v>
      </c>
      <c r="Q15">
        <v>88238913</v>
      </c>
      <c r="R15">
        <v>85212022</v>
      </c>
      <c r="S15">
        <v>82628336</v>
      </c>
      <c r="T15">
        <v>77281135</v>
      </c>
      <c r="U15">
        <v>71518936</v>
      </c>
      <c r="V15">
        <v>64317307</v>
      </c>
      <c r="W15">
        <v>60596911</v>
      </c>
      <c r="X15">
        <v>56415218</v>
      </c>
      <c r="Y15">
        <v>52974943</v>
      </c>
      <c r="Z15">
        <v>50991990</v>
      </c>
      <c r="AA15">
        <v>49856518</v>
      </c>
      <c r="AB15">
        <v>48149166</v>
      </c>
      <c r="AC15">
        <v>46634871</v>
      </c>
      <c r="AD15">
        <v>45099247</v>
      </c>
      <c r="AE15">
        <v>44717289</v>
      </c>
      <c r="AF15">
        <v>46002557</v>
      </c>
      <c r="AG15">
        <v>45926214</v>
      </c>
      <c r="AH15">
        <v>43722653</v>
      </c>
      <c r="AI15">
        <v>43114368</v>
      </c>
      <c r="AJ15">
        <v>42758593</v>
      </c>
      <c r="AK15">
        <v>41582611</v>
      </c>
      <c r="AL15">
        <v>40343044</v>
      </c>
      <c r="AM15">
        <v>38563234</v>
      </c>
      <c r="AN15">
        <v>38783333</v>
      </c>
      <c r="AO15">
        <v>37863035</v>
      </c>
      <c r="AP15">
        <v>36831620.43</v>
      </c>
      <c r="AQ15">
        <v>36438188</v>
      </c>
      <c r="AR15">
        <v>36345809.240000002</v>
      </c>
      <c r="AS15">
        <v>35262474</v>
      </c>
      <c r="AT15">
        <v>34044889.799999997</v>
      </c>
      <c r="AU15">
        <v>33076636</v>
      </c>
      <c r="AV15">
        <v>31847841</v>
      </c>
      <c r="AW15">
        <v>30596210</v>
      </c>
      <c r="AX15">
        <v>29771702</v>
      </c>
      <c r="AY15">
        <v>28752252</v>
      </c>
      <c r="AZ15">
        <v>27826907</v>
      </c>
      <c r="BA15">
        <v>26992125</v>
      </c>
    </row>
    <row r="16" spans="1:53">
      <c r="A16" t="s">
        <v>1222</v>
      </c>
      <c r="B16">
        <v>28034547</v>
      </c>
      <c r="C16">
        <v>27342226</v>
      </c>
      <c r="D16">
        <v>26777719</v>
      </c>
      <c r="E16">
        <v>25724004</v>
      </c>
      <c r="F16">
        <v>24988217</v>
      </c>
      <c r="G16">
        <v>24445878</v>
      </c>
      <c r="H16">
        <v>23806601</v>
      </c>
      <c r="I16">
        <v>23127573</v>
      </c>
      <c r="J16">
        <v>22213586</v>
      </c>
      <c r="K16">
        <v>21045351</v>
      </c>
      <c r="L16">
        <v>19607012</v>
      </c>
      <c r="M16">
        <v>18026264</v>
      </c>
      <c r="N16">
        <v>17444121</v>
      </c>
      <c r="O16">
        <v>17300378</v>
      </c>
      <c r="P16">
        <v>17028810</v>
      </c>
      <c r="Q16">
        <v>16340949</v>
      </c>
      <c r="R16">
        <v>15443877</v>
      </c>
      <c r="S16">
        <v>14786576</v>
      </c>
      <c r="T16">
        <v>14834033</v>
      </c>
      <c r="U16">
        <v>14754541</v>
      </c>
      <c r="V16">
        <v>14196584</v>
      </c>
      <c r="W16">
        <v>12922722</v>
      </c>
      <c r="X16">
        <v>11941613</v>
      </c>
      <c r="Y16">
        <v>11520173</v>
      </c>
      <c r="Z16">
        <v>11788377</v>
      </c>
      <c r="AA16">
        <v>11492820</v>
      </c>
      <c r="AB16">
        <v>11338120</v>
      </c>
      <c r="AC16">
        <v>11127035</v>
      </c>
      <c r="AD16">
        <v>10854690</v>
      </c>
      <c r="AE16">
        <v>10419238</v>
      </c>
      <c r="AF16">
        <v>10189029</v>
      </c>
      <c r="AG16">
        <v>10674283</v>
      </c>
      <c r="AH16">
        <v>11003538</v>
      </c>
      <c r="AI16">
        <v>10684801</v>
      </c>
      <c r="AJ16">
        <v>11622092</v>
      </c>
      <c r="AK16">
        <v>12499773</v>
      </c>
      <c r="AL16">
        <v>13423855</v>
      </c>
      <c r="AM16">
        <v>12774836</v>
      </c>
      <c r="AN16">
        <v>13005514</v>
      </c>
      <c r="AO16">
        <v>13981961</v>
      </c>
      <c r="AP16">
        <v>14380983.039999999</v>
      </c>
      <c r="AQ16">
        <v>14247189</v>
      </c>
      <c r="AR16">
        <v>14103164.460000001</v>
      </c>
      <c r="AS16">
        <v>14046774</v>
      </c>
      <c r="AT16">
        <v>14958667.689999999</v>
      </c>
      <c r="AU16">
        <v>14314913</v>
      </c>
      <c r="AV16">
        <v>14526827</v>
      </c>
      <c r="AW16">
        <v>14538065</v>
      </c>
      <c r="AX16">
        <v>14391986</v>
      </c>
      <c r="AY16">
        <v>14323133</v>
      </c>
      <c r="AZ16">
        <v>14753810</v>
      </c>
      <c r="BA16">
        <v>15191067</v>
      </c>
    </row>
    <row r="17" spans="1:53">
      <c r="A17" t="s">
        <v>967</v>
      </c>
      <c r="B17">
        <v>57629924</v>
      </c>
      <c r="C17">
        <v>55767829</v>
      </c>
      <c r="D17">
        <v>56114331</v>
      </c>
      <c r="E17">
        <v>55015946</v>
      </c>
      <c r="F17">
        <v>52697530</v>
      </c>
      <c r="G17">
        <v>52742172</v>
      </c>
      <c r="H17">
        <v>52748134</v>
      </c>
      <c r="I17">
        <v>52454301</v>
      </c>
      <c r="J17">
        <v>48525133</v>
      </c>
      <c r="K17">
        <v>48882922</v>
      </c>
      <c r="L17">
        <v>49108945</v>
      </c>
      <c r="M17">
        <v>49661207</v>
      </c>
      <c r="N17">
        <v>50136653</v>
      </c>
      <c r="O17">
        <v>49933884</v>
      </c>
      <c r="P17">
        <v>50441373</v>
      </c>
      <c r="Q17">
        <v>49554682</v>
      </c>
      <c r="R17">
        <v>49727867</v>
      </c>
      <c r="S17">
        <v>49491039</v>
      </c>
      <c r="T17">
        <v>49649809</v>
      </c>
      <c r="U17">
        <v>50022717</v>
      </c>
      <c r="V17">
        <v>45284434</v>
      </c>
      <c r="W17">
        <v>45132453</v>
      </c>
      <c r="X17">
        <v>45074054</v>
      </c>
      <c r="Y17">
        <v>45070381</v>
      </c>
      <c r="Z17">
        <v>44608689</v>
      </c>
      <c r="AA17">
        <v>43927116</v>
      </c>
      <c r="AB17">
        <v>43108301</v>
      </c>
      <c r="AC17">
        <v>41179458</v>
      </c>
      <c r="AD17">
        <v>40838577</v>
      </c>
      <c r="AE17">
        <v>40325681</v>
      </c>
      <c r="AF17">
        <v>39750194</v>
      </c>
      <c r="AG17">
        <v>40634336</v>
      </c>
      <c r="AH17">
        <v>40565446</v>
      </c>
      <c r="AI17">
        <v>40480668</v>
      </c>
      <c r="AJ17">
        <v>40359224</v>
      </c>
      <c r="AK17">
        <v>40333888</v>
      </c>
      <c r="AL17">
        <v>38660218</v>
      </c>
      <c r="AM17">
        <v>38789836</v>
      </c>
      <c r="AN17">
        <v>39103805</v>
      </c>
      <c r="AO17">
        <v>38877302</v>
      </c>
      <c r="AP17">
        <v>39636002.350000001</v>
      </c>
      <c r="AQ17">
        <v>38664782</v>
      </c>
      <c r="AR17">
        <v>38819295.060000002</v>
      </c>
      <c r="AS17">
        <v>38915795</v>
      </c>
      <c r="AT17">
        <v>38518349.530000001</v>
      </c>
      <c r="AU17">
        <v>33192786</v>
      </c>
      <c r="AV17">
        <v>32309104</v>
      </c>
      <c r="AW17">
        <v>30754082</v>
      </c>
      <c r="AX17">
        <v>29657262</v>
      </c>
      <c r="AY17">
        <v>28380204</v>
      </c>
      <c r="AZ17">
        <v>27551811</v>
      </c>
      <c r="BA17">
        <v>25103206</v>
      </c>
    </row>
    <row r="18" spans="1:53">
      <c r="A18" t="s">
        <v>1223</v>
      </c>
      <c r="B18">
        <v>23834166</v>
      </c>
      <c r="C18">
        <v>23969794</v>
      </c>
      <c r="D18">
        <v>23623970</v>
      </c>
      <c r="E18">
        <v>23419778</v>
      </c>
      <c r="F18">
        <v>23477175</v>
      </c>
      <c r="G18">
        <v>23779811</v>
      </c>
      <c r="H18">
        <v>23958932</v>
      </c>
      <c r="I18">
        <v>23907428</v>
      </c>
      <c r="J18">
        <v>24089024</v>
      </c>
      <c r="K18">
        <v>23958021</v>
      </c>
      <c r="L18">
        <v>23924047</v>
      </c>
      <c r="M18">
        <v>24259720</v>
      </c>
      <c r="N18">
        <v>24588621</v>
      </c>
      <c r="O18">
        <v>24528971</v>
      </c>
      <c r="P18">
        <v>24003699</v>
      </c>
      <c r="Q18">
        <v>23940470</v>
      </c>
      <c r="R18">
        <v>23969609</v>
      </c>
      <c r="S18">
        <v>23614999</v>
      </c>
      <c r="T18">
        <v>23718084</v>
      </c>
      <c r="U18">
        <v>23856143</v>
      </c>
      <c r="V18">
        <v>24234227</v>
      </c>
      <c r="W18">
        <v>26393704</v>
      </c>
      <c r="X18">
        <v>26236300</v>
      </c>
      <c r="Y18">
        <v>26107354</v>
      </c>
      <c r="Z18">
        <v>25882071</v>
      </c>
      <c r="AA18">
        <v>25225252</v>
      </c>
      <c r="AB18">
        <v>24318614</v>
      </c>
      <c r="AC18">
        <v>24076322</v>
      </c>
      <c r="AD18">
        <v>23211615</v>
      </c>
      <c r="AE18">
        <v>22161272</v>
      </c>
      <c r="AF18">
        <v>21381187</v>
      </c>
      <c r="AG18">
        <v>22358166</v>
      </c>
      <c r="AH18">
        <v>21962285</v>
      </c>
      <c r="AI18">
        <v>21262304</v>
      </c>
      <c r="AJ18">
        <v>20163322</v>
      </c>
      <c r="AK18">
        <v>19483334</v>
      </c>
      <c r="AL18">
        <v>18804645</v>
      </c>
      <c r="AM18">
        <v>18492385</v>
      </c>
      <c r="AN18">
        <v>17925651</v>
      </c>
      <c r="AO18">
        <v>17427939</v>
      </c>
      <c r="AP18">
        <v>16614259.77</v>
      </c>
      <c r="AQ18">
        <v>15265841</v>
      </c>
      <c r="AR18">
        <v>15070321.23</v>
      </c>
      <c r="AS18">
        <v>14352556</v>
      </c>
      <c r="AT18">
        <v>13455432.279999999</v>
      </c>
      <c r="AU18">
        <v>10831369</v>
      </c>
      <c r="AV18">
        <v>10122995</v>
      </c>
      <c r="AW18">
        <v>9918530</v>
      </c>
      <c r="AX18">
        <v>9223691</v>
      </c>
      <c r="AY18">
        <v>8419607</v>
      </c>
      <c r="AZ18">
        <v>7817517</v>
      </c>
      <c r="BA18">
        <v>7352904</v>
      </c>
    </row>
    <row r="19" spans="1:53">
      <c r="A19" t="s">
        <v>971</v>
      </c>
      <c r="B19">
        <v>10255761</v>
      </c>
      <c r="C19">
        <v>12068493</v>
      </c>
      <c r="D19">
        <v>9865643</v>
      </c>
      <c r="E19">
        <v>11341259</v>
      </c>
      <c r="F19">
        <v>8434941</v>
      </c>
      <c r="G19">
        <v>6952729</v>
      </c>
      <c r="H19">
        <v>4575715</v>
      </c>
      <c r="I19">
        <v>4308328</v>
      </c>
      <c r="J19">
        <v>6694782</v>
      </c>
      <c r="K19">
        <v>5311902</v>
      </c>
      <c r="L19">
        <v>5573494</v>
      </c>
      <c r="M19">
        <v>4445196</v>
      </c>
      <c r="N19">
        <v>5033040</v>
      </c>
      <c r="O19">
        <v>4583535</v>
      </c>
      <c r="P19">
        <v>4407552</v>
      </c>
      <c r="Q19">
        <v>3888952</v>
      </c>
      <c r="R19">
        <v>4572254</v>
      </c>
      <c r="S19">
        <v>4363587</v>
      </c>
      <c r="T19">
        <v>4195241</v>
      </c>
      <c r="U19">
        <v>4308436</v>
      </c>
      <c r="V19">
        <v>5584612</v>
      </c>
      <c r="W19">
        <v>4654714</v>
      </c>
      <c r="X19">
        <v>3902863</v>
      </c>
      <c r="Y19">
        <v>3714759</v>
      </c>
      <c r="Z19">
        <v>3943870</v>
      </c>
      <c r="AA19">
        <v>3029957</v>
      </c>
      <c r="AB19">
        <v>2900600</v>
      </c>
      <c r="AC19">
        <v>2585195</v>
      </c>
      <c r="AD19">
        <v>3155287</v>
      </c>
      <c r="AE19">
        <v>3023746</v>
      </c>
      <c r="AF19">
        <v>2397821</v>
      </c>
      <c r="AG19">
        <v>2360255</v>
      </c>
      <c r="AH19">
        <v>2904485</v>
      </c>
      <c r="AI19">
        <v>2128708</v>
      </c>
      <c r="AJ19">
        <v>2009561</v>
      </c>
      <c r="AK19">
        <v>1641855</v>
      </c>
      <c r="AL19">
        <v>2464150</v>
      </c>
      <c r="AM19">
        <v>3865430</v>
      </c>
      <c r="AN19">
        <v>3314496</v>
      </c>
      <c r="AO19">
        <v>8095040</v>
      </c>
      <c r="AP19">
        <v>8444912.1400000006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</row>
    <row r="20" spans="1:53">
      <c r="A20" t="s">
        <v>1224</v>
      </c>
      <c r="B20">
        <v>53518877</v>
      </c>
      <c r="C20">
        <v>48815496</v>
      </c>
      <c r="D20">
        <v>47408263</v>
      </c>
      <c r="E20">
        <v>64159227</v>
      </c>
      <c r="F20">
        <v>38580488</v>
      </c>
      <c r="G20">
        <v>39358157</v>
      </c>
      <c r="H20">
        <v>41592938</v>
      </c>
      <c r="I20">
        <v>40642596</v>
      </c>
      <c r="J20">
        <v>38100262</v>
      </c>
      <c r="K20">
        <v>41693657</v>
      </c>
      <c r="L20">
        <v>45278129</v>
      </c>
      <c r="M20">
        <v>47898778</v>
      </c>
      <c r="N20">
        <v>43331296</v>
      </c>
      <c r="O20">
        <v>41964033</v>
      </c>
      <c r="P20">
        <v>39411061</v>
      </c>
      <c r="Q20">
        <v>39345170</v>
      </c>
      <c r="R20">
        <v>44354099</v>
      </c>
      <c r="S20">
        <v>45042621</v>
      </c>
      <c r="T20">
        <v>41994729</v>
      </c>
      <c r="U20">
        <v>43479063</v>
      </c>
      <c r="V20">
        <v>42683821</v>
      </c>
      <c r="W20">
        <v>55601783</v>
      </c>
      <c r="X20">
        <v>44334374</v>
      </c>
      <c r="Y20">
        <v>38958726</v>
      </c>
      <c r="Z20">
        <v>38589495</v>
      </c>
      <c r="AA20">
        <v>38425963</v>
      </c>
      <c r="AB20">
        <v>32600635</v>
      </c>
      <c r="AC20">
        <v>33560257</v>
      </c>
      <c r="AD20">
        <v>38448925</v>
      </c>
      <c r="AE20">
        <v>30530492</v>
      </c>
      <c r="AF20">
        <v>36542192</v>
      </c>
      <c r="AG20">
        <v>35086629</v>
      </c>
      <c r="AH20">
        <v>26149218</v>
      </c>
      <c r="AI20">
        <v>28345992</v>
      </c>
      <c r="AJ20">
        <v>25869233</v>
      </c>
      <c r="AK20">
        <v>21085453</v>
      </c>
      <c r="AL20">
        <v>20790418</v>
      </c>
      <c r="AM20">
        <v>30920712</v>
      </c>
      <c r="AN20">
        <v>21115331</v>
      </c>
      <c r="AO20">
        <v>26592000</v>
      </c>
      <c r="AP20">
        <v>18026352.420000002</v>
      </c>
      <c r="AQ20">
        <v>16141205</v>
      </c>
      <c r="AR20">
        <v>16994374.699999999</v>
      </c>
      <c r="AS20">
        <v>14331135</v>
      </c>
      <c r="AT20">
        <v>14533246.76</v>
      </c>
      <c r="AU20">
        <v>9815491</v>
      </c>
      <c r="AV20">
        <v>10530951</v>
      </c>
      <c r="AW20">
        <v>37272926</v>
      </c>
      <c r="AX20">
        <v>45128833</v>
      </c>
      <c r="AY20">
        <v>27302773</v>
      </c>
      <c r="AZ20">
        <v>31143150</v>
      </c>
      <c r="BA20">
        <v>32301107</v>
      </c>
    </row>
    <row r="21" spans="1:53">
      <c r="A21" t="s">
        <v>976</v>
      </c>
      <c r="B21">
        <v>3658797759</v>
      </c>
      <c r="C21">
        <v>3545647971</v>
      </c>
      <c r="D21">
        <v>3585799598</v>
      </c>
      <c r="E21">
        <v>3483527004</v>
      </c>
      <c r="F21">
        <v>3293888989</v>
      </c>
      <c r="G21">
        <v>3240134170</v>
      </c>
      <c r="H21">
        <v>3256294111</v>
      </c>
      <c r="I21">
        <v>3150640953</v>
      </c>
      <c r="J21">
        <v>3155090809</v>
      </c>
      <c r="K21">
        <v>3053804317</v>
      </c>
      <c r="L21">
        <v>3025196632</v>
      </c>
      <c r="M21">
        <v>2994484778</v>
      </c>
      <c r="N21">
        <v>2900840774</v>
      </c>
      <c r="O21">
        <v>2863314298</v>
      </c>
      <c r="P21">
        <v>2853339111</v>
      </c>
      <c r="Q21">
        <v>2847204384</v>
      </c>
      <c r="R21">
        <v>2845867577</v>
      </c>
      <c r="S21">
        <v>2742206947</v>
      </c>
      <c r="T21">
        <v>2705154442</v>
      </c>
      <c r="U21">
        <v>2643708617</v>
      </c>
      <c r="V21">
        <v>2555305372</v>
      </c>
      <c r="W21">
        <v>2538678185</v>
      </c>
      <c r="X21">
        <v>2511722564</v>
      </c>
      <c r="Y21">
        <v>2474871206</v>
      </c>
      <c r="Z21">
        <v>2389136592</v>
      </c>
      <c r="AA21">
        <v>2415588259</v>
      </c>
      <c r="AB21">
        <v>2339798385</v>
      </c>
      <c r="AC21">
        <v>2308996357</v>
      </c>
      <c r="AD21">
        <v>2290045287</v>
      </c>
      <c r="AE21">
        <v>2240033615</v>
      </c>
      <c r="AF21">
        <v>2225151588</v>
      </c>
      <c r="AG21">
        <v>2109966797</v>
      </c>
      <c r="AH21">
        <v>2077442485</v>
      </c>
      <c r="AI21">
        <v>2005459644</v>
      </c>
      <c r="AJ21">
        <v>1887035540</v>
      </c>
      <c r="AK21">
        <v>1857149168</v>
      </c>
      <c r="AL21">
        <v>1722939879</v>
      </c>
      <c r="AM21">
        <v>1777794282</v>
      </c>
      <c r="AN21">
        <v>1672341277</v>
      </c>
      <c r="AO21">
        <v>1677862366</v>
      </c>
      <c r="AP21">
        <v>1551527566.98</v>
      </c>
      <c r="AQ21">
        <v>1458941874</v>
      </c>
      <c r="AR21">
        <v>1455703457.8299999</v>
      </c>
      <c r="AS21">
        <v>1422290122</v>
      </c>
      <c r="AT21">
        <v>1358532087.1199999</v>
      </c>
      <c r="AU21">
        <v>1242008276</v>
      </c>
      <c r="AV21">
        <v>1187142678</v>
      </c>
      <c r="AW21">
        <v>1217861703</v>
      </c>
      <c r="AX21">
        <v>1303554490</v>
      </c>
      <c r="AY21">
        <v>1124935263</v>
      </c>
      <c r="AZ21">
        <v>1073444067</v>
      </c>
      <c r="BA21">
        <v>1099522610</v>
      </c>
    </row>
    <row r="22" spans="1:53">
      <c r="A22" t="s">
        <v>977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>
      <c r="A23" t="s">
        <v>1225</v>
      </c>
      <c r="B23">
        <v>2344998490</v>
      </c>
      <c r="C23">
        <v>2273849992</v>
      </c>
      <c r="D23">
        <v>2307997328</v>
      </c>
      <c r="E23">
        <v>2202111685</v>
      </c>
      <c r="F23">
        <v>2072048888</v>
      </c>
      <c r="G23">
        <v>1998886468</v>
      </c>
      <c r="H23">
        <v>2004953152</v>
      </c>
      <c r="I23">
        <v>1978837237</v>
      </c>
      <c r="J23">
        <v>1995000637</v>
      </c>
      <c r="K23">
        <v>1921445860</v>
      </c>
      <c r="L23">
        <v>1902534990</v>
      </c>
      <c r="M23">
        <v>1938171400</v>
      </c>
      <c r="N23">
        <v>1878672037</v>
      </c>
      <c r="O23">
        <v>1844427081</v>
      </c>
      <c r="P23">
        <v>1839067494</v>
      </c>
      <c r="Q23">
        <v>1795072030</v>
      </c>
      <c r="R23">
        <v>1794835096</v>
      </c>
      <c r="S23">
        <v>1774376537</v>
      </c>
      <c r="T23">
        <v>1742113541</v>
      </c>
      <c r="U23">
        <v>1747634428</v>
      </c>
      <c r="V23">
        <v>1705379017</v>
      </c>
      <c r="W23">
        <v>1677008126</v>
      </c>
      <c r="X23">
        <v>1669174383</v>
      </c>
      <c r="Y23">
        <v>1653391096</v>
      </c>
      <c r="Z23">
        <v>1629831110</v>
      </c>
      <c r="AA23">
        <v>1621056278</v>
      </c>
      <c r="AB23">
        <v>1567499146</v>
      </c>
      <c r="AC23">
        <v>1553898818</v>
      </c>
      <c r="AD23">
        <v>1529835078</v>
      </c>
      <c r="AE23">
        <v>1552216665</v>
      </c>
      <c r="AF23">
        <v>1467057824</v>
      </c>
      <c r="AG23">
        <v>1428318033</v>
      </c>
      <c r="AH23">
        <v>1391380129</v>
      </c>
      <c r="AI23">
        <v>1398294567</v>
      </c>
      <c r="AJ23">
        <v>1325630275</v>
      </c>
      <c r="AK23">
        <v>1305686888</v>
      </c>
      <c r="AL23">
        <v>1242229335</v>
      </c>
      <c r="AM23">
        <v>1255176833</v>
      </c>
      <c r="AN23">
        <v>1202504644</v>
      </c>
      <c r="AO23">
        <v>1182390309</v>
      </c>
      <c r="AP23">
        <v>1100036471.9100001</v>
      </c>
      <c r="AQ23">
        <v>1042316767</v>
      </c>
      <c r="AR23">
        <v>1028527426.3200001</v>
      </c>
      <c r="AS23">
        <v>1007936240</v>
      </c>
      <c r="AT23">
        <v>975491922.49000001</v>
      </c>
      <c r="AU23">
        <v>938190065</v>
      </c>
      <c r="AV23">
        <v>909025400</v>
      </c>
      <c r="AW23">
        <v>914106450</v>
      </c>
      <c r="AX23">
        <v>967949771</v>
      </c>
      <c r="AY23">
        <v>872216912</v>
      </c>
      <c r="AZ23">
        <v>837129499</v>
      </c>
      <c r="BA23">
        <v>875612954</v>
      </c>
    </row>
    <row r="24" spans="1:53">
      <c r="A24" t="s">
        <v>1226</v>
      </c>
      <c r="B24">
        <v>87797449</v>
      </c>
      <c r="C24">
        <v>113937527</v>
      </c>
      <c r="D24">
        <v>127766916</v>
      </c>
      <c r="E24">
        <v>104027173</v>
      </c>
      <c r="F24">
        <v>81628362</v>
      </c>
      <c r="G24">
        <v>133472788</v>
      </c>
      <c r="H24">
        <v>146987477</v>
      </c>
      <c r="I24">
        <v>106980827</v>
      </c>
      <c r="J24">
        <v>128003006</v>
      </c>
      <c r="K24">
        <v>123054579</v>
      </c>
      <c r="L24">
        <v>133604224</v>
      </c>
      <c r="M24">
        <v>67083504</v>
      </c>
      <c r="N24">
        <v>69288567</v>
      </c>
      <c r="O24">
        <v>84238800</v>
      </c>
      <c r="P24">
        <v>102345271</v>
      </c>
      <c r="Q24">
        <v>159884295</v>
      </c>
      <c r="R24">
        <v>160052342</v>
      </c>
      <c r="S24">
        <v>122452133</v>
      </c>
      <c r="T24">
        <v>141761354</v>
      </c>
      <c r="U24">
        <v>76070191</v>
      </c>
      <c r="V24">
        <v>71465737</v>
      </c>
      <c r="W24">
        <v>90257009</v>
      </c>
      <c r="X24">
        <v>109710399</v>
      </c>
      <c r="Y24">
        <v>111528328</v>
      </c>
      <c r="Z24">
        <v>75693710</v>
      </c>
      <c r="AA24">
        <v>149034199</v>
      </c>
      <c r="AB24">
        <v>149200580</v>
      </c>
      <c r="AC24">
        <v>158112473</v>
      </c>
      <c r="AD24">
        <v>167402851</v>
      </c>
      <c r="AE24">
        <v>117205186</v>
      </c>
      <c r="AF24">
        <v>191070830</v>
      </c>
      <c r="AG24">
        <v>131167388</v>
      </c>
      <c r="AH24">
        <v>174003860</v>
      </c>
      <c r="AI24">
        <v>108373589</v>
      </c>
      <c r="AJ24">
        <v>97271515</v>
      </c>
      <c r="AK24">
        <v>96230939</v>
      </c>
      <c r="AL24">
        <v>53340485</v>
      </c>
      <c r="AM24">
        <v>94176060</v>
      </c>
      <c r="AN24">
        <v>49211659</v>
      </c>
      <c r="AO24">
        <v>63245519</v>
      </c>
      <c r="AP24">
        <v>33899714.43</v>
      </c>
      <c r="AQ24">
        <v>40257829</v>
      </c>
      <c r="AR24">
        <v>43493537.409999996</v>
      </c>
      <c r="AS24">
        <v>43577372</v>
      </c>
      <c r="AT24">
        <v>46985385.289999999</v>
      </c>
      <c r="AU24">
        <v>48968671</v>
      </c>
      <c r="AV24">
        <v>31396314</v>
      </c>
      <c r="AW24">
        <v>12585610</v>
      </c>
      <c r="AX24">
        <v>18910593</v>
      </c>
      <c r="AY24">
        <v>15961932</v>
      </c>
      <c r="AZ24">
        <v>13393049</v>
      </c>
      <c r="BA24">
        <v>15775934</v>
      </c>
    </row>
    <row r="25" spans="1:53">
      <c r="A25" t="s">
        <v>1227</v>
      </c>
      <c r="B25">
        <v>26443268</v>
      </c>
      <c r="C25">
        <v>22414376</v>
      </c>
      <c r="D25">
        <v>22824041</v>
      </c>
      <c r="E25">
        <v>19421268</v>
      </c>
      <c r="F25">
        <v>21678948</v>
      </c>
      <c r="G25">
        <v>24116409</v>
      </c>
      <c r="H25">
        <v>28661056</v>
      </c>
      <c r="I25">
        <v>27534262</v>
      </c>
      <c r="J25">
        <v>25488433</v>
      </c>
      <c r="K25">
        <v>26093423</v>
      </c>
      <c r="L25">
        <v>23797878</v>
      </c>
      <c r="M25">
        <v>25138979</v>
      </c>
      <c r="N25">
        <v>21248002</v>
      </c>
      <c r="O25">
        <v>24239420</v>
      </c>
      <c r="P25">
        <v>27420735</v>
      </c>
      <c r="Q25">
        <v>28100329</v>
      </c>
      <c r="R25">
        <v>19845973</v>
      </c>
      <c r="S25">
        <v>22717546</v>
      </c>
      <c r="T25">
        <v>24585538</v>
      </c>
      <c r="U25">
        <v>27440298</v>
      </c>
      <c r="V25">
        <v>23545166</v>
      </c>
      <c r="W25">
        <v>22061863</v>
      </c>
      <c r="X25">
        <v>19420080</v>
      </c>
      <c r="Y25">
        <v>20354279</v>
      </c>
      <c r="Z25">
        <v>17343284</v>
      </c>
      <c r="AA25">
        <v>20439697</v>
      </c>
      <c r="AB25">
        <v>19263681</v>
      </c>
      <c r="AC25">
        <v>20347320</v>
      </c>
      <c r="AD25">
        <v>21797765</v>
      </c>
      <c r="AE25">
        <v>19189519</v>
      </c>
      <c r="AF25">
        <v>16612479</v>
      </c>
      <c r="AG25">
        <v>16561893</v>
      </c>
      <c r="AH25">
        <v>16347348</v>
      </c>
      <c r="AI25">
        <v>22587114</v>
      </c>
      <c r="AJ25">
        <v>17123557</v>
      </c>
      <c r="AK25">
        <v>15463332</v>
      </c>
      <c r="AL25">
        <v>11598165</v>
      </c>
      <c r="AM25">
        <v>12597215</v>
      </c>
      <c r="AN25">
        <v>13370423</v>
      </c>
      <c r="AO25">
        <v>14180653</v>
      </c>
      <c r="AP25">
        <v>21621927.73</v>
      </c>
      <c r="AQ25">
        <v>13238911</v>
      </c>
      <c r="AR25">
        <v>20307988.280000001</v>
      </c>
      <c r="AS25">
        <v>13343918</v>
      </c>
      <c r="AT25">
        <v>12755624.939999999</v>
      </c>
      <c r="AU25">
        <v>10620701</v>
      </c>
      <c r="AV25">
        <v>10703515</v>
      </c>
      <c r="AW25">
        <v>12389102</v>
      </c>
      <c r="AX25">
        <v>10882927</v>
      </c>
      <c r="AY25">
        <v>9986703</v>
      </c>
      <c r="AZ25">
        <v>9743152</v>
      </c>
      <c r="BA25">
        <v>7656579</v>
      </c>
    </row>
    <row r="26" spans="1:53">
      <c r="A26" t="s">
        <v>1228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103507</v>
      </c>
      <c r="P26">
        <v>102157</v>
      </c>
      <c r="Q26">
        <v>0</v>
      </c>
      <c r="R26">
        <v>0</v>
      </c>
      <c r="S26">
        <v>532436</v>
      </c>
      <c r="T26">
        <v>0</v>
      </c>
      <c r="U26">
        <v>21446</v>
      </c>
      <c r="V26">
        <v>38890</v>
      </c>
      <c r="W26">
        <v>13147</v>
      </c>
      <c r="X26">
        <v>123901</v>
      </c>
      <c r="Y26">
        <v>290472</v>
      </c>
      <c r="Z26">
        <v>0</v>
      </c>
      <c r="AA26">
        <v>59942</v>
      </c>
      <c r="AB26">
        <v>0</v>
      </c>
      <c r="AC26">
        <v>0</v>
      </c>
      <c r="AD26">
        <v>388850</v>
      </c>
      <c r="AE26">
        <v>427716</v>
      </c>
      <c r="AF26">
        <v>607532</v>
      </c>
      <c r="AG26">
        <v>832821</v>
      </c>
      <c r="AH26">
        <v>1102667</v>
      </c>
      <c r="AI26">
        <v>1193839</v>
      </c>
      <c r="AJ26">
        <v>1797365</v>
      </c>
      <c r="AK26">
        <v>2037931</v>
      </c>
      <c r="AL26">
        <v>2112573</v>
      </c>
      <c r="AM26">
        <v>2351369</v>
      </c>
      <c r="AN26">
        <v>2364152</v>
      </c>
      <c r="AO26">
        <v>2200772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</row>
    <row r="27" spans="1:53">
      <c r="A27" t="s">
        <v>1229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103507</v>
      </c>
      <c r="P27">
        <v>102157</v>
      </c>
      <c r="Q27">
        <v>0</v>
      </c>
      <c r="R27">
        <v>0</v>
      </c>
      <c r="S27">
        <v>532436</v>
      </c>
      <c r="T27">
        <v>0</v>
      </c>
      <c r="U27">
        <v>21446</v>
      </c>
      <c r="V27">
        <v>38890</v>
      </c>
      <c r="W27">
        <v>13147</v>
      </c>
      <c r="X27">
        <v>123901</v>
      </c>
      <c r="Y27">
        <v>290472</v>
      </c>
      <c r="Z27">
        <v>0</v>
      </c>
      <c r="AA27">
        <v>59942</v>
      </c>
      <c r="AB27">
        <v>0</v>
      </c>
      <c r="AC27">
        <v>0</v>
      </c>
      <c r="AD27">
        <v>388850</v>
      </c>
      <c r="AE27">
        <v>427716</v>
      </c>
      <c r="AF27">
        <v>607532</v>
      </c>
      <c r="AG27">
        <v>832821</v>
      </c>
      <c r="AH27">
        <v>1102667</v>
      </c>
      <c r="AI27">
        <v>1193839</v>
      </c>
      <c r="AJ27">
        <v>1797365</v>
      </c>
      <c r="AK27">
        <v>2037931</v>
      </c>
      <c r="AL27">
        <v>2112573</v>
      </c>
      <c r="AM27">
        <v>2351369</v>
      </c>
      <c r="AN27">
        <v>2364152</v>
      </c>
      <c r="AO27">
        <v>2200772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</row>
    <row r="28" spans="1:53">
      <c r="A28" t="s">
        <v>1230</v>
      </c>
      <c r="B28">
        <v>46826209</v>
      </c>
      <c r="C28">
        <v>40089499</v>
      </c>
      <c r="D28">
        <v>41491824</v>
      </c>
      <c r="E28">
        <v>69225485</v>
      </c>
      <c r="F28">
        <v>30244242</v>
      </c>
      <c r="G28">
        <v>33055154</v>
      </c>
      <c r="H28">
        <v>34048122</v>
      </c>
      <c r="I28">
        <v>24174770</v>
      </c>
      <c r="J28">
        <v>21739574</v>
      </c>
      <c r="K28">
        <v>23253479</v>
      </c>
      <c r="L28">
        <v>30033819</v>
      </c>
      <c r="M28">
        <v>35004910</v>
      </c>
      <c r="N28">
        <v>25401388</v>
      </c>
      <c r="O28">
        <v>24319032</v>
      </c>
      <c r="P28">
        <v>24016047</v>
      </c>
      <c r="Q28">
        <v>25639369</v>
      </c>
      <c r="R28">
        <v>31629510</v>
      </c>
      <c r="S28">
        <v>28529083</v>
      </c>
      <c r="T28">
        <v>32632399</v>
      </c>
      <c r="U28">
        <v>33243461</v>
      </c>
      <c r="V28">
        <v>33570889</v>
      </c>
      <c r="W28">
        <v>51386282</v>
      </c>
      <c r="X28">
        <v>30149515</v>
      </c>
      <c r="Y28">
        <v>22448407</v>
      </c>
      <c r="Z28">
        <v>23249358</v>
      </c>
      <c r="AA28">
        <v>21517134</v>
      </c>
      <c r="AB28">
        <v>19814190</v>
      </c>
      <c r="AC28">
        <v>24473650</v>
      </c>
      <c r="AD28">
        <v>35463119</v>
      </c>
      <c r="AE28">
        <v>23523376</v>
      </c>
      <c r="AF28">
        <v>30894698</v>
      </c>
      <c r="AG28">
        <v>28097819</v>
      </c>
      <c r="AH28">
        <v>20139676</v>
      </c>
      <c r="AI28">
        <v>19578018</v>
      </c>
      <c r="AJ28">
        <v>23150959</v>
      </c>
      <c r="AK28">
        <v>17288564</v>
      </c>
      <c r="AL28">
        <v>27436187</v>
      </c>
      <c r="AM28">
        <v>26721611</v>
      </c>
      <c r="AN28">
        <v>19716976</v>
      </c>
      <c r="AO28">
        <v>21953391</v>
      </c>
      <c r="AP28">
        <v>28398943.539999999</v>
      </c>
      <c r="AQ28">
        <v>35434772</v>
      </c>
      <c r="AR28">
        <v>22475308.09</v>
      </c>
      <c r="AS28">
        <v>27272226</v>
      </c>
      <c r="AT28">
        <v>0</v>
      </c>
      <c r="AU28">
        <v>0</v>
      </c>
      <c r="AV28">
        <v>18743868</v>
      </c>
      <c r="AW28">
        <v>0</v>
      </c>
      <c r="AX28">
        <v>0</v>
      </c>
      <c r="AY28">
        <v>0</v>
      </c>
      <c r="AZ28">
        <v>0</v>
      </c>
      <c r="BA28">
        <v>0</v>
      </c>
    </row>
    <row r="29" spans="1:53">
      <c r="A29" t="s">
        <v>1231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25109235.640000001</v>
      </c>
      <c r="AU29">
        <v>22027523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</row>
    <row r="30" spans="1:53">
      <c r="A30" t="s">
        <v>1232</v>
      </c>
      <c r="B30">
        <v>69389789</v>
      </c>
      <c r="C30">
        <v>73406026</v>
      </c>
      <c r="D30">
        <v>71427005</v>
      </c>
      <c r="E30">
        <v>87937457</v>
      </c>
      <c r="F30">
        <v>81824302</v>
      </c>
      <c r="G30">
        <v>68449146</v>
      </c>
      <c r="H30">
        <v>68617839</v>
      </c>
      <c r="I30">
        <v>69947094</v>
      </c>
      <c r="J30">
        <v>70566887</v>
      </c>
      <c r="K30">
        <v>66944881</v>
      </c>
      <c r="L30">
        <v>67990043</v>
      </c>
      <c r="M30">
        <v>65835119</v>
      </c>
      <c r="N30">
        <v>70575042</v>
      </c>
      <c r="O30">
        <v>71205282</v>
      </c>
      <c r="P30">
        <v>72148866</v>
      </c>
      <c r="Q30">
        <v>72425821</v>
      </c>
      <c r="R30">
        <v>96375833</v>
      </c>
      <c r="S30">
        <v>81079352</v>
      </c>
      <c r="T30">
        <v>80267658</v>
      </c>
      <c r="U30">
        <v>89675851</v>
      </c>
      <c r="V30">
        <v>85577772</v>
      </c>
      <c r="W30">
        <v>79098721</v>
      </c>
      <c r="X30">
        <v>83193244</v>
      </c>
      <c r="Y30">
        <v>84794003</v>
      </c>
      <c r="Z30">
        <v>87313756</v>
      </c>
      <c r="AA30">
        <v>72928795</v>
      </c>
      <c r="AB30">
        <v>73985636</v>
      </c>
      <c r="AC30">
        <v>62910166</v>
      </c>
      <c r="AD30">
        <v>71517579</v>
      </c>
      <c r="AE30">
        <v>87559116</v>
      </c>
      <c r="AF30">
        <v>95517181</v>
      </c>
      <c r="AG30">
        <v>84572017</v>
      </c>
      <c r="AH30">
        <v>87394426</v>
      </c>
      <c r="AI30">
        <v>86951816</v>
      </c>
      <c r="AJ30">
        <v>76549070</v>
      </c>
      <c r="AK30">
        <v>84333014</v>
      </c>
      <c r="AL30">
        <v>70303494</v>
      </c>
      <c r="AM30">
        <v>76728892</v>
      </c>
      <c r="AN30">
        <v>99917587</v>
      </c>
      <c r="AO30">
        <v>104495994</v>
      </c>
      <c r="AP30">
        <v>96684035.040000007</v>
      </c>
      <c r="AQ30">
        <v>78597305</v>
      </c>
      <c r="AR30">
        <v>100851352.81</v>
      </c>
      <c r="AS30">
        <v>98706768</v>
      </c>
      <c r="AT30">
        <v>78970753.989999995</v>
      </c>
      <c r="AU30">
        <v>80610592</v>
      </c>
      <c r="AV30">
        <v>80147810</v>
      </c>
      <c r="AW30">
        <v>113157431</v>
      </c>
      <c r="AX30">
        <v>138158882</v>
      </c>
      <c r="AY30">
        <v>84397105</v>
      </c>
      <c r="AZ30">
        <v>69838550</v>
      </c>
      <c r="BA30">
        <v>55726083</v>
      </c>
    </row>
    <row r="31" spans="1:53">
      <c r="A31" t="s">
        <v>1233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71205282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70303494</v>
      </c>
      <c r="AM31">
        <v>76728892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</row>
    <row r="32" spans="1:53">
      <c r="A32" t="s">
        <v>1234</v>
      </c>
      <c r="B32">
        <v>69389789</v>
      </c>
      <c r="C32">
        <v>73406026</v>
      </c>
      <c r="D32">
        <v>71427005</v>
      </c>
      <c r="E32">
        <v>87937457</v>
      </c>
      <c r="F32">
        <v>81824302</v>
      </c>
      <c r="G32">
        <v>68449146</v>
      </c>
      <c r="H32">
        <v>68617839</v>
      </c>
      <c r="I32">
        <v>69947094</v>
      </c>
      <c r="J32">
        <v>70566887</v>
      </c>
      <c r="K32">
        <v>66944881</v>
      </c>
      <c r="L32">
        <v>67990043</v>
      </c>
      <c r="M32">
        <v>65835119</v>
      </c>
      <c r="N32">
        <v>70575042</v>
      </c>
      <c r="O32">
        <v>0</v>
      </c>
      <c r="P32">
        <v>72148866</v>
      </c>
      <c r="Q32">
        <v>72425821</v>
      </c>
      <c r="R32">
        <v>96375833</v>
      </c>
      <c r="S32">
        <v>81079352</v>
      </c>
      <c r="T32">
        <v>80267658</v>
      </c>
      <c r="U32">
        <v>89675851</v>
      </c>
      <c r="V32">
        <v>85577772</v>
      </c>
      <c r="W32">
        <v>79098721</v>
      </c>
      <c r="X32">
        <v>83193244</v>
      </c>
      <c r="Y32">
        <v>84794003</v>
      </c>
      <c r="Z32">
        <v>87313756</v>
      </c>
      <c r="AA32">
        <v>72928795</v>
      </c>
      <c r="AB32">
        <v>73985636</v>
      </c>
      <c r="AC32">
        <v>62910166</v>
      </c>
      <c r="AD32">
        <v>71517579</v>
      </c>
      <c r="AE32">
        <v>87559116</v>
      </c>
      <c r="AF32">
        <v>95517181</v>
      </c>
      <c r="AG32">
        <v>84572017</v>
      </c>
      <c r="AH32">
        <v>87394426</v>
      </c>
      <c r="AI32">
        <v>86951816</v>
      </c>
      <c r="AJ32">
        <v>76549070</v>
      </c>
      <c r="AK32">
        <v>84333014</v>
      </c>
      <c r="AL32">
        <v>0</v>
      </c>
      <c r="AM32">
        <v>0</v>
      </c>
      <c r="AN32">
        <v>99917587</v>
      </c>
      <c r="AO32">
        <v>104495994</v>
      </c>
      <c r="AP32">
        <v>96684035.040000007</v>
      </c>
      <c r="AQ32">
        <v>78597305</v>
      </c>
      <c r="AR32">
        <v>100851352.81</v>
      </c>
      <c r="AS32">
        <v>98706768</v>
      </c>
      <c r="AT32">
        <v>78970753.989999995</v>
      </c>
      <c r="AU32">
        <v>80610592</v>
      </c>
      <c r="AV32">
        <v>80147810</v>
      </c>
      <c r="AW32">
        <v>113157431</v>
      </c>
      <c r="AX32">
        <v>138158882</v>
      </c>
      <c r="AY32">
        <v>84397105</v>
      </c>
      <c r="AZ32">
        <v>69838550</v>
      </c>
      <c r="BA32">
        <v>55726083</v>
      </c>
    </row>
    <row r="33" spans="1:53">
      <c r="A33" t="s">
        <v>1235</v>
      </c>
      <c r="B33">
        <v>40382546</v>
      </c>
      <c r="C33">
        <v>42596290</v>
      </c>
      <c r="D33">
        <v>38051770</v>
      </c>
      <c r="E33">
        <v>35185136</v>
      </c>
      <c r="F33">
        <v>29292247</v>
      </c>
      <c r="G33">
        <v>29121978</v>
      </c>
      <c r="H33">
        <v>25905661</v>
      </c>
      <c r="I33">
        <v>24440639</v>
      </c>
      <c r="J33">
        <v>24489636</v>
      </c>
      <c r="K33">
        <v>24409574</v>
      </c>
      <c r="L33">
        <v>24301405</v>
      </c>
      <c r="M33">
        <v>24397995</v>
      </c>
      <c r="N33">
        <v>25399890</v>
      </c>
      <c r="O33">
        <v>23810785</v>
      </c>
      <c r="P33">
        <v>26285650</v>
      </c>
      <c r="Q33">
        <v>25400667</v>
      </c>
      <c r="R33">
        <v>25726885</v>
      </c>
      <c r="S33">
        <v>27111863</v>
      </c>
      <c r="T33">
        <v>24336238</v>
      </c>
      <c r="U33">
        <v>24381086</v>
      </c>
      <c r="V33">
        <v>21839080</v>
      </c>
      <c r="W33">
        <v>22563647</v>
      </c>
      <c r="X33">
        <v>21907731</v>
      </c>
      <c r="Y33">
        <v>21683688</v>
      </c>
      <c r="Z33">
        <v>21560164</v>
      </c>
      <c r="AA33">
        <v>18689151</v>
      </c>
      <c r="AB33">
        <v>19314583</v>
      </c>
      <c r="AC33">
        <v>18906080</v>
      </c>
      <c r="AD33">
        <v>20245750</v>
      </c>
      <c r="AE33">
        <v>20500327</v>
      </c>
      <c r="AF33">
        <v>17155675</v>
      </c>
      <c r="AG33">
        <v>25695321</v>
      </c>
      <c r="AH33">
        <v>17662637</v>
      </c>
      <c r="AI33">
        <v>17824510</v>
      </c>
      <c r="AJ33">
        <v>13352018</v>
      </c>
      <c r="AK33">
        <v>14169778</v>
      </c>
      <c r="AL33">
        <v>13369300</v>
      </c>
      <c r="AM33">
        <v>21419634</v>
      </c>
      <c r="AN33">
        <v>12483809</v>
      </c>
      <c r="AO33">
        <v>17140812</v>
      </c>
      <c r="AP33">
        <v>12325806.449999999</v>
      </c>
      <c r="AQ33">
        <v>6731433</v>
      </c>
      <c r="AR33">
        <v>6176689.9000000004</v>
      </c>
      <c r="AS33">
        <v>5461218</v>
      </c>
      <c r="AT33">
        <v>6946027.9299999997</v>
      </c>
      <c r="AU33">
        <v>5241962</v>
      </c>
      <c r="AV33">
        <v>4793415</v>
      </c>
      <c r="AW33">
        <v>484379</v>
      </c>
      <c r="AX33">
        <v>491592</v>
      </c>
      <c r="AY33">
        <v>517483</v>
      </c>
      <c r="AZ33">
        <v>635346</v>
      </c>
      <c r="BA33">
        <v>949507</v>
      </c>
    </row>
    <row r="34" spans="1:53">
      <c r="A34" t="s">
        <v>1006</v>
      </c>
      <c r="B34">
        <v>1694649</v>
      </c>
      <c r="C34">
        <v>1683074</v>
      </c>
      <c r="D34">
        <v>1642500</v>
      </c>
      <c r="E34">
        <v>1483217</v>
      </c>
      <c r="F34">
        <v>1512456</v>
      </c>
      <c r="G34">
        <v>1558342</v>
      </c>
      <c r="H34">
        <v>1598014</v>
      </c>
      <c r="I34">
        <v>1603958</v>
      </c>
      <c r="J34">
        <v>1615016</v>
      </c>
      <c r="K34">
        <v>1660114</v>
      </c>
      <c r="L34">
        <v>1715377</v>
      </c>
      <c r="M34">
        <v>1811049</v>
      </c>
      <c r="N34">
        <v>1905946</v>
      </c>
      <c r="O34">
        <v>2061742</v>
      </c>
      <c r="P34">
        <v>2061970</v>
      </c>
      <c r="Q34">
        <v>1802963</v>
      </c>
      <c r="R34">
        <v>1806825</v>
      </c>
      <c r="S34">
        <v>1864840</v>
      </c>
      <c r="T34">
        <v>1882040</v>
      </c>
      <c r="U34">
        <v>1899734</v>
      </c>
      <c r="V34">
        <v>1907000</v>
      </c>
      <c r="W34">
        <v>1908405</v>
      </c>
      <c r="X34">
        <v>1897567</v>
      </c>
      <c r="Y34">
        <v>1884001</v>
      </c>
      <c r="Z34">
        <v>1868948</v>
      </c>
      <c r="AA34">
        <v>1860664</v>
      </c>
      <c r="AB34">
        <v>1812450</v>
      </c>
      <c r="AC34">
        <v>1343214</v>
      </c>
      <c r="AD34">
        <v>1304706</v>
      </c>
      <c r="AE34">
        <v>1314390</v>
      </c>
      <c r="AF34">
        <v>1429961</v>
      </c>
      <c r="AG34">
        <v>1768941</v>
      </c>
      <c r="AH34">
        <v>1545773</v>
      </c>
      <c r="AI34">
        <v>1285223</v>
      </c>
      <c r="AJ34">
        <v>1205913</v>
      </c>
      <c r="AK34">
        <v>1175453</v>
      </c>
      <c r="AL34">
        <v>1062656</v>
      </c>
      <c r="AM34">
        <v>1648875</v>
      </c>
      <c r="AN34">
        <v>1657944</v>
      </c>
      <c r="AO34">
        <v>6673981</v>
      </c>
      <c r="AP34">
        <v>6640216.3200000003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</row>
    <row r="35" spans="1:53">
      <c r="A35" t="s">
        <v>1236</v>
      </c>
      <c r="B35">
        <v>549979310</v>
      </c>
      <c r="C35">
        <v>521089612</v>
      </c>
      <c r="D35">
        <v>523906195</v>
      </c>
      <c r="E35">
        <v>514422937</v>
      </c>
      <c r="F35">
        <v>521944825</v>
      </c>
      <c r="G35">
        <v>502890669</v>
      </c>
      <c r="H35">
        <v>502997458</v>
      </c>
      <c r="I35">
        <v>480598502</v>
      </c>
      <c r="J35">
        <v>470365698</v>
      </c>
      <c r="K35">
        <v>453618475</v>
      </c>
      <c r="L35">
        <v>440032231</v>
      </c>
      <c r="M35">
        <v>436286807</v>
      </c>
      <c r="N35">
        <v>420527607</v>
      </c>
      <c r="O35">
        <v>409197704</v>
      </c>
      <c r="P35">
        <v>390903733</v>
      </c>
      <c r="Q35">
        <v>372397993</v>
      </c>
      <c r="R35">
        <v>361683520</v>
      </c>
      <c r="S35">
        <v>341708079</v>
      </c>
      <c r="T35">
        <v>327766079</v>
      </c>
      <c r="U35">
        <v>324942990</v>
      </c>
      <c r="V35">
        <v>299768872</v>
      </c>
      <c r="W35">
        <v>287569355</v>
      </c>
      <c r="X35">
        <v>277990843</v>
      </c>
      <c r="Y35">
        <v>264270679</v>
      </c>
      <c r="Z35">
        <v>251590408</v>
      </c>
      <c r="AA35">
        <v>238066807</v>
      </c>
      <c r="AB35">
        <v>230084745</v>
      </c>
      <c r="AC35">
        <v>217986803</v>
      </c>
      <c r="AD35">
        <v>205082176</v>
      </c>
      <c r="AE35">
        <v>191378745</v>
      </c>
      <c r="AF35">
        <v>187307912</v>
      </c>
      <c r="AG35">
        <v>179617509</v>
      </c>
      <c r="AH35">
        <v>167044714</v>
      </c>
      <c r="AI35">
        <v>155937221</v>
      </c>
      <c r="AJ35">
        <v>147295172</v>
      </c>
      <c r="AK35">
        <v>141596497</v>
      </c>
      <c r="AL35">
        <v>134522247</v>
      </c>
      <c r="AM35">
        <v>126156257</v>
      </c>
      <c r="AN35">
        <v>116576969</v>
      </c>
      <c r="AO35">
        <v>113457690</v>
      </c>
      <c r="AP35">
        <v>106432982.75</v>
      </c>
      <c r="AQ35">
        <v>98255037</v>
      </c>
      <c r="AR35">
        <v>95655098.579999998</v>
      </c>
      <c r="AS35">
        <v>88414497</v>
      </c>
      <c r="AT35">
        <v>80317047.219999999</v>
      </c>
      <c r="AU35">
        <v>17080632</v>
      </c>
      <c r="AV35">
        <v>15708078</v>
      </c>
      <c r="AW35">
        <v>47524361</v>
      </c>
      <c r="AX35">
        <v>53498131</v>
      </c>
      <c r="AY35">
        <v>32775392</v>
      </c>
      <c r="AZ35">
        <v>37204136</v>
      </c>
      <c r="BA35">
        <v>38409155</v>
      </c>
    </row>
    <row r="36" spans="1:53">
      <c r="A36" t="s">
        <v>1009</v>
      </c>
      <c r="B36">
        <v>3167511710</v>
      </c>
      <c r="C36">
        <v>3089066396</v>
      </c>
      <c r="D36">
        <v>3135107579</v>
      </c>
      <c r="E36">
        <v>3033814358</v>
      </c>
      <c r="F36">
        <v>2840174270</v>
      </c>
      <c r="G36">
        <v>2791550954</v>
      </c>
      <c r="H36">
        <v>2813768779</v>
      </c>
      <c r="I36">
        <v>2714117289</v>
      </c>
      <c r="J36">
        <v>2737268887</v>
      </c>
      <c r="K36">
        <v>2640480385</v>
      </c>
      <c r="L36">
        <v>2624009967</v>
      </c>
      <c r="M36">
        <v>2593729763</v>
      </c>
      <c r="N36">
        <v>2513018479</v>
      </c>
      <c r="O36">
        <v>2483603353</v>
      </c>
      <c r="P36">
        <v>2484351923</v>
      </c>
      <c r="Q36">
        <v>2480723467</v>
      </c>
      <c r="R36">
        <v>2491955984</v>
      </c>
      <c r="S36">
        <v>2400371869</v>
      </c>
      <c r="T36">
        <v>2375344847</v>
      </c>
      <c r="U36">
        <v>2325309485</v>
      </c>
      <c r="V36">
        <v>2243092423</v>
      </c>
      <c r="W36">
        <v>2231866555</v>
      </c>
      <c r="X36">
        <v>2213567663</v>
      </c>
      <c r="Y36">
        <v>2180644953</v>
      </c>
      <c r="Z36">
        <v>2108450738</v>
      </c>
      <c r="AA36">
        <v>2143652667</v>
      </c>
      <c r="AB36">
        <v>2080975011</v>
      </c>
      <c r="AC36">
        <v>2057978524</v>
      </c>
      <c r="AD36">
        <v>2053037874</v>
      </c>
      <c r="AE36">
        <v>2013315040</v>
      </c>
      <c r="AF36">
        <v>2007654092</v>
      </c>
      <c r="AG36">
        <v>1896631742</v>
      </c>
      <c r="AH36">
        <v>1876621230</v>
      </c>
      <c r="AI36">
        <v>1812025897</v>
      </c>
      <c r="AJ36">
        <v>1703375844</v>
      </c>
      <c r="AK36">
        <v>1677982396</v>
      </c>
      <c r="AL36">
        <v>1555974442</v>
      </c>
      <c r="AM36">
        <v>1616976746</v>
      </c>
      <c r="AN36">
        <v>1517804163</v>
      </c>
      <c r="AO36">
        <v>1525739121</v>
      </c>
      <c r="AP36">
        <v>1406040098.1800001</v>
      </c>
      <c r="AQ36">
        <v>1314832054</v>
      </c>
      <c r="AR36">
        <v>1317487401.3900001</v>
      </c>
      <c r="AS36">
        <v>1284712239</v>
      </c>
      <c r="AT36">
        <v>1226575997.49</v>
      </c>
      <c r="AU36">
        <v>1122740146</v>
      </c>
      <c r="AV36">
        <v>1070518400</v>
      </c>
      <c r="AW36">
        <v>1100247333</v>
      </c>
      <c r="AX36">
        <v>1189891896</v>
      </c>
      <c r="AY36">
        <v>1015855527</v>
      </c>
      <c r="AZ36">
        <v>967943732</v>
      </c>
      <c r="BA36">
        <v>994130212</v>
      </c>
    </row>
    <row r="37" spans="1:53">
      <c r="A37" t="s">
        <v>1010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>
      <c r="A38" t="s">
        <v>1011</v>
      </c>
      <c r="B38">
        <v>30246821</v>
      </c>
      <c r="C38">
        <v>30246821</v>
      </c>
      <c r="D38">
        <v>30486147</v>
      </c>
      <c r="E38">
        <v>30486147</v>
      </c>
      <c r="F38">
        <v>30486147</v>
      </c>
      <c r="G38">
        <v>30486147</v>
      </c>
      <c r="H38">
        <v>30486147</v>
      </c>
      <c r="I38">
        <v>30486147</v>
      </c>
      <c r="J38">
        <v>30486147</v>
      </c>
      <c r="K38">
        <v>30486147</v>
      </c>
      <c r="L38">
        <v>30486147</v>
      </c>
      <c r="M38">
        <v>30486147</v>
      </c>
      <c r="N38">
        <v>30486147</v>
      </c>
      <c r="O38">
        <v>30486147</v>
      </c>
      <c r="P38">
        <v>30486147</v>
      </c>
      <c r="Q38">
        <v>30486147</v>
      </c>
      <c r="R38">
        <v>30486147</v>
      </c>
      <c r="S38">
        <v>30486147</v>
      </c>
      <c r="T38">
        <v>30486147</v>
      </c>
      <c r="U38">
        <v>30486147</v>
      </c>
      <c r="V38">
        <v>30486147</v>
      </c>
      <c r="W38">
        <v>30486147</v>
      </c>
      <c r="X38">
        <v>30486147</v>
      </c>
      <c r="Y38">
        <v>30486147</v>
      </c>
      <c r="Z38">
        <v>30486147</v>
      </c>
      <c r="AA38">
        <v>30486147</v>
      </c>
      <c r="AB38">
        <v>30486147</v>
      </c>
      <c r="AC38">
        <v>30486147</v>
      </c>
      <c r="AD38">
        <v>30486147</v>
      </c>
      <c r="AE38">
        <v>30486147</v>
      </c>
      <c r="AF38">
        <v>30486147</v>
      </c>
      <c r="AG38">
        <v>30486147</v>
      </c>
      <c r="AH38">
        <v>30486147</v>
      </c>
      <c r="AI38">
        <v>30486147</v>
      </c>
      <c r="AJ38">
        <v>30486147</v>
      </c>
      <c r="AK38">
        <v>30486147</v>
      </c>
      <c r="AL38">
        <v>30486147</v>
      </c>
      <c r="AM38">
        <v>30486147</v>
      </c>
      <c r="AN38">
        <v>30486147</v>
      </c>
      <c r="AO38">
        <v>30486147</v>
      </c>
      <c r="AP38">
        <v>30486146.969999999</v>
      </c>
      <c r="AQ38">
        <v>30486147</v>
      </c>
      <c r="AR38">
        <v>30486146.969999999</v>
      </c>
      <c r="AS38">
        <v>30486147</v>
      </c>
      <c r="AT38">
        <v>30486146.969999999</v>
      </c>
      <c r="AU38">
        <v>30486147</v>
      </c>
      <c r="AV38">
        <v>30486147</v>
      </c>
      <c r="AW38">
        <v>30486147</v>
      </c>
      <c r="AX38">
        <v>30486147</v>
      </c>
      <c r="AY38">
        <v>30486147</v>
      </c>
      <c r="AZ38">
        <v>30486147</v>
      </c>
      <c r="BA38">
        <v>30486147</v>
      </c>
    </row>
    <row r="39" spans="1:53">
      <c r="A39" t="s">
        <v>1012</v>
      </c>
      <c r="B39">
        <v>30246821</v>
      </c>
      <c r="C39">
        <v>30246821</v>
      </c>
      <c r="D39">
        <v>30486147</v>
      </c>
      <c r="E39">
        <v>30486147</v>
      </c>
      <c r="F39">
        <v>30486147</v>
      </c>
      <c r="G39">
        <v>30486147</v>
      </c>
      <c r="H39">
        <v>30486147</v>
      </c>
      <c r="I39">
        <v>30486147</v>
      </c>
      <c r="J39">
        <v>30486147</v>
      </c>
      <c r="K39">
        <v>30486147</v>
      </c>
      <c r="L39">
        <v>30486147</v>
      </c>
      <c r="M39">
        <v>30486147</v>
      </c>
      <c r="N39">
        <v>30486147</v>
      </c>
      <c r="O39">
        <v>30486147</v>
      </c>
      <c r="P39">
        <v>30486147</v>
      </c>
      <c r="Q39">
        <v>30486147</v>
      </c>
      <c r="R39">
        <v>30486147</v>
      </c>
      <c r="S39">
        <v>30486147</v>
      </c>
      <c r="T39">
        <v>30486147</v>
      </c>
      <c r="U39">
        <v>30486147</v>
      </c>
      <c r="V39">
        <v>30486147</v>
      </c>
      <c r="W39">
        <v>30486147</v>
      </c>
      <c r="X39">
        <v>30486147</v>
      </c>
      <c r="Y39">
        <v>30486147</v>
      </c>
      <c r="Z39">
        <v>30486147</v>
      </c>
      <c r="AA39">
        <v>30486147</v>
      </c>
      <c r="AB39">
        <v>30486147</v>
      </c>
      <c r="AC39">
        <v>30486147</v>
      </c>
      <c r="AD39">
        <v>30486147</v>
      </c>
      <c r="AE39">
        <v>30486147</v>
      </c>
      <c r="AF39">
        <v>30486147</v>
      </c>
      <c r="AG39">
        <v>30486147</v>
      </c>
      <c r="AH39">
        <v>30486147</v>
      </c>
      <c r="AI39">
        <v>30486147</v>
      </c>
      <c r="AJ39">
        <v>30486147</v>
      </c>
      <c r="AK39">
        <v>30486147</v>
      </c>
      <c r="AL39">
        <v>30486147</v>
      </c>
      <c r="AM39">
        <v>30486147</v>
      </c>
      <c r="AN39">
        <v>30486147</v>
      </c>
      <c r="AO39">
        <v>30486147</v>
      </c>
      <c r="AP39">
        <v>30486146.969999999</v>
      </c>
      <c r="AQ39">
        <v>30486147</v>
      </c>
      <c r="AR39">
        <v>30486146.969999999</v>
      </c>
      <c r="AS39">
        <v>30486147</v>
      </c>
      <c r="AT39">
        <v>30486146.969999999</v>
      </c>
      <c r="AU39">
        <v>30486147</v>
      </c>
      <c r="AV39">
        <v>30486147</v>
      </c>
      <c r="AW39">
        <v>30486147</v>
      </c>
      <c r="AX39">
        <v>30486147</v>
      </c>
      <c r="AY39">
        <v>30486147</v>
      </c>
      <c r="AZ39">
        <v>30486147</v>
      </c>
      <c r="BA39">
        <v>30486147</v>
      </c>
    </row>
    <row r="40" spans="1:53">
      <c r="A40" t="s">
        <v>1013</v>
      </c>
      <c r="B40">
        <v>23693276</v>
      </c>
      <c r="C40">
        <v>23693276</v>
      </c>
      <c r="D40">
        <v>23932602</v>
      </c>
      <c r="E40">
        <v>23932602</v>
      </c>
      <c r="F40">
        <v>23932602</v>
      </c>
      <c r="G40">
        <v>23932602</v>
      </c>
      <c r="H40">
        <v>23932602</v>
      </c>
      <c r="I40">
        <v>23932602</v>
      </c>
      <c r="J40">
        <v>23932602</v>
      </c>
      <c r="K40">
        <v>23932602</v>
      </c>
      <c r="L40">
        <v>23932602</v>
      </c>
      <c r="M40">
        <v>23932602</v>
      </c>
      <c r="N40">
        <v>23932602</v>
      </c>
      <c r="O40">
        <v>23932602</v>
      </c>
      <c r="P40">
        <v>23932602</v>
      </c>
      <c r="Q40">
        <v>23932602</v>
      </c>
      <c r="R40">
        <v>23932602</v>
      </c>
      <c r="S40">
        <v>23932602</v>
      </c>
      <c r="T40">
        <v>23932602</v>
      </c>
      <c r="U40">
        <v>23932602</v>
      </c>
      <c r="V40">
        <v>23932602</v>
      </c>
      <c r="W40">
        <v>23932602</v>
      </c>
      <c r="X40">
        <v>23932602</v>
      </c>
      <c r="Y40">
        <v>23932602</v>
      </c>
      <c r="Z40">
        <v>23932602</v>
      </c>
      <c r="AA40">
        <v>23932602</v>
      </c>
      <c r="AB40">
        <v>23932602</v>
      </c>
      <c r="AC40">
        <v>23932602</v>
      </c>
      <c r="AD40">
        <v>23932602</v>
      </c>
      <c r="AE40">
        <v>23932602</v>
      </c>
      <c r="AF40">
        <v>23932602</v>
      </c>
      <c r="AG40">
        <v>23932602</v>
      </c>
      <c r="AH40">
        <v>23932602</v>
      </c>
      <c r="AI40">
        <v>23932602</v>
      </c>
      <c r="AJ40">
        <v>23932602</v>
      </c>
      <c r="AK40">
        <v>23932602</v>
      </c>
      <c r="AL40">
        <v>23932602</v>
      </c>
      <c r="AM40">
        <v>23932602</v>
      </c>
      <c r="AN40">
        <v>23932602</v>
      </c>
      <c r="AO40">
        <v>23932602</v>
      </c>
      <c r="AP40">
        <v>23932601.93</v>
      </c>
      <c r="AQ40">
        <v>23932602</v>
      </c>
      <c r="AR40">
        <v>23932601.93</v>
      </c>
      <c r="AS40">
        <v>23932602</v>
      </c>
      <c r="AT40">
        <v>23932601.93</v>
      </c>
      <c r="AU40">
        <v>23932602</v>
      </c>
      <c r="AV40">
        <v>23932602</v>
      </c>
      <c r="AW40">
        <v>23932602</v>
      </c>
      <c r="AX40">
        <v>23932602</v>
      </c>
      <c r="AY40">
        <v>23932602</v>
      </c>
      <c r="AZ40">
        <v>23932602</v>
      </c>
      <c r="BA40">
        <v>23932602</v>
      </c>
    </row>
    <row r="41" spans="1:53">
      <c r="A41" t="s">
        <v>1014</v>
      </c>
      <c r="B41">
        <v>23693276</v>
      </c>
      <c r="C41">
        <v>23693276</v>
      </c>
      <c r="D41">
        <v>23932602</v>
      </c>
      <c r="E41">
        <v>23932602</v>
      </c>
      <c r="F41">
        <v>23932602</v>
      </c>
      <c r="G41">
        <v>23932602</v>
      </c>
      <c r="H41">
        <v>23932602</v>
      </c>
      <c r="I41">
        <v>23932602</v>
      </c>
      <c r="J41">
        <v>23932602</v>
      </c>
      <c r="K41">
        <v>23932602</v>
      </c>
      <c r="L41">
        <v>23932602</v>
      </c>
      <c r="M41">
        <v>23932602</v>
      </c>
      <c r="N41">
        <v>23932602</v>
      </c>
      <c r="O41">
        <v>23932602</v>
      </c>
      <c r="P41">
        <v>23932602</v>
      </c>
      <c r="Q41">
        <v>23932602</v>
      </c>
      <c r="R41">
        <v>23932602</v>
      </c>
      <c r="S41">
        <v>23932602</v>
      </c>
      <c r="T41">
        <v>23932602</v>
      </c>
      <c r="U41">
        <v>23932602</v>
      </c>
      <c r="V41">
        <v>23932602</v>
      </c>
      <c r="W41">
        <v>23932602</v>
      </c>
      <c r="X41">
        <v>23932602</v>
      </c>
      <c r="Y41">
        <v>23932602</v>
      </c>
      <c r="Z41">
        <v>23932602</v>
      </c>
      <c r="AA41">
        <v>23932602</v>
      </c>
      <c r="AB41">
        <v>23932602</v>
      </c>
      <c r="AC41">
        <v>23932602</v>
      </c>
      <c r="AD41">
        <v>23932602</v>
      </c>
      <c r="AE41">
        <v>23932602</v>
      </c>
      <c r="AF41">
        <v>23932602</v>
      </c>
      <c r="AG41">
        <v>23932602</v>
      </c>
      <c r="AH41">
        <v>23932602</v>
      </c>
      <c r="AI41">
        <v>23932602</v>
      </c>
      <c r="AJ41">
        <v>23932602</v>
      </c>
      <c r="AK41">
        <v>23932602</v>
      </c>
      <c r="AL41">
        <v>23932602</v>
      </c>
      <c r="AM41">
        <v>23932602</v>
      </c>
      <c r="AN41">
        <v>23932602</v>
      </c>
      <c r="AO41">
        <v>23932602</v>
      </c>
      <c r="AP41">
        <v>23932601.93</v>
      </c>
      <c r="AQ41">
        <v>23932602</v>
      </c>
      <c r="AR41">
        <v>23932601.93</v>
      </c>
      <c r="AS41">
        <v>23932602</v>
      </c>
      <c r="AT41">
        <v>23932601.93</v>
      </c>
      <c r="AU41">
        <v>23932602</v>
      </c>
      <c r="AV41">
        <v>23932602</v>
      </c>
      <c r="AW41">
        <v>23932602</v>
      </c>
      <c r="AX41">
        <v>23932602</v>
      </c>
      <c r="AY41">
        <v>23932602</v>
      </c>
      <c r="AZ41">
        <v>23932602</v>
      </c>
      <c r="BA41">
        <v>23932602</v>
      </c>
    </row>
    <row r="42" spans="1:53">
      <c r="A42" t="s">
        <v>1015</v>
      </c>
      <c r="B42">
        <v>18103110</v>
      </c>
      <c r="C42">
        <v>18103110</v>
      </c>
      <c r="D42">
        <v>18103110</v>
      </c>
      <c r="E42">
        <v>18103110</v>
      </c>
      <c r="F42">
        <v>18103110</v>
      </c>
      <c r="G42">
        <v>18103110</v>
      </c>
      <c r="H42">
        <v>18103110</v>
      </c>
      <c r="I42">
        <v>18103110</v>
      </c>
      <c r="J42">
        <v>18103110</v>
      </c>
      <c r="K42">
        <v>18103110</v>
      </c>
      <c r="L42">
        <v>18103110</v>
      </c>
      <c r="M42">
        <v>18103110</v>
      </c>
      <c r="N42">
        <v>18103110</v>
      </c>
      <c r="O42">
        <v>18103110</v>
      </c>
      <c r="P42">
        <v>18103110</v>
      </c>
      <c r="Q42">
        <v>18103110</v>
      </c>
      <c r="R42">
        <v>18103110</v>
      </c>
      <c r="S42">
        <v>18103110</v>
      </c>
      <c r="T42">
        <v>18103110</v>
      </c>
      <c r="U42">
        <v>18103110</v>
      </c>
      <c r="V42">
        <v>18103110</v>
      </c>
      <c r="W42">
        <v>18103110</v>
      </c>
      <c r="X42">
        <v>18103110</v>
      </c>
      <c r="Y42">
        <v>18103110</v>
      </c>
      <c r="Z42">
        <v>18103110</v>
      </c>
      <c r="AA42">
        <v>18103110</v>
      </c>
      <c r="AB42">
        <v>18103110</v>
      </c>
      <c r="AC42">
        <v>18103110</v>
      </c>
      <c r="AD42">
        <v>18103110</v>
      </c>
      <c r="AE42">
        <v>18103110</v>
      </c>
      <c r="AF42">
        <v>18103110</v>
      </c>
      <c r="AG42">
        <v>18103110</v>
      </c>
      <c r="AH42">
        <v>18103110</v>
      </c>
      <c r="AI42">
        <v>18103110</v>
      </c>
      <c r="AJ42">
        <v>18103110</v>
      </c>
      <c r="AK42">
        <v>18103110</v>
      </c>
      <c r="AL42">
        <v>18103110</v>
      </c>
      <c r="AM42">
        <v>18103110</v>
      </c>
      <c r="AN42">
        <v>18103110</v>
      </c>
      <c r="AO42">
        <v>18103110</v>
      </c>
      <c r="AP42">
        <v>18103109.98</v>
      </c>
      <c r="AQ42">
        <v>18103110</v>
      </c>
      <c r="AR42">
        <v>18103109.98</v>
      </c>
      <c r="AS42">
        <v>18103110</v>
      </c>
      <c r="AT42">
        <v>18103109.98</v>
      </c>
      <c r="AU42">
        <v>18103110</v>
      </c>
      <c r="AV42">
        <v>18103110</v>
      </c>
      <c r="AW42">
        <v>18103110</v>
      </c>
      <c r="AX42">
        <v>18103110</v>
      </c>
      <c r="AY42">
        <v>18103110</v>
      </c>
      <c r="AZ42">
        <v>18103110</v>
      </c>
      <c r="BA42">
        <v>18103110</v>
      </c>
    </row>
    <row r="43" spans="1:53">
      <c r="A43" t="s">
        <v>1016</v>
      </c>
      <c r="B43">
        <v>18103110</v>
      </c>
      <c r="C43">
        <v>18103110</v>
      </c>
      <c r="D43">
        <v>18103110</v>
      </c>
      <c r="E43">
        <v>18103110</v>
      </c>
      <c r="F43">
        <v>18103110</v>
      </c>
      <c r="G43">
        <v>18103110</v>
      </c>
      <c r="H43">
        <v>18103110</v>
      </c>
      <c r="I43">
        <v>18103110</v>
      </c>
      <c r="J43">
        <v>18103110</v>
      </c>
      <c r="K43">
        <v>18103110</v>
      </c>
      <c r="L43">
        <v>18103110</v>
      </c>
      <c r="M43">
        <v>18103110</v>
      </c>
      <c r="N43">
        <v>18103110</v>
      </c>
      <c r="O43">
        <v>18103110</v>
      </c>
      <c r="P43">
        <v>18103110</v>
      </c>
      <c r="Q43">
        <v>18103110</v>
      </c>
      <c r="R43">
        <v>18103110</v>
      </c>
      <c r="S43">
        <v>18103110</v>
      </c>
      <c r="T43">
        <v>18103110</v>
      </c>
      <c r="U43">
        <v>18103110</v>
      </c>
      <c r="V43">
        <v>18103110</v>
      </c>
      <c r="W43">
        <v>18103110</v>
      </c>
      <c r="X43">
        <v>18103110</v>
      </c>
      <c r="Y43">
        <v>18103110</v>
      </c>
      <c r="Z43">
        <v>18103110</v>
      </c>
      <c r="AA43">
        <v>18103110</v>
      </c>
      <c r="AB43">
        <v>18103110</v>
      </c>
      <c r="AC43">
        <v>18103110</v>
      </c>
      <c r="AD43">
        <v>18103110</v>
      </c>
      <c r="AE43">
        <v>18103110</v>
      </c>
      <c r="AF43">
        <v>18103110</v>
      </c>
      <c r="AG43">
        <v>18103110</v>
      </c>
      <c r="AH43">
        <v>18103110</v>
      </c>
      <c r="AI43">
        <v>18103110</v>
      </c>
      <c r="AJ43">
        <v>18103110</v>
      </c>
      <c r="AK43">
        <v>18103110</v>
      </c>
      <c r="AL43">
        <v>18103110</v>
      </c>
      <c r="AM43">
        <v>18103110</v>
      </c>
      <c r="AN43">
        <v>18103110</v>
      </c>
      <c r="AO43">
        <v>18103110</v>
      </c>
      <c r="AP43">
        <v>18103109.98</v>
      </c>
      <c r="AQ43">
        <v>18103110</v>
      </c>
      <c r="AR43">
        <v>18103109.98</v>
      </c>
      <c r="AS43">
        <v>18103110</v>
      </c>
      <c r="AT43">
        <v>18103109.98</v>
      </c>
      <c r="AU43">
        <v>18103110</v>
      </c>
      <c r="AV43">
        <v>18103110</v>
      </c>
      <c r="AW43">
        <v>18103110</v>
      </c>
      <c r="AX43">
        <v>18103110</v>
      </c>
      <c r="AY43">
        <v>18103110</v>
      </c>
      <c r="AZ43">
        <v>18103110</v>
      </c>
      <c r="BA43">
        <v>18103110</v>
      </c>
    </row>
    <row r="44" spans="1:53">
      <c r="A44" t="s">
        <v>1017</v>
      </c>
      <c r="B44">
        <v>362104745</v>
      </c>
      <c r="C44">
        <v>348672540</v>
      </c>
      <c r="D44">
        <v>344494098</v>
      </c>
      <c r="E44">
        <v>353368100</v>
      </c>
      <c r="F44">
        <v>342085179</v>
      </c>
      <c r="G44">
        <v>333253787</v>
      </c>
      <c r="H44">
        <v>326530083</v>
      </c>
      <c r="I44">
        <v>325201248</v>
      </c>
      <c r="J44">
        <v>315140325</v>
      </c>
      <c r="K44">
        <v>307691752</v>
      </c>
      <c r="L44">
        <v>299087941</v>
      </c>
      <c r="M44">
        <v>296182624</v>
      </c>
      <c r="N44">
        <v>284316529</v>
      </c>
      <c r="O44">
        <v>279119671</v>
      </c>
      <c r="P44">
        <v>270798204</v>
      </c>
      <c r="Q44">
        <v>270147405</v>
      </c>
      <c r="R44">
        <v>259924044</v>
      </c>
      <c r="S44">
        <v>248180247</v>
      </c>
      <c r="T44">
        <v>238317807</v>
      </c>
      <c r="U44">
        <v>228411186</v>
      </c>
      <c r="V44">
        <v>228920851</v>
      </c>
      <c r="W44">
        <v>223688662</v>
      </c>
      <c r="X44">
        <v>214739183</v>
      </c>
      <c r="Y44">
        <v>211608415</v>
      </c>
      <c r="Z44">
        <v>199200422</v>
      </c>
      <c r="AA44">
        <v>190917316</v>
      </c>
      <c r="AB44">
        <v>179568040</v>
      </c>
      <c r="AC44">
        <v>174987216</v>
      </c>
      <c r="AD44">
        <v>163018832</v>
      </c>
      <c r="AE44">
        <v>153451764</v>
      </c>
      <c r="AF44">
        <v>143905492</v>
      </c>
      <c r="AG44">
        <v>138879773</v>
      </c>
      <c r="AH44">
        <v>128743484</v>
      </c>
      <c r="AI44">
        <v>123526146</v>
      </c>
      <c r="AJ44">
        <v>115452392</v>
      </c>
      <c r="AK44">
        <v>110842150</v>
      </c>
      <c r="AL44">
        <v>101828668</v>
      </c>
      <c r="AM44">
        <v>99012627</v>
      </c>
      <c r="AN44">
        <v>92373079</v>
      </c>
      <c r="AO44">
        <v>89834296</v>
      </c>
      <c r="AP44">
        <v>83708270.109999999</v>
      </c>
      <c r="AQ44">
        <v>77128077</v>
      </c>
      <c r="AR44">
        <v>73198532.170000002</v>
      </c>
      <c r="AS44">
        <v>73180364</v>
      </c>
      <c r="AT44">
        <v>68776723.010000005</v>
      </c>
      <c r="AU44">
        <v>65061500</v>
      </c>
      <c r="AV44">
        <v>62491358</v>
      </c>
      <c r="AW44">
        <v>62327863</v>
      </c>
      <c r="AX44">
        <v>58477843</v>
      </c>
      <c r="AY44">
        <v>55645688</v>
      </c>
      <c r="AZ44">
        <v>52964205</v>
      </c>
      <c r="BA44">
        <v>52233150</v>
      </c>
    </row>
    <row r="45" spans="1:53">
      <c r="A45" t="s">
        <v>1018</v>
      </c>
      <c r="B45">
        <v>3050000</v>
      </c>
      <c r="C45">
        <v>3050000</v>
      </c>
      <c r="D45">
        <v>6257966</v>
      </c>
      <c r="E45">
        <v>6257966</v>
      </c>
      <c r="F45">
        <v>3050000</v>
      </c>
      <c r="G45">
        <v>3050000</v>
      </c>
      <c r="H45">
        <v>3050000</v>
      </c>
      <c r="I45">
        <v>3050000</v>
      </c>
      <c r="J45">
        <v>3050000</v>
      </c>
      <c r="K45">
        <v>3050000</v>
      </c>
      <c r="L45">
        <v>3050000</v>
      </c>
      <c r="M45">
        <v>3050000</v>
      </c>
      <c r="N45">
        <v>3050000</v>
      </c>
      <c r="O45">
        <v>3050000</v>
      </c>
      <c r="P45">
        <v>3050000</v>
      </c>
      <c r="Q45">
        <v>3050000</v>
      </c>
      <c r="R45">
        <v>3050000</v>
      </c>
      <c r="S45">
        <v>3050000</v>
      </c>
      <c r="T45">
        <v>3050000</v>
      </c>
      <c r="U45">
        <v>3050000</v>
      </c>
      <c r="V45">
        <v>3050000</v>
      </c>
      <c r="W45">
        <v>3050000</v>
      </c>
      <c r="X45">
        <v>3050000</v>
      </c>
      <c r="Y45">
        <v>3050000</v>
      </c>
      <c r="Z45">
        <v>3050000</v>
      </c>
      <c r="AA45">
        <v>3050000</v>
      </c>
      <c r="AB45">
        <v>3050000</v>
      </c>
      <c r="AC45">
        <v>3050000</v>
      </c>
      <c r="AD45">
        <v>3050000</v>
      </c>
      <c r="AE45">
        <v>3050000</v>
      </c>
      <c r="AF45">
        <v>3050000</v>
      </c>
      <c r="AG45">
        <v>3050000</v>
      </c>
      <c r="AH45">
        <v>3050000</v>
      </c>
      <c r="AI45">
        <v>3050000</v>
      </c>
      <c r="AJ45">
        <v>3050000</v>
      </c>
      <c r="AK45">
        <v>3050000</v>
      </c>
      <c r="AL45">
        <v>3050000</v>
      </c>
      <c r="AM45">
        <v>3050000</v>
      </c>
      <c r="AN45">
        <v>3050000</v>
      </c>
      <c r="AO45">
        <v>3050000</v>
      </c>
      <c r="AP45">
        <v>3050000</v>
      </c>
      <c r="AQ45">
        <v>3050000</v>
      </c>
      <c r="AR45">
        <v>3050000</v>
      </c>
      <c r="AS45">
        <v>3050000</v>
      </c>
      <c r="AT45">
        <v>3050000</v>
      </c>
      <c r="AU45">
        <v>3050000</v>
      </c>
      <c r="AV45">
        <v>3050000</v>
      </c>
      <c r="AW45">
        <v>3050000</v>
      </c>
      <c r="AX45">
        <v>3050000</v>
      </c>
      <c r="AY45">
        <v>2920000</v>
      </c>
      <c r="AZ45">
        <v>2920000</v>
      </c>
      <c r="BA45">
        <v>2920000</v>
      </c>
    </row>
    <row r="46" spans="1:53">
      <c r="A46" t="s">
        <v>1019</v>
      </c>
      <c r="B46">
        <v>3050000</v>
      </c>
      <c r="C46">
        <v>3050000</v>
      </c>
      <c r="D46">
        <v>3050000</v>
      </c>
      <c r="E46">
        <v>3050000</v>
      </c>
      <c r="F46">
        <v>3050000</v>
      </c>
      <c r="G46">
        <v>3050000</v>
      </c>
      <c r="H46">
        <v>3050000</v>
      </c>
      <c r="I46">
        <v>3050000</v>
      </c>
      <c r="J46">
        <v>3050000</v>
      </c>
      <c r="K46">
        <v>3050000</v>
      </c>
      <c r="L46">
        <v>3050000</v>
      </c>
      <c r="M46">
        <v>3050000</v>
      </c>
      <c r="N46">
        <v>3050000</v>
      </c>
      <c r="O46">
        <v>3050000</v>
      </c>
      <c r="P46">
        <v>3050000</v>
      </c>
      <c r="Q46">
        <v>3050000</v>
      </c>
      <c r="R46">
        <v>3050000</v>
      </c>
      <c r="S46">
        <v>3050000</v>
      </c>
      <c r="T46">
        <v>3050000</v>
      </c>
      <c r="U46">
        <v>3050000</v>
      </c>
      <c r="V46">
        <v>3050000</v>
      </c>
      <c r="W46">
        <v>3050000</v>
      </c>
      <c r="X46">
        <v>3050000</v>
      </c>
      <c r="Y46">
        <v>3050000</v>
      </c>
      <c r="Z46">
        <v>3050000</v>
      </c>
      <c r="AA46">
        <v>3050000</v>
      </c>
      <c r="AB46">
        <v>3050000</v>
      </c>
      <c r="AC46">
        <v>3050000</v>
      </c>
      <c r="AD46">
        <v>3050000</v>
      </c>
      <c r="AE46">
        <v>3050000</v>
      </c>
      <c r="AF46">
        <v>3050000</v>
      </c>
      <c r="AG46">
        <v>3050000</v>
      </c>
      <c r="AH46">
        <v>3050000</v>
      </c>
      <c r="AI46">
        <v>3050000</v>
      </c>
      <c r="AJ46">
        <v>3050000</v>
      </c>
      <c r="AK46">
        <v>3050000</v>
      </c>
      <c r="AL46">
        <v>3050000</v>
      </c>
      <c r="AM46">
        <v>3050000</v>
      </c>
      <c r="AN46">
        <v>3050000</v>
      </c>
      <c r="AO46">
        <v>3050000</v>
      </c>
      <c r="AP46">
        <v>3050000</v>
      </c>
      <c r="AQ46">
        <v>3050000</v>
      </c>
      <c r="AR46">
        <v>3050000</v>
      </c>
      <c r="AS46">
        <v>3050000</v>
      </c>
      <c r="AT46">
        <v>3050000</v>
      </c>
      <c r="AU46">
        <v>3050000</v>
      </c>
      <c r="AV46">
        <v>3050000</v>
      </c>
      <c r="AW46">
        <v>3050000</v>
      </c>
      <c r="AX46">
        <v>3050000</v>
      </c>
      <c r="AY46">
        <v>2920000</v>
      </c>
      <c r="AZ46">
        <v>2920000</v>
      </c>
      <c r="BA46">
        <v>2920000</v>
      </c>
    </row>
    <row r="47" spans="1:53">
      <c r="A47" t="s">
        <v>1237</v>
      </c>
      <c r="B47">
        <v>0</v>
      </c>
      <c r="C47">
        <v>0</v>
      </c>
      <c r="D47">
        <v>3207966</v>
      </c>
      <c r="E47">
        <v>3207966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</row>
    <row r="48" spans="1:53">
      <c r="A48" t="s">
        <v>1020</v>
      </c>
      <c r="B48">
        <v>359054745</v>
      </c>
      <c r="C48">
        <v>345622540</v>
      </c>
      <c r="D48">
        <v>338236132</v>
      </c>
      <c r="E48">
        <v>347110134</v>
      </c>
      <c r="F48">
        <v>339035179</v>
      </c>
      <c r="G48">
        <v>330203787</v>
      </c>
      <c r="H48">
        <v>323480083</v>
      </c>
      <c r="I48">
        <v>322151248</v>
      </c>
      <c r="J48">
        <v>312090325</v>
      </c>
      <c r="K48">
        <v>304641752</v>
      </c>
      <c r="L48">
        <v>296037941</v>
      </c>
      <c r="M48">
        <v>293132624</v>
      </c>
      <c r="N48">
        <v>281266529</v>
      </c>
      <c r="O48">
        <v>276069671</v>
      </c>
      <c r="P48">
        <v>267748204</v>
      </c>
      <c r="Q48">
        <v>267097405</v>
      </c>
      <c r="R48">
        <v>256874044</v>
      </c>
      <c r="S48">
        <v>245130247</v>
      </c>
      <c r="T48">
        <v>235267807</v>
      </c>
      <c r="U48">
        <v>225361186</v>
      </c>
      <c r="V48">
        <v>225870851</v>
      </c>
      <c r="W48">
        <v>220638662</v>
      </c>
      <c r="X48">
        <v>211689183</v>
      </c>
      <c r="Y48">
        <v>208558415</v>
      </c>
      <c r="Z48">
        <v>196150422</v>
      </c>
      <c r="AA48">
        <v>187867316</v>
      </c>
      <c r="AB48">
        <v>176518040</v>
      </c>
      <c r="AC48">
        <v>171937216</v>
      </c>
      <c r="AD48">
        <v>159968832</v>
      </c>
      <c r="AE48">
        <v>150401764</v>
      </c>
      <c r="AF48">
        <v>140855492</v>
      </c>
      <c r="AG48">
        <v>135829773</v>
      </c>
      <c r="AH48">
        <v>125693484</v>
      </c>
      <c r="AI48">
        <v>120476146</v>
      </c>
      <c r="AJ48">
        <v>112402392</v>
      </c>
      <c r="AK48">
        <v>107792150</v>
      </c>
      <c r="AL48">
        <v>98778668</v>
      </c>
      <c r="AM48">
        <v>95962627</v>
      </c>
      <c r="AN48">
        <v>89323079</v>
      </c>
      <c r="AO48">
        <v>86784296</v>
      </c>
      <c r="AP48">
        <v>80658270.109999999</v>
      </c>
      <c r="AQ48">
        <v>74078077</v>
      </c>
      <c r="AR48">
        <v>70148532.170000002</v>
      </c>
      <c r="AS48">
        <v>70130364</v>
      </c>
      <c r="AT48">
        <v>65726723.009999998</v>
      </c>
      <c r="AU48">
        <v>62011500</v>
      </c>
      <c r="AV48">
        <v>59441358</v>
      </c>
      <c r="AW48">
        <v>59277863</v>
      </c>
      <c r="AX48">
        <v>55427843</v>
      </c>
      <c r="AY48">
        <v>52725688</v>
      </c>
      <c r="AZ48">
        <v>50044205</v>
      </c>
      <c r="BA48">
        <v>49313150</v>
      </c>
    </row>
    <row r="49" spans="1:53">
      <c r="A49" t="s">
        <v>872</v>
      </c>
      <c r="B49">
        <v>0</v>
      </c>
      <c r="C49">
        <v>0</v>
      </c>
      <c r="D49">
        <v>3207966</v>
      </c>
      <c r="E49">
        <v>3207966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</row>
    <row r="50" spans="1:53">
      <c r="A50" t="s">
        <v>1021</v>
      </c>
      <c r="B50">
        <v>35768499</v>
      </c>
      <c r="C50">
        <v>18247022</v>
      </c>
      <c r="D50">
        <v>19064484</v>
      </c>
      <c r="E50">
        <v>14592814</v>
      </c>
      <c r="F50">
        <v>22236724</v>
      </c>
      <c r="G50">
        <v>25755235</v>
      </c>
      <c r="H50">
        <v>27274816</v>
      </c>
      <c r="I50">
        <v>24661259</v>
      </c>
      <c r="J50">
        <v>19121516</v>
      </c>
      <c r="K50">
        <v>20808308</v>
      </c>
      <c r="L50">
        <v>20122872</v>
      </c>
      <c r="M50">
        <v>22417088</v>
      </c>
      <c r="N50">
        <v>22272886</v>
      </c>
      <c r="O50">
        <v>21295325</v>
      </c>
      <c r="P50">
        <v>21323903</v>
      </c>
      <c r="Q50">
        <v>20448275</v>
      </c>
      <c r="R50">
        <v>19786356</v>
      </c>
      <c r="S50">
        <v>20362694</v>
      </c>
      <c r="T50">
        <v>19677759</v>
      </c>
      <c r="U50">
        <v>19273102</v>
      </c>
      <c r="V50">
        <v>14843155</v>
      </c>
      <c r="W50">
        <v>15157456</v>
      </c>
      <c r="X50">
        <v>15969971</v>
      </c>
      <c r="Y50">
        <v>15792706</v>
      </c>
      <c r="Z50">
        <v>15823105</v>
      </c>
      <c r="AA50">
        <v>15860870</v>
      </c>
      <c r="AB50">
        <v>15779721</v>
      </c>
      <c r="AC50">
        <v>14664767</v>
      </c>
      <c r="AD50">
        <v>14177760</v>
      </c>
      <c r="AE50">
        <v>13570293</v>
      </c>
      <c r="AF50">
        <v>14309252</v>
      </c>
      <c r="AG50">
        <v>14961279</v>
      </c>
      <c r="AH50">
        <v>14166398</v>
      </c>
      <c r="AI50">
        <v>13036684</v>
      </c>
      <c r="AJ50">
        <v>12541634</v>
      </c>
      <c r="AK50">
        <v>12841203</v>
      </c>
      <c r="AL50">
        <v>10934372</v>
      </c>
      <c r="AM50">
        <v>8658359</v>
      </c>
      <c r="AN50">
        <v>8840016</v>
      </c>
      <c r="AO50">
        <v>9181185</v>
      </c>
      <c r="AP50">
        <v>9198713.3499999996</v>
      </c>
      <c r="AQ50">
        <v>13935326</v>
      </c>
      <c r="AR50">
        <v>13034831.390000001</v>
      </c>
      <c r="AS50">
        <v>12956028</v>
      </c>
      <c r="AT50">
        <v>12253954.199999999</v>
      </c>
      <c r="AU50">
        <v>12170862</v>
      </c>
      <c r="AV50">
        <v>12097156</v>
      </c>
      <c r="AW50">
        <v>13250588</v>
      </c>
      <c r="AX50">
        <v>13148986</v>
      </c>
      <c r="AY50">
        <v>11398283</v>
      </c>
      <c r="AZ50">
        <v>10500365</v>
      </c>
      <c r="BA50">
        <v>11123487</v>
      </c>
    </row>
    <row r="51" spans="1:53">
      <c r="A51" t="s">
        <v>1022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9198713.3499999996</v>
      </c>
      <c r="AQ51">
        <v>13935326</v>
      </c>
      <c r="AR51">
        <v>13034831.390000001</v>
      </c>
      <c r="AS51">
        <v>12956028</v>
      </c>
      <c r="AT51">
        <v>12253954.199999999</v>
      </c>
      <c r="AU51">
        <v>12170862</v>
      </c>
      <c r="AV51">
        <v>12097156</v>
      </c>
      <c r="AW51">
        <v>13250588</v>
      </c>
      <c r="AX51">
        <v>13148986</v>
      </c>
      <c r="AY51">
        <v>11398283</v>
      </c>
      <c r="AZ51">
        <v>10500365</v>
      </c>
      <c r="BA51">
        <v>11123487</v>
      </c>
    </row>
    <row r="52" spans="1:53">
      <c r="A52" t="s">
        <v>1238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7398702.5199999996</v>
      </c>
      <c r="AQ52">
        <v>10641918</v>
      </c>
      <c r="AR52">
        <v>10682663.640000001</v>
      </c>
      <c r="AS52">
        <v>10726312</v>
      </c>
      <c r="AT52">
        <v>10766987.449999999</v>
      </c>
      <c r="AU52">
        <v>10807993</v>
      </c>
      <c r="AV52">
        <v>10849332</v>
      </c>
      <c r="AW52">
        <v>10892748</v>
      </c>
      <c r="AX52">
        <v>10941913</v>
      </c>
      <c r="AY52">
        <v>10984352</v>
      </c>
      <c r="AZ52">
        <v>11032218</v>
      </c>
      <c r="BA52">
        <v>9708212</v>
      </c>
    </row>
    <row r="53" spans="1:53">
      <c r="A53" t="s">
        <v>1024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1800010.83</v>
      </c>
      <c r="AQ53">
        <v>3293408</v>
      </c>
      <c r="AR53">
        <v>2352167.75</v>
      </c>
      <c r="AS53">
        <v>2229716</v>
      </c>
      <c r="AT53">
        <v>1486966.75</v>
      </c>
      <c r="AU53">
        <v>1362869</v>
      </c>
      <c r="AV53">
        <v>1247824</v>
      </c>
      <c r="AW53">
        <v>2357840</v>
      </c>
      <c r="AX53">
        <v>2207073</v>
      </c>
      <c r="AY53">
        <v>413931</v>
      </c>
      <c r="AZ53">
        <v>-531853</v>
      </c>
      <c r="BA53">
        <v>1415275</v>
      </c>
    </row>
    <row r="54" spans="1:53">
      <c r="A54" t="s">
        <v>1026</v>
      </c>
      <c r="B54">
        <v>35768499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</row>
    <row r="55" spans="1:53">
      <c r="A55" t="s">
        <v>1027</v>
      </c>
      <c r="B55">
        <v>439669630</v>
      </c>
      <c r="C55">
        <v>408715948</v>
      </c>
      <c r="D55">
        <v>402386328</v>
      </c>
      <c r="E55">
        <v>406788660</v>
      </c>
      <c r="F55">
        <v>406357615</v>
      </c>
      <c r="G55">
        <v>401044734</v>
      </c>
      <c r="H55">
        <v>395840611</v>
      </c>
      <c r="I55">
        <v>391898219</v>
      </c>
      <c r="J55">
        <v>376297553</v>
      </c>
      <c r="K55">
        <v>370535772</v>
      </c>
      <c r="L55">
        <v>361246525</v>
      </c>
      <c r="M55">
        <v>360635424</v>
      </c>
      <c r="N55">
        <v>348625127</v>
      </c>
      <c r="O55">
        <v>342450708</v>
      </c>
      <c r="P55">
        <v>334157819</v>
      </c>
      <c r="Q55">
        <v>332631392</v>
      </c>
      <c r="R55">
        <v>321746112</v>
      </c>
      <c r="S55">
        <v>310578653</v>
      </c>
      <c r="T55">
        <v>300031278</v>
      </c>
      <c r="U55">
        <v>289720000</v>
      </c>
      <c r="V55">
        <v>285799718</v>
      </c>
      <c r="W55">
        <v>280881830</v>
      </c>
      <c r="X55">
        <v>272744866</v>
      </c>
      <c r="Y55">
        <v>269436833</v>
      </c>
      <c r="Z55">
        <v>257059239</v>
      </c>
      <c r="AA55">
        <v>248813898</v>
      </c>
      <c r="AB55">
        <v>237383473</v>
      </c>
      <c r="AC55">
        <v>231687695</v>
      </c>
      <c r="AD55">
        <v>219232304</v>
      </c>
      <c r="AE55">
        <v>209057769</v>
      </c>
      <c r="AF55">
        <v>200250456</v>
      </c>
      <c r="AG55">
        <v>195876764</v>
      </c>
      <c r="AH55">
        <v>184945594</v>
      </c>
      <c r="AI55">
        <v>178598542</v>
      </c>
      <c r="AJ55">
        <v>170029738</v>
      </c>
      <c r="AK55">
        <v>165719065</v>
      </c>
      <c r="AL55">
        <v>154798752</v>
      </c>
      <c r="AM55">
        <v>149706698</v>
      </c>
      <c r="AN55">
        <v>143248807</v>
      </c>
      <c r="AO55">
        <v>141051193</v>
      </c>
      <c r="AP55">
        <v>134942695.37</v>
      </c>
      <c r="AQ55">
        <v>133099115</v>
      </c>
      <c r="AR55">
        <v>128269075.45999999</v>
      </c>
      <c r="AS55">
        <v>128172104</v>
      </c>
      <c r="AT55">
        <v>123066389.12</v>
      </c>
      <c r="AU55">
        <v>119268074</v>
      </c>
      <c r="AV55">
        <v>116624226</v>
      </c>
      <c r="AW55">
        <v>117614163</v>
      </c>
      <c r="AX55">
        <v>113662541</v>
      </c>
      <c r="AY55">
        <v>109079683</v>
      </c>
      <c r="AZ55">
        <v>105500282</v>
      </c>
      <c r="BA55">
        <v>105392349</v>
      </c>
    </row>
    <row r="56" spans="1:53">
      <c r="A56" t="s">
        <v>1028</v>
      </c>
      <c r="B56">
        <v>51616419</v>
      </c>
      <c r="C56">
        <v>47865627</v>
      </c>
      <c r="D56">
        <v>48305691</v>
      </c>
      <c r="E56">
        <v>42923986</v>
      </c>
      <c r="F56">
        <v>47357104</v>
      </c>
      <c r="G56">
        <v>47538482</v>
      </c>
      <c r="H56">
        <v>46684721</v>
      </c>
      <c r="I56">
        <v>44625445</v>
      </c>
      <c r="J56">
        <v>41524369</v>
      </c>
      <c r="K56">
        <v>42788160</v>
      </c>
      <c r="L56">
        <v>39940140</v>
      </c>
      <c r="M56">
        <v>40119591</v>
      </c>
      <c r="N56">
        <v>39197168</v>
      </c>
      <c r="O56">
        <v>37260237</v>
      </c>
      <c r="P56">
        <v>34829369</v>
      </c>
      <c r="Q56">
        <v>33849525</v>
      </c>
      <c r="R56">
        <v>32165481</v>
      </c>
      <c r="S56">
        <v>31256425</v>
      </c>
      <c r="T56">
        <v>29778317</v>
      </c>
      <c r="U56">
        <v>28679132</v>
      </c>
      <c r="V56">
        <v>26413231</v>
      </c>
      <c r="W56">
        <v>25929800</v>
      </c>
      <c r="X56">
        <v>25410035</v>
      </c>
      <c r="Y56">
        <v>24789420</v>
      </c>
      <c r="Z56">
        <v>23626615</v>
      </c>
      <c r="AA56">
        <v>23121694</v>
      </c>
      <c r="AB56">
        <v>21439901</v>
      </c>
      <c r="AC56">
        <v>19330138</v>
      </c>
      <c r="AD56">
        <v>17775109</v>
      </c>
      <c r="AE56">
        <v>17660806</v>
      </c>
      <c r="AF56">
        <v>17247040</v>
      </c>
      <c r="AG56">
        <v>17458291</v>
      </c>
      <c r="AH56">
        <v>15875661</v>
      </c>
      <c r="AI56">
        <v>14835205</v>
      </c>
      <c r="AJ56">
        <v>13629958</v>
      </c>
      <c r="AK56">
        <v>13447707</v>
      </c>
      <c r="AL56">
        <v>12166685</v>
      </c>
      <c r="AM56">
        <v>11110838</v>
      </c>
      <c r="AN56">
        <v>11288307</v>
      </c>
      <c r="AO56">
        <v>11072052</v>
      </c>
      <c r="AP56">
        <v>10544773.43</v>
      </c>
      <c r="AQ56">
        <v>11010705</v>
      </c>
      <c r="AR56">
        <v>9946980.9800000004</v>
      </c>
      <c r="AS56">
        <v>9405779</v>
      </c>
      <c r="AT56">
        <v>8889700.5099999998</v>
      </c>
      <c r="AU56">
        <v>56</v>
      </c>
      <c r="AV56">
        <v>52</v>
      </c>
      <c r="AW56">
        <v>207</v>
      </c>
      <c r="AX56">
        <v>53</v>
      </c>
      <c r="AY56">
        <v>53</v>
      </c>
      <c r="AZ56">
        <v>53</v>
      </c>
      <c r="BA56">
        <v>49</v>
      </c>
    </row>
    <row r="57" spans="1:53">
      <c r="A57" t="s">
        <v>1029</v>
      </c>
      <c r="B57">
        <v>491286049</v>
      </c>
      <c r="C57">
        <v>456581575</v>
      </c>
      <c r="D57">
        <v>450692019</v>
      </c>
      <c r="E57">
        <v>449712646</v>
      </c>
      <c r="F57">
        <v>453714719</v>
      </c>
      <c r="G57">
        <v>448583216</v>
      </c>
      <c r="H57">
        <v>442525332</v>
      </c>
      <c r="I57">
        <v>436523664</v>
      </c>
      <c r="J57">
        <v>417821922</v>
      </c>
      <c r="K57">
        <v>413323932</v>
      </c>
      <c r="L57">
        <v>401186665</v>
      </c>
      <c r="M57">
        <v>400755015</v>
      </c>
      <c r="N57">
        <v>387822295</v>
      </c>
      <c r="O57">
        <v>379710945</v>
      </c>
      <c r="P57">
        <v>368987188</v>
      </c>
      <c r="Q57">
        <v>366480917</v>
      </c>
      <c r="R57">
        <v>353911593</v>
      </c>
      <c r="S57">
        <v>341835078</v>
      </c>
      <c r="T57">
        <v>329809595</v>
      </c>
      <c r="U57">
        <v>318399132</v>
      </c>
      <c r="V57">
        <v>312212949</v>
      </c>
      <c r="W57">
        <v>306811630</v>
      </c>
      <c r="X57">
        <v>298154901</v>
      </c>
      <c r="Y57">
        <v>294226253</v>
      </c>
      <c r="Z57">
        <v>280685854</v>
      </c>
      <c r="AA57">
        <v>271935592</v>
      </c>
      <c r="AB57">
        <v>258823374</v>
      </c>
      <c r="AC57">
        <v>251017833</v>
      </c>
      <c r="AD57">
        <v>237007413</v>
      </c>
      <c r="AE57">
        <v>226718575</v>
      </c>
      <c r="AF57">
        <v>217497496</v>
      </c>
      <c r="AG57">
        <v>213335055</v>
      </c>
      <c r="AH57">
        <v>200821255</v>
      </c>
      <c r="AI57">
        <v>193433747</v>
      </c>
      <c r="AJ57">
        <v>183659696</v>
      </c>
      <c r="AK57">
        <v>179166772</v>
      </c>
      <c r="AL57">
        <v>166965437</v>
      </c>
      <c r="AM57">
        <v>160817536</v>
      </c>
      <c r="AN57">
        <v>154537114</v>
      </c>
      <c r="AO57">
        <v>152123245</v>
      </c>
      <c r="AP57">
        <v>145487468.80000001</v>
      </c>
      <c r="AQ57">
        <v>144109820</v>
      </c>
      <c r="AR57">
        <v>138216056.44</v>
      </c>
      <c r="AS57">
        <v>137577883</v>
      </c>
      <c r="AT57">
        <v>131956089.63</v>
      </c>
      <c r="AU57">
        <v>119268130</v>
      </c>
      <c r="AV57">
        <v>116624278</v>
      </c>
      <c r="AW57">
        <v>117614370</v>
      </c>
      <c r="AX57">
        <v>113662594</v>
      </c>
      <c r="AY57">
        <v>109079736</v>
      </c>
      <c r="AZ57">
        <v>105500335</v>
      </c>
      <c r="BA57">
        <v>105392398</v>
      </c>
    </row>
    <row r="58" spans="1:53">
      <c r="A58" t="s">
        <v>1030</v>
      </c>
      <c r="B58">
        <v>3658797759</v>
      </c>
      <c r="C58">
        <v>3545647971</v>
      </c>
      <c r="D58">
        <v>3585799598</v>
      </c>
      <c r="E58">
        <v>3483527004</v>
      </c>
      <c r="F58">
        <v>3293888989</v>
      </c>
      <c r="G58">
        <v>3240134170</v>
      </c>
      <c r="H58">
        <v>3256294111</v>
      </c>
      <c r="I58">
        <v>3150640953</v>
      </c>
      <c r="J58">
        <v>3155090809</v>
      </c>
      <c r="K58">
        <v>3053804317</v>
      </c>
      <c r="L58">
        <v>3025196632</v>
      </c>
      <c r="M58">
        <v>2994484778</v>
      </c>
      <c r="N58">
        <v>2900840774</v>
      </c>
      <c r="O58">
        <v>2863314298</v>
      </c>
      <c r="P58">
        <v>2853339111</v>
      </c>
      <c r="Q58">
        <v>2847204384</v>
      </c>
      <c r="R58">
        <v>2845867577</v>
      </c>
      <c r="S58">
        <v>2742206947</v>
      </c>
      <c r="T58">
        <v>2705154442</v>
      </c>
      <c r="U58">
        <v>2643708617</v>
      </c>
      <c r="V58">
        <v>2555305372</v>
      </c>
      <c r="W58">
        <v>2538678185</v>
      </c>
      <c r="X58">
        <v>2511722564</v>
      </c>
      <c r="Y58">
        <v>2474871206</v>
      </c>
      <c r="Z58">
        <v>2389136592</v>
      </c>
      <c r="AA58">
        <v>2415588259</v>
      </c>
      <c r="AB58">
        <v>2339798385</v>
      </c>
      <c r="AC58">
        <v>2308996357</v>
      </c>
      <c r="AD58">
        <v>2290045287</v>
      </c>
      <c r="AE58">
        <v>2240033615</v>
      </c>
      <c r="AF58">
        <v>2225151588</v>
      </c>
      <c r="AG58">
        <v>2109966797</v>
      </c>
      <c r="AH58">
        <v>2077442485</v>
      </c>
      <c r="AI58">
        <v>2005459644</v>
      </c>
      <c r="AJ58">
        <v>1887035540</v>
      </c>
      <c r="AK58">
        <v>1857149168</v>
      </c>
      <c r="AL58">
        <v>1722939879</v>
      </c>
      <c r="AM58">
        <v>1777794282</v>
      </c>
      <c r="AN58">
        <v>1672341277</v>
      </c>
      <c r="AO58">
        <v>1677862366</v>
      </c>
      <c r="AP58">
        <v>1551527566.98</v>
      </c>
      <c r="AQ58">
        <v>1458941874</v>
      </c>
      <c r="AR58">
        <v>1455703457.8299999</v>
      </c>
      <c r="AS58">
        <v>1422290122</v>
      </c>
      <c r="AT58">
        <v>1358532087.1199999</v>
      </c>
      <c r="AU58">
        <v>1242008276</v>
      </c>
      <c r="AV58">
        <v>1187142678</v>
      </c>
      <c r="AW58">
        <v>1217861703</v>
      </c>
      <c r="AX58">
        <v>1303554490</v>
      </c>
      <c r="AY58">
        <v>1124935263</v>
      </c>
      <c r="AZ58">
        <v>1073444067</v>
      </c>
      <c r="BA58">
        <v>1099522610</v>
      </c>
    </row>
    <row r="59" spans="1:53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4"/>
    </row>
    <row r="60" spans="1:53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4"/>
    </row>
    <row r="61" spans="1:53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4"/>
    </row>
    <row r="62" spans="1:53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4"/>
    </row>
    <row r="63" spans="1:53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4"/>
    </row>
    <row r="64" spans="1:53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4"/>
    </row>
    <row r="65" spans="1:5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4"/>
    </row>
    <row r="66" spans="1:52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4"/>
    </row>
    <row r="67" spans="1:52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4"/>
    </row>
    <row r="68" spans="1:52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4"/>
    </row>
    <row r="69" spans="1:52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4"/>
    </row>
    <row r="70" spans="1:52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4"/>
    </row>
    <row r="71" spans="1:52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4"/>
    </row>
    <row r="72" spans="1:52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4"/>
    </row>
    <row r="73" spans="1:52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4"/>
    </row>
    <row r="74" spans="1:52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4"/>
    </row>
    <row r="75" spans="1:52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4"/>
    </row>
    <row r="76" spans="1:52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4"/>
    </row>
    <row r="77" spans="1:52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4"/>
    </row>
    <row r="78" spans="1:52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4"/>
    </row>
    <row r="79" spans="1:52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4"/>
    </row>
    <row r="80" spans="1:52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4"/>
    </row>
    <row r="81" spans="1:52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4"/>
    </row>
    <row r="82" spans="1:5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4"/>
    </row>
    <row r="83" spans="1:52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4"/>
    </row>
    <row r="84" spans="1:52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4"/>
    </row>
    <row r="85" spans="1:52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4"/>
    </row>
    <row r="86" spans="1:5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4"/>
    </row>
    <row r="87" spans="1:5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4"/>
    </row>
    <row r="88" spans="1:52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4"/>
    </row>
    <row r="89" spans="1:52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4"/>
    </row>
    <row r="90" spans="1:52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4"/>
    </row>
    <row r="91" spans="1:5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4"/>
    </row>
    <row r="92" spans="1:52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4"/>
    </row>
    <row r="93" spans="1:52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4"/>
    </row>
    <row r="94" spans="1:5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4"/>
    </row>
    <row r="95" spans="1:5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4"/>
    </row>
    <row r="96" spans="1:5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4"/>
    </row>
    <row r="97" spans="1:5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4"/>
    </row>
    <row r="98" spans="1:5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4"/>
    </row>
    <row r="99" spans="1:5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4"/>
    </row>
    <row r="100" spans="1:52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4"/>
    </row>
    <row r="101" spans="1:5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4"/>
    </row>
    <row r="102" spans="1:5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4"/>
    </row>
    <row r="103" spans="1:5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1:5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1:5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1:5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1:5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1:5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1:5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1:5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1:5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1:5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1:5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1:5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1:5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1:5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1:5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1:5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1:5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1:5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1:5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1:5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1:5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1:5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5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1:52">
      <c r="A128" s="5" t="s">
        <v>32</v>
      </c>
    </row>
    <row r="129" spans="1:68" s="3" customFormat="1">
      <c r="A129" t="s">
        <v>33</v>
      </c>
      <c r="B129" t="s">
        <v>1031</v>
      </c>
      <c r="C129" t="s">
        <v>939</v>
      </c>
      <c r="D129" t="s">
        <v>27</v>
      </c>
      <c r="E129" t="s">
        <v>26</v>
      </c>
      <c r="F129" t="s">
        <v>40</v>
      </c>
      <c r="G129" t="s">
        <v>24</v>
      </c>
      <c r="H129" t="s">
        <v>23</v>
      </c>
      <c r="I129" t="s">
        <v>22</v>
      </c>
      <c r="J129" t="s">
        <v>39</v>
      </c>
      <c r="K129" t="s">
        <v>20</v>
      </c>
      <c r="L129" t="s">
        <v>19</v>
      </c>
      <c r="M129" t="s">
        <v>18</v>
      </c>
      <c r="N129" t="s">
        <v>38</v>
      </c>
      <c r="O129" t="s">
        <v>16</v>
      </c>
      <c r="P129" t="s">
        <v>15</v>
      </c>
      <c r="Q129" t="s">
        <v>14</v>
      </c>
      <c r="R129" t="s">
        <v>37</v>
      </c>
      <c r="S129" t="s">
        <v>12</v>
      </c>
      <c r="T129" t="s">
        <v>11</v>
      </c>
      <c r="U129" t="s">
        <v>10</v>
      </c>
      <c r="V129" t="s">
        <v>36</v>
      </c>
      <c r="W129" t="s">
        <v>8</v>
      </c>
      <c r="X129" t="s">
        <v>7</v>
      </c>
      <c r="Y129" t="s">
        <v>6</v>
      </c>
      <c r="Z129" t="s">
        <v>35</v>
      </c>
      <c r="AA129" t="s">
        <v>4</v>
      </c>
      <c r="AB129" t="s">
        <v>3</v>
      </c>
      <c r="AC129" t="s">
        <v>2</v>
      </c>
      <c r="AD129" t="s">
        <v>34</v>
      </c>
      <c r="AE129" t="s">
        <v>865</v>
      </c>
      <c r="AF129" t="s">
        <v>864</v>
      </c>
      <c r="AG129" t="s">
        <v>863</v>
      </c>
      <c r="AH129" t="s">
        <v>870</v>
      </c>
      <c r="AI129" t="s">
        <v>861</v>
      </c>
      <c r="AJ129" t="s">
        <v>860</v>
      </c>
      <c r="AK129" t="s">
        <v>859</v>
      </c>
      <c r="AL129" t="s">
        <v>869</v>
      </c>
      <c r="AM129" t="s">
        <v>857</v>
      </c>
      <c r="AN129" t="s">
        <v>856</v>
      </c>
      <c r="AO129" t="s">
        <v>855</v>
      </c>
      <c r="AP129" t="s">
        <v>868</v>
      </c>
      <c r="AQ129" t="s">
        <v>853</v>
      </c>
      <c r="AR129" t="s">
        <v>852</v>
      </c>
      <c r="AS129" t="s">
        <v>851</v>
      </c>
      <c r="AT129" t="s">
        <v>867</v>
      </c>
      <c r="AU129" t="s">
        <v>849</v>
      </c>
      <c r="AV129" t="s">
        <v>848</v>
      </c>
      <c r="AW129" t="s">
        <v>847</v>
      </c>
      <c r="AX129" t="s">
        <v>866</v>
      </c>
      <c r="AY129" t="s">
        <v>845</v>
      </c>
      <c r="AZ129" t="s">
        <v>844</v>
      </c>
      <c r="BA129" t="s">
        <v>843</v>
      </c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:68">
      <c r="A130" t="s">
        <v>1032</v>
      </c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1:68">
      <c r="A131" t="s">
        <v>1239</v>
      </c>
      <c r="B131">
        <v>30473173</v>
      </c>
      <c r="C131">
        <v>31386168</v>
      </c>
      <c r="D131">
        <v>31953727</v>
      </c>
      <c r="E131">
        <v>33778714</v>
      </c>
      <c r="F131">
        <v>32565768</v>
      </c>
      <c r="G131">
        <v>33023889</v>
      </c>
      <c r="H131">
        <v>32621752</v>
      </c>
      <c r="I131">
        <v>31966346</v>
      </c>
      <c r="J131">
        <v>31980072</v>
      </c>
      <c r="K131">
        <v>31290576</v>
      </c>
      <c r="L131">
        <v>30754353</v>
      </c>
      <c r="M131">
        <v>29896918</v>
      </c>
      <c r="N131">
        <v>30283151</v>
      </c>
      <c r="O131">
        <v>29956535</v>
      </c>
      <c r="P131">
        <v>29726577</v>
      </c>
      <c r="Q131">
        <v>29371016</v>
      </c>
      <c r="R131">
        <v>29532763</v>
      </c>
      <c r="S131">
        <v>28940260</v>
      </c>
      <c r="T131">
        <v>28613237</v>
      </c>
      <c r="U131">
        <v>28786621</v>
      </c>
      <c r="V131">
        <v>28647456</v>
      </c>
      <c r="W131">
        <v>28496034</v>
      </c>
      <c r="X131">
        <v>28679713</v>
      </c>
      <c r="Y131">
        <v>28530639</v>
      </c>
      <c r="Z131">
        <v>29450492</v>
      </c>
      <c r="AA131">
        <v>28470600</v>
      </c>
      <c r="AB131">
        <v>27879659</v>
      </c>
      <c r="AC131">
        <v>27777635</v>
      </c>
      <c r="AD131">
        <v>27926894</v>
      </c>
      <c r="AE131">
        <v>27157939</v>
      </c>
      <c r="AF131">
        <v>26052625</v>
      </c>
      <c r="AG131">
        <v>25088083</v>
      </c>
      <c r="AH131">
        <v>25218497</v>
      </c>
      <c r="AI131">
        <v>24392787</v>
      </c>
      <c r="AJ131">
        <v>23588749</v>
      </c>
      <c r="AK131">
        <v>22973623</v>
      </c>
      <c r="AL131">
        <v>23083519</v>
      </c>
      <c r="AM131">
        <v>22119315</v>
      </c>
      <c r="AN131">
        <v>20267449</v>
      </c>
      <c r="AO131">
        <v>18222373</v>
      </c>
      <c r="AP131">
        <v>16821140.850000001</v>
      </c>
      <c r="AQ131">
        <v>15899415</v>
      </c>
      <c r="AR131">
        <v>15437984.890000001</v>
      </c>
      <c r="AS131">
        <v>14581465</v>
      </c>
      <c r="AT131">
        <v>13853950.49</v>
      </c>
      <c r="AU131">
        <v>13210643</v>
      </c>
      <c r="AV131">
        <v>13821399</v>
      </c>
      <c r="AW131">
        <v>15510327</v>
      </c>
      <c r="AX131">
        <v>16202497</v>
      </c>
      <c r="AY131">
        <v>15590295</v>
      </c>
      <c r="AZ131">
        <v>14418885</v>
      </c>
      <c r="BA131">
        <v>13918283</v>
      </c>
    </row>
    <row r="132" spans="1:68">
      <c r="A132" t="s">
        <v>1240</v>
      </c>
      <c r="B132">
        <v>3870495</v>
      </c>
      <c r="C132">
        <v>4131041</v>
      </c>
      <c r="D132">
        <v>4871756</v>
      </c>
      <c r="E132">
        <v>5696685</v>
      </c>
      <c r="F132">
        <v>6995632</v>
      </c>
      <c r="G132">
        <v>6927713</v>
      </c>
      <c r="H132">
        <v>6852062</v>
      </c>
      <c r="I132">
        <v>6714509</v>
      </c>
      <c r="J132">
        <v>6509409</v>
      </c>
      <c r="K132">
        <v>6286153</v>
      </c>
      <c r="L132">
        <v>6387672</v>
      </c>
      <c r="M132">
        <v>6201177</v>
      </c>
      <c r="N132">
        <v>6263290</v>
      </c>
      <c r="O132">
        <v>6246367</v>
      </c>
      <c r="P132">
        <v>6383430</v>
      </c>
      <c r="Q132">
        <v>6283186</v>
      </c>
      <c r="R132">
        <v>6528697</v>
      </c>
      <c r="S132">
        <v>6589043</v>
      </c>
      <c r="T132">
        <v>6490306</v>
      </c>
      <c r="U132">
        <v>6587047</v>
      </c>
      <c r="V132">
        <v>6822951</v>
      </c>
      <c r="W132">
        <v>7401989</v>
      </c>
      <c r="X132">
        <v>7560800</v>
      </c>
      <c r="Y132">
        <v>7555671</v>
      </c>
      <c r="Z132">
        <v>7685958</v>
      </c>
      <c r="AA132">
        <v>7177058</v>
      </c>
      <c r="AB132">
        <v>7299962</v>
      </c>
      <c r="AC132">
        <v>8283158</v>
      </c>
      <c r="AD132">
        <v>8782845</v>
      </c>
      <c r="AE132">
        <v>8641238</v>
      </c>
      <c r="AF132">
        <v>8121316</v>
      </c>
      <c r="AG132">
        <v>7882998</v>
      </c>
      <c r="AH132">
        <v>8224888</v>
      </c>
      <c r="AI132">
        <v>8188834</v>
      </c>
      <c r="AJ132">
        <v>8123535</v>
      </c>
      <c r="AK132">
        <v>8055432</v>
      </c>
      <c r="AL132">
        <v>8161052</v>
      </c>
      <c r="AM132">
        <v>7439556</v>
      </c>
      <c r="AN132">
        <v>6323277</v>
      </c>
      <c r="AO132">
        <v>5277715</v>
      </c>
      <c r="AP132">
        <v>4297947.9800000004</v>
      </c>
      <c r="AQ132">
        <v>3787089</v>
      </c>
      <c r="AR132">
        <v>3747856.81</v>
      </c>
      <c r="AS132">
        <v>3695422</v>
      </c>
      <c r="AT132">
        <v>3588444.86</v>
      </c>
      <c r="AU132">
        <v>3427464</v>
      </c>
      <c r="AV132">
        <v>3944831</v>
      </c>
      <c r="AW132">
        <v>5627946</v>
      </c>
      <c r="AX132">
        <v>6198302</v>
      </c>
      <c r="AY132">
        <v>5491501</v>
      </c>
      <c r="AZ132">
        <v>4770986</v>
      </c>
      <c r="BA132">
        <v>4489843</v>
      </c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</row>
    <row r="133" spans="1:68">
      <c r="A133" t="s">
        <v>1241</v>
      </c>
      <c r="B133">
        <v>26602678</v>
      </c>
      <c r="C133">
        <v>27255127</v>
      </c>
      <c r="D133">
        <v>27081971</v>
      </c>
      <c r="E133">
        <v>28082029</v>
      </c>
      <c r="F133">
        <v>25570136</v>
      </c>
      <c r="G133">
        <v>26096176</v>
      </c>
      <c r="H133">
        <v>25769690</v>
      </c>
      <c r="I133">
        <v>25251837</v>
      </c>
      <c r="J133">
        <v>25470663</v>
      </c>
      <c r="K133">
        <v>25004423</v>
      </c>
      <c r="L133">
        <v>24366681</v>
      </c>
      <c r="M133">
        <v>23695741</v>
      </c>
      <c r="N133">
        <v>24019861</v>
      </c>
      <c r="O133">
        <v>23710168</v>
      </c>
      <c r="P133">
        <v>23343147</v>
      </c>
      <c r="Q133">
        <v>23087830</v>
      </c>
      <c r="R133">
        <v>23004066</v>
      </c>
      <c r="S133">
        <v>22351217</v>
      </c>
      <c r="T133">
        <v>22122931</v>
      </c>
      <c r="U133">
        <v>22199574</v>
      </c>
      <c r="V133">
        <v>21824505</v>
      </c>
      <c r="W133">
        <v>21094045</v>
      </c>
      <c r="X133">
        <v>21118913</v>
      </c>
      <c r="Y133">
        <v>20974968</v>
      </c>
      <c r="Z133">
        <v>21764534</v>
      </c>
      <c r="AA133">
        <v>21293542</v>
      </c>
      <c r="AB133">
        <v>20579697</v>
      </c>
      <c r="AC133">
        <v>19494477</v>
      </c>
      <c r="AD133">
        <v>19144049</v>
      </c>
      <c r="AE133">
        <v>18516701</v>
      </c>
      <c r="AF133">
        <v>17931309</v>
      </c>
      <c r="AG133">
        <v>17205085</v>
      </c>
      <c r="AH133">
        <v>16993609</v>
      </c>
      <c r="AI133">
        <v>16203953</v>
      </c>
      <c r="AJ133">
        <v>15465214</v>
      </c>
      <c r="AK133">
        <v>14918191</v>
      </c>
      <c r="AL133">
        <v>14922467</v>
      </c>
      <c r="AM133">
        <v>14679759</v>
      </c>
      <c r="AN133">
        <v>13944172</v>
      </c>
      <c r="AO133">
        <v>12944658</v>
      </c>
      <c r="AP133">
        <v>12523192.880000001</v>
      </c>
      <c r="AQ133">
        <v>12112326</v>
      </c>
      <c r="AR133">
        <v>11690128.08</v>
      </c>
      <c r="AS133">
        <v>10886043</v>
      </c>
      <c r="AT133">
        <v>10265505.630000001</v>
      </c>
      <c r="AU133">
        <v>9783179</v>
      </c>
      <c r="AV133">
        <v>9876568</v>
      </c>
      <c r="AW133">
        <v>9882381</v>
      </c>
      <c r="AX133">
        <v>10004195</v>
      </c>
      <c r="AY133">
        <v>10098794</v>
      </c>
      <c r="AZ133">
        <v>9647899</v>
      </c>
      <c r="BA133">
        <v>9428440</v>
      </c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</row>
    <row r="134" spans="1:68">
      <c r="A134" t="s">
        <v>1242</v>
      </c>
      <c r="B134">
        <v>11579837</v>
      </c>
      <c r="C134">
        <v>10853894</v>
      </c>
      <c r="D134">
        <v>10929923</v>
      </c>
      <c r="E134">
        <v>12335243</v>
      </c>
      <c r="F134">
        <v>13025729</v>
      </c>
      <c r="G134">
        <v>12973221</v>
      </c>
      <c r="H134">
        <v>12431825</v>
      </c>
      <c r="I134">
        <v>12149207</v>
      </c>
      <c r="J134">
        <v>12510211</v>
      </c>
      <c r="K134">
        <v>12716322</v>
      </c>
      <c r="L134">
        <v>12490444</v>
      </c>
      <c r="M134">
        <v>13469846</v>
      </c>
      <c r="N134">
        <v>13267845</v>
      </c>
      <c r="O134">
        <v>13180481</v>
      </c>
      <c r="P134">
        <v>12705051</v>
      </c>
      <c r="Q134">
        <v>12603722</v>
      </c>
      <c r="R134">
        <v>12424967</v>
      </c>
      <c r="S134">
        <v>12304843</v>
      </c>
      <c r="T134">
        <v>11814112</v>
      </c>
      <c r="U134">
        <v>12087342</v>
      </c>
      <c r="V134">
        <v>11965357</v>
      </c>
      <c r="W134">
        <v>11588335</v>
      </c>
      <c r="X134">
        <v>11586742</v>
      </c>
      <c r="Y134">
        <v>11272518</v>
      </c>
      <c r="Z134">
        <v>11043348</v>
      </c>
      <c r="AA134">
        <v>11236884</v>
      </c>
      <c r="AB134">
        <v>10432748</v>
      </c>
      <c r="AC134">
        <v>9977380</v>
      </c>
      <c r="AD134">
        <v>9549091</v>
      </c>
      <c r="AE134">
        <v>9418841</v>
      </c>
      <c r="AF134">
        <v>9241358</v>
      </c>
      <c r="AG134">
        <v>9036774</v>
      </c>
      <c r="AH134">
        <v>8666912</v>
      </c>
      <c r="AI134">
        <v>7932658</v>
      </c>
      <c r="AJ134">
        <v>7667425</v>
      </c>
      <c r="AK134">
        <v>7161517</v>
      </c>
      <c r="AL134">
        <v>6325465</v>
      </c>
      <c r="AM134">
        <v>6896562</v>
      </c>
      <c r="AN134">
        <v>6644858</v>
      </c>
      <c r="AO134">
        <v>6205003</v>
      </c>
      <c r="AP134">
        <v>6425355.9800000004</v>
      </c>
      <c r="AQ134">
        <v>5789596</v>
      </c>
      <c r="AR134">
        <v>5398804.1100000003</v>
      </c>
      <c r="AS134">
        <v>5207109</v>
      </c>
      <c r="AT134">
        <v>5388792.9500000002</v>
      </c>
      <c r="AU134">
        <v>5270925</v>
      </c>
      <c r="AV134">
        <v>4655168</v>
      </c>
      <c r="AW134">
        <v>4228245</v>
      </c>
      <c r="AX134">
        <v>4594340</v>
      </c>
      <c r="AY134">
        <v>4347645</v>
      </c>
      <c r="AZ134">
        <v>4138971</v>
      </c>
      <c r="BA134">
        <v>3889388</v>
      </c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</row>
    <row r="135" spans="1:68">
      <c r="A135" t="s">
        <v>1243</v>
      </c>
      <c r="B135">
        <v>3278026</v>
      </c>
      <c r="C135">
        <v>3048466</v>
      </c>
      <c r="D135">
        <v>2883120</v>
      </c>
      <c r="E135">
        <v>3484935</v>
      </c>
      <c r="F135">
        <v>3618665</v>
      </c>
      <c r="G135">
        <v>3516256</v>
      </c>
      <c r="H135">
        <v>3285593</v>
      </c>
      <c r="I135">
        <v>3419282</v>
      </c>
      <c r="J135">
        <v>3524398</v>
      </c>
      <c r="K135">
        <v>3364075</v>
      </c>
      <c r="L135">
        <v>3270500</v>
      </c>
      <c r="M135">
        <v>2910505</v>
      </c>
      <c r="N135">
        <v>2903951</v>
      </c>
      <c r="O135">
        <v>2538004</v>
      </c>
      <c r="P135">
        <v>2490060</v>
      </c>
      <c r="Q135">
        <v>2519145</v>
      </c>
      <c r="R135">
        <v>2537078</v>
      </c>
      <c r="S135">
        <v>2381145</v>
      </c>
      <c r="T135">
        <v>2403287</v>
      </c>
      <c r="U135">
        <v>2366426</v>
      </c>
      <c r="V135">
        <v>2420518</v>
      </c>
      <c r="W135">
        <v>2187636</v>
      </c>
      <c r="X135">
        <v>2038851</v>
      </c>
      <c r="Y135">
        <v>2239891</v>
      </c>
      <c r="Z135">
        <v>2405468</v>
      </c>
      <c r="AA135">
        <v>2116217</v>
      </c>
      <c r="AB135">
        <v>2127378</v>
      </c>
      <c r="AC135">
        <v>2097342</v>
      </c>
      <c r="AD135">
        <v>2135735</v>
      </c>
      <c r="AE135">
        <v>1899373</v>
      </c>
      <c r="AF135">
        <v>1867374</v>
      </c>
      <c r="AG135">
        <v>1900553</v>
      </c>
      <c r="AH135">
        <v>1907099</v>
      </c>
      <c r="AI135">
        <v>1699474</v>
      </c>
      <c r="AJ135">
        <v>1702850</v>
      </c>
      <c r="AK135">
        <v>1651724</v>
      </c>
      <c r="AL135">
        <v>1432797</v>
      </c>
      <c r="AM135">
        <v>1398574</v>
      </c>
      <c r="AN135">
        <v>1311991</v>
      </c>
      <c r="AO135">
        <v>1291703</v>
      </c>
      <c r="AP135">
        <v>1677996.23</v>
      </c>
      <c r="AQ135">
        <v>1079698</v>
      </c>
      <c r="AR135">
        <v>1264066.8500000001</v>
      </c>
      <c r="AS135">
        <v>1395019</v>
      </c>
      <c r="AT135">
        <v>1252423.73</v>
      </c>
      <c r="AU135">
        <v>1149720</v>
      </c>
      <c r="AV135">
        <v>1088974</v>
      </c>
      <c r="AW135">
        <v>1024013</v>
      </c>
      <c r="AX135">
        <v>1253125</v>
      </c>
      <c r="AY135">
        <v>917863</v>
      </c>
      <c r="AZ135">
        <v>980146</v>
      </c>
      <c r="BA135">
        <v>1001690</v>
      </c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</row>
    <row r="136" spans="1:68">
      <c r="A136" t="s">
        <v>1244</v>
      </c>
      <c r="B136">
        <v>8301811</v>
      </c>
      <c r="C136">
        <v>7805428</v>
      </c>
      <c r="D136">
        <v>8046803</v>
      </c>
      <c r="E136">
        <v>8850308</v>
      </c>
      <c r="F136">
        <v>9407064</v>
      </c>
      <c r="G136">
        <v>9456965</v>
      </c>
      <c r="H136">
        <v>9146232</v>
      </c>
      <c r="I136">
        <v>8729925</v>
      </c>
      <c r="J136">
        <v>8985813</v>
      </c>
      <c r="K136">
        <v>9352247</v>
      </c>
      <c r="L136">
        <v>9219944</v>
      </c>
      <c r="M136">
        <v>10559341</v>
      </c>
      <c r="N136">
        <v>10363894</v>
      </c>
      <c r="O136">
        <v>10642477</v>
      </c>
      <c r="P136">
        <v>10214991</v>
      </c>
      <c r="Q136">
        <v>10084577</v>
      </c>
      <c r="R136">
        <v>9887889</v>
      </c>
      <c r="S136">
        <v>9923698</v>
      </c>
      <c r="T136">
        <v>9410825</v>
      </c>
      <c r="U136">
        <v>9720916</v>
      </c>
      <c r="V136">
        <v>9544839</v>
      </c>
      <c r="W136">
        <v>9400699</v>
      </c>
      <c r="X136">
        <v>9547891</v>
      </c>
      <c r="Y136">
        <v>9032627</v>
      </c>
      <c r="Z136">
        <v>8637880</v>
      </c>
      <c r="AA136">
        <v>9120667</v>
      </c>
      <c r="AB136">
        <v>8305370</v>
      </c>
      <c r="AC136">
        <v>7880038</v>
      </c>
      <c r="AD136">
        <v>7413356</v>
      </c>
      <c r="AE136">
        <v>7519468</v>
      </c>
      <c r="AF136">
        <v>7373984</v>
      </c>
      <c r="AG136">
        <v>7136221</v>
      </c>
      <c r="AH136">
        <v>6759813</v>
      </c>
      <c r="AI136">
        <v>6233184</v>
      </c>
      <c r="AJ136">
        <v>5964575</v>
      </c>
      <c r="AK136">
        <v>5509793</v>
      </c>
      <c r="AL136">
        <v>4892668</v>
      </c>
      <c r="AM136">
        <v>5497988</v>
      </c>
      <c r="AN136">
        <v>5332867</v>
      </c>
      <c r="AO136">
        <v>4913300</v>
      </c>
      <c r="AP136">
        <v>4747359.75</v>
      </c>
      <c r="AQ136">
        <v>4709898</v>
      </c>
      <c r="AR136">
        <v>4134737.26</v>
      </c>
      <c r="AS136">
        <v>3812090</v>
      </c>
      <c r="AT136">
        <v>4136369.22</v>
      </c>
      <c r="AU136">
        <v>4121205</v>
      </c>
      <c r="AV136">
        <v>3566194</v>
      </c>
      <c r="AW136">
        <v>3204232</v>
      </c>
      <c r="AX136">
        <v>3341215</v>
      </c>
      <c r="AY136">
        <v>3429782</v>
      </c>
      <c r="AZ136">
        <v>3158825</v>
      </c>
      <c r="BA136">
        <v>2887698</v>
      </c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</row>
    <row r="137" spans="1:68">
      <c r="A137" t="s">
        <v>1245</v>
      </c>
      <c r="B137">
        <v>3177682</v>
      </c>
      <c r="C137">
        <v>518351</v>
      </c>
      <c r="D137">
        <v>7321701</v>
      </c>
      <c r="E137">
        <v>-2898315</v>
      </c>
      <c r="F137">
        <v>1979349</v>
      </c>
      <c r="G137">
        <v>1978436</v>
      </c>
      <c r="H137">
        <v>2172748</v>
      </c>
      <c r="I137">
        <v>2231454</v>
      </c>
      <c r="J137">
        <v>1931542</v>
      </c>
      <c r="K137">
        <v>2241689</v>
      </c>
      <c r="L137">
        <v>2674627</v>
      </c>
      <c r="M137">
        <v>2155226</v>
      </c>
      <c r="N137">
        <v>2325976</v>
      </c>
      <c r="O137">
        <v>1708202</v>
      </c>
      <c r="P137">
        <v>2210120</v>
      </c>
      <c r="Q137">
        <v>2164668</v>
      </c>
      <c r="R137">
        <v>2618934</v>
      </c>
      <c r="S137">
        <v>2370800</v>
      </c>
      <c r="T137">
        <v>1624104</v>
      </c>
      <c r="U137">
        <v>2128199</v>
      </c>
      <c r="V137">
        <v>1766907</v>
      </c>
      <c r="W137">
        <v>2717029</v>
      </c>
      <c r="X137">
        <v>2209836</v>
      </c>
      <c r="Y137">
        <v>2187007</v>
      </c>
      <c r="Z137">
        <v>1571526</v>
      </c>
      <c r="AA137">
        <v>1252941</v>
      </c>
      <c r="AB137">
        <v>1429149</v>
      </c>
      <c r="AC137">
        <v>1875565</v>
      </c>
      <c r="AD137">
        <v>1570132</v>
      </c>
      <c r="AE137">
        <v>1471511</v>
      </c>
      <c r="AF137">
        <v>1448757</v>
      </c>
      <c r="AG137">
        <v>1386791</v>
      </c>
      <c r="AH137">
        <v>1364743</v>
      </c>
      <c r="AI137">
        <v>1336788</v>
      </c>
      <c r="AJ137">
        <v>1186289</v>
      </c>
      <c r="AK137">
        <v>1621241</v>
      </c>
      <c r="AL137">
        <v>1133367</v>
      </c>
      <c r="AM137">
        <v>1544841</v>
      </c>
      <c r="AN137">
        <v>1215990</v>
      </c>
      <c r="AO137">
        <v>1265535</v>
      </c>
      <c r="AP137">
        <v>1220668.1000000001</v>
      </c>
      <c r="AQ137">
        <v>1098785</v>
      </c>
      <c r="AR137">
        <v>927770.57</v>
      </c>
      <c r="AS137">
        <v>854976</v>
      </c>
      <c r="AT137">
        <v>833991.35</v>
      </c>
      <c r="AU137">
        <v>1033290</v>
      </c>
      <c r="AV137">
        <v>874826</v>
      </c>
      <c r="AW137">
        <v>1128598</v>
      </c>
      <c r="AX137">
        <v>957772</v>
      </c>
      <c r="AY137">
        <v>338752</v>
      </c>
      <c r="AZ137">
        <v>1101399</v>
      </c>
      <c r="BA137">
        <v>881528</v>
      </c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</row>
    <row r="138" spans="1:68">
      <c r="A138" t="s">
        <v>1246</v>
      </c>
      <c r="B138">
        <v>3177682</v>
      </c>
      <c r="C138">
        <v>518351</v>
      </c>
      <c r="D138">
        <v>7321701</v>
      </c>
      <c r="E138">
        <v>-2898315</v>
      </c>
      <c r="F138">
        <v>1979349</v>
      </c>
      <c r="G138">
        <v>1978436</v>
      </c>
      <c r="H138">
        <v>2172748</v>
      </c>
      <c r="I138">
        <v>2231454</v>
      </c>
      <c r="J138">
        <v>1931542</v>
      </c>
      <c r="K138">
        <v>2241689</v>
      </c>
      <c r="L138">
        <v>2674627</v>
      </c>
      <c r="M138">
        <v>2155226</v>
      </c>
      <c r="N138">
        <v>2326444</v>
      </c>
      <c r="O138">
        <v>1710359</v>
      </c>
      <c r="P138">
        <v>2208776</v>
      </c>
      <c r="Q138">
        <v>2164930</v>
      </c>
      <c r="R138">
        <v>2624883</v>
      </c>
      <c r="S138">
        <v>2368371</v>
      </c>
      <c r="T138">
        <v>1624379</v>
      </c>
      <c r="U138">
        <v>2128579</v>
      </c>
      <c r="V138">
        <v>1766884</v>
      </c>
      <c r="W138">
        <v>2717710</v>
      </c>
      <c r="X138">
        <v>2215264</v>
      </c>
      <c r="Y138">
        <v>2187289</v>
      </c>
      <c r="Z138">
        <v>1571556</v>
      </c>
      <c r="AA138">
        <v>1253554</v>
      </c>
      <c r="AB138">
        <v>1429149</v>
      </c>
      <c r="AC138">
        <v>1878021</v>
      </c>
      <c r="AD138">
        <v>1572469</v>
      </c>
      <c r="AE138">
        <v>1473995</v>
      </c>
      <c r="AF138">
        <v>1455633</v>
      </c>
      <c r="AG138">
        <v>1393258</v>
      </c>
      <c r="AH138">
        <v>1374996</v>
      </c>
      <c r="AI138">
        <v>1344070</v>
      </c>
      <c r="AJ138">
        <v>1206825</v>
      </c>
      <c r="AK138">
        <v>1629307</v>
      </c>
      <c r="AL138">
        <v>1151444</v>
      </c>
      <c r="AM138">
        <v>1583465</v>
      </c>
      <c r="AN138">
        <v>1223795</v>
      </c>
      <c r="AO138">
        <v>1254965</v>
      </c>
      <c r="AP138">
        <v>1220668.1000000001</v>
      </c>
      <c r="AQ138">
        <v>1098785</v>
      </c>
      <c r="AR138">
        <v>927770.57</v>
      </c>
      <c r="AS138">
        <v>854976</v>
      </c>
      <c r="AT138">
        <v>833991.35</v>
      </c>
      <c r="AU138">
        <v>1033290</v>
      </c>
      <c r="AV138">
        <v>874826</v>
      </c>
      <c r="AW138">
        <v>1128598</v>
      </c>
      <c r="AX138">
        <v>957772</v>
      </c>
      <c r="AY138">
        <v>338752</v>
      </c>
      <c r="AZ138">
        <v>1101399</v>
      </c>
      <c r="BA138">
        <v>881528</v>
      </c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</row>
    <row r="139" spans="1:68">
      <c r="A139" t="s">
        <v>1247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-468</v>
      </c>
      <c r="O139">
        <v>-2157</v>
      </c>
      <c r="P139">
        <v>1344</v>
      </c>
      <c r="Q139">
        <v>-262</v>
      </c>
      <c r="R139">
        <v>-5949</v>
      </c>
      <c r="S139">
        <v>2429</v>
      </c>
      <c r="T139">
        <v>-275</v>
      </c>
      <c r="U139">
        <v>-380</v>
      </c>
      <c r="V139">
        <v>23</v>
      </c>
      <c r="W139">
        <v>-681</v>
      </c>
      <c r="X139">
        <v>-5428</v>
      </c>
      <c r="Y139">
        <v>-282</v>
      </c>
      <c r="Z139">
        <v>-30</v>
      </c>
      <c r="AA139">
        <v>-613</v>
      </c>
      <c r="AB139">
        <v>0</v>
      </c>
      <c r="AC139">
        <v>-2456</v>
      </c>
      <c r="AD139">
        <v>-2337</v>
      </c>
      <c r="AE139">
        <v>-2484</v>
      </c>
      <c r="AF139">
        <v>-6876</v>
      </c>
      <c r="AG139">
        <v>-6467</v>
      </c>
      <c r="AH139">
        <v>-10253</v>
      </c>
      <c r="AI139">
        <v>-7282</v>
      </c>
      <c r="AJ139">
        <v>-20536</v>
      </c>
      <c r="AK139">
        <v>-8066</v>
      </c>
      <c r="AL139">
        <v>-18077</v>
      </c>
      <c r="AM139">
        <v>-38624</v>
      </c>
      <c r="AN139">
        <v>-7805</v>
      </c>
      <c r="AO139">
        <v>10570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</row>
    <row r="140" spans="1:68">
      <c r="A140" t="s">
        <v>1248</v>
      </c>
      <c r="B140">
        <v>594969</v>
      </c>
      <c r="C140">
        <v>363763</v>
      </c>
      <c r="D140">
        <v>205240</v>
      </c>
      <c r="E140">
        <v>144340</v>
      </c>
      <c r="F140">
        <v>4752648</v>
      </c>
      <c r="G140">
        <v>2934053</v>
      </c>
      <c r="H140">
        <v>463554</v>
      </c>
      <c r="I140">
        <v>262122</v>
      </c>
      <c r="J140">
        <v>179338</v>
      </c>
      <c r="K140">
        <v>723756</v>
      </c>
      <c r="L140">
        <v>1355264</v>
      </c>
      <c r="M140">
        <v>393981</v>
      </c>
      <c r="N140">
        <v>494058</v>
      </c>
      <c r="O140">
        <v>2175521</v>
      </c>
      <c r="P140">
        <v>577353</v>
      </c>
      <c r="Q140">
        <v>243786</v>
      </c>
      <c r="R140">
        <v>155839</v>
      </c>
      <c r="S140">
        <v>358300</v>
      </c>
      <c r="T140">
        <v>147156</v>
      </c>
      <c r="U140">
        <v>926342</v>
      </c>
      <c r="V140">
        <v>81577</v>
      </c>
      <c r="W140">
        <v>243978</v>
      </c>
      <c r="X140">
        <v>172844</v>
      </c>
      <c r="Y140">
        <v>286915</v>
      </c>
      <c r="Z140">
        <v>326762</v>
      </c>
      <c r="AA140">
        <v>334396</v>
      </c>
      <c r="AB140">
        <v>190952</v>
      </c>
      <c r="AC140">
        <v>330620</v>
      </c>
      <c r="AD140">
        <v>128805</v>
      </c>
      <c r="AE140">
        <v>257629</v>
      </c>
      <c r="AF140">
        <v>275437</v>
      </c>
      <c r="AG140">
        <v>285958</v>
      </c>
      <c r="AH140">
        <v>115877</v>
      </c>
      <c r="AI140">
        <v>226123</v>
      </c>
      <c r="AJ140">
        <v>118395</v>
      </c>
      <c r="AK140">
        <v>163491</v>
      </c>
      <c r="AL140">
        <v>145865</v>
      </c>
      <c r="AM140">
        <v>57463</v>
      </c>
      <c r="AN140">
        <v>346127</v>
      </c>
      <c r="AO140">
        <v>256401</v>
      </c>
      <c r="AP140">
        <v>12962.3</v>
      </c>
      <c r="AQ140">
        <v>258690</v>
      </c>
      <c r="AR140">
        <v>380907.91</v>
      </c>
      <c r="AS140">
        <v>221485</v>
      </c>
      <c r="AT140">
        <v>120993.58</v>
      </c>
      <c r="AU140">
        <v>161412</v>
      </c>
      <c r="AV140">
        <v>287400</v>
      </c>
      <c r="AW140">
        <v>175605</v>
      </c>
      <c r="AX140">
        <v>722970</v>
      </c>
      <c r="AY140">
        <v>112490</v>
      </c>
      <c r="AZ140">
        <v>-43050</v>
      </c>
      <c r="BA140">
        <v>778462</v>
      </c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</row>
    <row r="141" spans="1:68">
      <c r="A141" t="s">
        <v>1050</v>
      </c>
      <c r="B141">
        <v>-202930</v>
      </c>
      <c r="C141">
        <v>-9030</v>
      </c>
      <c r="D141">
        <v>6349</v>
      </c>
      <c r="E141">
        <v>12265</v>
      </c>
      <c r="F141">
        <v>-17501</v>
      </c>
      <c r="G141">
        <v>-672</v>
      </c>
      <c r="H141">
        <v>46216</v>
      </c>
      <c r="I141">
        <v>16036</v>
      </c>
      <c r="J141">
        <v>11365</v>
      </c>
      <c r="K141">
        <v>14920</v>
      </c>
      <c r="L141">
        <v>25728</v>
      </c>
      <c r="M141">
        <v>-2473</v>
      </c>
      <c r="N141">
        <v>38819</v>
      </c>
      <c r="O141">
        <v>47540</v>
      </c>
      <c r="P141">
        <v>31739</v>
      </c>
      <c r="Q141">
        <v>39455</v>
      </c>
      <c r="R141">
        <v>19933</v>
      </c>
      <c r="S141">
        <v>40282</v>
      </c>
      <c r="T141">
        <v>24089</v>
      </c>
      <c r="U141">
        <v>32391</v>
      </c>
      <c r="V141">
        <v>21748</v>
      </c>
      <c r="W141">
        <v>21374</v>
      </c>
      <c r="X141">
        <v>26016</v>
      </c>
      <c r="Y141">
        <v>26703</v>
      </c>
      <c r="Z141">
        <v>15751</v>
      </c>
      <c r="AA141">
        <v>25207</v>
      </c>
      <c r="AB141">
        <v>24547</v>
      </c>
      <c r="AC141">
        <v>22878</v>
      </c>
      <c r="AD141">
        <v>20688</v>
      </c>
      <c r="AE141">
        <v>160882</v>
      </c>
      <c r="AF141">
        <v>6345</v>
      </c>
      <c r="AG141">
        <v>5388</v>
      </c>
      <c r="AH141">
        <v>4783</v>
      </c>
      <c r="AI141">
        <v>3470</v>
      </c>
      <c r="AJ141">
        <v>7022</v>
      </c>
      <c r="AK141">
        <v>4397</v>
      </c>
      <c r="AL141">
        <v>4643</v>
      </c>
      <c r="AM141">
        <v>3356</v>
      </c>
      <c r="AN141">
        <v>3040</v>
      </c>
      <c r="AO141">
        <v>2297</v>
      </c>
      <c r="AP141">
        <v>1206.56</v>
      </c>
      <c r="AQ141">
        <v>1255</v>
      </c>
      <c r="AR141">
        <v>1908.81</v>
      </c>
      <c r="AS141">
        <v>1573</v>
      </c>
      <c r="AT141">
        <v>3420.45</v>
      </c>
      <c r="AU141">
        <v>-1099</v>
      </c>
      <c r="AV141">
        <v>552</v>
      </c>
      <c r="AW141">
        <v>5089</v>
      </c>
      <c r="AX141">
        <v>1488</v>
      </c>
      <c r="AY141">
        <v>6474</v>
      </c>
      <c r="AZ141">
        <v>13877</v>
      </c>
      <c r="BA141">
        <v>14171</v>
      </c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</row>
    <row r="142" spans="1:68">
      <c r="A142" t="s">
        <v>1249</v>
      </c>
      <c r="B142">
        <v>436942</v>
      </c>
      <c r="C142">
        <v>819886</v>
      </c>
      <c r="D142">
        <v>1110502</v>
      </c>
      <c r="E142">
        <v>1263402</v>
      </c>
      <c r="F142">
        <v>35279</v>
      </c>
      <c r="G142">
        <v>1402864</v>
      </c>
      <c r="H142">
        <v>1805003</v>
      </c>
      <c r="I142">
        <v>1001497</v>
      </c>
      <c r="J142">
        <v>1437521</v>
      </c>
      <c r="K142">
        <v>717465</v>
      </c>
      <c r="L142">
        <v>2961767</v>
      </c>
      <c r="M142">
        <v>2006123</v>
      </c>
      <c r="N142">
        <v>1553235</v>
      </c>
      <c r="O142">
        <v>1861428</v>
      </c>
      <c r="P142">
        <v>2932864</v>
      </c>
      <c r="Q142">
        <v>2984511</v>
      </c>
      <c r="R142">
        <v>2470556</v>
      </c>
      <c r="S142">
        <v>2779631</v>
      </c>
      <c r="T142">
        <v>4340951</v>
      </c>
      <c r="U142">
        <v>4744052</v>
      </c>
      <c r="V142">
        <v>3115255</v>
      </c>
      <c r="W142">
        <v>3667750</v>
      </c>
      <c r="X142">
        <v>4680616</v>
      </c>
      <c r="Y142">
        <v>3751084</v>
      </c>
      <c r="Z142">
        <v>3392201</v>
      </c>
      <c r="AA142">
        <v>3597588</v>
      </c>
      <c r="AB142">
        <v>3630206</v>
      </c>
      <c r="AC142">
        <v>3559089</v>
      </c>
      <c r="AD142">
        <v>2501854</v>
      </c>
      <c r="AE142">
        <v>2972543</v>
      </c>
      <c r="AF142">
        <v>3533536</v>
      </c>
      <c r="AG142">
        <v>2683263</v>
      </c>
      <c r="AH142">
        <v>1906855</v>
      </c>
      <c r="AI142">
        <v>2510977</v>
      </c>
      <c r="AJ142">
        <v>3135022</v>
      </c>
      <c r="AK142">
        <v>2551631</v>
      </c>
      <c r="AL142">
        <v>1583160</v>
      </c>
      <c r="AM142">
        <v>1775531</v>
      </c>
      <c r="AN142">
        <v>2179840</v>
      </c>
      <c r="AO142">
        <v>1863035</v>
      </c>
      <c r="AP142">
        <v>7264904.9699999997</v>
      </c>
      <c r="AQ142">
        <v>7305093</v>
      </c>
      <c r="AR142">
        <v>8290406.4299999997</v>
      </c>
      <c r="AS142">
        <v>7282586</v>
      </c>
      <c r="AT142">
        <v>2669290</v>
      </c>
      <c r="AU142">
        <v>171518</v>
      </c>
      <c r="AV142">
        <v>140966</v>
      </c>
      <c r="AW142">
        <v>133794</v>
      </c>
      <c r="AX142">
        <v>197472</v>
      </c>
      <c r="AY142">
        <v>226639</v>
      </c>
      <c r="AZ142">
        <v>101499</v>
      </c>
      <c r="BA142">
        <v>264661</v>
      </c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</row>
    <row r="143" spans="1:68">
      <c r="A143" t="s">
        <v>1250</v>
      </c>
      <c r="B143">
        <v>20272427</v>
      </c>
      <c r="C143">
        <v>16447116</v>
      </c>
      <c r="D143">
        <v>15795619</v>
      </c>
      <c r="E143">
        <v>17481449</v>
      </c>
      <c r="F143">
        <v>21175800</v>
      </c>
      <c r="G143">
        <v>17801856</v>
      </c>
      <c r="H143">
        <v>17741125</v>
      </c>
      <c r="I143">
        <v>16010466</v>
      </c>
      <c r="J143">
        <v>19479123</v>
      </c>
      <c r="K143">
        <v>16203823</v>
      </c>
      <c r="L143">
        <v>16675434</v>
      </c>
      <c r="M143">
        <v>15989289</v>
      </c>
      <c r="N143">
        <v>18958703</v>
      </c>
      <c r="O143">
        <v>16337866</v>
      </c>
      <c r="P143">
        <v>15851274</v>
      </c>
      <c r="Q143">
        <v>15224107</v>
      </c>
      <c r="R143">
        <v>17606128</v>
      </c>
      <c r="S143">
        <v>15808065</v>
      </c>
      <c r="T143">
        <v>15646745</v>
      </c>
      <c r="U143">
        <v>14793442</v>
      </c>
      <c r="V143">
        <v>19832301</v>
      </c>
      <c r="W143">
        <v>15459939</v>
      </c>
      <c r="X143">
        <v>15947083</v>
      </c>
      <c r="Y143">
        <v>15416824</v>
      </c>
      <c r="Z143">
        <v>18080493</v>
      </c>
      <c r="AA143">
        <v>14954350</v>
      </c>
      <c r="AB143">
        <v>15136740</v>
      </c>
      <c r="AC143">
        <v>13247425</v>
      </c>
      <c r="AD143">
        <v>14895620</v>
      </c>
      <c r="AE143">
        <v>13482097</v>
      </c>
      <c r="AF143">
        <v>13037490</v>
      </c>
      <c r="AG143">
        <v>11487631</v>
      </c>
      <c r="AH143">
        <v>13704653</v>
      </c>
      <c r="AI143">
        <v>11543609</v>
      </c>
      <c r="AJ143">
        <v>11426078</v>
      </c>
      <c r="AK143">
        <v>10259712</v>
      </c>
      <c r="AL143">
        <v>12420409</v>
      </c>
      <c r="AM143">
        <v>10264841</v>
      </c>
      <c r="AN143">
        <v>10053341</v>
      </c>
      <c r="AO143">
        <v>10280380</v>
      </c>
      <c r="AP143">
        <v>16146310.189999999</v>
      </c>
      <c r="AQ143">
        <v>15777792</v>
      </c>
      <c r="AR143">
        <v>16081656.199999999</v>
      </c>
      <c r="AS143">
        <v>14598631</v>
      </c>
      <c r="AT143">
        <v>10537734.539999999</v>
      </c>
      <c r="AU143">
        <v>7450118</v>
      </c>
      <c r="AV143">
        <v>7371203</v>
      </c>
      <c r="AW143">
        <v>6702626</v>
      </c>
      <c r="AX143">
        <v>8783218</v>
      </c>
      <c r="AY143">
        <v>6542002</v>
      </c>
      <c r="AZ143">
        <v>6385339</v>
      </c>
      <c r="BA143">
        <v>5951147</v>
      </c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</row>
    <row r="144" spans="1:68">
      <c r="A144" t="s">
        <v>1251</v>
      </c>
      <c r="B144">
        <v>8322905</v>
      </c>
      <c r="C144">
        <v>8146740</v>
      </c>
      <c r="D144">
        <v>7474831</v>
      </c>
      <c r="E144">
        <v>8199004</v>
      </c>
      <c r="F144">
        <v>8370202</v>
      </c>
      <c r="G144">
        <v>8300541</v>
      </c>
      <c r="H144">
        <v>8543169</v>
      </c>
      <c r="I144">
        <v>8047256</v>
      </c>
      <c r="J144">
        <v>8203334</v>
      </c>
      <c r="K144">
        <v>7720927</v>
      </c>
      <c r="L144">
        <v>7677489</v>
      </c>
      <c r="M144">
        <v>7767661</v>
      </c>
      <c r="N144">
        <v>8115405</v>
      </c>
      <c r="O144">
        <v>8238801</v>
      </c>
      <c r="P144">
        <v>7462536</v>
      </c>
      <c r="Q144">
        <v>7191219</v>
      </c>
      <c r="R144">
        <v>7760881</v>
      </c>
      <c r="S144">
        <v>7910071</v>
      </c>
      <c r="T144">
        <v>7072881</v>
      </c>
      <c r="U144">
        <v>7457659</v>
      </c>
      <c r="V144">
        <v>7474502</v>
      </c>
      <c r="W144">
        <v>7043002</v>
      </c>
      <c r="X144">
        <v>7269714</v>
      </c>
      <c r="Y144">
        <v>7141472</v>
      </c>
      <c r="Z144">
        <v>7783493</v>
      </c>
      <c r="AA144">
        <v>7234995</v>
      </c>
      <c r="AB144">
        <v>6785412</v>
      </c>
      <c r="AC144">
        <v>6320572</v>
      </c>
      <c r="AD144">
        <v>6119040</v>
      </c>
      <c r="AE144">
        <v>6152526</v>
      </c>
      <c r="AF144">
        <v>5559255</v>
      </c>
      <c r="AG144">
        <v>5402780</v>
      </c>
      <c r="AH144">
        <v>5974400</v>
      </c>
      <c r="AI144">
        <v>5479797</v>
      </c>
      <c r="AJ144">
        <v>5188967</v>
      </c>
      <c r="AK144">
        <v>4903342</v>
      </c>
      <c r="AL144">
        <v>5243470</v>
      </c>
      <c r="AM144">
        <v>4667713</v>
      </c>
      <c r="AN144">
        <v>4528568</v>
      </c>
      <c r="AO144">
        <v>5104471</v>
      </c>
      <c r="AP144">
        <v>4382958.26</v>
      </c>
      <c r="AQ144">
        <v>4170156</v>
      </c>
      <c r="AR144">
        <v>4036945.65</v>
      </c>
      <c r="AS144">
        <v>3954130</v>
      </c>
      <c r="AT144">
        <v>3493012.71</v>
      </c>
      <c r="AU144">
        <v>3330687</v>
      </c>
      <c r="AV144">
        <v>3378166</v>
      </c>
      <c r="AW144">
        <v>3329018</v>
      </c>
      <c r="AX144">
        <v>3367989</v>
      </c>
      <c r="AY144">
        <v>3101282</v>
      </c>
      <c r="AZ144">
        <v>3082404</v>
      </c>
      <c r="BA144">
        <v>2789672</v>
      </c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</row>
    <row r="145" spans="1:68">
      <c r="A145" t="s">
        <v>1252</v>
      </c>
      <c r="B145">
        <v>3269087</v>
      </c>
      <c r="C145">
        <v>2945497</v>
      </c>
      <c r="D145">
        <v>2906670</v>
      </c>
      <c r="E145">
        <v>3043903</v>
      </c>
      <c r="F145">
        <v>3574172</v>
      </c>
      <c r="G145">
        <v>3240220</v>
      </c>
      <c r="H145">
        <v>3024769</v>
      </c>
      <c r="I145">
        <v>3070419</v>
      </c>
      <c r="J145">
        <v>3526323</v>
      </c>
      <c r="K145">
        <v>3117176</v>
      </c>
      <c r="L145">
        <v>3155398</v>
      </c>
      <c r="M145">
        <v>2849626</v>
      </c>
      <c r="N145">
        <v>3492697</v>
      </c>
      <c r="O145">
        <v>3015242</v>
      </c>
      <c r="P145">
        <v>3299767</v>
      </c>
      <c r="Q145">
        <v>3109731</v>
      </c>
      <c r="R145">
        <v>3508978</v>
      </c>
      <c r="S145">
        <v>2954348</v>
      </c>
      <c r="T145">
        <v>3210546</v>
      </c>
      <c r="U145">
        <v>2759950</v>
      </c>
      <c r="V145">
        <v>3518858</v>
      </c>
      <c r="W145">
        <v>3274813</v>
      </c>
      <c r="X145">
        <v>3255336</v>
      </c>
      <c r="Y145">
        <v>3185819</v>
      </c>
      <c r="Z145">
        <v>3321671</v>
      </c>
      <c r="AA145">
        <v>3112989</v>
      </c>
      <c r="AB145">
        <v>2993522</v>
      </c>
      <c r="AC145">
        <v>2785049</v>
      </c>
      <c r="AD145">
        <v>2998529</v>
      </c>
      <c r="AE145">
        <v>2602164</v>
      </c>
      <c r="AF145">
        <v>2599739</v>
      </c>
      <c r="AG145">
        <v>2464551</v>
      </c>
      <c r="AH145">
        <v>2741904</v>
      </c>
      <c r="AI145">
        <v>2504212</v>
      </c>
      <c r="AJ145">
        <v>2508501</v>
      </c>
      <c r="AK145">
        <v>2135872</v>
      </c>
      <c r="AL145">
        <v>2527814</v>
      </c>
      <c r="AM145">
        <v>2328347</v>
      </c>
      <c r="AN145">
        <v>2303846</v>
      </c>
      <c r="AO145">
        <v>2223371</v>
      </c>
      <c r="AP145">
        <v>2645128.4</v>
      </c>
      <c r="AQ145">
        <v>2586412</v>
      </c>
      <c r="AR145">
        <v>2496438.2200000002</v>
      </c>
      <c r="AS145">
        <v>2517408</v>
      </c>
      <c r="AT145">
        <v>2392601.9900000002</v>
      </c>
      <c r="AU145">
        <v>1994883</v>
      </c>
      <c r="AV145">
        <v>2069498</v>
      </c>
      <c r="AW145">
        <v>1858933</v>
      </c>
      <c r="AX145">
        <v>1806431</v>
      </c>
      <c r="AY145">
        <v>1724752</v>
      </c>
      <c r="AZ145">
        <v>1664053</v>
      </c>
      <c r="BA145">
        <v>1601799</v>
      </c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</row>
    <row r="146" spans="1:68">
      <c r="A146" t="s">
        <v>1253</v>
      </c>
      <c r="B146">
        <v>1237302</v>
      </c>
      <c r="C146">
        <v>1226874</v>
      </c>
      <c r="D146">
        <v>1229358</v>
      </c>
      <c r="E146">
        <v>1394599</v>
      </c>
      <c r="F146">
        <v>1235198</v>
      </c>
      <c r="G146">
        <v>1280430</v>
      </c>
      <c r="H146">
        <v>1267624</v>
      </c>
      <c r="I146">
        <v>1248004</v>
      </c>
      <c r="J146">
        <v>1218682</v>
      </c>
      <c r="K146">
        <v>1209870</v>
      </c>
      <c r="L146">
        <v>1230865</v>
      </c>
      <c r="M146">
        <v>1207999</v>
      </c>
      <c r="N146">
        <v>1202611</v>
      </c>
      <c r="O146">
        <v>1127706</v>
      </c>
      <c r="P146">
        <v>1129677</v>
      </c>
      <c r="Q146">
        <v>1064731</v>
      </c>
      <c r="R146">
        <v>1169210</v>
      </c>
      <c r="S146">
        <v>1104007</v>
      </c>
      <c r="T146">
        <v>1100545</v>
      </c>
      <c r="U146">
        <v>1102699</v>
      </c>
      <c r="V146">
        <v>1108902</v>
      </c>
      <c r="W146">
        <v>992241</v>
      </c>
      <c r="X146">
        <v>1071790</v>
      </c>
      <c r="Y146">
        <v>1049996</v>
      </c>
      <c r="Z146">
        <v>1069353</v>
      </c>
      <c r="AA146">
        <v>1054724</v>
      </c>
      <c r="AB146">
        <v>1074660</v>
      </c>
      <c r="AC146">
        <v>1050160</v>
      </c>
      <c r="AD146">
        <v>1032556</v>
      </c>
      <c r="AE146">
        <v>1013348</v>
      </c>
      <c r="AF146">
        <v>960750</v>
      </c>
      <c r="AG146">
        <v>917837</v>
      </c>
      <c r="AH146">
        <v>907973</v>
      </c>
      <c r="AI146">
        <v>921171</v>
      </c>
      <c r="AJ146">
        <v>898823</v>
      </c>
      <c r="AK146">
        <v>861627</v>
      </c>
      <c r="AL146">
        <v>816912</v>
      </c>
      <c r="AM146">
        <v>840782</v>
      </c>
      <c r="AN146">
        <v>772513</v>
      </c>
      <c r="AO146">
        <v>699413</v>
      </c>
      <c r="AP146">
        <v>663185.56999999995</v>
      </c>
      <c r="AQ146">
        <v>622025</v>
      </c>
      <c r="AR146">
        <v>569513.93000000005</v>
      </c>
      <c r="AS146">
        <v>582566</v>
      </c>
      <c r="AT146">
        <v>525323.79</v>
      </c>
      <c r="AU146">
        <v>497959</v>
      </c>
      <c r="AV146">
        <v>531225</v>
      </c>
      <c r="AW146">
        <v>548075</v>
      </c>
      <c r="AX146">
        <v>579048</v>
      </c>
      <c r="AY146">
        <v>570620</v>
      </c>
      <c r="AZ146">
        <v>526134</v>
      </c>
      <c r="BA146">
        <v>541512</v>
      </c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</row>
    <row r="147" spans="1:68">
      <c r="A147" t="s">
        <v>1254</v>
      </c>
      <c r="B147">
        <v>21735</v>
      </c>
      <c r="C147">
        <v>21144</v>
      </c>
      <c r="D147">
        <v>95467</v>
      </c>
      <c r="E147">
        <v>21660</v>
      </c>
      <c r="F147">
        <v>21720</v>
      </c>
      <c r="G147">
        <v>27739</v>
      </c>
      <c r="H147">
        <v>91389</v>
      </c>
      <c r="I147">
        <v>17895</v>
      </c>
      <c r="J147">
        <v>17595</v>
      </c>
      <c r="K147">
        <v>23584</v>
      </c>
      <c r="L147">
        <v>85067</v>
      </c>
      <c r="M147">
        <v>16975</v>
      </c>
      <c r="N147">
        <v>16480</v>
      </c>
      <c r="O147">
        <v>22298</v>
      </c>
      <c r="P147">
        <v>83142</v>
      </c>
      <c r="Q147">
        <v>17893</v>
      </c>
      <c r="R147">
        <v>17263</v>
      </c>
      <c r="S147">
        <v>23411</v>
      </c>
      <c r="T147">
        <v>80203</v>
      </c>
      <c r="U147">
        <v>17538</v>
      </c>
      <c r="V147">
        <v>17705</v>
      </c>
      <c r="W147">
        <v>22387</v>
      </c>
      <c r="X147">
        <v>78806</v>
      </c>
      <c r="Y147">
        <v>15526</v>
      </c>
      <c r="Z147">
        <v>14821</v>
      </c>
      <c r="AA147">
        <v>21768</v>
      </c>
      <c r="AB147">
        <v>68904</v>
      </c>
      <c r="AC147">
        <v>14369</v>
      </c>
      <c r="AD147">
        <v>14324</v>
      </c>
      <c r="AE147">
        <v>19802</v>
      </c>
      <c r="AF147">
        <v>57720</v>
      </c>
      <c r="AG147">
        <v>13517</v>
      </c>
      <c r="AH147">
        <v>14960</v>
      </c>
      <c r="AI147">
        <v>20018</v>
      </c>
      <c r="AJ147">
        <v>47212</v>
      </c>
      <c r="AK147">
        <v>13479</v>
      </c>
      <c r="AL147">
        <v>13030</v>
      </c>
      <c r="AM147">
        <v>19348</v>
      </c>
      <c r="AN147">
        <v>50551</v>
      </c>
      <c r="AO147">
        <v>17603</v>
      </c>
      <c r="AP147">
        <v>16327.36</v>
      </c>
      <c r="AQ147">
        <v>25263</v>
      </c>
      <c r="AR147">
        <v>57474.19</v>
      </c>
      <c r="AS147">
        <v>15497</v>
      </c>
      <c r="AT147">
        <v>14256.26</v>
      </c>
      <c r="AU147">
        <v>23031</v>
      </c>
      <c r="AV147">
        <v>40879</v>
      </c>
      <c r="AW147">
        <v>14401</v>
      </c>
      <c r="AX147">
        <v>15690</v>
      </c>
      <c r="AY147">
        <v>24852</v>
      </c>
      <c r="AZ147">
        <v>42374</v>
      </c>
      <c r="BA147">
        <v>14159</v>
      </c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</row>
    <row r="148" spans="1:68">
      <c r="A148" t="s">
        <v>1255</v>
      </c>
      <c r="B148">
        <v>7421398</v>
      </c>
      <c r="C148">
        <v>4106861</v>
      </c>
      <c r="D148">
        <v>4089293</v>
      </c>
      <c r="E148">
        <v>4822283</v>
      </c>
      <c r="F148">
        <v>7974508</v>
      </c>
      <c r="G148">
        <v>4952926</v>
      </c>
      <c r="H148">
        <v>4814174</v>
      </c>
      <c r="I148">
        <v>3626892</v>
      </c>
      <c r="J148">
        <v>6513189</v>
      </c>
      <c r="K148">
        <v>4132266</v>
      </c>
      <c r="L148">
        <v>4526615</v>
      </c>
      <c r="M148">
        <v>4147028</v>
      </c>
      <c r="N148">
        <v>6131510</v>
      </c>
      <c r="O148">
        <v>3933819</v>
      </c>
      <c r="P148">
        <v>3876152</v>
      </c>
      <c r="Q148">
        <v>3840533</v>
      </c>
      <c r="R148">
        <v>5149796</v>
      </c>
      <c r="S148">
        <v>3816228</v>
      </c>
      <c r="T148">
        <v>4182570</v>
      </c>
      <c r="U148">
        <v>3455596</v>
      </c>
      <c r="V148">
        <v>7712334</v>
      </c>
      <c r="W148">
        <v>4127496</v>
      </c>
      <c r="X148">
        <v>4271437</v>
      </c>
      <c r="Y148">
        <v>4024011</v>
      </c>
      <c r="Z148">
        <v>5891155</v>
      </c>
      <c r="AA148">
        <v>3529874</v>
      </c>
      <c r="AB148">
        <v>4214242</v>
      </c>
      <c r="AC148">
        <v>3077275</v>
      </c>
      <c r="AD148">
        <v>4731171</v>
      </c>
      <c r="AE148">
        <v>3694257</v>
      </c>
      <c r="AF148">
        <v>3860026</v>
      </c>
      <c r="AG148">
        <v>2688946</v>
      </c>
      <c r="AH148">
        <v>4065416</v>
      </c>
      <c r="AI148">
        <v>2618411</v>
      </c>
      <c r="AJ148">
        <v>2782575</v>
      </c>
      <c r="AK148">
        <v>2345392</v>
      </c>
      <c r="AL148">
        <v>3819183</v>
      </c>
      <c r="AM148">
        <v>2408651</v>
      </c>
      <c r="AN148">
        <v>2397863</v>
      </c>
      <c r="AO148">
        <v>2235522</v>
      </c>
      <c r="AP148">
        <v>8438710.5999999996</v>
      </c>
      <c r="AQ148">
        <v>8373936</v>
      </c>
      <c r="AR148">
        <v>8921284.2100000009</v>
      </c>
      <c r="AS148">
        <v>7529030</v>
      </c>
      <c r="AT148">
        <v>4112539.78</v>
      </c>
      <c r="AU148">
        <v>1603558</v>
      </c>
      <c r="AV148">
        <v>1351435</v>
      </c>
      <c r="AW148">
        <v>952199</v>
      </c>
      <c r="AX148">
        <v>3014060</v>
      </c>
      <c r="AY148">
        <v>1120496</v>
      </c>
      <c r="AZ148">
        <v>1070374</v>
      </c>
      <c r="BA148">
        <v>1004005</v>
      </c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</row>
    <row r="149" spans="1:68">
      <c r="A149" t="s">
        <v>1082</v>
      </c>
      <c r="B149">
        <v>669040</v>
      </c>
      <c r="C149">
        <v>10814941</v>
      </c>
      <c r="D149">
        <v>20191835</v>
      </c>
      <c r="E149">
        <v>11872026</v>
      </c>
      <c r="F149">
        <v>8824900</v>
      </c>
      <c r="G149">
        <v>10060179</v>
      </c>
      <c r="H149">
        <v>7547142</v>
      </c>
      <c r="I149">
        <v>7579426</v>
      </c>
      <c r="J149">
        <v>8507771</v>
      </c>
      <c r="K149">
        <v>8211151</v>
      </c>
      <c r="L149">
        <v>7995046</v>
      </c>
      <c r="M149">
        <v>7818231</v>
      </c>
      <c r="N149">
        <v>11646385</v>
      </c>
      <c r="O149">
        <v>10405042</v>
      </c>
      <c r="P149">
        <v>10626163</v>
      </c>
      <c r="Q149">
        <v>9132454</v>
      </c>
      <c r="R149">
        <v>6871267</v>
      </c>
      <c r="S149">
        <v>6867021</v>
      </c>
      <c r="T149">
        <v>8721032</v>
      </c>
      <c r="U149">
        <v>11293287</v>
      </c>
      <c r="V149">
        <v>8826846</v>
      </c>
      <c r="W149">
        <v>7506916</v>
      </c>
      <c r="X149">
        <v>6036806</v>
      </c>
      <c r="Y149">
        <v>4006724</v>
      </c>
      <c r="Z149">
        <v>3885697</v>
      </c>
      <c r="AA149">
        <v>3661367</v>
      </c>
      <c r="AB149">
        <v>3035827</v>
      </c>
      <c r="AC149">
        <v>3659924</v>
      </c>
      <c r="AD149">
        <v>3035337</v>
      </c>
      <c r="AE149">
        <v>2983495</v>
      </c>
      <c r="AF149">
        <v>2199753</v>
      </c>
      <c r="AG149">
        <v>3524773</v>
      </c>
      <c r="AH149">
        <v>2647823</v>
      </c>
      <c r="AI149">
        <v>2017652</v>
      </c>
      <c r="AJ149">
        <v>1893894</v>
      </c>
      <c r="AK149">
        <v>1830590</v>
      </c>
      <c r="AL149">
        <v>2159691</v>
      </c>
      <c r="AM149">
        <v>1719370</v>
      </c>
      <c r="AN149">
        <v>1785432</v>
      </c>
      <c r="AO149">
        <v>1681040</v>
      </c>
      <c r="AP149">
        <v>1674037.39</v>
      </c>
      <c r="AQ149">
        <v>1595466</v>
      </c>
      <c r="AR149">
        <v>1728115.44</v>
      </c>
      <c r="AS149">
        <v>1698678</v>
      </c>
      <c r="AT149">
        <v>2277972.08</v>
      </c>
      <c r="AU149">
        <v>2217765</v>
      </c>
      <c r="AV149">
        <v>2547057</v>
      </c>
      <c r="AW149">
        <v>2359923</v>
      </c>
      <c r="AX149">
        <v>2083964</v>
      </c>
      <c r="AY149">
        <v>1895269</v>
      </c>
      <c r="AZ149">
        <v>1978877</v>
      </c>
      <c r="BA149">
        <v>1875889</v>
      </c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</row>
    <row r="150" spans="1:68">
      <c r="A150" t="s">
        <v>1256</v>
      </c>
      <c r="B150">
        <v>17969685</v>
      </c>
      <c r="C150">
        <v>9491468</v>
      </c>
      <c r="D150">
        <v>7785112</v>
      </c>
      <c r="E150">
        <v>6100554</v>
      </c>
      <c r="F150">
        <v>11726275</v>
      </c>
      <c r="G150">
        <v>14005787</v>
      </c>
      <c r="H150">
        <v>14115176</v>
      </c>
      <c r="I150">
        <v>13902979</v>
      </c>
      <c r="J150">
        <v>10029348</v>
      </c>
      <c r="K150">
        <v>13639526</v>
      </c>
      <c r="L150">
        <v>15933531</v>
      </c>
      <c r="M150">
        <v>15000419</v>
      </c>
      <c r="N150">
        <v>8190755</v>
      </c>
      <c r="O150">
        <v>13402428</v>
      </c>
      <c r="P150">
        <v>12832777</v>
      </c>
      <c r="Q150">
        <v>14248266</v>
      </c>
      <c r="R150">
        <v>13679822</v>
      </c>
      <c r="S150">
        <v>15148842</v>
      </c>
      <c r="T150">
        <v>13302279</v>
      </c>
      <c r="U150">
        <v>13664745</v>
      </c>
      <c r="V150">
        <v>7695684</v>
      </c>
      <c r="W150">
        <v>14178020</v>
      </c>
      <c r="X150">
        <v>15772227</v>
      </c>
      <c r="Y150">
        <v>16835756</v>
      </c>
      <c r="Z150">
        <v>13742464</v>
      </c>
      <c r="AA150">
        <v>17008624</v>
      </c>
      <c r="AB150">
        <v>15987354</v>
      </c>
      <c r="AC150">
        <v>16255318</v>
      </c>
      <c r="AD150">
        <v>12847927</v>
      </c>
      <c r="AE150">
        <v>14433142</v>
      </c>
      <c r="AF150">
        <v>15332125</v>
      </c>
      <c r="AG150">
        <v>13690302</v>
      </c>
      <c r="AH150">
        <v>10793204</v>
      </c>
      <c r="AI150">
        <v>12953234</v>
      </c>
      <c r="AJ150">
        <v>12556545</v>
      </c>
      <c r="AK150">
        <v>12678442</v>
      </c>
      <c r="AL150">
        <v>8102070</v>
      </c>
      <c r="AM150">
        <v>11574727</v>
      </c>
      <c r="AN150">
        <v>11183263</v>
      </c>
      <c r="AO150">
        <v>9283806</v>
      </c>
      <c r="AP150">
        <v>7949946.9900000002</v>
      </c>
      <c r="AQ150">
        <v>8112789</v>
      </c>
      <c r="AR150">
        <v>7616087.4199999999</v>
      </c>
      <c r="AS150">
        <v>6761444</v>
      </c>
      <c r="AT150">
        <v>5213863.62</v>
      </c>
      <c r="AU150">
        <v>5601622</v>
      </c>
      <c r="AV150">
        <v>4828246</v>
      </c>
      <c r="AW150">
        <v>5467150</v>
      </c>
      <c r="AX150">
        <v>4357930</v>
      </c>
      <c r="AY150">
        <v>5775660</v>
      </c>
      <c r="AZ150">
        <v>5616233</v>
      </c>
      <c r="BA150">
        <v>6427924</v>
      </c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</row>
    <row r="151" spans="1:68">
      <c r="A151" t="s">
        <v>1056</v>
      </c>
      <c r="B151">
        <v>3358248</v>
      </c>
      <c r="C151">
        <v>2047785</v>
      </c>
      <c r="D151">
        <v>1426171</v>
      </c>
      <c r="E151">
        <v>824123</v>
      </c>
      <c r="F151">
        <v>2303783</v>
      </c>
      <c r="G151">
        <v>2674432</v>
      </c>
      <c r="H151">
        <v>2690001</v>
      </c>
      <c r="I151">
        <v>2641037</v>
      </c>
      <c r="J151">
        <v>1808857</v>
      </c>
      <c r="K151">
        <v>2660129</v>
      </c>
      <c r="L151">
        <v>3083487</v>
      </c>
      <c r="M151">
        <v>2842141</v>
      </c>
      <c r="N151">
        <v>1275337</v>
      </c>
      <c r="O151">
        <v>2580590</v>
      </c>
      <c r="P151">
        <v>2454750</v>
      </c>
      <c r="Q151">
        <v>2717078</v>
      </c>
      <c r="R151">
        <v>2341756</v>
      </c>
      <c r="S151">
        <v>2958090</v>
      </c>
      <c r="T151">
        <v>2439590</v>
      </c>
      <c r="U151">
        <v>2716515</v>
      </c>
      <c r="V151">
        <v>1539701</v>
      </c>
      <c r="W151">
        <v>2742702</v>
      </c>
      <c r="X151">
        <v>2923843</v>
      </c>
      <c r="Y151">
        <v>3320877</v>
      </c>
      <c r="Z151">
        <v>2822279</v>
      </c>
      <c r="AA151">
        <v>3368067</v>
      </c>
      <c r="AB151">
        <v>3264890</v>
      </c>
      <c r="AC151">
        <v>3236766</v>
      </c>
      <c r="AD151">
        <v>2601306</v>
      </c>
      <c r="AE151">
        <v>2778237</v>
      </c>
      <c r="AF151">
        <v>3334799</v>
      </c>
      <c r="AG151">
        <v>2742580</v>
      </c>
      <c r="AH151">
        <v>2522498</v>
      </c>
      <c r="AI151">
        <v>3009780</v>
      </c>
      <c r="AJ151">
        <v>2561441</v>
      </c>
      <c r="AK151">
        <v>3042554</v>
      </c>
      <c r="AL151">
        <v>4511358</v>
      </c>
      <c r="AM151">
        <v>3423684</v>
      </c>
      <c r="AN151">
        <v>3360537</v>
      </c>
      <c r="AO151">
        <v>2666044</v>
      </c>
      <c r="AP151">
        <v>1815320.95</v>
      </c>
      <c r="AQ151">
        <v>2791189</v>
      </c>
      <c r="AR151">
        <v>2386815.9</v>
      </c>
      <c r="AS151">
        <v>2100815</v>
      </c>
      <c r="AT151">
        <v>1495969.31</v>
      </c>
      <c r="AU151">
        <v>1881656</v>
      </c>
      <c r="AV151">
        <v>1123707</v>
      </c>
      <c r="AW151">
        <v>1667392</v>
      </c>
      <c r="AX151">
        <v>1568214</v>
      </c>
      <c r="AY151">
        <v>1940117</v>
      </c>
      <c r="AZ151">
        <v>1346163</v>
      </c>
      <c r="BA151">
        <v>1989985</v>
      </c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</row>
    <row r="152" spans="1:68">
      <c r="A152" t="s">
        <v>1057</v>
      </c>
      <c r="B152">
        <v>14611437</v>
      </c>
      <c r="C152">
        <v>7443683</v>
      </c>
      <c r="D152">
        <v>6358941</v>
      </c>
      <c r="E152">
        <v>5276431</v>
      </c>
      <c r="F152">
        <v>9422492</v>
      </c>
      <c r="G152">
        <v>11331355</v>
      </c>
      <c r="H152">
        <v>11425175</v>
      </c>
      <c r="I152">
        <v>11261942</v>
      </c>
      <c r="J152">
        <v>8220491</v>
      </c>
      <c r="K152">
        <v>10979397</v>
      </c>
      <c r="L152">
        <v>12850044</v>
      </c>
      <c r="M152">
        <v>12158278</v>
      </c>
      <c r="N152">
        <v>6915418</v>
      </c>
      <c r="O152">
        <v>10821838</v>
      </c>
      <c r="P152">
        <v>10378027</v>
      </c>
      <c r="Q152">
        <v>11531188</v>
      </c>
      <c r="R152">
        <v>11338066</v>
      </c>
      <c r="S152">
        <v>12190752</v>
      </c>
      <c r="T152">
        <v>10862689</v>
      </c>
      <c r="U152">
        <v>10948230</v>
      </c>
      <c r="V152">
        <v>6155983</v>
      </c>
      <c r="W152">
        <v>11435318</v>
      </c>
      <c r="X152">
        <v>12848384</v>
      </c>
      <c r="Y152">
        <v>13514879</v>
      </c>
      <c r="Z152">
        <v>10920185</v>
      </c>
      <c r="AA152">
        <v>13640557</v>
      </c>
      <c r="AB152">
        <v>12722464</v>
      </c>
      <c r="AC152">
        <v>13018552</v>
      </c>
      <c r="AD152">
        <v>10246621</v>
      </c>
      <c r="AE152">
        <v>11654905</v>
      </c>
      <c r="AF152">
        <v>11997326</v>
      </c>
      <c r="AG152">
        <v>10947722</v>
      </c>
      <c r="AH152">
        <v>8270706</v>
      </c>
      <c r="AI152">
        <v>9943454</v>
      </c>
      <c r="AJ152">
        <v>9995104</v>
      </c>
      <c r="AK152">
        <v>9635888</v>
      </c>
      <c r="AL152">
        <v>3590712</v>
      </c>
      <c r="AM152">
        <v>8151043</v>
      </c>
      <c r="AN152">
        <v>7822726</v>
      </c>
      <c r="AO152">
        <v>6617762</v>
      </c>
      <c r="AP152">
        <v>6134626.04</v>
      </c>
      <c r="AQ152">
        <v>5321600</v>
      </c>
      <c r="AR152">
        <v>5229271.5199999996</v>
      </c>
      <c r="AS152">
        <v>4660629</v>
      </c>
      <c r="AT152">
        <v>3717894.31</v>
      </c>
      <c r="AU152">
        <v>3719966</v>
      </c>
      <c r="AV152">
        <v>3704539</v>
      </c>
      <c r="AW152">
        <v>3799758</v>
      </c>
      <c r="AX152">
        <v>2789716</v>
      </c>
      <c r="AY152">
        <v>3835543</v>
      </c>
      <c r="AZ152">
        <v>4270070</v>
      </c>
      <c r="BA152">
        <v>4437939</v>
      </c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</row>
    <row r="153" spans="1:68">
      <c r="A153" t="s">
        <v>1058</v>
      </c>
      <c r="B153">
        <v>14611437</v>
      </c>
      <c r="C153">
        <v>7443683</v>
      </c>
      <c r="D153">
        <v>6358941</v>
      </c>
      <c r="E153">
        <v>5276431</v>
      </c>
      <c r="F153">
        <v>9422492</v>
      </c>
      <c r="G153">
        <v>11331355</v>
      </c>
      <c r="H153">
        <v>11425175</v>
      </c>
      <c r="I153">
        <v>11261942</v>
      </c>
      <c r="J153">
        <v>8220491</v>
      </c>
      <c r="K153">
        <v>10979397</v>
      </c>
      <c r="L153">
        <v>12850044</v>
      </c>
      <c r="M153">
        <v>12158278</v>
      </c>
      <c r="N153">
        <v>6915418</v>
      </c>
      <c r="O153">
        <v>10821838</v>
      </c>
      <c r="P153">
        <v>10378027</v>
      </c>
      <c r="Q153">
        <v>11531188</v>
      </c>
      <c r="R153">
        <v>11338066</v>
      </c>
      <c r="S153">
        <v>12190752</v>
      </c>
      <c r="T153">
        <v>10862689</v>
      </c>
      <c r="U153">
        <v>10948230</v>
      </c>
      <c r="V153">
        <v>6155983</v>
      </c>
      <c r="W153">
        <v>11435318</v>
      </c>
      <c r="X153">
        <v>12848384</v>
      </c>
      <c r="Y153">
        <v>13514879</v>
      </c>
      <c r="Z153">
        <v>10920185</v>
      </c>
      <c r="AA153">
        <v>13640557</v>
      </c>
      <c r="AB153">
        <v>12722464</v>
      </c>
      <c r="AC153">
        <v>13018552</v>
      </c>
      <c r="AD153">
        <v>10246621</v>
      </c>
      <c r="AE153">
        <v>11654905</v>
      </c>
      <c r="AF153">
        <v>11997326</v>
      </c>
      <c r="AG153">
        <v>10947722</v>
      </c>
      <c r="AH153">
        <v>8270706</v>
      </c>
      <c r="AI153">
        <v>9943454</v>
      </c>
      <c r="AJ153">
        <v>9995104</v>
      </c>
      <c r="AK153">
        <v>9635888</v>
      </c>
      <c r="AL153">
        <v>3590712</v>
      </c>
      <c r="AM153">
        <v>8151043</v>
      </c>
      <c r="AN153">
        <v>7822726</v>
      </c>
      <c r="AO153">
        <v>6617762</v>
      </c>
      <c r="AP153">
        <v>6134626.04</v>
      </c>
      <c r="AQ153">
        <v>5321600</v>
      </c>
      <c r="AR153">
        <v>5229271.5199999996</v>
      </c>
      <c r="AS153">
        <v>4660629</v>
      </c>
      <c r="AT153">
        <v>3717894.31</v>
      </c>
      <c r="AU153">
        <v>3719966</v>
      </c>
      <c r="AV153">
        <v>3704539</v>
      </c>
      <c r="AW153">
        <v>3799758</v>
      </c>
      <c r="AX153">
        <v>2789716</v>
      </c>
      <c r="AY153">
        <v>3835543</v>
      </c>
      <c r="AZ153">
        <v>4270070</v>
      </c>
      <c r="BA153">
        <v>4437939</v>
      </c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</row>
    <row r="154" spans="1:68">
      <c r="A154" t="s">
        <v>1059</v>
      </c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</row>
    <row r="155" spans="1:68">
      <c r="A155" t="s">
        <v>1060</v>
      </c>
      <c r="B155">
        <v>14611437</v>
      </c>
      <c r="C155">
        <v>7443683</v>
      </c>
      <c r="D155">
        <v>6358941</v>
      </c>
      <c r="E155">
        <v>5276431</v>
      </c>
      <c r="F155">
        <v>9422492</v>
      </c>
      <c r="G155">
        <v>11331355</v>
      </c>
      <c r="H155">
        <v>11425175</v>
      </c>
      <c r="I155">
        <v>11261942</v>
      </c>
      <c r="J155">
        <v>8220491</v>
      </c>
      <c r="K155">
        <v>10979397</v>
      </c>
      <c r="L155">
        <v>12850044</v>
      </c>
      <c r="M155">
        <v>12158278</v>
      </c>
      <c r="N155">
        <v>6915418</v>
      </c>
      <c r="O155">
        <v>10821838</v>
      </c>
      <c r="P155">
        <v>10378027</v>
      </c>
      <c r="Q155">
        <v>11531188</v>
      </c>
      <c r="R155">
        <v>11338066</v>
      </c>
      <c r="S155">
        <v>12190752</v>
      </c>
      <c r="T155">
        <v>10862689</v>
      </c>
      <c r="U155">
        <v>10948230</v>
      </c>
      <c r="V155">
        <v>6155983</v>
      </c>
      <c r="W155">
        <v>11435318</v>
      </c>
      <c r="X155">
        <v>12848384</v>
      </c>
      <c r="Y155">
        <v>13514879</v>
      </c>
      <c r="Z155">
        <v>10920185</v>
      </c>
      <c r="AA155">
        <v>13640557</v>
      </c>
      <c r="AB155">
        <v>12722464</v>
      </c>
      <c r="AC155">
        <v>13018552</v>
      </c>
      <c r="AD155">
        <v>10246621</v>
      </c>
      <c r="AE155">
        <v>11654905</v>
      </c>
      <c r="AF155">
        <v>11997326</v>
      </c>
      <c r="AG155">
        <v>10947722</v>
      </c>
      <c r="AH155">
        <v>8270706</v>
      </c>
      <c r="AI155">
        <v>9943454</v>
      </c>
      <c r="AJ155">
        <v>9995104</v>
      </c>
      <c r="AK155">
        <v>9635888</v>
      </c>
      <c r="AL155">
        <v>3590712</v>
      </c>
      <c r="AM155">
        <v>8151043</v>
      </c>
      <c r="AN155">
        <v>7822726</v>
      </c>
      <c r="AO155">
        <v>6617762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</row>
    <row r="156" spans="1:68">
      <c r="A156" t="s">
        <v>1061</v>
      </c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</row>
    <row r="157" spans="1:68">
      <c r="A157" t="s">
        <v>1062</v>
      </c>
      <c r="B157">
        <v>5128414</v>
      </c>
      <c r="C157">
        <v>-2401757</v>
      </c>
      <c r="D157">
        <v>15736669</v>
      </c>
      <c r="E157">
        <v>-22407581</v>
      </c>
      <c r="F157">
        <v>-5320331</v>
      </c>
      <c r="G157">
        <v>-2315835</v>
      </c>
      <c r="H157">
        <v>5383482</v>
      </c>
      <c r="I157">
        <v>4852949</v>
      </c>
      <c r="J157">
        <v>-5179780</v>
      </c>
      <c r="K157">
        <v>3132498</v>
      </c>
      <c r="L157">
        <v>-3753253</v>
      </c>
      <c r="M157">
        <v>-616740</v>
      </c>
      <c r="N157">
        <v>2009405</v>
      </c>
      <c r="O157">
        <v>1159210</v>
      </c>
      <c r="P157">
        <v>556491</v>
      </c>
      <c r="Q157">
        <v>1238036</v>
      </c>
      <c r="R157">
        <v>-687205</v>
      </c>
      <c r="S157">
        <v>1056994</v>
      </c>
      <c r="T157">
        <v>901941</v>
      </c>
      <c r="U157">
        <v>2277794</v>
      </c>
      <c r="V157">
        <v>-409182</v>
      </c>
      <c r="W157">
        <v>-1845737</v>
      </c>
      <c r="X157">
        <v>168134</v>
      </c>
      <c r="Y157">
        <v>190760</v>
      </c>
      <c r="Z157">
        <v>-659751</v>
      </c>
      <c r="AA157">
        <v>864070</v>
      </c>
      <c r="AB157">
        <v>1632407</v>
      </c>
      <c r="AC157">
        <v>1248646</v>
      </c>
      <c r="AD157">
        <v>-65228</v>
      </c>
      <c r="AE157">
        <v>-1427967</v>
      </c>
      <c r="AF157">
        <v>-1992450</v>
      </c>
      <c r="AG157">
        <v>1854358</v>
      </c>
      <c r="AH157">
        <v>1852127</v>
      </c>
      <c r="AI157">
        <v>1289110</v>
      </c>
      <c r="AJ157">
        <v>-536515</v>
      </c>
      <c r="AK157">
        <v>1485554</v>
      </c>
      <c r="AL157">
        <v>1909218</v>
      </c>
      <c r="AM157">
        <v>-964557</v>
      </c>
      <c r="AN157">
        <v>-555721</v>
      </c>
      <c r="AO157">
        <v>47283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</row>
    <row r="158" spans="1:68">
      <c r="A158" t="s">
        <v>1257</v>
      </c>
      <c r="B158">
        <v>683073</v>
      </c>
      <c r="C158">
        <v>-509516</v>
      </c>
      <c r="D158">
        <v>-9753558</v>
      </c>
      <c r="E158">
        <v>4922338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</row>
    <row r="159" spans="1:68">
      <c r="A159" t="s">
        <v>1063</v>
      </c>
      <c r="B159">
        <v>-597660</v>
      </c>
      <c r="C159">
        <v>104746</v>
      </c>
      <c r="D159">
        <v>-73135</v>
      </c>
      <c r="E159">
        <v>88503</v>
      </c>
      <c r="F159">
        <v>-11754</v>
      </c>
      <c r="G159">
        <v>-141384</v>
      </c>
      <c r="H159">
        <v>-132677</v>
      </c>
      <c r="I159">
        <v>87243</v>
      </c>
      <c r="J159">
        <v>16226</v>
      </c>
      <c r="K159">
        <v>-170823</v>
      </c>
      <c r="L159">
        <v>-417472</v>
      </c>
      <c r="M159">
        <v>218590</v>
      </c>
      <c r="N159">
        <v>153798</v>
      </c>
      <c r="O159">
        <v>90001</v>
      </c>
      <c r="P159">
        <v>72989</v>
      </c>
      <c r="Q159">
        <v>32457</v>
      </c>
      <c r="R159">
        <v>-173854</v>
      </c>
      <c r="S159">
        <v>6317</v>
      </c>
      <c r="T159">
        <v>169283</v>
      </c>
      <c r="U159">
        <v>-112412</v>
      </c>
      <c r="V159">
        <v>-140472</v>
      </c>
      <c r="W159">
        <v>-97105</v>
      </c>
      <c r="X159">
        <v>22456</v>
      </c>
      <c r="Y159">
        <v>-70345</v>
      </c>
      <c r="Z159">
        <v>84931</v>
      </c>
      <c r="AA159">
        <v>-33790</v>
      </c>
      <c r="AB159">
        <v>5718</v>
      </c>
      <c r="AC159">
        <v>-13521</v>
      </c>
      <c r="AD159">
        <v>87397</v>
      </c>
      <c r="AE159">
        <v>-92572</v>
      </c>
      <c r="AF159">
        <v>122403</v>
      </c>
      <c r="AG159">
        <v>76961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</row>
    <row r="160" spans="1:68">
      <c r="A160" t="s">
        <v>1258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398</v>
      </c>
      <c r="X160">
        <v>0</v>
      </c>
      <c r="Y160">
        <v>-398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</row>
    <row r="161" spans="1:68">
      <c r="A161" t="s">
        <v>1259</v>
      </c>
      <c r="B161">
        <v>-1032759</v>
      </c>
      <c r="C161">
        <v>451009</v>
      </c>
      <c r="D161">
        <v>-1256803</v>
      </c>
      <c r="E161">
        <v>3489482</v>
      </c>
      <c r="F161">
        <v>1074374</v>
      </c>
      <c r="G161">
        <v>981141</v>
      </c>
      <c r="H161">
        <v>-1037053</v>
      </c>
      <c r="I161">
        <v>-1847144</v>
      </c>
      <c r="J161">
        <v>915300</v>
      </c>
      <c r="K161">
        <v>-622727</v>
      </c>
      <c r="L161">
        <v>671463</v>
      </c>
      <c r="M161">
        <v>-154386</v>
      </c>
      <c r="N161">
        <v>-252311</v>
      </c>
      <c r="O161">
        <v>-225663</v>
      </c>
      <c r="P161">
        <v>-380908</v>
      </c>
      <c r="Q161">
        <v>-235964</v>
      </c>
      <c r="R161">
        <v>-229319</v>
      </c>
      <c r="S161">
        <v>-231512</v>
      </c>
      <c r="T161">
        <v>-332049</v>
      </c>
      <c r="U161">
        <v>-939223</v>
      </c>
      <c r="V161">
        <v>146530</v>
      </c>
      <c r="W161">
        <v>360485</v>
      </c>
      <c r="X161">
        <v>-55483</v>
      </c>
      <c r="Y161">
        <v>-27991</v>
      </c>
      <c r="Z161">
        <v>584898</v>
      </c>
      <c r="AA161">
        <v>-161992</v>
      </c>
      <c r="AB161">
        <v>-703999</v>
      </c>
      <c r="AC161">
        <v>-244121</v>
      </c>
      <c r="AD161">
        <v>8679</v>
      </c>
      <c r="AE161">
        <v>283343</v>
      </c>
      <c r="AF161">
        <v>393661</v>
      </c>
      <c r="AG161">
        <v>-365962</v>
      </c>
      <c r="AH161">
        <v>384738</v>
      </c>
      <c r="AI161">
        <v>-261884</v>
      </c>
      <c r="AJ161">
        <v>116189</v>
      </c>
      <c r="AK161">
        <v>-565533</v>
      </c>
      <c r="AL161">
        <v>952212</v>
      </c>
      <c r="AM161">
        <v>288729</v>
      </c>
      <c r="AN161">
        <v>163727</v>
      </c>
      <c r="AO161">
        <v>-13906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</row>
    <row r="162" spans="1:68">
      <c r="A162" t="s">
        <v>1065</v>
      </c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</row>
    <row r="163" spans="1:68">
      <c r="A163" t="s">
        <v>1260</v>
      </c>
      <c r="B163">
        <v>42289</v>
      </c>
      <c r="C163">
        <v>324707.67</v>
      </c>
      <c r="D163">
        <v>487061.5</v>
      </c>
      <c r="E163">
        <v>0</v>
      </c>
      <c r="F163">
        <v>0</v>
      </c>
      <c r="G163">
        <v>1501153.67</v>
      </c>
      <c r="H163">
        <v>127619</v>
      </c>
      <c r="I163">
        <v>4375842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415022.33</v>
      </c>
      <c r="P163">
        <v>622533.5</v>
      </c>
      <c r="Q163">
        <v>0</v>
      </c>
      <c r="R163">
        <v>0</v>
      </c>
      <c r="S163">
        <v>1553360</v>
      </c>
      <c r="T163">
        <v>0</v>
      </c>
      <c r="U163">
        <v>4660080</v>
      </c>
      <c r="V163">
        <v>0</v>
      </c>
      <c r="W163">
        <v>0</v>
      </c>
      <c r="X163">
        <v>0</v>
      </c>
      <c r="Y163">
        <v>0</v>
      </c>
      <c r="Z163">
        <v>-1</v>
      </c>
      <c r="AA163">
        <v>636777.32999999996</v>
      </c>
      <c r="AB163">
        <v>955165.5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549813.67000000004</v>
      </c>
      <c r="AJ163">
        <v>67</v>
      </c>
      <c r="AK163">
        <v>1649374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</row>
    <row r="164" spans="1:68">
      <c r="A164" t="s">
        <v>1066</v>
      </c>
      <c r="B164">
        <v>-136280</v>
      </c>
      <c r="C164">
        <v>262859</v>
      </c>
      <c r="D164">
        <v>-316641</v>
      </c>
      <c r="E164">
        <v>-2813</v>
      </c>
      <c r="F164">
        <v>-34505</v>
      </c>
      <c r="G164">
        <v>-2601299</v>
      </c>
      <c r="H164">
        <v>-342002</v>
      </c>
      <c r="I164">
        <v>-1274</v>
      </c>
      <c r="J164">
        <v>527309</v>
      </c>
      <c r="K164">
        <v>15551</v>
      </c>
      <c r="L164">
        <v>401988</v>
      </c>
      <c r="M164">
        <v>1345951</v>
      </c>
      <c r="N164">
        <v>-714959</v>
      </c>
      <c r="O164">
        <v>962.67</v>
      </c>
      <c r="P164">
        <v>0</v>
      </c>
      <c r="Q164">
        <v>2888</v>
      </c>
      <c r="R164">
        <v>1824389</v>
      </c>
      <c r="S164">
        <v>204000</v>
      </c>
      <c r="T164">
        <v>551000</v>
      </c>
      <c r="U164">
        <v>-2250000</v>
      </c>
      <c r="V164">
        <v>-353504</v>
      </c>
      <c r="W164">
        <v>-22251.67</v>
      </c>
      <c r="X164">
        <v>0</v>
      </c>
      <c r="Y164">
        <v>-66755</v>
      </c>
      <c r="Z164">
        <v>-545000</v>
      </c>
      <c r="AA164">
        <v>0</v>
      </c>
      <c r="AB164">
        <v>0</v>
      </c>
      <c r="AC164">
        <v>0</v>
      </c>
      <c r="AD164">
        <v>2847.25</v>
      </c>
      <c r="AE164">
        <v>0</v>
      </c>
      <c r="AF164">
        <v>0</v>
      </c>
      <c r="AG164">
        <v>0</v>
      </c>
      <c r="AH164">
        <v>-780015.5</v>
      </c>
      <c r="AI164">
        <v>0</v>
      </c>
      <c r="AJ164">
        <v>0</v>
      </c>
      <c r="AK164">
        <v>0</v>
      </c>
      <c r="AL164">
        <v>-75804.75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</row>
    <row r="165" spans="1:68">
      <c r="A165" t="s">
        <v>1067</v>
      </c>
      <c r="B165">
        <v>4087077</v>
      </c>
      <c r="C165">
        <v>-2092659</v>
      </c>
      <c r="D165">
        <v>5310655</v>
      </c>
      <c r="E165">
        <v>-13910071</v>
      </c>
      <c r="F165">
        <v>-4292216</v>
      </c>
      <c r="G165">
        <v>-4077377</v>
      </c>
      <c r="H165">
        <v>3999369</v>
      </c>
      <c r="I165">
        <v>7467616</v>
      </c>
      <c r="J165">
        <v>-3720945</v>
      </c>
      <c r="K165">
        <v>2354499</v>
      </c>
      <c r="L165">
        <v>-3097274</v>
      </c>
      <c r="M165">
        <v>793415</v>
      </c>
      <c r="N165">
        <v>1195933</v>
      </c>
      <c r="O165">
        <v>1023548</v>
      </c>
      <c r="P165">
        <v>1493639</v>
      </c>
      <c r="Q165">
        <v>1037417</v>
      </c>
      <c r="R165">
        <v>734011</v>
      </c>
      <c r="S165">
        <v>1035799</v>
      </c>
      <c r="T165">
        <v>1290175</v>
      </c>
      <c r="U165">
        <v>3636239</v>
      </c>
      <c r="V165">
        <v>-756628</v>
      </c>
      <c r="W165">
        <v>-1581959</v>
      </c>
      <c r="X165">
        <v>135107</v>
      </c>
      <c r="Y165">
        <v>25271</v>
      </c>
      <c r="Z165">
        <v>-2169923</v>
      </c>
      <c r="AA165">
        <v>668288</v>
      </c>
      <c r="AB165">
        <v>2844457</v>
      </c>
      <c r="AC165">
        <v>991004</v>
      </c>
      <c r="AD165">
        <v>42237</v>
      </c>
      <c r="AE165">
        <v>-1237196</v>
      </c>
      <c r="AF165">
        <v>-1476386</v>
      </c>
      <c r="AG165">
        <v>1565357</v>
      </c>
      <c r="AH165">
        <v>-883197</v>
      </c>
      <c r="AI165">
        <v>1027226</v>
      </c>
      <c r="AJ165">
        <v>-420259</v>
      </c>
      <c r="AK165">
        <v>2569395</v>
      </c>
      <c r="AL165">
        <v>2558211</v>
      </c>
      <c r="AM165">
        <v>-675828</v>
      </c>
      <c r="AN165">
        <v>-391994</v>
      </c>
      <c r="AO165">
        <v>33377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</row>
    <row r="166" spans="1:68">
      <c r="A166" t="s">
        <v>1068</v>
      </c>
      <c r="B166">
        <v>18698514</v>
      </c>
      <c r="C166">
        <v>5351024</v>
      </c>
      <c r="D166">
        <v>11669596</v>
      </c>
      <c r="E166">
        <v>-8633640</v>
      </c>
      <c r="F166">
        <v>5130276</v>
      </c>
      <c r="G166">
        <v>7253978</v>
      </c>
      <c r="H166">
        <v>15424544</v>
      </c>
      <c r="I166">
        <v>18729558</v>
      </c>
      <c r="J166">
        <v>4499546</v>
      </c>
      <c r="K166">
        <v>13333896</v>
      </c>
      <c r="L166">
        <v>9752770</v>
      </c>
      <c r="M166">
        <v>12951693</v>
      </c>
      <c r="N166">
        <v>8111351</v>
      </c>
      <c r="O166">
        <v>11845386</v>
      </c>
      <c r="P166">
        <v>11871666</v>
      </c>
      <c r="Q166">
        <v>12568605</v>
      </c>
      <c r="R166">
        <v>12072077</v>
      </c>
      <c r="S166">
        <v>13226551</v>
      </c>
      <c r="T166">
        <v>12152864</v>
      </c>
      <c r="U166">
        <v>14584469</v>
      </c>
      <c r="V166">
        <v>5399355</v>
      </c>
      <c r="W166">
        <v>9853359</v>
      </c>
      <c r="X166">
        <v>12983491</v>
      </c>
      <c r="Y166">
        <v>13540150</v>
      </c>
      <c r="Z166">
        <v>8750262</v>
      </c>
      <c r="AA166">
        <v>14308845</v>
      </c>
      <c r="AB166">
        <v>15566921</v>
      </c>
      <c r="AC166">
        <v>14009556</v>
      </c>
      <c r="AD166">
        <v>10288858</v>
      </c>
      <c r="AE166">
        <v>10417709</v>
      </c>
      <c r="AF166">
        <v>10520940</v>
      </c>
      <c r="AG166">
        <v>12513079</v>
      </c>
      <c r="AH166">
        <v>7387509</v>
      </c>
      <c r="AI166">
        <v>10970680</v>
      </c>
      <c r="AJ166">
        <v>9574845</v>
      </c>
      <c r="AK166">
        <v>12205283</v>
      </c>
      <c r="AL166">
        <v>6148923</v>
      </c>
      <c r="AM166">
        <v>7475215</v>
      </c>
      <c r="AN166">
        <v>7430732</v>
      </c>
      <c r="AO166">
        <v>6651139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</row>
    <row r="167" spans="1:68">
      <c r="A167" t="s">
        <v>1069</v>
      </c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</row>
    <row r="168" spans="1:68">
      <c r="A168" t="s">
        <v>1070</v>
      </c>
      <c r="B168">
        <v>13258379</v>
      </c>
      <c r="C168">
        <v>6678511</v>
      </c>
      <c r="D168">
        <v>2968546</v>
      </c>
      <c r="E168">
        <v>6581680</v>
      </c>
      <c r="F168">
        <v>8802140</v>
      </c>
      <c r="G168">
        <v>9951374</v>
      </c>
      <c r="H168">
        <v>9928804</v>
      </c>
      <c r="I168">
        <v>10044424</v>
      </c>
      <c r="J168">
        <v>7032964</v>
      </c>
      <c r="K168">
        <v>9743688</v>
      </c>
      <c r="L168">
        <v>10916741</v>
      </c>
      <c r="M168">
        <v>10765723</v>
      </c>
      <c r="N168">
        <v>5707284</v>
      </c>
      <c r="O168">
        <v>9473364</v>
      </c>
      <c r="P168">
        <v>8986110</v>
      </c>
      <c r="Q168">
        <v>10171488</v>
      </c>
      <c r="R168">
        <v>10244272</v>
      </c>
      <c r="S168">
        <v>10856304</v>
      </c>
      <c r="T168">
        <v>9427432</v>
      </c>
      <c r="U168">
        <v>9646092</v>
      </c>
      <c r="V168">
        <v>5476568</v>
      </c>
      <c r="W168">
        <v>10116979</v>
      </c>
      <c r="X168">
        <v>11478757</v>
      </c>
      <c r="Y168">
        <v>12401332</v>
      </c>
      <c r="Z168">
        <v>9966618</v>
      </c>
      <c r="AA168">
        <v>12516347</v>
      </c>
      <c r="AB168">
        <v>11731606</v>
      </c>
      <c r="AC168">
        <v>11938838</v>
      </c>
      <c r="AD168">
        <v>9527040</v>
      </c>
      <c r="AE168">
        <v>10712717</v>
      </c>
      <c r="AF168">
        <v>10979012</v>
      </c>
      <c r="AG168">
        <v>10106039</v>
      </c>
      <c r="AH168">
        <v>7692305</v>
      </c>
      <c r="AI168">
        <v>9212184</v>
      </c>
      <c r="AJ168">
        <v>9367274</v>
      </c>
      <c r="AK168">
        <v>8988034</v>
      </c>
      <c r="AL168">
        <v>3032238</v>
      </c>
      <c r="AM168">
        <v>7761148</v>
      </c>
      <c r="AN168">
        <v>7318294</v>
      </c>
      <c r="AO168">
        <v>6113887</v>
      </c>
      <c r="AP168">
        <v>5833916.2300000004</v>
      </c>
      <c r="AQ168">
        <v>5085444</v>
      </c>
      <c r="AR168">
        <v>4763418.1500000004</v>
      </c>
      <c r="AS168">
        <v>4363912</v>
      </c>
      <c r="AT168">
        <v>3667530.77</v>
      </c>
      <c r="AU168">
        <v>3719961</v>
      </c>
      <c r="AV168">
        <v>3704536</v>
      </c>
      <c r="AW168">
        <v>3799760</v>
      </c>
      <c r="AX168">
        <v>2789716</v>
      </c>
      <c r="AY168">
        <v>3835543</v>
      </c>
      <c r="AZ168">
        <v>4270068</v>
      </c>
      <c r="BA168">
        <v>4437938</v>
      </c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</row>
    <row r="169" spans="1:68">
      <c r="A169" t="s">
        <v>1071</v>
      </c>
      <c r="B169">
        <v>1353058</v>
      </c>
      <c r="C169">
        <v>765172</v>
      </c>
      <c r="D169">
        <v>3390395</v>
      </c>
      <c r="E169">
        <v>-1305249</v>
      </c>
      <c r="F169">
        <v>620352</v>
      </c>
      <c r="G169">
        <v>1379981</v>
      </c>
      <c r="H169">
        <v>1496371</v>
      </c>
      <c r="I169">
        <v>1217518</v>
      </c>
      <c r="J169">
        <v>1187527</v>
      </c>
      <c r="K169">
        <v>1235709</v>
      </c>
      <c r="L169">
        <v>1933303</v>
      </c>
      <c r="M169">
        <v>1392555</v>
      </c>
      <c r="N169">
        <v>1208134</v>
      </c>
      <c r="O169">
        <v>1348474</v>
      </c>
      <c r="P169">
        <v>1391917</v>
      </c>
      <c r="Q169">
        <v>1359700</v>
      </c>
      <c r="R169">
        <v>1093794</v>
      </c>
      <c r="S169">
        <v>1334448</v>
      </c>
      <c r="T169">
        <v>1435257</v>
      </c>
      <c r="U169">
        <v>1302138</v>
      </c>
      <c r="V169">
        <v>679415</v>
      </c>
      <c r="W169">
        <v>1318339</v>
      </c>
      <c r="X169">
        <v>1369627</v>
      </c>
      <c r="Y169">
        <v>1113547</v>
      </c>
      <c r="Z169">
        <v>953567</v>
      </c>
      <c r="AA169">
        <v>1124210</v>
      </c>
      <c r="AB169">
        <v>990858</v>
      </c>
      <c r="AC169">
        <v>1079714</v>
      </c>
      <c r="AD169">
        <v>719581</v>
      </c>
      <c r="AE169">
        <v>942188</v>
      </c>
      <c r="AF169">
        <v>1018314</v>
      </c>
      <c r="AG169">
        <v>841683</v>
      </c>
      <c r="AH169">
        <v>578401</v>
      </c>
      <c r="AI169">
        <v>731270</v>
      </c>
      <c r="AJ169">
        <v>627830</v>
      </c>
      <c r="AK169">
        <v>647854</v>
      </c>
      <c r="AL169">
        <v>558474</v>
      </c>
      <c r="AM169">
        <v>389895</v>
      </c>
      <c r="AN169">
        <v>504432</v>
      </c>
      <c r="AO169">
        <v>503875</v>
      </c>
      <c r="AP169">
        <v>300709.82</v>
      </c>
      <c r="AQ169">
        <v>236156</v>
      </c>
      <c r="AR169">
        <v>465853.38</v>
      </c>
      <c r="AS169">
        <v>296717</v>
      </c>
      <c r="AT169">
        <v>50363.54</v>
      </c>
      <c r="AU169">
        <v>5</v>
      </c>
      <c r="AV169">
        <v>3</v>
      </c>
      <c r="AW169">
        <v>-2</v>
      </c>
      <c r="AX169">
        <v>0</v>
      </c>
      <c r="AY169">
        <v>1</v>
      </c>
      <c r="AZ169">
        <v>2</v>
      </c>
      <c r="BA169">
        <v>1</v>
      </c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</row>
    <row r="170" spans="1:68">
      <c r="A170" t="s">
        <v>1072</v>
      </c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</row>
    <row r="171" spans="1:68">
      <c r="A171" t="s">
        <v>1073</v>
      </c>
      <c r="B171">
        <v>15223300</v>
      </c>
      <c r="C171">
        <v>6101071</v>
      </c>
      <c r="D171">
        <v>6075313</v>
      </c>
      <c r="E171">
        <v>-1016775</v>
      </c>
      <c r="F171">
        <v>5309023</v>
      </c>
      <c r="G171">
        <v>6399381</v>
      </c>
      <c r="H171">
        <v>12314568</v>
      </c>
      <c r="I171">
        <v>15624248</v>
      </c>
      <c r="J171">
        <v>5759533</v>
      </c>
      <c r="K171">
        <v>10481536</v>
      </c>
      <c r="L171">
        <v>8983653</v>
      </c>
      <c r="M171">
        <v>12025789</v>
      </c>
      <c r="N171">
        <v>6171823</v>
      </c>
      <c r="O171">
        <v>9485836</v>
      </c>
      <c r="P171">
        <v>9899110</v>
      </c>
      <c r="Q171">
        <v>10873116</v>
      </c>
      <c r="R171">
        <v>11167460</v>
      </c>
      <c r="S171">
        <v>11744004</v>
      </c>
      <c r="T171">
        <v>10311279</v>
      </c>
      <c r="U171">
        <v>12314845</v>
      </c>
      <c r="V171">
        <v>4915924</v>
      </c>
      <c r="W171">
        <v>9333594</v>
      </c>
      <c r="X171">
        <v>11684444</v>
      </c>
      <c r="Y171">
        <v>12377345</v>
      </c>
      <c r="Z171">
        <v>8245341</v>
      </c>
      <c r="AA171">
        <v>12627053</v>
      </c>
      <c r="AB171">
        <v>12875561</v>
      </c>
      <c r="AC171">
        <v>12454526</v>
      </c>
      <c r="AD171">
        <v>10174548</v>
      </c>
      <c r="AE171">
        <v>10003943</v>
      </c>
      <c r="AF171">
        <v>10356842</v>
      </c>
      <c r="AG171">
        <v>10930449</v>
      </c>
      <c r="AH171">
        <v>6347053</v>
      </c>
      <c r="AI171">
        <v>9765434</v>
      </c>
      <c r="AJ171">
        <v>9097194</v>
      </c>
      <c r="AK171">
        <v>10924270</v>
      </c>
      <c r="AL171">
        <v>5093062</v>
      </c>
      <c r="AM171">
        <v>7652684</v>
      </c>
      <c r="AN171">
        <v>6986413</v>
      </c>
      <c r="AO171">
        <v>6123860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</row>
    <row r="172" spans="1:68">
      <c r="A172" t="s">
        <v>1074</v>
      </c>
      <c r="B172">
        <v>3475214</v>
      </c>
      <c r="C172">
        <v>-750047</v>
      </c>
      <c r="D172">
        <v>5594283</v>
      </c>
      <c r="E172">
        <v>-7616865</v>
      </c>
      <c r="F172">
        <v>-178747</v>
      </c>
      <c r="G172">
        <v>854597</v>
      </c>
      <c r="H172">
        <v>3109976</v>
      </c>
      <c r="I172">
        <v>3105310</v>
      </c>
      <c r="J172">
        <v>-1259987</v>
      </c>
      <c r="K172">
        <v>2852360</v>
      </c>
      <c r="L172">
        <v>769117</v>
      </c>
      <c r="M172">
        <v>925904</v>
      </c>
      <c r="N172">
        <v>1939528</v>
      </c>
      <c r="O172">
        <v>2359550</v>
      </c>
      <c r="P172">
        <v>1972556</v>
      </c>
      <c r="Q172">
        <v>1695489</v>
      </c>
      <c r="R172">
        <v>904617</v>
      </c>
      <c r="S172">
        <v>1482547</v>
      </c>
      <c r="T172">
        <v>1841585</v>
      </c>
      <c r="U172">
        <v>2269624</v>
      </c>
      <c r="V172">
        <v>483431</v>
      </c>
      <c r="W172">
        <v>519765</v>
      </c>
      <c r="X172">
        <v>1299047</v>
      </c>
      <c r="Y172">
        <v>1162805</v>
      </c>
      <c r="Z172">
        <v>504921</v>
      </c>
      <c r="AA172">
        <v>1681792</v>
      </c>
      <c r="AB172">
        <v>2691360</v>
      </c>
      <c r="AC172">
        <v>1555030</v>
      </c>
      <c r="AD172">
        <v>114310</v>
      </c>
      <c r="AE172">
        <v>413766</v>
      </c>
      <c r="AF172">
        <v>164098</v>
      </c>
      <c r="AG172">
        <v>1582630</v>
      </c>
      <c r="AH172">
        <v>1040456</v>
      </c>
      <c r="AI172">
        <v>1205246</v>
      </c>
      <c r="AJ172">
        <v>477651</v>
      </c>
      <c r="AK172">
        <v>1281013</v>
      </c>
      <c r="AL172">
        <v>1055861</v>
      </c>
      <c r="AM172">
        <v>-177469</v>
      </c>
      <c r="AN172">
        <v>444319</v>
      </c>
      <c r="AO172">
        <v>527279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</row>
    <row r="173" spans="1:68">
      <c r="A173" t="s">
        <v>1075</v>
      </c>
      <c r="B173">
        <v>5.59</v>
      </c>
      <c r="C173">
        <v>2.82</v>
      </c>
      <c r="D173">
        <v>1.27</v>
      </c>
      <c r="E173">
        <v>2.75</v>
      </c>
      <c r="F173">
        <v>3.68</v>
      </c>
      <c r="G173">
        <v>4.16</v>
      </c>
      <c r="H173">
        <v>4.1500000000000004</v>
      </c>
      <c r="I173">
        <v>4.2</v>
      </c>
      <c r="J173">
        <v>2.94</v>
      </c>
      <c r="K173">
        <v>4.07</v>
      </c>
      <c r="L173">
        <v>4.5599999999999996</v>
      </c>
      <c r="M173">
        <v>4.5</v>
      </c>
      <c r="N173">
        <v>2.39</v>
      </c>
      <c r="O173">
        <v>3.96</v>
      </c>
      <c r="P173">
        <v>3.75</v>
      </c>
      <c r="Q173">
        <v>4.25</v>
      </c>
      <c r="R173">
        <v>4.28</v>
      </c>
      <c r="S173">
        <v>4.54</v>
      </c>
      <c r="T173">
        <v>3.94</v>
      </c>
      <c r="U173">
        <v>4.03</v>
      </c>
      <c r="V173">
        <v>2.2799999999999998</v>
      </c>
      <c r="W173">
        <v>4.2300000000000004</v>
      </c>
      <c r="X173">
        <v>4.8</v>
      </c>
      <c r="Y173">
        <v>5.18</v>
      </c>
      <c r="Z173">
        <v>4.16</v>
      </c>
      <c r="AA173">
        <v>5.23</v>
      </c>
      <c r="AB173">
        <v>4.9000000000000004</v>
      </c>
      <c r="AC173">
        <v>4.99</v>
      </c>
      <c r="AD173">
        <v>3.98</v>
      </c>
      <c r="AE173">
        <v>4.4800000000000004</v>
      </c>
      <c r="AF173">
        <v>4.59</v>
      </c>
      <c r="AG173">
        <v>4.22</v>
      </c>
      <c r="AH173">
        <v>3.21</v>
      </c>
      <c r="AI173">
        <v>3.85</v>
      </c>
      <c r="AJ173">
        <v>3.91</v>
      </c>
      <c r="AK173">
        <v>3.76</v>
      </c>
      <c r="AL173">
        <v>1.26</v>
      </c>
      <c r="AM173">
        <v>3.24</v>
      </c>
      <c r="AN173">
        <v>3.06</v>
      </c>
      <c r="AO173">
        <v>2.5499999999999998</v>
      </c>
      <c r="AP173">
        <v>2.44</v>
      </c>
      <c r="AQ173">
        <v>2.12</v>
      </c>
      <c r="AR173">
        <v>1.99</v>
      </c>
      <c r="AS173">
        <v>1.82</v>
      </c>
      <c r="AT173">
        <v>1.53</v>
      </c>
      <c r="AU173">
        <v>1.55</v>
      </c>
      <c r="AV173">
        <v>1.55</v>
      </c>
      <c r="AW173">
        <v>1.59</v>
      </c>
      <c r="AX173">
        <v>1.17</v>
      </c>
      <c r="AY173">
        <v>1.6</v>
      </c>
      <c r="AZ173">
        <v>1.79</v>
      </c>
      <c r="BA173">
        <v>1.85</v>
      </c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</row>
    <row r="174" spans="1:68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</row>
    <row r="175" spans="1:68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</row>
    <row r="176" spans="1:68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</row>
    <row r="177" spans="1:68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</row>
    <row r="178" spans="1:68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</row>
    <row r="179" spans="1:68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</row>
    <row r="180" spans="1:68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</row>
    <row r="181" spans="1:68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</row>
    <row r="182" spans="1:68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</row>
    <row r="183" spans="1:68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</row>
    <row r="184" spans="1:68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</row>
    <row r="185" spans="1:68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</row>
    <row r="186" spans="1:68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</row>
    <row r="187" spans="1:68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</row>
    <row r="188" spans="1:68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</row>
    <row r="189" spans="1:68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</row>
    <row r="190" spans="1:68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</row>
    <row r="191" spans="1:68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</row>
    <row r="192" spans="1:68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</row>
    <row r="193" spans="1:117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</row>
    <row r="194" spans="1:117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</row>
    <row r="195" spans="1:117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</row>
    <row r="196" spans="1:117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</row>
    <row r="197" spans="1:117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</row>
    <row r="198" spans="1:117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</row>
    <row r="199" spans="1:117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</row>
    <row r="201" spans="1:117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</row>
    <row r="202" spans="1:117"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</row>
    <row r="204" spans="1:117">
      <c r="A204" s="1" t="s">
        <v>42</v>
      </c>
    </row>
    <row r="205" spans="1:117">
      <c r="A205" t="s">
        <v>33</v>
      </c>
      <c r="B205" t="s">
        <v>938</v>
      </c>
      <c r="C205" t="s">
        <v>939</v>
      </c>
      <c r="D205" t="s">
        <v>27</v>
      </c>
      <c r="E205" t="s">
        <v>26</v>
      </c>
      <c r="F205" t="s">
        <v>25</v>
      </c>
      <c r="G205" t="s">
        <v>24</v>
      </c>
      <c r="H205" t="s">
        <v>23</v>
      </c>
      <c r="I205" t="s">
        <v>22</v>
      </c>
      <c r="J205" t="s">
        <v>21</v>
      </c>
      <c r="K205" t="s">
        <v>20</v>
      </c>
      <c r="L205" t="s">
        <v>19</v>
      </c>
      <c r="M205" t="s">
        <v>18</v>
      </c>
      <c r="N205" t="s">
        <v>17</v>
      </c>
      <c r="O205" t="s">
        <v>16</v>
      </c>
      <c r="P205" t="s">
        <v>15</v>
      </c>
      <c r="Q205" t="s">
        <v>14</v>
      </c>
      <c r="R205" t="s">
        <v>13</v>
      </c>
      <c r="S205" t="s">
        <v>12</v>
      </c>
      <c r="T205" t="s">
        <v>11</v>
      </c>
      <c r="U205" t="s">
        <v>10</v>
      </c>
      <c r="V205" t="s">
        <v>9</v>
      </c>
      <c r="W205" t="s">
        <v>8</v>
      </c>
      <c r="X205" t="s">
        <v>7</v>
      </c>
      <c r="Y205" t="s">
        <v>6</v>
      </c>
      <c r="Z205" t="s">
        <v>5</v>
      </c>
      <c r="AA205" t="s">
        <v>4</v>
      </c>
      <c r="AB205" t="s">
        <v>3</v>
      </c>
      <c r="AC205" t="s">
        <v>2</v>
      </c>
      <c r="AD205" t="s">
        <v>1</v>
      </c>
      <c r="AE205" t="s">
        <v>865</v>
      </c>
      <c r="AF205" t="s">
        <v>864</v>
      </c>
      <c r="AG205" t="s">
        <v>863</v>
      </c>
      <c r="AH205" t="s">
        <v>862</v>
      </c>
      <c r="AI205" t="s">
        <v>861</v>
      </c>
      <c r="AJ205" t="s">
        <v>860</v>
      </c>
      <c r="AK205" t="s">
        <v>859</v>
      </c>
      <c r="AL205" t="s">
        <v>858</v>
      </c>
      <c r="AM205" t="s">
        <v>857</v>
      </c>
      <c r="AN205" t="s">
        <v>856</v>
      </c>
      <c r="AO205" t="s">
        <v>855</v>
      </c>
      <c r="AP205" t="s">
        <v>854</v>
      </c>
      <c r="AQ205" t="s">
        <v>853</v>
      </c>
      <c r="AR205" t="s">
        <v>852</v>
      </c>
      <c r="AS205" t="s">
        <v>851</v>
      </c>
      <c r="AT205" t="s">
        <v>850</v>
      </c>
      <c r="AU205" t="s">
        <v>849</v>
      </c>
      <c r="AV205" t="s">
        <v>848</v>
      </c>
      <c r="AW205" t="s">
        <v>847</v>
      </c>
      <c r="AX205" t="s">
        <v>846</v>
      </c>
      <c r="AY205" t="s">
        <v>845</v>
      </c>
      <c r="AZ205" t="s">
        <v>844</v>
      </c>
      <c r="BA205" t="s">
        <v>843</v>
      </c>
    </row>
    <row r="206" spans="1:117">
      <c r="A206" t="s">
        <v>1076</v>
      </c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1:117">
      <c r="A207" t="s">
        <v>1077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3799760</v>
      </c>
      <c r="AX207">
        <v>15333269</v>
      </c>
      <c r="AY207">
        <v>0</v>
      </c>
      <c r="AZ207">
        <v>8708009</v>
      </c>
      <c r="BA207">
        <v>4437939</v>
      </c>
    </row>
    <row r="208" spans="1:117">
      <c r="A208" t="s">
        <v>1078</v>
      </c>
      <c r="B208">
        <v>41346819</v>
      </c>
      <c r="C208">
        <v>23377134</v>
      </c>
      <c r="D208">
        <v>13885666</v>
      </c>
      <c r="E208">
        <v>6100554</v>
      </c>
      <c r="F208">
        <v>53750217</v>
      </c>
      <c r="G208">
        <v>42023942</v>
      </c>
      <c r="H208">
        <v>28018155</v>
      </c>
      <c r="I208">
        <v>13902979</v>
      </c>
      <c r="J208">
        <v>54602823</v>
      </c>
      <c r="K208">
        <v>44573475</v>
      </c>
      <c r="L208">
        <v>30933950</v>
      </c>
      <c r="M208">
        <v>15000419</v>
      </c>
      <c r="N208">
        <v>48674225</v>
      </c>
      <c r="O208">
        <v>40483470</v>
      </c>
      <c r="P208">
        <v>27081043</v>
      </c>
      <c r="Q208">
        <v>14248266</v>
      </c>
      <c r="R208">
        <v>55795689</v>
      </c>
      <c r="S208">
        <v>42115867</v>
      </c>
      <c r="T208">
        <v>26967024</v>
      </c>
      <c r="U208">
        <v>13664745</v>
      </c>
      <c r="V208">
        <v>54481687</v>
      </c>
      <c r="W208">
        <v>46786003</v>
      </c>
      <c r="X208">
        <v>32607983</v>
      </c>
      <c r="Y208">
        <v>16835756</v>
      </c>
      <c r="Z208">
        <v>62993760</v>
      </c>
      <c r="AA208">
        <v>49251296</v>
      </c>
      <c r="AB208">
        <v>32242672</v>
      </c>
      <c r="AC208">
        <v>16255318</v>
      </c>
      <c r="AD208">
        <v>56303497</v>
      </c>
      <c r="AE208">
        <v>43455570</v>
      </c>
      <c r="AF208">
        <v>29022427</v>
      </c>
      <c r="AG208">
        <v>13690302</v>
      </c>
      <c r="AH208">
        <v>48981425</v>
      </c>
      <c r="AI208">
        <v>38188221</v>
      </c>
      <c r="AJ208">
        <v>25234987</v>
      </c>
      <c r="AK208">
        <v>12678442</v>
      </c>
      <c r="AL208">
        <v>40143866</v>
      </c>
      <c r="AM208">
        <v>32041796</v>
      </c>
      <c r="AN208">
        <v>20467069</v>
      </c>
      <c r="AO208">
        <v>9283806</v>
      </c>
      <c r="AP208">
        <v>30440266.989999998</v>
      </c>
      <c r="AQ208">
        <v>22490320</v>
      </c>
      <c r="AR208">
        <v>14377531.42</v>
      </c>
      <c r="AS208">
        <v>6761444</v>
      </c>
      <c r="AT208">
        <v>21110881.620000001</v>
      </c>
      <c r="AU208">
        <v>15897018</v>
      </c>
      <c r="AV208">
        <v>10295396</v>
      </c>
      <c r="AW208">
        <v>0</v>
      </c>
      <c r="AX208">
        <v>0</v>
      </c>
      <c r="AY208">
        <v>17819817</v>
      </c>
      <c r="AZ208">
        <v>0</v>
      </c>
      <c r="BA208">
        <v>0</v>
      </c>
    </row>
    <row r="209" spans="1:53">
      <c r="A209" t="s">
        <v>1079</v>
      </c>
      <c r="B209">
        <v>8736206</v>
      </c>
      <c r="C209">
        <v>6603821</v>
      </c>
      <c r="D209">
        <v>4394494</v>
      </c>
      <c r="E209">
        <v>2200329</v>
      </c>
      <c r="F209">
        <v>7558646</v>
      </c>
      <c r="G209">
        <v>5572254</v>
      </c>
      <c r="H209">
        <v>3678921</v>
      </c>
      <c r="I209">
        <v>1823070</v>
      </c>
      <c r="J209">
        <v>7393400</v>
      </c>
      <c r="K209">
        <v>5480571</v>
      </c>
      <c r="L209">
        <v>3655142</v>
      </c>
      <c r="M209">
        <v>1822358</v>
      </c>
      <c r="N209">
        <v>7333203</v>
      </c>
      <c r="O209">
        <v>5452455</v>
      </c>
      <c r="P209">
        <v>3605628</v>
      </c>
      <c r="Q209">
        <v>1775080</v>
      </c>
      <c r="R209">
        <v>7263908</v>
      </c>
      <c r="S209">
        <v>5437854</v>
      </c>
      <c r="T209">
        <v>3654695</v>
      </c>
      <c r="U209">
        <v>1884082</v>
      </c>
      <c r="V209">
        <v>6732328</v>
      </c>
      <c r="W209">
        <v>4963156</v>
      </c>
      <c r="X209">
        <v>3182651</v>
      </c>
      <c r="Y209">
        <v>1583274</v>
      </c>
      <c r="Z209">
        <v>5723065</v>
      </c>
      <c r="AA209">
        <v>4229767</v>
      </c>
      <c r="AB209">
        <v>2771716</v>
      </c>
      <c r="AC209">
        <v>1333507</v>
      </c>
      <c r="AD209">
        <v>5033735</v>
      </c>
      <c r="AE209">
        <v>3756730</v>
      </c>
      <c r="AF209">
        <v>2463980</v>
      </c>
      <c r="AG209">
        <v>1235684</v>
      </c>
      <c r="AH209">
        <v>4884471</v>
      </c>
      <c r="AI209">
        <v>3629420</v>
      </c>
      <c r="AJ209">
        <v>2330235</v>
      </c>
      <c r="AK209">
        <v>1141851</v>
      </c>
      <c r="AL209">
        <v>3555730</v>
      </c>
      <c r="AM209">
        <v>3466948</v>
      </c>
      <c r="AN209">
        <v>2272279</v>
      </c>
      <c r="AO209">
        <v>1123336</v>
      </c>
      <c r="AP209">
        <v>4238050.1500000004</v>
      </c>
      <c r="AQ209">
        <v>3072167</v>
      </c>
      <c r="AR209">
        <v>1990295.15</v>
      </c>
      <c r="AS209">
        <v>957345</v>
      </c>
      <c r="AT209">
        <v>3010636.58</v>
      </c>
      <c r="AU209">
        <v>2162816</v>
      </c>
      <c r="AV209">
        <v>851339</v>
      </c>
      <c r="AW209">
        <v>323436</v>
      </c>
      <c r="AX209">
        <v>1358647</v>
      </c>
      <c r="AY209">
        <v>946564</v>
      </c>
      <c r="AZ209">
        <v>650978</v>
      </c>
      <c r="BA209">
        <v>697906</v>
      </c>
    </row>
    <row r="210" spans="1:53">
      <c r="A210" t="s">
        <v>1080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4238050.1500000004</v>
      </c>
      <c r="AQ210">
        <v>0</v>
      </c>
      <c r="AR210">
        <v>1990295.15</v>
      </c>
      <c r="AS210">
        <v>957345</v>
      </c>
      <c r="AT210">
        <v>3010636.58</v>
      </c>
      <c r="AU210">
        <v>0</v>
      </c>
      <c r="AV210">
        <v>0</v>
      </c>
      <c r="AW210">
        <v>687369</v>
      </c>
      <c r="AX210">
        <v>2889766</v>
      </c>
      <c r="AY210">
        <v>2167797</v>
      </c>
      <c r="AZ210">
        <v>1476841</v>
      </c>
      <c r="BA210">
        <v>1000519</v>
      </c>
    </row>
    <row r="211" spans="1:53">
      <c r="A211" t="s">
        <v>1081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-363933</v>
      </c>
      <c r="AX211">
        <v>-1531119</v>
      </c>
      <c r="AY211">
        <v>-1221233</v>
      </c>
      <c r="AZ211">
        <v>-825863</v>
      </c>
      <c r="BA211">
        <v>-302613</v>
      </c>
    </row>
    <row r="212" spans="1:53">
      <c r="A212" t="s">
        <v>1082</v>
      </c>
      <c r="B212">
        <v>38899155</v>
      </c>
      <c r="C212">
        <v>41109775</v>
      </c>
      <c r="D212">
        <v>31691373</v>
      </c>
      <c r="E212">
        <v>12310159</v>
      </c>
      <c r="F212">
        <v>33693567</v>
      </c>
      <c r="G212">
        <v>24481593</v>
      </c>
      <c r="H212">
        <v>14051657</v>
      </c>
      <c r="I212">
        <v>7096051</v>
      </c>
      <c r="J212">
        <v>31408842</v>
      </c>
      <c r="K212">
        <v>23470321</v>
      </c>
      <c r="L212">
        <v>15669955</v>
      </c>
      <c r="M212">
        <v>7936405</v>
      </c>
      <c r="N212">
        <v>40022144</v>
      </c>
      <c r="O212">
        <v>28749516</v>
      </c>
      <c r="P212">
        <v>18777353</v>
      </c>
      <c r="Q212">
        <v>8637412</v>
      </c>
      <c r="R212">
        <v>32323027</v>
      </c>
      <c r="S212">
        <v>25964329</v>
      </c>
      <c r="T212">
        <v>19145063</v>
      </c>
      <c r="U212">
        <v>10618934</v>
      </c>
      <c r="V212">
        <v>24827714</v>
      </c>
      <c r="W212">
        <v>16503295</v>
      </c>
      <c r="X212">
        <v>9287026</v>
      </c>
      <c r="Y212">
        <v>3899136</v>
      </c>
      <c r="Z212">
        <v>13474853</v>
      </c>
      <c r="AA212">
        <v>9847876</v>
      </c>
      <c r="AB212">
        <v>6261759</v>
      </c>
      <c r="AC212">
        <v>3629518</v>
      </c>
      <c r="AD212">
        <v>9687128</v>
      </c>
      <c r="AE212">
        <v>7339851</v>
      </c>
      <c r="AF212">
        <v>4520766</v>
      </c>
      <c r="AG212">
        <v>2751737</v>
      </c>
      <c r="AH212">
        <v>4717801</v>
      </c>
      <c r="AI212">
        <v>3026841</v>
      </c>
      <c r="AJ212">
        <v>1632655</v>
      </c>
      <c r="AK212">
        <v>1594422</v>
      </c>
      <c r="AL212">
        <v>4629599</v>
      </c>
      <c r="AM212">
        <v>2455203</v>
      </c>
      <c r="AN212">
        <v>1214304</v>
      </c>
      <c r="AO212">
        <v>-46780</v>
      </c>
      <c r="AP212">
        <v>4726012.12</v>
      </c>
      <c r="AQ212">
        <v>2720061</v>
      </c>
      <c r="AR212">
        <v>932568.42</v>
      </c>
      <c r="AS212">
        <v>118303</v>
      </c>
      <c r="AT212">
        <v>7015521.0999999996</v>
      </c>
      <c r="AU212">
        <v>4841756</v>
      </c>
      <c r="AV212">
        <v>3250586</v>
      </c>
      <c r="AW212">
        <v>0</v>
      </c>
      <c r="AX212">
        <v>0</v>
      </c>
      <c r="AY212">
        <v>0</v>
      </c>
      <c r="AZ212">
        <v>0</v>
      </c>
      <c r="BA212">
        <v>0</v>
      </c>
    </row>
    <row r="213" spans="1:53">
      <c r="A213" t="s">
        <v>1083</v>
      </c>
      <c r="B213">
        <v>193346</v>
      </c>
      <c r="C213">
        <v>-9584</v>
      </c>
      <c r="D213">
        <v>-18614</v>
      </c>
      <c r="E213">
        <v>-12265</v>
      </c>
      <c r="F213">
        <v>-44079</v>
      </c>
      <c r="G213">
        <v>-61580</v>
      </c>
      <c r="H213">
        <v>-62252</v>
      </c>
      <c r="I213">
        <v>-16036</v>
      </c>
      <c r="J213">
        <v>-49539</v>
      </c>
      <c r="K213">
        <v>-38174</v>
      </c>
      <c r="L213">
        <v>-23255</v>
      </c>
      <c r="M213">
        <v>2473</v>
      </c>
      <c r="N213">
        <v>-157553</v>
      </c>
      <c r="O213">
        <v>-118734</v>
      </c>
      <c r="P213">
        <v>-71194</v>
      </c>
      <c r="Q213">
        <v>-39455</v>
      </c>
      <c r="R213">
        <v>-116696</v>
      </c>
      <c r="S213">
        <v>-96763</v>
      </c>
      <c r="T213">
        <v>-56480</v>
      </c>
      <c r="U213">
        <v>-32391</v>
      </c>
      <c r="V213">
        <v>-95841</v>
      </c>
      <c r="W213">
        <v>-74093</v>
      </c>
      <c r="X213">
        <v>-52719</v>
      </c>
      <c r="Y213">
        <v>-26703</v>
      </c>
      <c r="Z213">
        <v>-88383</v>
      </c>
      <c r="AA213">
        <v>-72632</v>
      </c>
      <c r="AB213">
        <v>-47425</v>
      </c>
      <c r="AC213">
        <v>-22878</v>
      </c>
      <c r="AD213">
        <v>-193304</v>
      </c>
      <c r="AE213">
        <v>-172616</v>
      </c>
      <c r="AF213">
        <v>1617</v>
      </c>
      <c r="AG213">
        <v>-5387</v>
      </c>
      <c r="AH213">
        <v>-19672</v>
      </c>
      <c r="AI213">
        <v>-14889</v>
      </c>
      <c r="AJ213">
        <v>-11419</v>
      </c>
      <c r="AK213">
        <v>-4397</v>
      </c>
      <c r="AL213">
        <v>-13337</v>
      </c>
      <c r="AM213">
        <v>-8694</v>
      </c>
      <c r="AN213">
        <v>-5337</v>
      </c>
      <c r="AO213">
        <v>-2297</v>
      </c>
      <c r="AP213">
        <v>-5943.56</v>
      </c>
      <c r="AQ213">
        <v>-4737</v>
      </c>
      <c r="AR213">
        <v>-3481.81</v>
      </c>
      <c r="AS213">
        <v>-1573</v>
      </c>
      <c r="AT213">
        <v>-7962.45</v>
      </c>
      <c r="AU213">
        <v>-4542</v>
      </c>
      <c r="AV213">
        <v>-5641</v>
      </c>
      <c r="AW213">
        <v>0</v>
      </c>
      <c r="AX213">
        <v>0</v>
      </c>
      <c r="AY213">
        <v>0</v>
      </c>
      <c r="AZ213">
        <v>0</v>
      </c>
      <c r="BA213">
        <v>0</v>
      </c>
    </row>
    <row r="214" spans="1:53">
      <c r="A214" t="s">
        <v>1084</v>
      </c>
      <c r="B214">
        <v>0</v>
      </c>
      <c r="C214">
        <v>0</v>
      </c>
      <c r="D214">
        <v>0</v>
      </c>
      <c r="E214">
        <v>0</v>
      </c>
      <c r="F214">
        <v>-29168</v>
      </c>
      <c r="G214">
        <v>-29174</v>
      </c>
      <c r="H214">
        <v>-105440</v>
      </c>
      <c r="I214">
        <v>53500</v>
      </c>
      <c r="J214">
        <v>92612</v>
      </c>
      <c r="K214">
        <v>662105</v>
      </c>
      <c r="L214">
        <v>13355</v>
      </c>
      <c r="M214">
        <v>142907</v>
      </c>
      <c r="N214">
        <v>257426</v>
      </c>
      <c r="O214">
        <v>237322</v>
      </c>
      <c r="P214">
        <v>204768</v>
      </c>
      <c r="Q214">
        <v>70560</v>
      </c>
      <c r="R214">
        <v>5220</v>
      </c>
      <c r="S214">
        <v>23492</v>
      </c>
      <c r="T214">
        <v>26696</v>
      </c>
      <c r="U214">
        <v>19155</v>
      </c>
      <c r="V214">
        <v>-11793</v>
      </c>
      <c r="W214">
        <v>-15800</v>
      </c>
      <c r="X214">
        <v>-326</v>
      </c>
      <c r="Y214">
        <v>-437</v>
      </c>
      <c r="Z214">
        <v>-2717</v>
      </c>
      <c r="AA214">
        <v>16578</v>
      </c>
      <c r="AB214">
        <v>-7690</v>
      </c>
      <c r="AC214">
        <v>-377056</v>
      </c>
      <c r="AD214">
        <v>2803</v>
      </c>
      <c r="AE214">
        <v>285</v>
      </c>
      <c r="AF214">
        <v>6825</v>
      </c>
      <c r="AG214">
        <v>19356</v>
      </c>
      <c r="AH214">
        <v>-325593</v>
      </c>
      <c r="AI214">
        <v>-191004</v>
      </c>
      <c r="AJ214">
        <v>26254</v>
      </c>
      <c r="AK214">
        <v>-152841</v>
      </c>
      <c r="AL214">
        <v>281561</v>
      </c>
      <c r="AM214">
        <v>185772</v>
      </c>
      <c r="AN214">
        <v>108928</v>
      </c>
      <c r="AO214">
        <v>26566</v>
      </c>
      <c r="AP214">
        <v>-622756.94999999995</v>
      </c>
      <c r="AQ214">
        <v>-574383</v>
      </c>
      <c r="AR214">
        <v>-203788.77</v>
      </c>
      <c r="AS214">
        <v>-216706</v>
      </c>
      <c r="AT214">
        <v>-267161.19</v>
      </c>
      <c r="AU214">
        <v>-267167</v>
      </c>
      <c r="AV214">
        <v>-180521</v>
      </c>
      <c r="AW214">
        <v>0</v>
      </c>
      <c r="AX214">
        <v>0</v>
      </c>
      <c r="AY214">
        <v>0</v>
      </c>
      <c r="AZ214">
        <v>0</v>
      </c>
      <c r="BA214">
        <v>0</v>
      </c>
    </row>
    <row r="215" spans="1:53">
      <c r="A215" t="s">
        <v>1085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-648</v>
      </c>
      <c r="K215">
        <v>-648</v>
      </c>
      <c r="L215">
        <v>-648</v>
      </c>
      <c r="M215">
        <v>-648</v>
      </c>
      <c r="N215">
        <v>-1889</v>
      </c>
      <c r="O215">
        <v>-1869</v>
      </c>
      <c r="P215">
        <v>-90</v>
      </c>
      <c r="Q215">
        <v>-35</v>
      </c>
      <c r="R215">
        <v>-366</v>
      </c>
      <c r="S215">
        <v>-302</v>
      </c>
      <c r="T215">
        <v>-288</v>
      </c>
      <c r="U215">
        <v>-288</v>
      </c>
      <c r="V215">
        <v>-277</v>
      </c>
      <c r="W215">
        <v>-134</v>
      </c>
      <c r="X215">
        <v>-134</v>
      </c>
      <c r="Y215">
        <v>-134</v>
      </c>
      <c r="Z215">
        <v>-8364</v>
      </c>
      <c r="AA215">
        <v>-7526</v>
      </c>
      <c r="AB215">
        <v>-7526</v>
      </c>
      <c r="AC215">
        <v>-630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884</v>
      </c>
      <c r="AJ215">
        <v>885</v>
      </c>
      <c r="AK215">
        <v>885</v>
      </c>
      <c r="AL215">
        <v>-7056</v>
      </c>
      <c r="AM215">
        <v>-438</v>
      </c>
      <c r="AN215">
        <v>-2279</v>
      </c>
      <c r="AO215">
        <v>-2013</v>
      </c>
      <c r="AP215">
        <v>0</v>
      </c>
      <c r="AQ215">
        <v>0</v>
      </c>
      <c r="AR215">
        <v>0</v>
      </c>
      <c r="AS215">
        <v>0</v>
      </c>
      <c r="AT215">
        <v>354100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</row>
    <row r="216" spans="1:53">
      <c r="A216" t="s">
        <v>1086</v>
      </c>
      <c r="B216">
        <v>-1308312</v>
      </c>
      <c r="C216">
        <v>-713344</v>
      </c>
      <c r="D216">
        <v>-349063</v>
      </c>
      <c r="E216">
        <v>-143822</v>
      </c>
      <c r="F216">
        <v>-8412377</v>
      </c>
      <c r="G216">
        <v>-3659729</v>
      </c>
      <c r="H216">
        <v>-725677</v>
      </c>
      <c r="I216">
        <v>-262122</v>
      </c>
      <c r="J216">
        <v>-2651692</v>
      </c>
      <c r="K216">
        <v>-2472354</v>
      </c>
      <c r="L216">
        <v>-1748597</v>
      </c>
      <c r="M216">
        <v>-393333</v>
      </c>
      <c r="N216">
        <v>-3435057</v>
      </c>
      <c r="O216">
        <v>-2941018</v>
      </c>
      <c r="P216">
        <v>-767276</v>
      </c>
      <c r="Q216">
        <v>-243750</v>
      </c>
      <c r="R216">
        <v>-1587273</v>
      </c>
      <c r="S216">
        <v>-1431497</v>
      </c>
      <c r="T216">
        <v>-1073210</v>
      </c>
      <c r="U216">
        <v>-926053</v>
      </c>
      <c r="V216">
        <v>-815304</v>
      </c>
      <c r="W216">
        <v>-703603</v>
      </c>
      <c r="X216">
        <v>-459624</v>
      </c>
      <c r="Y216">
        <v>-286780</v>
      </c>
      <c r="Z216">
        <v>-1184826</v>
      </c>
      <c r="AA216">
        <v>-849986</v>
      </c>
      <c r="AB216">
        <v>-515589</v>
      </c>
      <c r="AC216">
        <v>-332164</v>
      </c>
      <c r="AD216">
        <v>-937235</v>
      </c>
      <c r="AE216">
        <v>-800596</v>
      </c>
      <c r="AF216">
        <v>-542709</v>
      </c>
      <c r="AG216">
        <v>-285958</v>
      </c>
      <c r="AH216">
        <v>-633474</v>
      </c>
      <c r="AI216">
        <v>-508923</v>
      </c>
      <c r="AJ216">
        <v>-282889</v>
      </c>
      <c r="AK216">
        <v>-164376</v>
      </c>
      <c r="AL216">
        <v>-548154</v>
      </c>
      <c r="AM216">
        <v>-409347</v>
      </c>
      <c r="AN216">
        <v>-350142</v>
      </c>
      <c r="AO216">
        <v>-254387</v>
      </c>
      <c r="AP216">
        <v>-617940.11</v>
      </c>
      <c r="AQ216">
        <v>-501225</v>
      </c>
      <c r="AR216">
        <v>-398984.18</v>
      </c>
      <c r="AS216">
        <v>-152809</v>
      </c>
      <c r="AT216">
        <v>-532997.26</v>
      </c>
      <c r="AU216">
        <v>-465899</v>
      </c>
      <c r="AV216">
        <v>-331776</v>
      </c>
      <c r="AW216">
        <v>0</v>
      </c>
      <c r="AX216">
        <v>0</v>
      </c>
      <c r="AY216">
        <v>0</v>
      </c>
      <c r="AZ216">
        <v>0</v>
      </c>
      <c r="BA216">
        <v>0</v>
      </c>
    </row>
    <row r="217" spans="1:53">
      <c r="A217" t="s">
        <v>1087</v>
      </c>
      <c r="B217">
        <v>-4245</v>
      </c>
      <c r="C217">
        <v>-4245</v>
      </c>
      <c r="D217">
        <v>-4245</v>
      </c>
      <c r="E217">
        <v>0</v>
      </c>
      <c r="F217">
        <v>-39748</v>
      </c>
      <c r="G217">
        <v>-39748</v>
      </c>
      <c r="H217">
        <v>-39748</v>
      </c>
      <c r="I217">
        <v>-39588</v>
      </c>
      <c r="J217">
        <v>0</v>
      </c>
      <c r="K217">
        <v>0</v>
      </c>
      <c r="L217">
        <v>0</v>
      </c>
      <c r="M217">
        <v>0</v>
      </c>
      <c r="N217">
        <v>-10612</v>
      </c>
      <c r="O217">
        <v>0</v>
      </c>
      <c r="P217">
        <v>-10612</v>
      </c>
      <c r="Q217">
        <v>0</v>
      </c>
      <c r="R217">
        <v>-109729</v>
      </c>
      <c r="S217">
        <v>-109729</v>
      </c>
      <c r="T217">
        <v>-109729</v>
      </c>
      <c r="U217">
        <v>-109729</v>
      </c>
      <c r="V217">
        <v>0</v>
      </c>
      <c r="W217">
        <v>0</v>
      </c>
      <c r="X217">
        <v>0</v>
      </c>
      <c r="Y217">
        <v>0</v>
      </c>
      <c r="Z217">
        <v>156939</v>
      </c>
      <c r="AA217">
        <v>156939</v>
      </c>
      <c r="AB217">
        <v>156939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-117883</v>
      </c>
      <c r="AI217">
        <v>-117883</v>
      </c>
      <c r="AJ217">
        <v>0</v>
      </c>
      <c r="AK217">
        <v>-117990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</row>
    <row r="218" spans="1:53">
      <c r="A218" t="s">
        <v>1089</v>
      </c>
      <c r="B218">
        <v>5320</v>
      </c>
      <c r="C218">
        <v>-8635</v>
      </c>
      <c r="D218">
        <v>1800</v>
      </c>
      <c r="E218">
        <v>-52</v>
      </c>
      <c r="F218">
        <v>-2568</v>
      </c>
      <c r="G218">
        <v>-990</v>
      </c>
      <c r="H218">
        <v>1234</v>
      </c>
      <c r="I218">
        <v>-5978</v>
      </c>
      <c r="J218">
        <v>23497</v>
      </c>
      <c r="K218">
        <v>7931</v>
      </c>
      <c r="L218">
        <v>12792</v>
      </c>
      <c r="M218">
        <v>-3166</v>
      </c>
      <c r="N218">
        <v>84788</v>
      </c>
      <c r="O218">
        <v>69091</v>
      </c>
      <c r="P218">
        <v>41057</v>
      </c>
      <c r="Q218">
        <v>17727</v>
      </c>
      <c r="R218">
        <v>103134</v>
      </c>
      <c r="S218">
        <v>30287</v>
      </c>
      <c r="T218">
        <v>17133</v>
      </c>
      <c r="U218">
        <v>1838</v>
      </c>
      <c r="V218">
        <v>56312</v>
      </c>
      <c r="W218">
        <v>-2013</v>
      </c>
      <c r="X218">
        <v>-5721</v>
      </c>
      <c r="Y218">
        <v>-20</v>
      </c>
      <c r="Z218">
        <v>94144</v>
      </c>
      <c r="AA218">
        <v>352512</v>
      </c>
      <c r="AB218">
        <v>345861</v>
      </c>
      <c r="AC218">
        <v>-3417</v>
      </c>
      <c r="AD218">
        <v>154237</v>
      </c>
      <c r="AE218">
        <v>-47963</v>
      </c>
      <c r="AF218">
        <v>-31063</v>
      </c>
      <c r="AG218">
        <v>-13608</v>
      </c>
      <c r="AH218">
        <v>282530</v>
      </c>
      <c r="AI218">
        <v>15528</v>
      </c>
      <c r="AJ218">
        <v>-6189</v>
      </c>
      <c r="AK218">
        <v>-453</v>
      </c>
      <c r="AL218">
        <v>333187</v>
      </c>
      <c r="AM218">
        <v>60138</v>
      </c>
      <c r="AN218">
        <v>608</v>
      </c>
      <c r="AO218">
        <v>429</v>
      </c>
      <c r="AP218">
        <v>26046.54</v>
      </c>
      <c r="AQ218">
        <v>1610</v>
      </c>
      <c r="AR218">
        <v>1888.18</v>
      </c>
      <c r="AS218">
        <v>-5028</v>
      </c>
      <c r="AT218">
        <v>-15766.72</v>
      </c>
      <c r="AU218">
        <v>-7953</v>
      </c>
      <c r="AV218">
        <v>-439</v>
      </c>
      <c r="AW218">
        <v>0</v>
      </c>
      <c r="AX218">
        <v>0</v>
      </c>
      <c r="AY218">
        <v>0</v>
      </c>
      <c r="AZ218">
        <v>0</v>
      </c>
      <c r="BA218">
        <v>0</v>
      </c>
    </row>
    <row r="219" spans="1:53">
      <c r="A219" t="s">
        <v>1090</v>
      </c>
      <c r="B219">
        <v>-19148</v>
      </c>
      <c r="C219">
        <v>-20208</v>
      </c>
      <c r="D219">
        <v>-9503</v>
      </c>
      <c r="E219">
        <v>-130</v>
      </c>
      <c r="F219">
        <v>-12434</v>
      </c>
      <c r="G219">
        <v>-7066</v>
      </c>
      <c r="H219">
        <v>-3959</v>
      </c>
      <c r="I219">
        <v>-6452</v>
      </c>
      <c r="J219">
        <v>4669</v>
      </c>
      <c r="K219">
        <v>3424</v>
      </c>
      <c r="L219">
        <v>9315</v>
      </c>
      <c r="M219">
        <v>-3166</v>
      </c>
      <c r="N219">
        <v>-59373</v>
      </c>
      <c r="O219">
        <v>-5238</v>
      </c>
      <c r="P219">
        <v>-2431</v>
      </c>
      <c r="Q219">
        <v>-472</v>
      </c>
      <c r="R219">
        <v>-1700</v>
      </c>
      <c r="S219">
        <v>-1239</v>
      </c>
      <c r="T219">
        <v>-209</v>
      </c>
      <c r="U219">
        <v>557</v>
      </c>
      <c r="V219">
        <v>-13347</v>
      </c>
      <c r="W219">
        <v>-11298</v>
      </c>
      <c r="X219">
        <v>-7430</v>
      </c>
      <c r="Y219">
        <v>-494</v>
      </c>
      <c r="Z219">
        <v>-4515</v>
      </c>
      <c r="AA219">
        <v>-2180</v>
      </c>
      <c r="AB219">
        <v>-3189</v>
      </c>
      <c r="AC219">
        <v>-3424</v>
      </c>
      <c r="AD219">
        <v>-51612</v>
      </c>
      <c r="AE219">
        <v>-45138</v>
      </c>
      <c r="AF219">
        <v>-31141</v>
      </c>
      <c r="AG219">
        <v>-13630</v>
      </c>
      <c r="AH219">
        <v>-89108</v>
      </c>
      <c r="AI219">
        <v>-50935</v>
      </c>
      <c r="AJ219">
        <v>-37147</v>
      </c>
      <c r="AK219">
        <v>-536</v>
      </c>
      <c r="AL219">
        <v>-7236</v>
      </c>
      <c r="AM219">
        <v>-10930</v>
      </c>
      <c r="AN219">
        <v>561</v>
      </c>
      <c r="AO219">
        <v>407</v>
      </c>
      <c r="AP219">
        <v>-11448.41</v>
      </c>
      <c r="AQ219">
        <v>1564</v>
      </c>
      <c r="AR219">
        <v>1871.04</v>
      </c>
      <c r="AS219">
        <v>-5028</v>
      </c>
      <c r="AT219">
        <v>-15766.72</v>
      </c>
      <c r="AU219">
        <v>-7953</v>
      </c>
      <c r="AV219">
        <v>-439</v>
      </c>
      <c r="AW219">
        <v>0</v>
      </c>
      <c r="AX219">
        <v>0</v>
      </c>
      <c r="AY219">
        <v>0</v>
      </c>
      <c r="AZ219">
        <v>0</v>
      </c>
      <c r="BA219">
        <v>0</v>
      </c>
    </row>
    <row r="220" spans="1:53">
      <c r="A220" t="s">
        <v>1091</v>
      </c>
      <c r="B220">
        <v>24468</v>
      </c>
      <c r="C220">
        <v>11573</v>
      </c>
      <c r="D220">
        <v>11303</v>
      </c>
      <c r="E220">
        <v>78</v>
      </c>
      <c r="F220">
        <v>9866</v>
      </c>
      <c r="G220">
        <v>6076</v>
      </c>
      <c r="H220">
        <v>5193</v>
      </c>
      <c r="I220">
        <v>474</v>
      </c>
      <c r="J220">
        <v>18828</v>
      </c>
      <c r="K220">
        <v>4507</v>
      </c>
      <c r="L220">
        <v>3477</v>
      </c>
      <c r="M220">
        <v>0</v>
      </c>
      <c r="N220">
        <v>144161</v>
      </c>
      <c r="O220">
        <v>74329</v>
      </c>
      <c r="P220">
        <v>43488</v>
      </c>
      <c r="Q220">
        <v>18199</v>
      </c>
      <c r="R220">
        <v>104834</v>
      </c>
      <c r="S220">
        <v>31526</v>
      </c>
      <c r="T220">
        <v>17342</v>
      </c>
      <c r="U220">
        <v>1281</v>
      </c>
      <c r="V220">
        <v>69659</v>
      </c>
      <c r="W220">
        <v>9285</v>
      </c>
      <c r="X220">
        <v>1709</v>
      </c>
      <c r="Y220">
        <v>474</v>
      </c>
      <c r="Z220">
        <v>98659</v>
      </c>
      <c r="AA220">
        <v>354692</v>
      </c>
      <c r="AB220">
        <v>349050</v>
      </c>
      <c r="AC220">
        <v>7</v>
      </c>
      <c r="AD220">
        <v>205849</v>
      </c>
      <c r="AE220">
        <v>-2825</v>
      </c>
      <c r="AF220">
        <v>78</v>
      </c>
      <c r="AG220">
        <v>22</v>
      </c>
      <c r="AH220">
        <v>371638</v>
      </c>
      <c r="AI220">
        <v>66463</v>
      </c>
      <c r="AJ220">
        <v>30958</v>
      </c>
      <c r="AK220">
        <v>83</v>
      </c>
      <c r="AL220">
        <v>340423</v>
      </c>
      <c r="AM220">
        <v>71068</v>
      </c>
      <c r="AN220">
        <v>47</v>
      </c>
      <c r="AO220">
        <v>22</v>
      </c>
      <c r="AP220">
        <v>37494.949999999997</v>
      </c>
      <c r="AQ220">
        <v>46</v>
      </c>
      <c r="AR220">
        <v>17.14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</row>
    <row r="221" spans="1:53">
      <c r="A221" t="s">
        <v>1092</v>
      </c>
      <c r="B221">
        <v>72</v>
      </c>
      <c r="C221">
        <v>20</v>
      </c>
      <c r="D221">
        <v>13030</v>
      </c>
      <c r="E221">
        <v>0</v>
      </c>
      <c r="F221">
        <v>46335</v>
      </c>
      <c r="G221">
        <v>34926</v>
      </c>
      <c r="H221">
        <v>3231</v>
      </c>
      <c r="I221">
        <v>3231</v>
      </c>
      <c r="J221">
        <v>223038</v>
      </c>
      <c r="K221">
        <v>74227</v>
      </c>
      <c r="L221">
        <v>179</v>
      </c>
      <c r="M221">
        <v>739</v>
      </c>
      <c r="N221">
        <v>117227</v>
      </c>
      <c r="O221">
        <v>33963</v>
      </c>
      <c r="P221">
        <v>204</v>
      </c>
      <c r="Q221">
        <v>2</v>
      </c>
      <c r="R221">
        <v>300135</v>
      </c>
      <c r="S221">
        <v>56472</v>
      </c>
      <c r="T221">
        <v>52752</v>
      </c>
      <c r="U221">
        <v>1112</v>
      </c>
      <c r="V221">
        <v>82418</v>
      </c>
      <c r="W221">
        <v>13363</v>
      </c>
      <c r="X221">
        <v>13374</v>
      </c>
      <c r="Y221">
        <v>13176</v>
      </c>
      <c r="Z221">
        <v>357422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-511554</v>
      </c>
      <c r="AR221">
        <v>0</v>
      </c>
      <c r="AS221">
        <v>0</v>
      </c>
      <c r="AT221">
        <v>-6031381.25</v>
      </c>
      <c r="AU221">
        <v>-5978369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</row>
    <row r="222" spans="1:53">
      <c r="A222" t="s">
        <v>1094</v>
      </c>
      <c r="B222">
        <v>72</v>
      </c>
      <c r="C222">
        <v>20</v>
      </c>
      <c r="D222">
        <v>13030</v>
      </c>
      <c r="E222">
        <v>0</v>
      </c>
      <c r="F222">
        <v>46335</v>
      </c>
      <c r="G222">
        <v>34926</v>
      </c>
      <c r="H222">
        <v>3231</v>
      </c>
      <c r="I222">
        <v>3231</v>
      </c>
      <c r="J222">
        <v>223038</v>
      </c>
      <c r="K222">
        <v>74227</v>
      </c>
      <c r="L222">
        <v>179</v>
      </c>
      <c r="M222">
        <v>739</v>
      </c>
      <c r="N222">
        <v>117227</v>
      </c>
      <c r="O222">
        <v>33963</v>
      </c>
      <c r="P222">
        <v>204</v>
      </c>
      <c r="Q222">
        <v>2</v>
      </c>
      <c r="R222">
        <v>300135</v>
      </c>
      <c r="S222">
        <v>56472</v>
      </c>
      <c r="T222">
        <v>52752</v>
      </c>
      <c r="U222">
        <v>1112</v>
      </c>
      <c r="V222">
        <v>82418</v>
      </c>
      <c r="W222">
        <v>13363</v>
      </c>
      <c r="X222">
        <v>13374</v>
      </c>
      <c r="Y222">
        <v>13176</v>
      </c>
      <c r="Z222">
        <v>357422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-511554</v>
      </c>
      <c r="AR222">
        <v>0</v>
      </c>
      <c r="AS222">
        <v>0</v>
      </c>
      <c r="AT222">
        <v>-6031381.25</v>
      </c>
      <c r="AU222">
        <v>-5978369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</row>
    <row r="223" spans="1:53">
      <c r="A223" t="s">
        <v>1095</v>
      </c>
      <c r="B223">
        <v>215823</v>
      </c>
      <c r="C223">
        <v>-18994</v>
      </c>
      <c r="D223">
        <v>-17949</v>
      </c>
      <c r="E223">
        <v>-13120</v>
      </c>
      <c r="F223">
        <v>81218</v>
      </c>
      <c r="G223">
        <v>-8522</v>
      </c>
      <c r="H223">
        <v>-6439</v>
      </c>
      <c r="I223">
        <v>-783</v>
      </c>
      <c r="J223">
        <v>131456</v>
      </c>
      <c r="K223">
        <v>2687</v>
      </c>
      <c r="L223">
        <v>-14095</v>
      </c>
      <c r="M223">
        <v>-1338</v>
      </c>
      <c r="N223">
        <v>471848</v>
      </c>
      <c r="O223">
        <v>105127</v>
      </c>
      <c r="P223">
        <v>115739</v>
      </c>
      <c r="Q223">
        <v>0</v>
      </c>
      <c r="R223">
        <v>332496</v>
      </c>
      <c r="S223">
        <v>0</v>
      </c>
      <c r="T223">
        <v>0</v>
      </c>
      <c r="U223">
        <v>0</v>
      </c>
      <c r="V223">
        <v>2314508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1566170</v>
      </c>
      <c r="AE223">
        <v>1566170</v>
      </c>
      <c r="AF223">
        <v>1566170</v>
      </c>
      <c r="AG223">
        <v>0</v>
      </c>
      <c r="AH223">
        <v>0</v>
      </c>
      <c r="AI223">
        <v>34164</v>
      </c>
      <c r="AJ223">
        <v>-117883</v>
      </c>
      <c r="AK223">
        <v>0</v>
      </c>
      <c r="AL223">
        <v>255438</v>
      </c>
      <c r="AM223">
        <v>0</v>
      </c>
      <c r="AN223">
        <v>0</v>
      </c>
      <c r="AO223">
        <v>0</v>
      </c>
      <c r="AP223">
        <v>-2604.46</v>
      </c>
      <c r="AQ223">
        <v>-2604</v>
      </c>
      <c r="AR223">
        <v>-2604.46</v>
      </c>
      <c r="AS223">
        <v>-2604</v>
      </c>
      <c r="AT223">
        <v>-12996.4</v>
      </c>
      <c r="AU223">
        <v>-12996</v>
      </c>
      <c r="AV223">
        <v>-12996</v>
      </c>
      <c r="AW223">
        <v>0</v>
      </c>
      <c r="AX223">
        <v>0</v>
      </c>
      <c r="AY223">
        <v>0</v>
      </c>
      <c r="AZ223">
        <v>0</v>
      </c>
      <c r="BA223">
        <v>0</v>
      </c>
    </row>
    <row r="224" spans="1:53">
      <c r="A224" t="s">
        <v>1096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-53858</v>
      </c>
      <c r="O224">
        <v>-53773</v>
      </c>
      <c r="P224">
        <v>-53773</v>
      </c>
      <c r="Q224">
        <v>0</v>
      </c>
      <c r="R224">
        <v>-59483</v>
      </c>
      <c r="S224">
        <v>-59483</v>
      </c>
      <c r="T224">
        <v>-59483</v>
      </c>
      <c r="U224">
        <v>-59484</v>
      </c>
      <c r="V224">
        <v>86189</v>
      </c>
      <c r="W224">
        <v>-561</v>
      </c>
      <c r="X224">
        <v>0</v>
      </c>
      <c r="Y224">
        <v>0</v>
      </c>
      <c r="Z224">
        <v>-121926</v>
      </c>
      <c r="AA224">
        <v>-130842</v>
      </c>
      <c r="AB224">
        <v>-359</v>
      </c>
      <c r="AC224">
        <v>0</v>
      </c>
      <c r="AD224">
        <v>7361</v>
      </c>
      <c r="AE224">
        <v>2</v>
      </c>
      <c r="AF224">
        <v>1075</v>
      </c>
      <c r="AG224">
        <v>0</v>
      </c>
      <c r="AH224">
        <v>8575</v>
      </c>
      <c r="AI224">
        <v>19</v>
      </c>
      <c r="AJ224">
        <v>19</v>
      </c>
      <c r="AK224">
        <v>419</v>
      </c>
      <c r="AL224">
        <v>-505452</v>
      </c>
      <c r="AM224">
        <v>-319159</v>
      </c>
      <c r="AN224">
        <v>-249340</v>
      </c>
      <c r="AO224">
        <v>-127</v>
      </c>
      <c r="AP224">
        <v>6210.22</v>
      </c>
      <c r="AQ224">
        <v>-451</v>
      </c>
      <c r="AR224">
        <v>-450.91</v>
      </c>
      <c r="AS224">
        <v>0</v>
      </c>
      <c r="AT224">
        <v>-388372.87</v>
      </c>
      <c r="AU224">
        <v>-26777</v>
      </c>
      <c r="AV224">
        <v>-28149</v>
      </c>
      <c r="AW224">
        <v>0</v>
      </c>
      <c r="AX224">
        <v>0</v>
      </c>
      <c r="AY224">
        <v>0</v>
      </c>
      <c r="AZ224">
        <v>0</v>
      </c>
      <c r="BA224">
        <v>0</v>
      </c>
    </row>
    <row r="225" spans="1:53">
      <c r="A225" t="s">
        <v>1261</v>
      </c>
      <c r="B225">
        <v>1125161</v>
      </c>
      <c r="C225">
        <v>650202</v>
      </c>
      <c r="D225">
        <v>418136</v>
      </c>
      <c r="E225">
        <v>173408</v>
      </c>
      <c r="F225">
        <v>1145719</v>
      </c>
      <c r="G225">
        <v>662226</v>
      </c>
      <c r="H225">
        <v>422255</v>
      </c>
      <c r="I225">
        <v>181978</v>
      </c>
      <c r="J225">
        <v>738831</v>
      </c>
      <c r="K225">
        <v>398621</v>
      </c>
      <c r="L225">
        <v>253475</v>
      </c>
      <c r="M225">
        <v>41383</v>
      </c>
      <c r="N225">
        <v>677208</v>
      </c>
      <c r="O225">
        <v>401433</v>
      </c>
      <c r="P225">
        <v>308909</v>
      </c>
      <c r="Q225">
        <v>130101</v>
      </c>
      <c r="R225">
        <v>292080</v>
      </c>
      <c r="S225">
        <v>-62976</v>
      </c>
      <c r="T225">
        <v>-23335</v>
      </c>
      <c r="U225">
        <v>-1227</v>
      </c>
      <c r="V225">
        <v>626279</v>
      </c>
      <c r="W225">
        <v>342242</v>
      </c>
      <c r="X225">
        <v>162402</v>
      </c>
      <c r="Y225">
        <v>34955</v>
      </c>
      <c r="Z225">
        <v>621301</v>
      </c>
      <c r="AA225">
        <v>325364</v>
      </c>
      <c r="AB225">
        <v>222257</v>
      </c>
      <c r="AC225">
        <v>99745</v>
      </c>
      <c r="AD225">
        <v>428510</v>
      </c>
      <c r="AE225">
        <v>306907</v>
      </c>
      <c r="AF225">
        <v>214524</v>
      </c>
      <c r="AG225">
        <v>105627</v>
      </c>
      <c r="AH225">
        <v>368617</v>
      </c>
      <c r="AI225">
        <v>233313</v>
      </c>
      <c r="AJ225">
        <v>163531</v>
      </c>
      <c r="AK225">
        <v>87925</v>
      </c>
      <c r="AL225">
        <v>596639</v>
      </c>
      <c r="AM225">
        <v>447960</v>
      </c>
      <c r="AN225">
        <v>284946</v>
      </c>
      <c r="AO225">
        <v>113417</v>
      </c>
      <c r="AP225">
        <v>474546.18</v>
      </c>
      <c r="AQ225">
        <v>358736</v>
      </c>
      <c r="AR225">
        <v>214367.45</v>
      </c>
      <c r="AS225">
        <v>123487</v>
      </c>
      <c r="AT225">
        <v>573956.21</v>
      </c>
      <c r="AU225">
        <v>400590</v>
      </c>
      <c r="AV225">
        <v>257604</v>
      </c>
      <c r="AW225">
        <v>0</v>
      </c>
      <c r="AX225">
        <v>0</v>
      </c>
      <c r="AY225">
        <v>0</v>
      </c>
      <c r="AZ225">
        <v>0</v>
      </c>
      <c r="BA225">
        <v>0</v>
      </c>
    </row>
    <row r="226" spans="1:53">
      <c r="A226" t="s">
        <v>1097</v>
      </c>
      <c r="B226">
        <v>850371</v>
      </c>
      <c r="C226">
        <v>-18754</v>
      </c>
      <c r="D226">
        <v>19881</v>
      </c>
      <c r="E226">
        <v>30124</v>
      </c>
      <c r="F226">
        <v>400581</v>
      </c>
      <c r="G226">
        <v>225913</v>
      </c>
      <c r="H226">
        <v>107447</v>
      </c>
      <c r="I226">
        <v>42132</v>
      </c>
      <c r="J226">
        <v>221330</v>
      </c>
      <c r="K226">
        <v>272912</v>
      </c>
      <c r="L226">
        <v>166522</v>
      </c>
      <c r="M226">
        <v>92863</v>
      </c>
      <c r="N226">
        <v>237151</v>
      </c>
      <c r="O226">
        <v>0</v>
      </c>
      <c r="P226">
        <v>130581</v>
      </c>
      <c r="Q226">
        <v>19757</v>
      </c>
      <c r="R226">
        <v>356007</v>
      </c>
      <c r="S226">
        <v>349313</v>
      </c>
      <c r="T226">
        <v>236557</v>
      </c>
      <c r="U226">
        <v>80242</v>
      </c>
      <c r="V226">
        <v>1275512</v>
      </c>
      <c r="W226">
        <v>1077143</v>
      </c>
      <c r="X226">
        <v>913517</v>
      </c>
      <c r="Y226">
        <v>565053</v>
      </c>
      <c r="Z226">
        <v>117715</v>
      </c>
      <c r="AA226">
        <v>100781</v>
      </c>
      <c r="AB226">
        <v>37601</v>
      </c>
      <c r="AC226">
        <v>32861</v>
      </c>
      <c r="AD226">
        <v>170301</v>
      </c>
      <c r="AE226">
        <v>147354</v>
      </c>
      <c r="AF226">
        <v>104267</v>
      </c>
      <c r="AG226">
        <v>21765</v>
      </c>
      <c r="AH226">
        <v>203443</v>
      </c>
      <c r="AI226">
        <v>147883</v>
      </c>
      <c r="AJ226">
        <v>116279</v>
      </c>
      <c r="AK226">
        <v>-6214</v>
      </c>
      <c r="AL226">
        <v>-52770</v>
      </c>
      <c r="AM226">
        <v>-915660</v>
      </c>
      <c r="AN226">
        <v>-72979</v>
      </c>
      <c r="AO226">
        <v>-8626</v>
      </c>
      <c r="AP226">
        <v>128426.38</v>
      </c>
      <c r="AQ226">
        <v>42106</v>
      </c>
      <c r="AR226">
        <v>11082.17</v>
      </c>
      <c r="AS226">
        <v>1459</v>
      </c>
      <c r="AT226">
        <v>109850.59</v>
      </c>
      <c r="AU226">
        <v>136757</v>
      </c>
      <c r="AV226">
        <v>35659</v>
      </c>
      <c r="AW226">
        <v>0</v>
      </c>
      <c r="AX226">
        <v>0</v>
      </c>
      <c r="AY226">
        <v>0</v>
      </c>
      <c r="AZ226">
        <v>0</v>
      </c>
      <c r="BA226">
        <v>0</v>
      </c>
    </row>
    <row r="227" spans="1:53">
      <c r="A227" t="s">
        <v>1262</v>
      </c>
      <c r="B227">
        <v>5343390</v>
      </c>
      <c r="C227">
        <v>7019915</v>
      </c>
      <c r="D227">
        <v>5511875</v>
      </c>
      <c r="E227">
        <v>11803268</v>
      </c>
      <c r="F227">
        <v>-18518</v>
      </c>
      <c r="G227">
        <v>-87197</v>
      </c>
      <c r="H227">
        <v>-493201</v>
      </c>
      <c r="I227">
        <v>-246823</v>
      </c>
      <c r="J227">
        <v>359736</v>
      </c>
      <c r="K227">
        <v>-103061</v>
      </c>
      <c r="L227">
        <v>342056</v>
      </c>
      <c r="M227">
        <v>49405</v>
      </c>
      <c r="N227">
        <v>-111350</v>
      </c>
      <c r="O227">
        <v>-51934</v>
      </c>
      <c r="P227">
        <v>48719</v>
      </c>
      <c r="Q227">
        <v>15972</v>
      </c>
      <c r="R227">
        <v>-32497</v>
      </c>
      <c r="S227">
        <v>121299</v>
      </c>
      <c r="T227">
        <v>96091</v>
      </c>
      <c r="U227">
        <v>-81410</v>
      </c>
      <c r="V227">
        <v>19535</v>
      </c>
      <c r="W227">
        <v>23620</v>
      </c>
      <c r="X227">
        <v>-3526</v>
      </c>
      <c r="Y227">
        <v>-15465</v>
      </c>
      <c r="Z227">
        <v>30630</v>
      </c>
      <c r="AA227">
        <v>-11705</v>
      </c>
      <c r="AB227">
        <v>4084</v>
      </c>
      <c r="AC227">
        <v>-6692</v>
      </c>
      <c r="AD227">
        <v>5391</v>
      </c>
      <c r="AE227">
        <v>8591</v>
      </c>
      <c r="AF227">
        <v>12368</v>
      </c>
      <c r="AG227">
        <v>78</v>
      </c>
      <c r="AH227">
        <v>490</v>
      </c>
      <c r="AI227">
        <v>144011</v>
      </c>
      <c r="AJ227">
        <v>-1128</v>
      </c>
      <c r="AK227">
        <v>7928</v>
      </c>
      <c r="AL227">
        <v>-68473</v>
      </c>
      <c r="AM227">
        <v>0</v>
      </c>
      <c r="AN227">
        <v>-52134</v>
      </c>
      <c r="AO227">
        <v>-61398</v>
      </c>
      <c r="AP227">
        <v>59728.91</v>
      </c>
      <c r="AQ227">
        <v>-61055</v>
      </c>
      <c r="AR227">
        <v>-8098.56</v>
      </c>
      <c r="AS227">
        <v>11344</v>
      </c>
      <c r="AT227">
        <v>69898.880000000005</v>
      </c>
      <c r="AU227">
        <v>68192</v>
      </c>
      <c r="AV227">
        <v>76071</v>
      </c>
      <c r="AW227">
        <v>0</v>
      </c>
      <c r="AX227">
        <v>0</v>
      </c>
      <c r="AY227">
        <v>0</v>
      </c>
      <c r="AZ227">
        <v>0</v>
      </c>
      <c r="BA227">
        <v>0</v>
      </c>
    </row>
    <row r="228" spans="1:53">
      <c r="A228" t="s">
        <v>1241</v>
      </c>
      <c r="B228">
        <v>-109021805</v>
      </c>
      <c r="C228">
        <v>-82419127</v>
      </c>
      <c r="D228">
        <v>-55164000</v>
      </c>
      <c r="E228">
        <v>-28082029</v>
      </c>
      <c r="F228">
        <v>-102687840</v>
      </c>
      <c r="G228">
        <v>-77117704</v>
      </c>
      <c r="H228">
        <v>-51021527</v>
      </c>
      <c r="I228">
        <v>-25251837</v>
      </c>
      <c r="J228">
        <v>-98537508</v>
      </c>
      <c r="K228">
        <v>-73066845</v>
      </c>
      <c r="L228">
        <v>-48062422</v>
      </c>
      <c r="M228">
        <v>-23695741</v>
      </c>
      <c r="N228">
        <v>-94161006</v>
      </c>
      <c r="O228">
        <v>-4467145</v>
      </c>
      <c r="P228">
        <v>-46430977</v>
      </c>
      <c r="Q228">
        <v>-23087830</v>
      </c>
      <c r="R228">
        <v>-89677788</v>
      </c>
      <c r="S228">
        <v>-66673722</v>
      </c>
      <c r="T228">
        <v>-44322505</v>
      </c>
      <c r="U228">
        <v>-22199574</v>
      </c>
      <c r="V228">
        <v>-85012431</v>
      </c>
      <c r="W228">
        <v>-63187926</v>
      </c>
      <c r="X228">
        <v>-42093881</v>
      </c>
      <c r="Y228">
        <v>-20974968</v>
      </c>
      <c r="Z228">
        <v>-83132249</v>
      </c>
      <c r="AA228">
        <v>-61367715</v>
      </c>
      <c r="AB228">
        <v>-40074174</v>
      </c>
      <c r="AC228">
        <v>-19494477</v>
      </c>
      <c r="AD228">
        <v>-72797144</v>
      </c>
      <c r="AE228">
        <v>-53653095</v>
      </c>
      <c r="AF228">
        <v>-35136394</v>
      </c>
      <c r="AG228">
        <v>-17205085</v>
      </c>
      <c r="AH228">
        <v>-63580968</v>
      </c>
      <c r="AI228">
        <v>-46587359</v>
      </c>
      <c r="AJ228">
        <v>-30383405</v>
      </c>
      <c r="AK228">
        <v>-14918191</v>
      </c>
      <c r="AL228">
        <v>2117868</v>
      </c>
      <c r="AM228">
        <v>2298256</v>
      </c>
      <c r="AN228">
        <v>-26888830</v>
      </c>
      <c r="AO228">
        <v>-12944658</v>
      </c>
      <c r="AP228">
        <v>-51237957.490000002</v>
      </c>
      <c r="AQ228">
        <v>-37667425</v>
      </c>
      <c r="AR228">
        <v>-24564795.07</v>
      </c>
      <c r="AS228">
        <v>-11864354</v>
      </c>
      <c r="AT228">
        <v>-43374977.32</v>
      </c>
      <c r="AU228">
        <v>-32198983</v>
      </c>
      <c r="AV228">
        <v>-9665563</v>
      </c>
      <c r="AW228">
        <v>0</v>
      </c>
      <c r="AX228">
        <v>0</v>
      </c>
      <c r="AY228">
        <v>0</v>
      </c>
      <c r="AZ228">
        <v>0</v>
      </c>
      <c r="BA228">
        <v>0</v>
      </c>
    </row>
    <row r="229" spans="1:53">
      <c r="A229" t="s">
        <v>1039</v>
      </c>
      <c r="B229">
        <v>-109021805</v>
      </c>
      <c r="C229">
        <v>-82419127</v>
      </c>
      <c r="D229">
        <v>-55164000</v>
      </c>
      <c r="E229">
        <v>-28082029</v>
      </c>
      <c r="F229">
        <v>-102687840</v>
      </c>
      <c r="G229">
        <v>-77117704</v>
      </c>
      <c r="H229">
        <v>-51021527</v>
      </c>
      <c r="I229">
        <v>-25251837</v>
      </c>
      <c r="J229">
        <v>-98537508</v>
      </c>
      <c r="K229">
        <v>-73066845</v>
      </c>
      <c r="L229">
        <v>-48062422</v>
      </c>
      <c r="M229">
        <v>-23695741</v>
      </c>
      <c r="N229">
        <v>-94161006</v>
      </c>
      <c r="O229">
        <v>14650337</v>
      </c>
      <c r="P229">
        <v>-46430977</v>
      </c>
      <c r="Q229">
        <v>-23087830</v>
      </c>
      <c r="R229">
        <v>-89677788</v>
      </c>
      <c r="S229">
        <v>-66673722</v>
      </c>
      <c r="T229">
        <v>-44322505</v>
      </c>
      <c r="U229">
        <v>-22199574</v>
      </c>
      <c r="V229">
        <v>-85012431</v>
      </c>
      <c r="W229">
        <v>-63187926</v>
      </c>
      <c r="X229">
        <v>-42093881</v>
      </c>
      <c r="Y229">
        <v>-20974968</v>
      </c>
      <c r="Z229">
        <v>-83132249</v>
      </c>
      <c r="AA229">
        <v>-61367715</v>
      </c>
      <c r="AB229">
        <v>-40074174</v>
      </c>
      <c r="AC229">
        <v>-19494477</v>
      </c>
      <c r="AD229">
        <v>-72797144</v>
      </c>
      <c r="AE229">
        <v>-53653095</v>
      </c>
      <c r="AF229">
        <v>-35136394</v>
      </c>
      <c r="AG229">
        <v>-17205085</v>
      </c>
      <c r="AH229">
        <v>-63580968</v>
      </c>
      <c r="AI229">
        <v>-46587359</v>
      </c>
      <c r="AJ229">
        <v>-30383405</v>
      </c>
      <c r="AK229">
        <v>-14918191</v>
      </c>
      <c r="AL229">
        <v>26645117</v>
      </c>
      <c r="AM229">
        <v>19315398</v>
      </c>
      <c r="AN229">
        <v>-26888830</v>
      </c>
      <c r="AO229">
        <v>-12944658</v>
      </c>
      <c r="AP229">
        <v>-51237957.490000002</v>
      </c>
      <c r="AQ229">
        <v>-37667425</v>
      </c>
      <c r="AR229">
        <v>-24564795.07</v>
      </c>
      <c r="AS229">
        <v>-11864354</v>
      </c>
      <c r="AT229">
        <v>-43374977.32</v>
      </c>
      <c r="AU229">
        <v>-32198983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</row>
    <row r="230" spans="1:53">
      <c r="A230" t="s">
        <v>1263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-19117482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-24527249</v>
      </c>
      <c r="AM230">
        <v>-17017142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-9665563</v>
      </c>
      <c r="AW230">
        <v>0</v>
      </c>
      <c r="AX230">
        <v>0</v>
      </c>
      <c r="AY230">
        <v>0</v>
      </c>
      <c r="AZ230">
        <v>0</v>
      </c>
      <c r="BA230">
        <v>0</v>
      </c>
    </row>
    <row r="231" spans="1:53">
      <c r="A231" t="s">
        <v>1264</v>
      </c>
      <c r="B231">
        <v>-2384312</v>
      </c>
      <c r="C231">
        <v>-2032763</v>
      </c>
      <c r="D231">
        <v>-1529256</v>
      </c>
      <c r="E231">
        <v>-775646</v>
      </c>
      <c r="F231">
        <v>-2816764</v>
      </c>
      <c r="G231">
        <v>-2239703</v>
      </c>
      <c r="H231">
        <v>-1523533</v>
      </c>
      <c r="I231">
        <v>-628906</v>
      </c>
      <c r="J231">
        <v>-2117832</v>
      </c>
      <c r="K231">
        <v>-1831270</v>
      </c>
      <c r="L231">
        <v>-1330583</v>
      </c>
      <c r="M231">
        <v>-499349</v>
      </c>
      <c r="N231">
        <v>-1990986</v>
      </c>
      <c r="O231">
        <v>87751</v>
      </c>
      <c r="P231">
        <v>-1239368</v>
      </c>
      <c r="Q231">
        <v>-466302</v>
      </c>
      <c r="R231">
        <v>-1609208</v>
      </c>
      <c r="S231">
        <v>-1430695</v>
      </c>
      <c r="T231">
        <v>-1034906</v>
      </c>
      <c r="U231">
        <v>-434630</v>
      </c>
      <c r="V231">
        <v>-1345526</v>
      </c>
      <c r="W231">
        <v>-1210993</v>
      </c>
      <c r="X231">
        <v>-794460</v>
      </c>
      <c r="Y231">
        <v>-433011</v>
      </c>
      <c r="Z231">
        <v>-1096669</v>
      </c>
      <c r="AA231">
        <v>-979741</v>
      </c>
      <c r="AB231">
        <v>-640292</v>
      </c>
      <c r="AC231">
        <v>-326412</v>
      </c>
      <c r="AD231">
        <v>-881643</v>
      </c>
      <c r="AE231">
        <v>-800615</v>
      </c>
      <c r="AF231">
        <v>-597196</v>
      </c>
      <c r="AG231">
        <v>-235242</v>
      </c>
      <c r="AH231">
        <v>-1408310</v>
      </c>
      <c r="AI231">
        <v>-1343336</v>
      </c>
      <c r="AJ231">
        <v>-1096761</v>
      </c>
      <c r="AK231">
        <v>-167122</v>
      </c>
      <c r="AL231">
        <v>-35136</v>
      </c>
      <c r="AM231">
        <v>-1349</v>
      </c>
      <c r="AN231">
        <v>-485820</v>
      </c>
      <c r="AO231">
        <v>-162021</v>
      </c>
      <c r="AP231">
        <v>4200</v>
      </c>
      <c r="AQ231">
        <v>4200</v>
      </c>
      <c r="AR231">
        <v>4200</v>
      </c>
      <c r="AS231">
        <v>4200</v>
      </c>
      <c r="AT231">
        <v>75000</v>
      </c>
      <c r="AU231">
        <v>75000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</row>
    <row r="232" spans="1:53">
      <c r="A232" t="s">
        <v>1265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7738115</v>
      </c>
      <c r="AW232">
        <v>0</v>
      </c>
      <c r="AX232">
        <v>0</v>
      </c>
      <c r="AY232">
        <v>0</v>
      </c>
      <c r="AZ232">
        <v>0</v>
      </c>
      <c r="BA232">
        <v>0</v>
      </c>
    </row>
    <row r="233" spans="1:53">
      <c r="A233" t="s">
        <v>1056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-11099527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-11039023</v>
      </c>
      <c r="AM233">
        <v>-10801909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-3538709</v>
      </c>
      <c r="AW233">
        <v>0</v>
      </c>
      <c r="AX233">
        <v>0</v>
      </c>
      <c r="AY233">
        <v>0</v>
      </c>
      <c r="AZ233">
        <v>0</v>
      </c>
      <c r="BA233">
        <v>0</v>
      </c>
    </row>
    <row r="234" spans="1:53">
      <c r="A234" t="s">
        <v>1098</v>
      </c>
      <c r="B234">
        <v>8138513</v>
      </c>
      <c r="C234">
        <v>4035837</v>
      </c>
      <c r="D234">
        <v>1492866</v>
      </c>
      <c r="E234">
        <v>142134</v>
      </c>
      <c r="F234">
        <v>1992765</v>
      </c>
      <c r="G234">
        <v>1592253</v>
      </c>
      <c r="H234">
        <v>1460223</v>
      </c>
      <c r="I234">
        <v>689563</v>
      </c>
      <c r="J234">
        <v>2558663</v>
      </c>
      <c r="K234">
        <v>1728190</v>
      </c>
      <c r="L234">
        <v>990235</v>
      </c>
      <c r="M234">
        <v>500410</v>
      </c>
      <c r="N234">
        <v>1951806</v>
      </c>
      <c r="O234">
        <v>2507401</v>
      </c>
      <c r="P234">
        <v>974400</v>
      </c>
      <c r="Q234">
        <v>456977</v>
      </c>
      <c r="R234">
        <v>1051494</v>
      </c>
      <c r="S234">
        <v>606732</v>
      </c>
      <c r="T234">
        <v>643630</v>
      </c>
      <c r="U234">
        <v>584194</v>
      </c>
      <c r="V234">
        <v>1406622</v>
      </c>
      <c r="W234">
        <v>1082089</v>
      </c>
      <c r="X234">
        <v>770400</v>
      </c>
      <c r="Y234">
        <v>97669</v>
      </c>
      <c r="Z234">
        <v>921993</v>
      </c>
      <c r="AA234">
        <v>1637653</v>
      </c>
      <c r="AB234">
        <v>1163912</v>
      </c>
      <c r="AC234">
        <v>2295464</v>
      </c>
      <c r="AD234">
        <v>-2405176</v>
      </c>
      <c r="AE234">
        <v>-1304453</v>
      </c>
      <c r="AF234">
        <v>-1621692</v>
      </c>
      <c r="AG234">
        <v>851123</v>
      </c>
      <c r="AH234">
        <v>2394988</v>
      </c>
      <c r="AI234">
        <v>1663660</v>
      </c>
      <c r="AJ234">
        <v>1036483</v>
      </c>
      <c r="AK234">
        <v>344211</v>
      </c>
      <c r="AL234">
        <v>4316550</v>
      </c>
      <c r="AM234">
        <v>3507105</v>
      </c>
      <c r="AN234">
        <v>2111290</v>
      </c>
      <c r="AO234">
        <v>1549866</v>
      </c>
      <c r="AP234">
        <v>1646681.45</v>
      </c>
      <c r="AQ234">
        <v>2507480</v>
      </c>
      <c r="AR234">
        <v>1910930.7</v>
      </c>
      <c r="AS234">
        <v>1339593</v>
      </c>
      <c r="AT234">
        <v>2613877.4900000002</v>
      </c>
      <c r="AU234">
        <v>2077564</v>
      </c>
      <c r="AV234">
        <v>1094077</v>
      </c>
      <c r="AW234">
        <v>5722450</v>
      </c>
      <c r="AX234">
        <v>10101110</v>
      </c>
      <c r="AY234">
        <v>-2523518</v>
      </c>
      <c r="AZ234">
        <v>2518414</v>
      </c>
      <c r="BA234">
        <v>5104944</v>
      </c>
    </row>
    <row r="235" spans="1:53">
      <c r="A235" t="s">
        <v>1266</v>
      </c>
      <c r="B235">
        <v>-7864498</v>
      </c>
      <c r="C235">
        <v>-2428742</v>
      </c>
      <c r="D235">
        <v>345994</v>
      </c>
      <c r="E235">
        <v>3733042</v>
      </c>
      <c r="F235">
        <v>-15382014</v>
      </c>
      <c r="G235">
        <v>-8651240</v>
      </c>
      <c r="H235">
        <v>-6234694</v>
      </c>
      <c r="I235">
        <v>-2659569</v>
      </c>
      <c r="J235">
        <v>-5602991</v>
      </c>
      <c r="K235">
        <v>-841312</v>
      </c>
      <c r="L235">
        <v>858061</v>
      </c>
      <c r="M235">
        <v>995787</v>
      </c>
      <c r="N235">
        <v>-95285</v>
      </c>
      <c r="O235">
        <v>59393529</v>
      </c>
      <c r="P235">
        <v>2715111</v>
      </c>
      <c r="Q235">
        <v>1534482</v>
      </c>
      <c r="R235">
        <v>4630150</v>
      </c>
      <c r="S235">
        <v>4840478</v>
      </c>
      <c r="T235">
        <v>4159705</v>
      </c>
      <c r="U235">
        <v>3009516</v>
      </c>
      <c r="V235">
        <v>4627932</v>
      </c>
      <c r="W235">
        <v>5595788</v>
      </c>
      <c r="X235">
        <v>3526962</v>
      </c>
      <c r="Y235">
        <v>1291501</v>
      </c>
      <c r="Z235">
        <v>-1143312</v>
      </c>
      <c r="AA235">
        <v>2498619</v>
      </c>
      <c r="AB235">
        <v>1913746</v>
      </c>
      <c r="AC235">
        <v>3082687</v>
      </c>
      <c r="AD235">
        <v>-3855369</v>
      </c>
      <c r="AE235">
        <v>-197878</v>
      </c>
      <c r="AF235">
        <v>-15035</v>
      </c>
      <c r="AG235">
        <v>930392</v>
      </c>
      <c r="AH235">
        <v>-4243560</v>
      </c>
      <c r="AI235">
        <v>-1679450</v>
      </c>
      <c r="AJ235">
        <v>-1358346</v>
      </c>
      <c r="AK235">
        <v>324499</v>
      </c>
      <c r="AL235">
        <v>43961037</v>
      </c>
      <c r="AM235">
        <v>32006622</v>
      </c>
      <c r="AN235">
        <v>-1647437</v>
      </c>
      <c r="AO235">
        <v>-1384887</v>
      </c>
      <c r="AP235">
        <v>-10737033.630000001</v>
      </c>
      <c r="AQ235">
        <v>-8126754</v>
      </c>
      <c r="AR235">
        <v>-5739340.2800000003</v>
      </c>
      <c r="AS235">
        <v>-2925899</v>
      </c>
      <c r="AT235">
        <v>-15697892.99</v>
      </c>
      <c r="AU235">
        <v>-13302993</v>
      </c>
      <c r="AV235">
        <v>9835053</v>
      </c>
      <c r="AW235">
        <v>9845646</v>
      </c>
      <c r="AX235">
        <v>26793026</v>
      </c>
      <c r="AY235">
        <v>16242863</v>
      </c>
      <c r="AZ235">
        <v>11877401</v>
      </c>
      <c r="BA235">
        <v>10240789</v>
      </c>
    </row>
    <row r="236" spans="1:53">
      <c r="A236" t="s">
        <v>1100</v>
      </c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1:53">
      <c r="A237" t="s">
        <v>1267</v>
      </c>
      <c r="B237">
        <v>-31462964</v>
      </c>
      <c r="C237">
        <v>5526581</v>
      </c>
      <c r="D237">
        <v>-62206413</v>
      </c>
      <c r="E237">
        <v>-47597267</v>
      </c>
      <c r="F237">
        <v>70082444</v>
      </c>
      <c r="G237">
        <v>58260593</v>
      </c>
      <c r="H237">
        <v>34031717</v>
      </c>
      <c r="I237">
        <v>46170468</v>
      </c>
      <c r="J237">
        <v>-38112115</v>
      </c>
      <c r="K237">
        <v>-3197819</v>
      </c>
      <c r="L237">
        <v>-17338172</v>
      </c>
      <c r="M237">
        <v>-65252568</v>
      </c>
      <c r="N237">
        <v>-83229124</v>
      </c>
      <c r="O237">
        <v>-110754705</v>
      </c>
      <c r="P237">
        <v>-29269956</v>
      </c>
      <c r="Q237">
        <v>-14431104</v>
      </c>
      <c r="R237">
        <v>-42644690</v>
      </c>
      <c r="S237">
        <v>-46605889</v>
      </c>
      <c r="T237">
        <v>-72920227</v>
      </c>
      <c r="U237">
        <v>-96223048</v>
      </c>
      <c r="V237">
        <v>-166887483</v>
      </c>
      <c r="W237">
        <v>-168740775</v>
      </c>
      <c r="X237">
        <v>-90240271</v>
      </c>
      <c r="Y237">
        <v>-92671198</v>
      </c>
      <c r="Z237">
        <v>67863909</v>
      </c>
      <c r="AA237">
        <v>-50442493</v>
      </c>
      <c r="AB237">
        <v>-3642537</v>
      </c>
      <c r="AC237">
        <v>-7069721</v>
      </c>
      <c r="AD237">
        <v>49682823</v>
      </c>
      <c r="AE237">
        <v>8957608</v>
      </c>
      <c r="AF237">
        <v>-12039164</v>
      </c>
      <c r="AG237">
        <v>-36511199</v>
      </c>
      <c r="AH237">
        <v>-137834228</v>
      </c>
      <c r="AI237">
        <v>-111012995</v>
      </c>
      <c r="AJ237">
        <v>-12895599</v>
      </c>
      <c r="AK237">
        <v>-35630664</v>
      </c>
      <c r="AL237">
        <v>-14201995</v>
      </c>
      <c r="AM237">
        <v>-67650854</v>
      </c>
      <c r="AN237">
        <v>-37539813</v>
      </c>
      <c r="AO237">
        <v>-127351747</v>
      </c>
      <c r="AP237">
        <v>-34203063.079999998</v>
      </c>
      <c r="AQ237">
        <v>-24160628</v>
      </c>
      <c r="AR237">
        <v>-83494939.650000006</v>
      </c>
      <c r="AS237">
        <v>-28268500</v>
      </c>
      <c r="AT237">
        <v>135884321.84</v>
      </c>
      <c r="AU237">
        <v>94492175</v>
      </c>
      <c r="AV237">
        <v>129528549</v>
      </c>
      <c r="AW237">
        <v>0</v>
      </c>
      <c r="AX237">
        <v>0</v>
      </c>
      <c r="AY237">
        <v>0</v>
      </c>
      <c r="AZ237">
        <v>0</v>
      </c>
      <c r="BA237">
        <v>0</v>
      </c>
    </row>
    <row r="238" spans="1:53">
      <c r="A238" t="s">
        <v>1268</v>
      </c>
      <c r="B238">
        <v>-282430231</v>
      </c>
      <c r="C238">
        <v>-183206801</v>
      </c>
      <c r="D238">
        <v>-149858413</v>
      </c>
      <c r="E238">
        <v>-61163855</v>
      </c>
      <c r="F238">
        <v>-123618491</v>
      </c>
      <c r="G238">
        <v>-61908750</v>
      </c>
      <c r="H238">
        <v>-35810259</v>
      </c>
      <c r="I238">
        <v>-6701454</v>
      </c>
      <c r="J238">
        <v>-135333394</v>
      </c>
      <c r="K238">
        <v>-66427685</v>
      </c>
      <c r="L238">
        <v>-49834780</v>
      </c>
      <c r="M238">
        <v>-44194697</v>
      </c>
      <c r="N238">
        <v>-136330285</v>
      </c>
      <c r="O238">
        <v>-78853531</v>
      </c>
      <c r="P238">
        <v>-68839188</v>
      </c>
      <c r="Q238">
        <v>-12179851</v>
      </c>
      <c r="R238">
        <v>-103963050</v>
      </c>
      <c r="S238">
        <v>-73298971</v>
      </c>
      <c r="T238">
        <v>-63264978</v>
      </c>
      <c r="U238">
        <v>-9173069</v>
      </c>
      <c r="V238">
        <v>-101987198</v>
      </c>
      <c r="W238">
        <v>-62026132</v>
      </c>
      <c r="X238">
        <v>-45816282</v>
      </c>
      <c r="Y238">
        <v>-24136148</v>
      </c>
      <c r="Z238">
        <v>-101770115</v>
      </c>
      <c r="AA238">
        <v>-71771527</v>
      </c>
      <c r="AB238">
        <v>-39310516</v>
      </c>
      <c r="AC238">
        <v>-15323200</v>
      </c>
      <c r="AD238">
        <v>-126718921</v>
      </c>
      <c r="AE238">
        <v>-97316358</v>
      </c>
      <c r="AF238">
        <v>-68762815</v>
      </c>
      <c r="AG238">
        <v>-31871520</v>
      </c>
      <c r="AH238">
        <v>-124721990</v>
      </c>
      <c r="AI238">
        <v>-81059922</v>
      </c>
      <c r="AJ238">
        <v>-47500444</v>
      </c>
      <c r="AK238">
        <v>-10095337</v>
      </c>
      <c r="AL238">
        <v>-140522593</v>
      </c>
      <c r="AM238">
        <v>-128713222</v>
      </c>
      <c r="AN238">
        <v>-92899294</v>
      </c>
      <c r="AO238">
        <v>-7398201</v>
      </c>
      <c r="AP238">
        <v>-142141586.46000001</v>
      </c>
      <c r="AQ238">
        <v>-64830340</v>
      </c>
      <c r="AR238">
        <v>-36575829.030000001</v>
      </c>
      <c r="AS238">
        <v>-19821058</v>
      </c>
      <c r="AT238">
        <v>-44601904.780000001</v>
      </c>
      <c r="AU238">
        <v>13582496</v>
      </c>
      <c r="AV238">
        <v>16817840</v>
      </c>
      <c r="AW238">
        <v>0</v>
      </c>
      <c r="AX238">
        <v>0</v>
      </c>
      <c r="AY238">
        <v>0</v>
      </c>
      <c r="AZ238">
        <v>0</v>
      </c>
      <c r="BA238">
        <v>0</v>
      </c>
    </row>
    <row r="239" spans="1:53">
      <c r="A239" t="s">
        <v>1269</v>
      </c>
      <c r="B239">
        <v>3984785</v>
      </c>
      <c r="C239">
        <v>2450875</v>
      </c>
      <c r="D239">
        <v>1212648</v>
      </c>
      <c r="E239">
        <v>624362</v>
      </c>
      <c r="F239">
        <v>3651381</v>
      </c>
      <c r="G239">
        <v>2687869</v>
      </c>
      <c r="H239">
        <v>1651480</v>
      </c>
      <c r="I239">
        <v>733023</v>
      </c>
      <c r="J239">
        <v>3176627</v>
      </c>
      <c r="K239">
        <v>2513019</v>
      </c>
      <c r="L239">
        <v>1781440</v>
      </c>
      <c r="M239">
        <v>533218</v>
      </c>
      <c r="N239">
        <v>2236770</v>
      </c>
      <c r="O239">
        <v>1592951</v>
      </c>
      <c r="P239">
        <v>918839</v>
      </c>
      <c r="Q239">
        <v>505999</v>
      </c>
      <c r="R239">
        <v>2906064</v>
      </c>
      <c r="S239">
        <v>2384494</v>
      </c>
      <c r="T239">
        <v>1636039</v>
      </c>
      <c r="U239">
        <v>693202</v>
      </c>
      <c r="V239">
        <v>2868779</v>
      </c>
      <c r="W239">
        <v>2079962</v>
      </c>
      <c r="X239">
        <v>1417809</v>
      </c>
      <c r="Y239">
        <v>801477</v>
      </c>
      <c r="Z239">
        <v>2476272</v>
      </c>
      <c r="AA239">
        <v>1786633</v>
      </c>
      <c r="AB239">
        <v>1168524</v>
      </c>
      <c r="AC239">
        <v>462614</v>
      </c>
      <c r="AD239">
        <v>3346397</v>
      </c>
      <c r="AE239">
        <v>2579704</v>
      </c>
      <c r="AF239">
        <v>1887749</v>
      </c>
      <c r="AG239">
        <v>686747</v>
      </c>
      <c r="AH239">
        <v>4189184</v>
      </c>
      <c r="AI239">
        <v>2998879</v>
      </c>
      <c r="AJ239">
        <v>2012987</v>
      </c>
      <c r="AK239">
        <v>924124</v>
      </c>
      <c r="AL239">
        <v>4384810</v>
      </c>
      <c r="AM239">
        <v>3733930</v>
      </c>
      <c r="AN239">
        <v>2694379</v>
      </c>
      <c r="AO239">
        <v>1194043</v>
      </c>
      <c r="AP239">
        <v>4755759.4800000004</v>
      </c>
      <c r="AQ239">
        <v>3684896</v>
      </c>
      <c r="AR239">
        <v>2497436.69</v>
      </c>
      <c r="AS239">
        <v>1727325</v>
      </c>
      <c r="AT239">
        <v>4521134.32</v>
      </c>
      <c r="AU239">
        <v>3403339</v>
      </c>
      <c r="AV239">
        <v>2037323</v>
      </c>
      <c r="AW239">
        <v>0</v>
      </c>
      <c r="AX239">
        <v>0</v>
      </c>
      <c r="AY239">
        <v>0</v>
      </c>
      <c r="AZ239">
        <v>0</v>
      </c>
      <c r="BA239">
        <v>0</v>
      </c>
    </row>
    <row r="240" spans="1:53">
      <c r="A240" t="s">
        <v>1103</v>
      </c>
      <c r="B240">
        <v>-20659844</v>
      </c>
      <c r="C240">
        <v>-12573409</v>
      </c>
      <c r="D240">
        <v>-16045508</v>
      </c>
      <c r="E240">
        <v>-51182181</v>
      </c>
      <c r="F240">
        <v>-15043235</v>
      </c>
      <c r="G240">
        <v>-21781128</v>
      </c>
      <c r="H240">
        <v>-30834199</v>
      </c>
      <c r="I240">
        <v>-11480462</v>
      </c>
      <c r="J240">
        <v>8892641</v>
      </c>
      <c r="K240">
        <v>4303553</v>
      </c>
      <c r="L240">
        <v>-5435047</v>
      </c>
      <c r="M240">
        <v>-5042920</v>
      </c>
      <c r="N240">
        <v>-6061369</v>
      </c>
      <c r="O240">
        <v>-9723904</v>
      </c>
      <c r="P240">
        <v>2046122</v>
      </c>
      <c r="Q240">
        <v>9327235</v>
      </c>
      <c r="R240">
        <v>-134699</v>
      </c>
      <c r="S240">
        <v>3365457</v>
      </c>
      <c r="T240">
        <v>-5590012</v>
      </c>
      <c r="U240">
        <v>-16156730</v>
      </c>
      <c r="V240">
        <v>-6358477</v>
      </c>
      <c r="W240">
        <v>-43871161</v>
      </c>
      <c r="X240">
        <v>-19328888</v>
      </c>
      <c r="Y240">
        <v>-833780</v>
      </c>
      <c r="Z240">
        <v>1926396</v>
      </c>
      <c r="AA240">
        <v>4058609</v>
      </c>
      <c r="AB240">
        <v>6524246</v>
      </c>
      <c r="AC240">
        <v>9230653</v>
      </c>
      <c r="AD240">
        <v>-27039078</v>
      </c>
      <c r="AE240">
        <v>-10185638</v>
      </c>
      <c r="AF240">
        <v>-27792557</v>
      </c>
      <c r="AG240">
        <v>-18088377</v>
      </c>
      <c r="AH240">
        <v>-2646407</v>
      </c>
      <c r="AI240">
        <v>-25529112</v>
      </c>
      <c r="AJ240">
        <v>-17750506</v>
      </c>
      <c r="AK240">
        <v>4508403</v>
      </c>
      <c r="AL240">
        <v>13449619</v>
      </c>
      <c r="AM240">
        <v>4249466</v>
      </c>
      <c r="AN240">
        <v>19206159</v>
      </c>
      <c r="AO240">
        <v>13706041</v>
      </c>
      <c r="AP240">
        <v>-18162787.600000001</v>
      </c>
      <c r="AQ240">
        <v>-29126238</v>
      </c>
      <c r="AR240">
        <v>-2446199.54</v>
      </c>
      <c r="AS240">
        <v>-4841348</v>
      </c>
      <c r="AT240">
        <v>14381885.939999999</v>
      </c>
      <c r="AU240">
        <v>19155918</v>
      </c>
      <c r="AV240">
        <v>22429473</v>
      </c>
      <c r="AW240">
        <v>160675453</v>
      </c>
      <c r="AX240">
        <v>-298101866</v>
      </c>
      <c r="AY240">
        <v>-124098219</v>
      </c>
      <c r="AZ240">
        <v>-59505974</v>
      </c>
      <c r="BA240">
        <v>-76609440</v>
      </c>
    </row>
    <row r="241" spans="1:53">
      <c r="A241" t="s">
        <v>1104</v>
      </c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1:53">
      <c r="A242" t="s">
        <v>1270</v>
      </c>
      <c r="B242">
        <v>272254625</v>
      </c>
      <c r="C242">
        <v>200889554</v>
      </c>
      <c r="D242">
        <v>235817616</v>
      </c>
      <c r="E242">
        <v>128866657</v>
      </c>
      <c r="F242">
        <v>78005771</v>
      </c>
      <c r="G242">
        <v>4842670</v>
      </c>
      <c r="H242">
        <v>10582717</v>
      </c>
      <c r="I242">
        <v>-16099575</v>
      </c>
      <c r="J242">
        <v>116821809</v>
      </c>
      <c r="K242">
        <v>43251407</v>
      </c>
      <c r="L242">
        <v>23905869</v>
      </c>
      <c r="M242">
        <v>59662758</v>
      </c>
      <c r="N242">
        <v>83969885</v>
      </c>
      <c r="O242">
        <v>49891248</v>
      </c>
      <c r="P242">
        <v>44482215</v>
      </c>
      <c r="Q242">
        <v>473039</v>
      </c>
      <c r="R242">
        <v>89853228</v>
      </c>
      <c r="S242">
        <v>69386065</v>
      </c>
      <c r="T242">
        <v>36981261</v>
      </c>
      <c r="U242">
        <v>42353461</v>
      </c>
      <c r="V242">
        <v>75056203</v>
      </c>
      <c r="W242">
        <v>46370447</v>
      </c>
      <c r="X242">
        <v>39078308</v>
      </c>
      <c r="Y242">
        <v>23689696</v>
      </c>
      <c r="Z242">
        <v>100119138</v>
      </c>
      <c r="AA242">
        <v>91461730</v>
      </c>
      <c r="AB242">
        <v>37951896</v>
      </c>
      <c r="AC242">
        <v>24360788</v>
      </c>
      <c r="AD242">
        <v>138337176</v>
      </c>
      <c r="AE242">
        <v>161053732</v>
      </c>
      <c r="AF242">
        <v>75929546</v>
      </c>
      <c r="AG242">
        <v>37449791</v>
      </c>
      <c r="AH242">
        <v>149150794</v>
      </c>
      <c r="AI242">
        <v>156065232</v>
      </c>
      <c r="AJ242">
        <v>83400940</v>
      </c>
      <c r="AK242">
        <v>63457553</v>
      </c>
      <c r="AL242">
        <v>142192863</v>
      </c>
      <c r="AM242">
        <v>155140361</v>
      </c>
      <c r="AN242">
        <v>102468172</v>
      </c>
      <c r="AO242">
        <v>82353837</v>
      </c>
      <c r="AP242">
        <v>124544549.41</v>
      </c>
      <c r="AQ242">
        <v>66824845</v>
      </c>
      <c r="AR242">
        <v>53035503.829999998</v>
      </c>
      <c r="AS242">
        <v>32444318</v>
      </c>
      <c r="AT242">
        <v>7542150.8099999996</v>
      </c>
      <c r="AU242">
        <v>-29759706</v>
      </c>
      <c r="AV242">
        <v>-58924371</v>
      </c>
      <c r="AW242">
        <v>0</v>
      </c>
      <c r="AX242">
        <v>0</v>
      </c>
      <c r="AY242">
        <v>0</v>
      </c>
      <c r="AZ242">
        <v>0</v>
      </c>
      <c r="BA242">
        <v>0</v>
      </c>
    </row>
    <row r="243" spans="1:53">
      <c r="A243" t="s">
        <v>1271</v>
      </c>
      <c r="B243">
        <v>4807529</v>
      </c>
      <c r="C243">
        <v>30299416</v>
      </c>
      <c r="D243">
        <v>46132948</v>
      </c>
      <c r="E243">
        <v>20448265</v>
      </c>
      <c r="F243">
        <v>-44756951</v>
      </c>
      <c r="G243">
        <v>6951993</v>
      </c>
      <c r="H243">
        <v>20089370</v>
      </c>
      <c r="I243">
        <v>-20634976</v>
      </c>
      <c r="J243">
        <v>58548958</v>
      </c>
      <c r="K243">
        <v>53628694</v>
      </c>
      <c r="L243">
        <v>63598365</v>
      </c>
      <c r="M243">
        <v>-1116268</v>
      </c>
      <c r="N243">
        <v>-88928202</v>
      </c>
      <c r="O243">
        <v>-74218609</v>
      </c>
      <c r="P243">
        <v>-56659423</v>
      </c>
      <c r="Q243">
        <v>411306</v>
      </c>
      <c r="R243">
        <v>89574361</v>
      </c>
      <c r="S243">
        <v>52660567</v>
      </c>
      <c r="T243">
        <v>71564320</v>
      </c>
      <c r="U243">
        <v>5631424</v>
      </c>
      <c r="V243">
        <v>-6672877</v>
      </c>
      <c r="W243">
        <v>11847331</v>
      </c>
      <c r="X243">
        <v>33430326</v>
      </c>
      <c r="Y243">
        <v>36088716</v>
      </c>
      <c r="Z243">
        <v>-91706077</v>
      </c>
      <c r="AA243">
        <v>-17943268</v>
      </c>
      <c r="AB243">
        <v>-17846192</v>
      </c>
      <c r="AC243">
        <v>-8895290</v>
      </c>
      <c r="AD243">
        <v>-8079969</v>
      </c>
      <c r="AE243">
        <v>-57368282</v>
      </c>
      <c r="AF243">
        <v>16657045</v>
      </c>
      <c r="AG243">
        <v>-42270296</v>
      </c>
      <c r="AH243">
        <v>120663375</v>
      </c>
      <c r="AI243">
        <v>55033104</v>
      </c>
      <c r="AJ243">
        <v>43931030</v>
      </c>
      <c r="AK243">
        <v>42890454</v>
      </c>
      <c r="AL243">
        <v>20276851</v>
      </c>
      <c r="AM243">
        <v>61112426</v>
      </c>
      <c r="AN243">
        <v>16148025</v>
      </c>
      <c r="AO243">
        <v>30181885</v>
      </c>
      <c r="AP243">
        <v>-13085670.859999999</v>
      </c>
      <c r="AQ243">
        <v>-6727556</v>
      </c>
      <c r="AR243">
        <v>-3491847.88</v>
      </c>
      <c r="AS243">
        <v>-3408013</v>
      </c>
      <c r="AT243">
        <v>30685685.859999999</v>
      </c>
      <c r="AU243">
        <v>32668971</v>
      </c>
      <c r="AV243">
        <v>15096614</v>
      </c>
      <c r="AW243">
        <v>0</v>
      </c>
      <c r="AX243">
        <v>0</v>
      </c>
      <c r="AY243">
        <v>0</v>
      </c>
      <c r="AZ243">
        <v>0</v>
      </c>
      <c r="BA243">
        <v>0</v>
      </c>
    </row>
    <row r="244" spans="1:53">
      <c r="A244" t="s">
        <v>1272</v>
      </c>
      <c r="B244">
        <v>4764525</v>
      </c>
      <c r="C244">
        <v>735546</v>
      </c>
      <c r="D244">
        <v>1145224</v>
      </c>
      <c r="E244">
        <v>-2257687</v>
      </c>
      <c r="F244">
        <v>-3809451</v>
      </c>
      <c r="G244">
        <v>-1371966</v>
      </c>
      <c r="H244">
        <v>3172635</v>
      </c>
      <c r="I244">
        <v>2045835</v>
      </c>
      <c r="J244">
        <v>4240449</v>
      </c>
      <c r="K244">
        <v>4845440</v>
      </c>
      <c r="L244">
        <v>2549849</v>
      </c>
      <c r="M244">
        <v>3890975</v>
      </c>
      <c r="N244">
        <v>1402009</v>
      </c>
      <c r="O244">
        <v>4393449</v>
      </c>
      <c r="P244">
        <v>7574762</v>
      </c>
      <c r="Q244">
        <v>8254356</v>
      </c>
      <c r="R244">
        <v>-3699193</v>
      </c>
      <c r="S244">
        <v>-827620</v>
      </c>
      <c r="T244">
        <v>1040372</v>
      </c>
      <c r="U244">
        <v>3895132</v>
      </c>
      <c r="V244">
        <v>6201882</v>
      </c>
      <c r="W244">
        <v>4718579</v>
      </c>
      <c r="X244">
        <v>2076796</v>
      </c>
      <c r="Y244">
        <v>3010995</v>
      </c>
      <c r="Z244">
        <v>-4454459</v>
      </c>
      <c r="AA244">
        <v>-1358046</v>
      </c>
      <c r="AB244">
        <v>-2534062</v>
      </c>
      <c r="AC244">
        <v>-1450445</v>
      </c>
      <c r="AD244">
        <v>5450417</v>
      </c>
      <c r="AE244">
        <v>2842171</v>
      </c>
      <c r="AF244">
        <v>265131</v>
      </c>
      <c r="AG244">
        <v>214545</v>
      </c>
      <c r="AH244">
        <v>4749183</v>
      </c>
      <c r="AI244">
        <v>10988949</v>
      </c>
      <c r="AJ244">
        <v>5525392</v>
      </c>
      <c r="AK244">
        <v>3865167</v>
      </c>
      <c r="AL244">
        <v>-10023763</v>
      </c>
      <c r="AM244">
        <v>-9024713</v>
      </c>
      <c r="AN244">
        <v>-8251505</v>
      </c>
      <c r="AO244">
        <v>-7441275</v>
      </c>
      <c r="AP244">
        <v>8866302.8000000007</v>
      </c>
      <c r="AQ244">
        <v>483286</v>
      </c>
      <c r="AR244">
        <v>7552363.3399999999</v>
      </c>
      <c r="AS244">
        <v>588293</v>
      </c>
      <c r="AT244">
        <v>1872698.4</v>
      </c>
      <c r="AU244">
        <v>-262226</v>
      </c>
      <c r="AV244">
        <v>-179412</v>
      </c>
      <c r="AW244">
        <v>0</v>
      </c>
      <c r="AX244">
        <v>0</v>
      </c>
      <c r="AY244">
        <v>0</v>
      </c>
      <c r="AZ244">
        <v>0</v>
      </c>
      <c r="BA244">
        <v>0</v>
      </c>
    </row>
    <row r="245" spans="1:53">
      <c r="A245" t="s">
        <v>1273</v>
      </c>
      <c r="B245">
        <v>460776</v>
      </c>
      <c r="C245">
        <v>1157906</v>
      </c>
      <c r="D245">
        <v>462018</v>
      </c>
      <c r="E245">
        <v>-54934</v>
      </c>
      <c r="F245">
        <v>37168</v>
      </c>
      <c r="G245">
        <v>25168</v>
      </c>
      <c r="H245">
        <v>113376</v>
      </c>
      <c r="I245">
        <v>124002</v>
      </c>
      <c r="J245">
        <v>-144955</v>
      </c>
      <c r="K245">
        <v>-53953</v>
      </c>
      <c r="L245">
        <v>13864</v>
      </c>
      <c r="M245">
        <v>191755</v>
      </c>
      <c r="N245">
        <v>93081</v>
      </c>
      <c r="O245">
        <v>84329</v>
      </c>
      <c r="P245">
        <v>351358</v>
      </c>
      <c r="Q245">
        <v>69206</v>
      </c>
      <c r="R245">
        <v>-4350493</v>
      </c>
      <c r="S245">
        <v>-4310436</v>
      </c>
      <c r="T245">
        <v>-4343689</v>
      </c>
      <c r="U245">
        <v>5000375</v>
      </c>
      <c r="V245">
        <v>1783581</v>
      </c>
      <c r="W245">
        <v>1398457</v>
      </c>
      <c r="X245">
        <v>-4944484</v>
      </c>
      <c r="Y245">
        <v>-2089599</v>
      </c>
      <c r="Z245">
        <v>-9178187</v>
      </c>
      <c r="AA245">
        <v>-8969611</v>
      </c>
      <c r="AB245">
        <v>-8581587</v>
      </c>
      <c r="AC245">
        <v>-8345930</v>
      </c>
      <c r="AD245">
        <v>186100</v>
      </c>
      <c r="AE245">
        <v>184743</v>
      </c>
      <c r="AF245">
        <v>8311191</v>
      </c>
      <c r="AG245">
        <v>-1409006</v>
      </c>
      <c r="AH245">
        <v>-19532259</v>
      </c>
      <c r="AI245">
        <v>-20217897</v>
      </c>
      <c r="AJ245">
        <v>-15570438</v>
      </c>
      <c r="AK245">
        <v>-7713431</v>
      </c>
      <c r="AL245">
        <v>-18635546</v>
      </c>
      <c r="AM245">
        <v>-12043247</v>
      </c>
      <c r="AN245">
        <v>11067747</v>
      </c>
      <c r="AO245">
        <v>15355948</v>
      </c>
      <c r="AP245">
        <v>23760027.829999998</v>
      </c>
      <c r="AQ245">
        <v>5845193</v>
      </c>
      <c r="AR245">
        <v>16545691.720000001</v>
      </c>
      <c r="AS245">
        <v>21855865</v>
      </c>
      <c r="AT245">
        <v>-60231928.270000003</v>
      </c>
      <c r="AU245">
        <v>-58383003</v>
      </c>
      <c r="AV245">
        <v>-61218985</v>
      </c>
      <c r="AW245">
        <v>0</v>
      </c>
      <c r="AX245">
        <v>0</v>
      </c>
      <c r="AY245">
        <v>0</v>
      </c>
      <c r="AZ245">
        <v>0</v>
      </c>
      <c r="BA245">
        <v>0</v>
      </c>
    </row>
    <row r="246" spans="1:53">
      <c r="A246" t="s">
        <v>1274</v>
      </c>
      <c r="B246">
        <v>9526923</v>
      </c>
      <c r="C246">
        <v>8162899</v>
      </c>
      <c r="D246">
        <v>7806368</v>
      </c>
      <c r="E246">
        <v>7578237</v>
      </c>
      <c r="F246">
        <v>1823531</v>
      </c>
      <c r="G246">
        <v>1687767</v>
      </c>
      <c r="H246">
        <v>1072749</v>
      </c>
      <c r="I246">
        <v>-50271</v>
      </c>
      <c r="J246">
        <v>1380546</v>
      </c>
      <c r="K246">
        <v>773175</v>
      </c>
      <c r="L246">
        <v>649454</v>
      </c>
      <c r="M246">
        <v>344056</v>
      </c>
      <c r="N246">
        <v>2193407</v>
      </c>
      <c r="O246">
        <v>1319177</v>
      </c>
      <c r="P246">
        <v>680187</v>
      </c>
      <c r="Q246">
        <v>373864</v>
      </c>
      <c r="R246">
        <v>1236984</v>
      </c>
      <c r="S246">
        <v>1089292</v>
      </c>
      <c r="T246">
        <v>586221</v>
      </c>
      <c r="U246">
        <v>249125</v>
      </c>
      <c r="V246">
        <v>1415376</v>
      </c>
      <c r="W246">
        <v>1210297</v>
      </c>
      <c r="X246">
        <v>547384</v>
      </c>
      <c r="Y246">
        <v>397335</v>
      </c>
      <c r="Z246">
        <v>0</v>
      </c>
      <c r="AA246">
        <v>0</v>
      </c>
      <c r="AB246">
        <v>0</v>
      </c>
      <c r="AC246">
        <v>121185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-50438</v>
      </c>
      <c r="AR246">
        <v>0</v>
      </c>
      <c r="AS246">
        <v>0</v>
      </c>
      <c r="AT246">
        <v>0</v>
      </c>
      <c r="AU246">
        <v>486679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</row>
    <row r="247" spans="1:53">
      <c r="A247" t="s">
        <v>1106</v>
      </c>
      <c r="B247">
        <v>45720882</v>
      </c>
      <c r="C247">
        <v>11174895</v>
      </c>
      <c r="D247">
        <v>15643201</v>
      </c>
      <c r="E247">
        <v>31883916</v>
      </c>
      <c r="F247">
        <v>59048584</v>
      </c>
      <c r="G247">
        <v>46534912</v>
      </c>
      <c r="H247">
        <v>45607726</v>
      </c>
      <c r="I247">
        <v>12294535</v>
      </c>
      <c r="J247">
        <v>45022947</v>
      </c>
      <c r="K247">
        <v>32230649</v>
      </c>
      <c r="L247">
        <v>22840371</v>
      </c>
      <c r="M247">
        <v>23915167</v>
      </c>
      <c r="N247">
        <v>54453320</v>
      </c>
      <c r="O247">
        <v>42512664</v>
      </c>
      <c r="P247">
        <v>24149414</v>
      </c>
      <c r="Q247">
        <v>3344612</v>
      </c>
      <c r="R247">
        <v>60305113</v>
      </c>
      <c r="S247">
        <v>40788692</v>
      </c>
      <c r="T247">
        <v>28394605</v>
      </c>
      <c r="U247">
        <v>23862114</v>
      </c>
      <c r="V247">
        <v>60014102</v>
      </c>
      <c r="W247">
        <v>68171589</v>
      </c>
      <c r="X247">
        <v>33880307</v>
      </c>
      <c r="Y247">
        <v>9883818</v>
      </c>
      <c r="Z247">
        <v>33909997</v>
      </c>
      <c r="AA247">
        <v>20722811</v>
      </c>
      <c r="AB247">
        <v>7390180</v>
      </c>
      <c r="AC247">
        <v>-731851</v>
      </c>
      <c r="AD247">
        <v>54268732</v>
      </c>
      <c r="AE247">
        <v>30248663</v>
      </c>
      <c r="AF247">
        <v>31618655</v>
      </c>
      <c r="AG247">
        <v>19396220</v>
      </c>
      <c r="AH247">
        <v>24100671</v>
      </c>
      <c r="AI247">
        <v>15571962</v>
      </c>
      <c r="AJ247">
        <v>10032958</v>
      </c>
      <c r="AK247">
        <v>-5135888</v>
      </c>
      <c r="AL247">
        <v>16061251</v>
      </c>
      <c r="AM247">
        <v>10751450</v>
      </c>
      <c r="AN247">
        <v>-6032707</v>
      </c>
      <c r="AO247">
        <v>-8095099</v>
      </c>
      <c r="AP247">
        <v>27938181.370000001</v>
      </c>
      <c r="AQ247">
        <v>29724669</v>
      </c>
      <c r="AR247">
        <v>12401338.140000001</v>
      </c>
      <c r="AS247">
        <v>7422812</v>
      </c>
      <c r="AT247">
        <v>-4703497.41</v>
      </c>
      <c r="AU247">
        <v>-9398484</v>
      </c>
      <c r="AV247">
        <v>-14039975</v>
      </c>
      <c r="AW247">
        <v>-94802995</v>
      </c>
      <c r="AX247">
        <v>272669330</v>
      </c>
      <c r="AY247">
        <v>121304488</v>
      </c>
      <c r="AZ247">
        <v>75321259</v>
      </c>
      <c r="BA247">
        <v>97070522</v>
      </c>
    </row>
    <row r="248" spans="1:53">
      <c r="A248" t="s">
        <v>1107</v>
      </c>
      <c r="B248">
        <v>-897492</v>
      </c>
      <c r="C248">
        <v>62188720</v>
      </c>
      <c r="D248">
        <v>80455683</v>
      </c>
      <c r="E248">
        <v>30878555</v>
      </c>
      <c r="F248">
        <v>10038737</v>
      </c>
      <c r="G248">
        <v>27277888</v>
      </c>
      <c r="H248">
        <v>43442618</v>
      </c>
      <c r="I248">
        <v>3741556</v>
      </c>
      <c r="J248">
        <v>58890522</v>
      </c>
      <c r="K248">
        <v>71025168</v>
      </c>
      <c r="L248">
        <v>43589274</v>
      </c>
      <c r="M248">
        <v>-26072737</v>
      </c>
      <c r="N248">
        <v>-170295793</v>
      </c>
      <c r="O248">
        <v>-114363402</v>
      </c>
      <c r="P248">
        <v>-71850559</v>
      </c>
      <c r="Q248">
        <v>-2316856</v>
      </c>
      <c r="R248">
        <v>93713775</v>
      </c>
      <c r="S248">
        <v>49472129</v>
      </c>
      <c r="T248">
        <v>-1756383</v>
      </c>
      <c r="U248">
        <v>-36858498</v>
      </c>
      <c r="V248">
        <v>-129938180</v>
      </c>
      <c r="W248">
        <v>-133245618</v>
      </c>
      <c r="X248">
        <v>-46372033</v>
      </c>
      <c r="Y248">
        <v>-44567187</v>
      </c>
      <c r="Z248">
        <v>-1956438</v>
      </c>
      <c r="AA248">
        <v>-29956543</v>
      </c>
      <c r="AB248">
        <v>-16966302</v>
      </c>
      <c r="AC248">
        <v>-4558510</v>
      </c>
      <c r="AD248">
        <v>85578308</v>
      </c>
      <c r="AE248">
        <v>40798465</v>
      </c>
      <c r="AF248">
        <v>26059746</v>
      </c>
      <c r="AG248">
        <v>-71472703</v>
      </c>
      <c r="AH248">
        <v>13874763</v>
      </c>
      <c r="AI248">
        <v>1158750</v>
      </c>
      <c r="AJ248">
        <v>49827974</v>
      </c>
      <c r="AK248">
        <v>57394880</v>
      </c>
      <c r="AL248">
        <v>56942534</v>
      </c>
      <c r="AM248">
        <v>49562219</v>
      </c>
      <c r="AN248">
        <v>5213726</v>
      </c>
      <c r="AO248">
        <v>-8879455</v>
      </c>
      <c r="AP248">
        <v>-28465320.739999998</v>
      </c>
      <c r="AQ248">
        <v>-26459065</v>
      </c>
      <c r="AR248">
        <v>-39715822.649999999</v>
      </c>
      <c r="AS248">
        <v>4773795</v>
      </c>
      <c r="AT248">
        <v>69652653.700000003</v>
      </c>
      <c r="AU248">
        <v>52683166</v>
      </c>
      <c r="AV248">
        <v>61382109</v>
      </c>
      <c r="AW248">
        <v>75718104</v>
      </c>
      <c r="AX248">
        <v>1360490</v>
      </c>
      <c r="AY248">
        <v>13449132</v>
      </c>
      <c r="AZ248">
        <v>27692686</v>
      </c>
      <c r="BA248">
        <v>30701871</v>
      </c>
    </row>
    <row r="249" spans="1:53">
      <c r="A249" t="s">
        <v>838</v>
      </c>
      <c r="B249">
        <v>116043076</v>
      </c>
      <c r="C249">
        <v>82476001</v>
      </c>
      <c r="D249">
        <v>58185681</v>
      </c>
      <c r="E249">
        <v>30707980</v>
      </c>
      <c r="F249">
        <v>127421756</v>
      </c>
      <c r="G249">
        <v>93054522</v>
      </c>
      <c r="H249">
        <v>62027817</v>
      </c>
      <c r="I249">
        <v>29350939</v>
      </c>
      <c r="J249">
        <v>125704797</v>
      </c>
      <c r="K249">
        <v>94270513</v>
      </c>
      <c r="L249">
        <v>71367986</v>
      </c>
      <c r="M249">
        <v>40197163</v>
      </c>
      <c r="N249">
        <v>116526593</v>
      </c>
      <c r="O249">
        <v>0</v>
      </c>
      <c r="P249">
        <v>55557602</v>
      </c>
      <c r="Q249">
        <v>28309595</v>
      </c>
      <c r="R249">
        <v>113155441</v>
      </c>
      <c r="S249">
        <v>84812483</v>
      </c>
      <c r="T249">
        <v>57350811</v>
      </c>
      <c r="U249">
        <v>28095399</v>
      </c>
      <c r="V249">
        <v>114658572</v>
      </c>
      <c r="W249">
        <v>85701823</v>
      </c>
      <c r="X249">
        <v>56547859</v>
      </c>
      <c r="Y249">
        <v>28442989</v>
      </c>
      <c r="Z249">
        <v>112683954</v>
      </c>
      <c r="AA249">
        <v>83510850</v>
      </c>
      <c r="AB249">
        <v>54763516</v>
      </c>
      <c r="AC249">
        <v>28241856</v>
      </c>
      <c r="AD249">
        <v>106211578</v>
      </c>
      <c r="AE249">
        <v>79107657</v>
      </c>
      <c r="AF249">
        <v>51342405</v>
      </c>
      <c r="AG249">
        <v>25691507</v>
      </c>
      <c r="AH249">
        <v>97296188</v>
      </c>
      <c r="AI249">
        <v>71945534</v>
      </c>
      <c r="AJ249">
        <v>47476354</v>
      </c>
      <c r="AK249">
        <v>23332693</v>
      </c>
      <c r="AL249">
        <v>0</v>
      </c>
      <c r="AM249">
        <v>0</v>
      </c>
      <c r="AN249">
        <v>37634543</v>
      </c>
      <c r="AO249">
        <v>18005086</v>
      </c>
      <c r="AP249">
        <v>59659611.170000002</v>
      </c>
      <c r="AQ249">
        <v>43824961</v>
      </c>
      <c r="AR249">
        <v>28793453.43</v>
      </c>
      <c r="AS249">
        <v>14159994</v>
      </c>
      <c r="AT249">
        <v>55874530.420000002</v>
      </c>
      <c r="AU249">
        <v>43202617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</row>
    <row r="250" spans="1:53">
      <c r="A250" t="s">
        <v>1147</v>
      </c>
      <c r="B250">
        <v>-21297620</v>
      </c>
      <c r="C250">
        <v>-17650776</v>
      </c>
      <c r="D250">
        <v>-13327103</v>
      </c>
      <c r="E250">
        <v>-7374626</v>
      </c>
      <c r="F250">
        <v>-26536168</v>
      </c>
      <c r="G250">
        <v>-20433927</v>
      </c>
      <c r="H250">
        <v>-13526200</v>
      </c>
      <c r="I250">
        <v>-7008793</v>
      </c>
      <c r="J250">
        <v>-24186416</v>
      </c>
      <c r="K250">
        <v>-18385405</v>
      </c>
      <c r="L250">
        <v>-11970724</v>
      </c>
      <c r="M250">
        <v>-6281791</v>
      </c>
      <c r="N250">
        <v>-25163012</v>
      </c>
      <c r="O250">
        <v>0</v>
      </c>
      <c r="P250">
        <v>-12607217</v>
      </c>
      <c r="Q250">
        <v>-6885503</v>
      </c>
      <c r="R250">
        <v>-26580779</v>
      </c>
      <c r="S250">
        <v>-20669850</v>
      </c>
      <c r="T250">
        <v>-13706357</v>
      </c>
      <c r="U250">
        <v>-7487847</v>
      </c>
      <c r="V250">
        <v>-29448808</v>
      </c>
      <c r="W250">
        <v>-23076778</v>
      </c>
      <c r="X250">
        <v>-14634892</v>
      </c>
      <c r="Y250">
        <v>-8179058</v>
      </c>
      <c r="Z250">
        <v>-30729347</v>
      </c>
      <c r="AA250">
        <v>-24015640</v>
      </c>
      <c r="AB250">
        <v>-15552360</v>
      </c>
      <c r="AC250">
        <v>-8911382</v>
      </c>
      <c r="AD250">
        <v>-33068716</v>
      </c>
      <c r="AE250">
        <v>-24027685</v>
      </c>
      <c r="AF250">
        <v>-15898856</v>
      </c>
      <c r="AG250">
        <v>-8838291</v>
      </c>
      <c r="AH250">
        <v>-32059330</v>
      </c>
      <c r="AI250">
        <v>-24226779</v>
      </c>
      <c r="AJ250">
        <v>-16107746</v>
      </c>
      <c r="AK250">
        <v>-8449792</v>
      </c>
      <c r="AL250">
        <v>0</v>
      </c>
      <c r="AM250">
        <v>0</v>
      </c>
      <c r="AN250">
        <v>-10698013</v>
      </c>
      <c r="AO250">
        <v>-5107864</v>
      </c>
      <c r="AP250">
        <v>-11523869.25</v>
      </c>
      <c r="AQ250">
        <v>-7936116</v>
      </c>
      <c r="AR250">
        <v>-5483787.9699999997</v>
      </c>
      <c r="AS250">
        <v>-2369302</v>
      </c>
      <c r="AT250">
        <v>-15525119.35</v>
      </c>
      <c r="AU250">
        <v>-12206242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</row>
    <row r="251" spans="1:53">
      <c r="A251" t="s">
        <v>871</v>
      </c>
      <c r="B251">
        <v>2425317</v>
      </c>
      <c r="C251">
        <v>2056850</v>
      </c>
      <c r="D251">
        <v>1582010</v>
      </c>
      <c r="E251">
        <v>480150</v>
      </c>
      <c r="F251">
        <v>2880840</v>
      </c>
      <c r="G251">
        <v>2331088</v>
      </c>
      <c r="H251">
        <v>1622219</v>
      </c>
      <c r="I251">
        <v>338557</v>
      </c>
      <c r="J251">
        <v>2250526</v>
      </c>
      <c r="K251">
        <v>1980842</v>
      </c>
      <c r="L251">
        <v>1475329</v>
      </c>
      <c r="M251">
        <v>269099</v>
      </c>
      <c r="N251">
        <v>2035520</v>
      </c>
      <c r="O251">
        <v>0</v>
      </c>
      <c r="P251">
        <v>1339465</v>
      </c>
      <c r="Q251">
        <v>247318</v>
      </c>
      <c r="R251">
        <v>1644458</v>
      </c>
      <c r="S251">
        <v>1479470</v>
      </c>
      <c r="T251">
        <v>1088734</v>
      </c>
      <c r="U251">
        <v>196587</v>
      </c>
      <c r="V251">
        <v>1370546</v>
      </c>
      <c r="W251">
        <v>1241840</v>
      </c>
      <c r="X251">
        <v>820966</v>
      </c>
      <c r="Y251">
        <v>190165</v>
      </c>
      <c r="Z251">
        <v>1127414</v>
      </c>
      <c r="AA251">
        <v>996767</v>
      </c>
      <c r="AB251">
        <v>659066</v>
      </c>
      <c r="AC251">
        <v>152199</v>
      </c>
      <c r="AD251">
        <v>884014</v>
      </c>
      <c r="AE251">
        <v>800922</v>
      </c>
      <c r="AF251">
        <v>493225</v>
      </c>
      <c r="AG251">
        <v>99430</v>
      </c>
      <c r="AH251">
        <v>1455943</v>
      </c>
      <c r="AI251">
        <v>1383481</v>
      </c>
      <c r="AJ251">
        <v>1140372</v>
      </c>
      <c r="AK251">
        <v>86718</v>
      </c>
      <c r="AL251">
        <v>0</v>
      </c>
      <c r="AM251">
        <v>0</v>
      </c>
      <c r="AN251">
        <v>379072</v>
      </c>
      <c r="AO251">
        <v>24078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</row>
    <row r="252" spans="1:53">
      <c r="A252" t="s">
        <v>1108</v>
      </c>
      <c r="B252">
        <v>-10536978</v>
      </c>
      <c r="C252">
        <v>-9751735</v>
      </c>
      <c r="D252">
        <v>-5416702</v>
      </c>
      <c r="E252">
        <v>-531058</v>
      </c>
      <c r="F252">
        <v>-11590939</v>
      </c>
      <c r="G252">
        <v>-11100770</v>
      </c>
      <c r="H252">
        <v>-5596690</v>
      </c>
      <c r="I252">
        <v>-620088</v>
      </c>
      <c r="J252">
        <v>-11261226</v>
      </c>
      <c r="K252">
        <v>-10787245</v>
      </c>
      <c r="L252">
        <v>-5411112</v>
      </c>
      <c r="M252">
        <v>-358143</v>
      </c>
      <c r="N252">
        <v>-11638743</v>
      </c>
      <c r="O252">
        <v>0</v>
      </c>
      <c r="P252">
        <v>-6499222</v>
      </c>
      <c r="Q252">
        <v>-389611</v>
      </c>
      <c r="R252">
        <v>-10512977</v>
      </c>
      <c r="S252">
        <v>-10176993</v>
      </c>
      <c r="T252">
        <v>-5595728</v>
      </c>
      <c r="U252">
        <v>-348389</v>
      </c>
      <c r="V252">
        <v>-13172444</v>
      </c>
      <c r="W252">
        <v>-12816293</v>
      </c>
      <c r="X252">
        <v>-6913505</v>
      </c>
      <c r="Y252">
        <v>-322627</v>
      </c>
      <c r="Z252">
        <v>-12558598</v>
      </c>
      <c r="AA252">
        <v>-12209379</v>
      </c>
      <c r="AB252">
        <v>-6165528</v>
      </c>
      <c r="AC252">
        <v>-331780</v>
      </c>
      <c r="AD252">
        <v>-13358607</v>
      </c>
      <c r="AE252">
        <v>-11428068</v>
      </c>
      <c r="AF252">
        <v>-6216914</v>
      </c>
      <c r="AG252">
        <v>-209186</v>
      </c>
      <c r="AH252">
        <v>-12058329</v>
      </c>
      <c r="AI252">
        <v>-11757019</v>
      </c>
      <c r="AJ252">
        <v>-7494153</v>
      </c>
      <c r="AK252">
        <v>-221931</v>
      </c>
      <c r="AL252">
        <v>0</v>
      </c>
      <c r="AM252">
        <v>0</v>
      </c>
      <c r="AN252">
        <v>-5376932</v>
      </c>
      <c r="AO252">
        <v>-216308</v>
      </c>
      <c r="AP252">
        <v>-8003348.2999999998</v>
      </c>
      <c r="AQ252">
        <v>-7813237</v>
      </c>
      <c r="AR252">
        <v>-3884844.23</v>
      </c>
      <c r="AS252">
        <v>-189453</v>
      </c>
      <c r="AT252">
        <v>-5912672.0199999996</v>
      </c>
      <c r="AU252">
        <v>-6268144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</row>
    <row r="253" spans="1:53">
      <c r="A253" t="s">
        <v>1109</v>
      </c>
      <c r="B253">
        <v>85736303</v>
      </c>
      <c r="C253">
        <v>119319060</v>
      </c>
      <c r="D253">
        <v>121479569</v>
      </c>
      <c r="E253">
        <v>54161001</v>
      </c>
      <c r="F253">
        <v>102214226</v>
      </c>
      <c r="G253">
        <v>91128801</v>
      </c>
      <c r="H253">
        <v>87969764</v>
      </c>
      <c r="I253">
        <v>25802171</v>
      </c>
      <c r="J253">
        <v>151398203</v>
      </c>
      <c r="K253">
        <v>138103873</v>
      </c>
      <c r="L253">
        <v>99050753</v>
      </c>
      <c r="M253">
        <v>7753591</v>
      </c>
      <c r="N253">
        <v>-88535435</v>
      </c>
      <c r="O253">
        <v>-114363402</v>
      </c>
      <c r="P253">
        <v>-34059931</v>
      </c>
      <c r="Q253">
        <v>18964943</v>
      </c>
      <c r="R253">
        <v>171419918</v>
      </c>
      <c r="S253">
        <v>104917239</v>
      </c>
      <c r="T253">
        <v>37381077</v>
      </c>
      <c r="U253">
        <v>-16402748</v>
      </c>
      <c r="V253">
        <v>-56530314</v>
      </c>
      <c r="W253">
        <v>-82195026</v>
      </c>
      <c r="X253">
        <v>-10551605</v>
      </c>
      <c r="Y253">
        <v>-24435718</v>
      </c>
      <c r="Z253">
        <v>68566985</v>
      </c>
      <c r="AA253">
        <v>18326055</v>
      </c>
      <c r="AB253">
        <v>16738392</v>
      </c>
      <c r="AC253">
        <v>14592383</v>
      </c>
      <c r="AD253">
        <v>146246577</v>
      </c>
      <c r="AE253">
        <v>85251291</v>
      </c>
      <c r="AF253">
        <v>55779606</v>
      </c>
      <c r="AG253">
        <v>-54729243</v>
      </c>
      <c r="AH253">
        <v>68509235</v>
      </c>
      <c r="AI253">
        <v>38503967</v>
      </c>
      <c r="AJ253">
        <v>74842801</v>
      </c>
      <c r="AK253">
        <v>72142568</v>
      </c>
      <c r="AL253">
        <v>56942534</v>
      </c>
      <c r="AM253">
        <v>49562219</v>
      </c>
      <c r="AN253">
        <v>27152396</v>
      </c>
      <c r="AO253">
        <v>3825537</v>
      </c>
      <c r="AP253">
        <v>11667072.880000001</v>
      </c>
      <c r="AQ253">
        <v>1616543</v>
      </c>
      <c r="AR253">
        <v>-20291001.420000002</v>
      </c>
      <c r="AS253">
        <v>16375034</v>
      </c>
      <c r="AT253">
        <v>104089392.75</v>
      </c>
      <c r="AU253">
        <v>77411397</v>
      </c>
      <c r="AV253">
        <v>61382109</v>
      </c>
      <c r="AW253">
        <v>75718104</v>
      </c>
      <c r="AX253">
        <v>1360490</v>
      </c>
      <c r="AY253">
        <v>13449132</v>
      </c>
      <c r="AZ253">
        <v>27692686</v>
      </c>
      <c r="BA253">
        <v>30701871</v>
      </c>
    </row>
    <row r="254" spans="1:53">
      <c r="A254" t="s">
        <v>1110</v>
      </c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1:53">
      <c r="A255" t="s">
        <v>1112</v>
      </c>
      <c r="B255">
        <v>386519540</v>
      </c>
      <c r="C255">
        <v>283587827</v>
      </c>
      <c r="D255">
        <v>179331599</v>
      </c>
      <c r="E255">
        <v>85553892</v>
      </c>
      <c r="F255">
        <v>399421867</v>
      </c>
      <c r="G255">
        <v>323920668</v>
      </c>
      <c r="H255">
        <v>190577602</v>
      </c>
      <c r="I255">
        <v>80129781</v>
      </c>
      <c r="J255">
        <v>265375376</v>
      </c>
      <c r="K255">
        <v>221075252</v>
      </c>
      <c r="L255">
        <v>126357279</v>
      </c>
      <c r="M255">
        <v>64185276</v>
      </c>
      <c r="N255">
        <v>438607200</v>
      </c>
      <c r="O255">
        <v>227092174</v>
      </c>
      <c r="P255">
        <v>260508238</v>
      </c>
      <c r="Q255">
        <v>124859166</v>
      </c>
      <c r="R255">
        <v>344554097</v>
      </c>
      <c r="S255">
        <v>283586929</v>
      </c>
      <c r="T255">
        <v>171019359</v>
      </c>
      <c r="U255">
        <v>72247344</v>
      </c>
      <c r="V255">
        <v>422371592</v>
      </c>
      <c r="W255">
        <v>316983922</v>
      </c>
      <c r="X255">
        <v>170793251</v>
      </c>
      <c r="Y255">
        <v>85222351</v>
      </c>
      <c r="Z255">
        <v>444063801</v>
      </c>
      <c r="AA255">
        <v>345480193</v>
      </c>
      <c r="AB255">
        <v>233277443</v>
      </c>
      <c r="AC255">
        <v>107165446</v>
      </c>
      <c r="AD255">
        <v>326714545</v>
      </c>
      <c r="AE255">
        <v>254439751</v>
      </c>
      <c r="AF255">
        <v>186075145</v>
      </c>
      <c r="AG255">
        <v>135150391</v>
      </c>
      <c r="AH255">
        <v>283028641</v>
      </c>
      <c r="AI255">
        <v>216306460</v>
      </c>
      <c r="AJ255">
        <v>110809022</v>
      </c>
      <c r="AK255">
        <v>35892111</v>
      </c>
      <c r="AL255">
        <v>8562089</v>
      </c>
      <c r="AM255">
        <v>7237680</v>
      </c>
      <c r="AN255">
        <v>69065116</v>
      </c>
      <c r="AO255">
        <v>40308381</v>
      </c>
      <c r="AP255">
        <v>277094420.22000003</v>
      </c>
      <c r="AQ255">
        <v>231306452</v>
      </c>
      <c r="AR255">
        <v>133999076.66</v>
      </c>
      <c r="AS255">
        <v>76991911</v>
      </c>
      <c r="AT255">
        <v>196971575.74000001</v>
      </c>
      <c r="AU255">
        <v>137574177</v>
      </c>
      <c r="AV255">
        <v>109418320</v>
      </c>
      <c r="AW255">
        <v>0</v>
      </c>
      <c r="AX255">
        <v>0</v>
      </c>
      <c r="AY255">
        <v>0</v>
      </c>
      <c r="AZ255">
        <v>0</v>
      </c>
      <c r="BA255">
        <v>0</v>
      </c>
    </row>
    <row r="256" spans="1:53">
      <c r="A256" t="s">
        <v>1113</v>
      </c>
      <c r="B256">
        <v>-446688973</v>
      </c>
      <c r="C256">
        <v>-385215215</v>
      </c>
      <c r="D256">
        <v>-280646720</v>
      </c>
      <c r="E256">
        <v>-118615782</v>
      </c>
      <c r="F256">
        <v>-503617523</v>
      </c>
      <c r="G256">
        <v>-415594582</v>
      </c>
      <c r="H256">
        <v>-284854040</v>
      </c>
      <c r="I256">
        <v>-113780902</v>
      </c>
      <c r="J256">
        <v>-403427736</v>
      </c>
      <c r="K256">
        <v>-350935632</v>
      </c>
      <c r="L256">
        <v>-215763941</v>
      </c>
      <c r="M256">
        <v>-71173484</v>
      </c>
      <c r="N256">
        <v>-303196308</v>
      </c>
      <c r="O256">
        <v>-79374464</v>
      </c>
      <c r="P256">
        <v>-197455440</v>
      </c>
      <c r="Q256">
        <v>-123291094</v>
      </c>
      <c r="R256">
        <v>-509410076</v>
      </c>
      <c r="S256">
        <v>-380844773</v>
      </c>
      <c r="T256">
        <v>-204789639</v>
      </c>
      <c r="U256">
        <v>-56555065</v>
      </c>
      <c r="V256">
        <v>-342671531</v>
      </c>
      <c r="W256">
        <v>-224516672</v>
      </c>
      <c r="X256">
        <v>-160748865</v>
      </c>
      <c r="Y256">
        <v>-75143933</v>
      </c>
      <c r="Z256">
        <v>-499620362</v>
      </c>
      <c r="AA256">
        <v>-362432131</v>
      </c>
      <c r="AB256">
        <v>-250674941</v>
      </c>
      <c r="AC256">
        <v>-119728160</v>
      </c>
      <c r="AD256">
        <v>-433884360</v>
      </c>
      <c r="AE256">
        <v>-326556972</v>
      </c>
      <c r="AF256">
        <v>-232464226</v>
      </c>
      <c r="AG256">
        <v>-82482635</v>
      </c>
      <c r="AH256">
        <v>-391926657</v>
      </c>
      <c r="AI256">
        <v>-297263409</v>
      </c>
      <c r="AJ256">
        <v>-210452770</v>
      </c>
      <c r="AK256">
        <v>-138880464</v>
      </c>
      <c r="AL256">
        <v>-31373635</v>
      </c>
      <c r="AM256">
        <v>-46416063</v>
      </c>
      <c r="AN256">
        <v>-90812982</v>
      </c>
      <c r="AO256">
        <v>-48163919</v>
      </c>
      <c r="AP256">
        <v>-262449960.58000001</v>
      </c>
      <c r="AQ256">
        <v>-217979774</v>
      </c>
      <c r="AR256">
        <v>-113469675.44</v>
      </c>
      <c r="AS256">
        <v>-92009925</v>
      </c>
      <c r="AT256">
        <v>-280822492.30000001</v>
      </c>
      <c r="AU256">
        <v>-213002887</v>
      </c>
      <c r="AV256">
        <v>-176120360</v>
      </c>
      <c r="AW256">
        <v>-90950251</v>
      </c>
      <c r="AX256">
        <v>-1051942</v>
      </c>
      <c r="AY256">
        <v>-8674406</v>
      </c>
      <c r="AZ256">
        <v>-20311765</v>
      </c>
      <c r="BA256">
        <v>-29228846</v>
      </c>
    </row>
    <row r="257" spans="1:53">
      <c r="A257" t="s">
        <v>1114</v>
      </c>
      <c r="B257">
        <v>240</v>
      </c>
      <c r="C257">
        <v>180</v>
      </c>
      <c r="D257">
        <v>120</v>
      </c>
      <c r="E257">
        <v>60</v>
      </c>
      <c r="F257">
        <v>190</v>
      </c>
      <c r="G257">
        <v>130</v>
      </c>
      <c r="H257">
        <v>70</v>
      </c>
      <c r="I257">
        <v>40</v>
      </c>
      <c r="J257">
        <v>893</v>
      </c>
      <c r="K257">
        <v>863</v>
      </c>
      <c r="L257">
        <v>833</v>
      </c>
      <c r="M257">
        <v>803</v>
      </c>
      <c r="N257">
        <v>8119</v>
      </c>
      <c r="O257">
        <v>8072</v>
      </c>
      <c r="P257">
        <v>238</v>
      </c>
      <c r="Q257">
        <v>96</v>
      </c>
      <c r="R257">
        <v>1320</v>
      </c>
      <c r="S257">
        <v>1133</v>
      </c>
      <c r="T257">
        <v>1088</v>
      </c>
      <c r="U257">
        <v>1088</v>
      </c>
      <c r="V257">
        <v>1457</v>
      </c>
      <c r="W257">
        <v>934</v>
      </c>
      <c r="X257">
        <v>934</v>
      </c>
      <c r="Y257">
        <v>934</v>
      </c>
      <c r="Z257">
        <v>16162</v>
      </c>
      <c r="AA257">
        <v>15323</v>
      </c>
      <c r="AB257">
        <v>15323</v>
      </c>
      <c r="AC257">
        <v>630</v>
      </c>
      <c r="AD257">
        <v>3738</v>
      </c>
      <c r="AE257">
        <v>0</v>
      </c>
      <c r="AF257">
        <v>0</v>
      </c>
      <c r="AG257">
        <v>0</v>
      </c>
      <c r="AH257">
        <v>13884</v>
      </c>
      <c r="AI257">
        <v>13000</v>
      </c>
      <c r="AJ257">
        <v>13000</v>
      </c>
      <c r="AK257">
        <v>13000</v>
      </c>
      <c r="AL257">
        <v>48188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1000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</row>
    <row r="258" spans="1:53">
      <c r="A258" t="s">
        <v>1115</v>
      </c>
      <c r="B258">
        <v>-250814</v>
      </c>
      <c r="C258">
        <v>-814</v>
      </c>
      <c r="D258">
        <v>-814</v>
      </c>
      <c r="E258">
        <v>-814</v>
      </c>
      <c r="F258">
        <v>-1186957</v>
      </c>
      <c r="G258">
        <v>-1186957</v>
      </c>
      <c r="H258">
        <v>-132870</v>
      </c>
      <c r="I258">
        <v>-15370</v>
      </c>
      <c r="J258">
        <v>-136415</v>
      </c>
      <c r="K258">
        <v>-47040</v>
      </c>
      <c r="L258">
        <v>-47040</v>
      </c>
      <c r="M258">
        <v>-47040</v>
      </c>
      <c r="N258">
        <v>-8533</v>
      </c>
      <c r="O258">
        <v>-8533</v>
      </c>
      <c r="P258">
        <v>0</v>
      </c>
      <c r="Q258">
        <v>0</v>
      </c>
      <c r="R258">
        <v>-51575</v>
      </c>
      <c r="S258">
        <v>-125</v>
      </c>
      <c r="T258">
        <v>0</v>
      </c>
      <c r="U258">
        <v>0</v>
      </c>
      <c r="V258">
        <v>-139478</v>
      </c>
      <c r="W258">
        <v>-139479</v>
      </c>
      <c r="X258">
        <v>0</v>
      </c>
      <c r="Y258">
        <v>0</v>
      </c>
      <c r="Z258">
        <v>-60000</v>
      </c>
      <c r="AA258">
        <v>-60000</v>
      </c>
      <c r="AB258">
        <v>-9000</v>
      </c>
      <c r="AC258">
        <v>-1202</v>
      </c>
      <c r="AD258">
        <v>-11071</v>
      </c>
      <c r="AE258">
        <v>-11071</v>
      </c>
      <c r="AF258">
        <v>0</v>
      </c>
      <c r="AG258">
        <v>0</v>
      </c>
      <c r="AH258">
        <v>-18200</v>
      </c>
      <c r="AI258">
        <v>-18200</v>
      </c>
      <c r="AJ258">
        <v>0</v>
      </c>
      <c r="AK258">
        <v>0</v>
      </c>
      <c r="AL258">
        <v>-28700</v>
      </c>
      <c r="AM258">
        <v>-21190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-7534221.3099999996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</row>
    <row r="259" spans="1:53">
      <c r="A259" t="s">
        <v>1122</v>
      </c>
      <c r="B259">
        <v>64155</v>
      </c>
      <c r="C259">
        <v>38443</v>
      </c>
      <c r="D259">
        <v>12768</v>
      </c>
      <c r="E259">
        <v>2857</v>
      </c>
      <c r="F259">
        <v>136465</v>
      </c>
      <c r="G259">
        <v>79954</v>
      </c>
      <c r="H259">
        <v>73807</v>
      </c>
      <c r="I259">
        <v>8424</v>
      </c>
      <c r="J259">
        <v>26158</v>
      </c>
      <c r="K259">
        <v>23808</v>
      </c>
      <c r="L259">
        <v>9833</v>
      </c>
      <c r="M259">
        <v>7640</v>
      </c>
      <c r="N259">
        <v>130863</v>
      </c>
      <c r="O259">
        <v>13757</v>
      </c>
      <c r="P259">
        <v>4396</v>
      </c>
      <c r="Q259">
        <v>1007</v>
      </c>
      <c r="R259">
        <v>11547</v>
      </c>
      <c r="S259">
        <v>5172</v>
      </c>
      <c r="T259">
        <v>3789</v>
      </c>
      <c r="U259">
        <v>6618</v>
      </c>
      <c r="V259">
        <v>18755</v>
      </c>
      <c r="W259">
        <v>13350</v>
      </c>
      <c r="X259">
        <v>9424</v>
      </c>
      <c r="Y259">
        <v>1541</v>
      </c>
      <c r="Z259">
        <v>8870</v>
      </c>
      <c r="AA259">
        <v>4471</v>
      </c>
      <c r="AB259">
        <v>5354</v>
      </c>
      <c r="AC259">
        <v>4832</v>
      </c>
      <c r="AD259">
        <v>87732</v>
      </c>
      <c r="AE259">
        <v>81311</v>
      </c>
      <c r="AF259">
        <v>25419</v>
      </c>
      <c r="AG259">
        <v>28358</v>
      </c>
      <c r="AH259">
        <v>103759</v>
      </c>
      <c r="AI259">
        <v>40703</v>
      </c>
      <c r="AJ259">
        <v>18937</v>
      </c>
      <c r="AK259">
        <v>34511</v>
      </c>
      <c r="AL259">
        <v>13751</v>
      </c>
      <c r="AM259">
        <v>12296</v>
      </c>
      <c r="AN259">
        <v>260</v>
      </c>
      <c r="AO259">
        <v>387</v>
      </c>
      <c r="AP259">
        <v>16128.77</v>
      </c>
      <c r="AQ259">
        <v>15239</v>
      </c>
      <c r="AR259">
        <v>7861.21</v>
      </c>
      <c r="AS259">
        <v>8853</v>
      </c>
      <c r="AT259">
        <v>21003.23</v>
      </c>
      <c r="AU259">
        <v>9377</v>
      </c>
      <c r="AV259">
        <v>1237</v>
      </c>
      <c r="AW259">
        <v>452</v>
      </c>
      <c r="AX259">
        <v>4848</v>
      </c>
      <c r="AY259">
        <v>1168</v>
      </c>
      <c r="AZ259">
        <v>789</v>
      </c>
      <c r="BA259">
        <v>239</v>
      </c>
    </row>
    <row r="260" spans="1:53">
      <c r="A260" t="s">
        <v>1123</v>
      </c>
      <c r="B260">
        <v>64155</v>
      </c>
      <c r="C260">
        <v>38443</v>
      </c>
      <c r="D260">
        <v>12768</v>
      </c>
      <c r="E260">
        <v>2857</v>
      </c>
      <c r="F260">
        <v>32354</v>
      </c>
      <c r="G260">
        <v>18715</v>
      </c>
      <c r="H260">
        <v>12568</v>
      </c>
      <c r="I260">
        <v>8424</v>
      </c>
      <c r="J260">
        <v>26158</v>
      </c>
      <c r="K260">
        <v>23808</v>
      </c>
      <c r="L260">
        <v>9833</v>
      </c>
      <c r="M260">
        <v>7640</v>
      </c>
      <c r="N260">
        <v>130863</v>
      </c>
      <c r="O260">
        <v>13757</v>
      </c>
      <c r="P260">
        <v>4396</v>
      </c>
      <c r="Q260">
        <v>1007</v>
      </c>
      <c r="R260">
        <v>11547</v>
      </c>
      <c r="S260">
        <v>5172</v>
      </c>
      <c r="T260">
        <v>3789</v>
      </c>
      <c r="U260">
        <v>6618</v>
      </c>
      <c r="V260">
        <v>18755</v>
      </c>
      <c r="W260">
        <v>13350</v>
      </c>
      <c r="X260">
        <v>9424</v>
      </c>
      <c r="Y260">
        <v>1541</v>
      </c>
      <c r="Z260">
        <v>8870</v>
      </c>
      <c r="AA260">
        <v>4471</v>
      </c>
      <c r="AB260">
        <v>5354</v>
      </c>
      <c r="AC260">
        <v>4832</v>
      </c>
      <c r="AD260">
        <v>87732</v>
      </c>
      <c r="AE260">
        <v>81311</v>
      </c>
      <c r="AF260">
        <v>25419</v>
      </c>
      <c r="AG260">
        <v>28358</v>
      </c>
      <c r="AH260">
        <v>103759</v>
      </c>
      <c r="AI260">
        <v>40703</v>
      </c>
      <c r="AJ260">
        <v>18937</v>
      </c>
      <c r="AK260">
        <v>34511</v>
      </c>
      <c r="AL260">
        <v>13751</v>
      </c>
      <c r="AM260">
        <v>12296</v>
      </c>
      <c r="AN260">
        <v>260</v>
      </c>
      <c r="AO260">
        <v>387</v>
      </c>
      <c r="AP260">
        <v>16128.77</v>
      </c>
      <c r="AQ260">
        <v>15239</v>
      </c>
      <c r="AR260">
        <v>7861.21</v>
      </c>
      <c r="AS260">
        <v>8853</v>
      </c>
      <c r="AT260">
        <v>21003.23</v>
      </c>
      <c r="AU260">
        <v>9377</v>
      </c>
      <c r="AV260">
        <v>1237</v>
      </c>
      <c r="AW260">
        <v>452</v>
      </c>
      <c r="AX260">
        <v>4848</v>
      </c>
      <c r="AY260">
        <v>1168</v>
      </c>
      <c r="AZ260">
        <v>789</v>
      </c>
      <c r="BA260">
        <v>239</v>
      </c>
    </row>
    <row r="261" spans="1:53">
      <c r="A261" t="s">
        <v>1126</v>
      </c>
      <c r="B261">
        <v>0</v>
      </c>
      <c r="C261">
        <v>0</v>
      </c>
      <c r="D261">
        <v>0</v>
      </c>
      <c r="E261">
        <v>0</v>
      </c>
      <c r="F261">
        <v>104111</v>
      </c>
      <c r="G261">
        <v>61239</v>
      </c>
      <c r="H261">
        <v>61239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</row>
    <row r="262" spans="1:53">
      <c r="A262" t="s">
        <v>1125</v>
      </c>
      <c r="B262">
        <v>-10218005</v>
      </c>
      <c r="C262">
        <v>-5851703</v>
      </c>
      <c r="D262">
        <v>-3725862</v>
      </c>
      <c r="E262">
        <v>-1333873</v>
      </c>
      <c r="F262">
        <v>-6166373</v>
      </c>
      <c r="G262">
        <v>-5013320</v>
      </c>
      <c r="H262">
        <v>-3236471</v>
      </c>
      <c r="I262">
        <v>-1656431</v>
      </c>
      <c r="J262">
        <v>-4734196</v>
      </c>
      <c r="K262">
        <v>-3298196</v>
      </c>
      <c r="L262">
        <v>-1656967</v>
      </c>
      <c r="M262">
        <v>-869678</v>
      </c>
      <c r="N262">
        <v>-7605721</v>
      </c>
      <c r="O262">
        <v>-4939870</v>
      </c>
      <c r="P262">
        <v>-4836326</v>
      </c>
      <c r="Q262">
        <v>-1775595</v>
      </c>
      <c r="R262">
        <v>-6945459</v>
      </c>
      <c r="S262">
        <v>-4277072</v>
      </c>
      <c r="T262">
        <v>-2770879</v>
      </c>
      <c r="U262">
        <v>-1561896</v>
      </c>
      <c r="V262">
        <v>-7491399</v>
      </c>
      <c r="W262">
        <v>-5558198</v>
      </c>
      <c r="X262">
        <v>-3943419</v>
      </c>
      <c r="Y262">
        <v>-1999487</v>
      </c>
      <c r="Z262">
        <v>-11177336</v>
      </c>
      <c r="AA262">
        <v>-7956058</v>
      </c>
      <c r="AB262">
        <v>-5042384</v>
      </c>
      <c r="AC262">
        <v>-2771763</v>
      </c>
      <c r="AD262">
        <v>-8495552</v>
      </c>
      <c r="AE262">
        <v>-5806326</v>
      </c>
      <c r="AF262">
        <v>-2329764</v>
      </c>
      <c r="AG262">
        <v>-1853380</v>
      </c>
      <c r="AH262">
        <v>-8418821</v>
      </c>
      <c r="AI262">
        <v>-6373517</v>
      </c>
      <c r="AJ262">
        <v>-3594178</v>
      </c>
      <c r="AK262">
        <v>-1835447</v>
      </c>
      <c r="AL262">
        <v>-6726557</v>
      </c>
      <c r="AM262">
        <v>-4897152</v>
      </c>
      <c r="AN262">
        <v>-3707748</v>
      </c>
      <c r="AO262">
        <v>-1842332</v>
      </c>
      <c r="AP262">
        <v>-9136042.4700000007</v>
      </c>
      <c r="AQ262">
        <v>-6239018</v>
      </c>
      <c r="AR262">
        <v>-4899039.51</v>
      </c>
      <c r="AS262">
        <v>-3019263</v>
      </c>
      <c r="AT262">
        <v>-10324088.939999999</v>
      </c>
      <c r="AU262">
        <v>-7578396</v>
      </c>
      <c r="AV262">
        <v>-4890908</v>
      </c>
      <c r="AW262">
        <v>-1598111</v>
      </c>
      <c r="AX262">
        <v>-5753503</v>
      </c>
      <c r="AY262">
        <v>-3889234</v>
      </c>
      <c r="AZ262">
        <v>-2544594</v>
      </c>
      <c r="BA262">
        <v>-1167118</v>
      </c>
    </row>
    <row r="263" spans="1:53">
      <c r="A263" t="s">
        <v>1123</v>
      </c>
      <c r="B263">
        <v>-6403502</v>
      </c>
      <c r="C263">
        <v>-3079650</v>
      </c>
      <c r="D263">
        <v>-2024197</v>
      </c>
      <c r="E263">
        <v>-628982</v>
      </c>
      <c r="F263">
        <v>-3426002</v>
      </c>
      <c r="G263">
        <v>-2961116</v>
      </c>
      <c r="H263">
        <v>-1818252</v>
      </c>
      <c r="I263">
        <v>-1109644</v>
      </c>
      <c r="J263">
        <v>-2200323</v>
      </c>
      <c r="K263">
        <v>-1719700</v>
      </c>
      <c r="L263">
        <v>-927363</v>
      </c>
      <c r="M263">
        <v>-498128</v>
      </c>
      <c r="N263">
        <v>-4106739</v>
      </c>
      <c r="O263">
        <v>-2297652</v>
      </c>
      <c r="P263">
        <v>-3447291</v>
      </c>
      <c r="Q263">
        <v>-1129354</v>
      </c>
      <c r="R263">
        <v>-4010169</v>
      </c>
      <c r="S263">
        <v>-2654498</v>
      </c>
      <c r="T263">
        <v>-1738152</v>
      </c>
      <c r="U263">
        <v>-1132080</v>
      </c>
      <c r="V263">
        <v>-4407975</v>
      </c>
      <c r="W263">
        <v>-3396754</v>
      </c>
      <c r="X263">
        <v>-2552960</v>
      </c>
      <c r="Y263">
        <v>-1253661</v>
      </c>
      <c r="Z263">
        <v>-6264382</v>
      </c>
      <c r="AA263">
        <v>-4219265</v>
      </c>
      <c r="AB263">
        <v>-2718460</v>
      </c>
      <c r="AC263">
        <v>-1414265</v>
      </c>
      <c r="AD263">
        <v>-4667982</v>
      </c>
      <c r="AE263">
        <v>-3375041</v>
      </c>
      <c r="AF263">
        <v>-1065414</v>
      </c>
      <c r="AG263">
        <v>-1105282</v>
      </c>
      <c r="AH263">
        <v>-3737507</v>
      </c>
      <c r="AI263">
        <v>-2963375</v>
      </c>
      <c r="AJ263">
        <v>-1661139</v>
      </c>
      <c r="AK263">
        <v>-866497</v>
      </c>
      <c r="AL263">
        <v>-3141366</v>
      </c>
      <c r="AM263">
        <v>-2287511</v>
      </c>
      <c r="AN263">
        <v>-1845142</v>
      </c>
      <c r="AO263">
        <v>-747976</v>
      </c>
      <c r="AP263">
        <v>-5405848.6900000004</v>
      </c>
      <c r="AQ263">
        <v>-3683476</v>
      </c>
      <c r="AR263">
        <v>-2727495.14</v>
      </c>
      <c r="AS263">
        <v>-1895561</v>
      </c>
      <c r="AT263">
        <v>-6434679.54</v>
      </c>
      <c r="AU263">
        <v>-4521703</v>
      </c>
      <c r="AV263">
        <v>-2781700</v>
      </c>
      <c r="AW263">
        <v>-1598111</v>
      </c>
      <c r="AX263">
        <v>-5753503</v>
      </c>
      <c r="AY263">
        <v>-3889234</v>
      </c>
      <c r="AZ263">
        <v>-2544594</v>
      </c>
      <c r="BA263">
        <v>-1167118</v>
      </c>
    </row>
    <row r="264" spans="1:53">
      <c r="A264" t="s">
        <v>1126</v>
      </c>
      <c r="B264">
        <v>-3814503</v>
      </c>
      <c r="C264">
        <v>-2772053</v>
      </c>
      <c r="D264">
        <v>-1701665</v>
      </c>
      <c r="E264">
        <v>-704891</v>
      </c>
      <c r="F264">
        <v>-2740371</v>
      </c>
      <c r="G264">
        <v>-2052204</v>
      </c>
      <c r="H264">
        <v>-1418219</v>
      </c>
      <c r="I264">
        <v>-546787</v>
      </c>
      <c r="J264">
        <v>-2533873</v>
      </c>
      <c r="K264">
        <v>-1578496</v>
      </c>
      <c r="L264">
        <v>-729604</v>
      </c>
      <c r="M264">
        <v>-371550</v>
      </c>
      <c r="N264">
        <v>-3498982</v>
      </c>
      <c r="O264">
        <v>-2642218</v>
      </c>
      <c r="P264">
        <v>-1389035</v>
      </c>
      <c r="Q264">
        <v>-646241</v>
      </c>
      <c r="R264">
        <v>-2935290</v>
      </c>
      <c r="S264">
        <v>-1622574</v>
      </c>
      <c r="T264">
        <v>-1032727</v>
      </c>
      <c r="U264">
        <v>-429816</v>
      </c>
      <c r="V264">
        <v>-3083424</v>
      </c>
      <c r="W264">
        <v>-2161444</v>
      </c>
      <c r="X264">
        <v>-1390459</v>
      </c>
      <c r="Y264">
        <v>-745826</v>
      </c>
      <c r="Z264">
        <v>-4912954</v>
      </c>
      <c r="AA264">
        <v>-3736793</v>
      </c>
      <c r="AB264">
        <v>-2323924</v>
      </c>
      <c r="AC264">
        <v>-1357498</v>
      </c>
      <c r="AD264">
        <v>-3827570</v>
      </c>
      <c r="AE264">
        <v>-2431285</v>
      </c>
      <c r="AF264">
        <v>-1264350</v>
      </c>
      <c r="AG264">
        <v>-748098</v>
      </c>
      <c r="AH264">
        <v>-4681314</v>
      </c>
      <c r="AI264">
        <v>-3410142</v>
      </c>
      <c r="AJ264">
        <v>-1933039</v>
      </c>
      <c r="AK264">
        <v>-968950</v>
      </c>
      <c r="AL264">
        <v>-3585191</v>
      </c>
      <c r="AM264">
        <v>-2609641</v>
      </c>
      <c r="AN264">
        <v>-1862606</v>
      </c>
      <c r="AO264">
        <v>-1094356</v>
      </c>
      <c r="AP264">
        <v>-3730193.79</v>
      </c>
      <c r="AQ264">
        <v>-2555542</v>
      </c>
      <c r="AR264">
        <v>-2171544.37</v>
      </c>
      <c r="AS264">
        <v>-1123702</v>
      </c>
      <c r="AT264">
        <v>-3889409.4</v>
      </c>
      <c r="AU264">
        <v>-3056693</v>
      </c>
      <c r="AV264">
        <v>-2109208</v>
      </c>
      <c r="AW264">
        <v>0</v>
      </c>
      <c r="AX264">
        <v>0</v>
      </c>
      <c r="AY264">
        <v>0</v>
      </c>
      <c r="AZ264">
        <v>0</v>
      </c>
      <c r="BA264">
        <v>0</v>
      </c>
    </row>
    <row r="265" spans="1:53">
      <c r="A265" t="s">
        <v>1127</v>
      </c>
      <c r="B265">
        <v>-16115</v>
      </c>
      <c r="C265">
        <v>-4461</v>
      </c>
      <c r="D265">
        <v>-1207</v>
      </c>
      <c r="E265">
        <v>0</v>
      </c>
      <c r="F265">
        <v>-50536</v>
      </c>
      <c r="G265">
        <v>-37830</v>
      </c>
      <c r="H265">
        <v>-36530</v>
      </c>
      <c r="I265">
        <v>0</v>
      </c>
      <c r="J265">
        <v>-8069</v>
      </c>
      <c r="K265">
        <v>-5469</v>
      </c>
      <c r="L265">
        <v>-5469</v>
      </c>
      <c r="M265">
        <v>0</v>
      </c>
      <c r="N265">
        <v>-75607</v>
      </c>
      <c r="O265">
        <v>-20430</v>
      </c>
      <c r="P265">
        <v>-31107</v>
      </c>
      <c r="Q265">
        <v>-1526</v>
      </c>
      <c r="R265">
        <v>-132501</v>
      </c>
      <c r="S265">
        <v>-30626</v>
      </c>
      <c r="T265">
        <v>-4709</v>
      </c>
      <c r="U265">
        <v>-612</v>
      </c>
      <c r="V265">
        <v>-316882</v>
      </c>
      <c r="W265">
        <v>-315639</v>
      </c>
      <c r="X265">
        <v>-281485</v>
      </c>
      <c r="Y265">
        <v>-171787</v>
      </c>
      <c r="Z265">
        <v>-83036</v>
      </c>
      <c r="AA265">
        <v>-45107</v>
      </c>
      <c r="AB265">
        <v>-14480</v>
      </c>
      <c r="AC265">
        <v>-10229</v>
      </c>
      <c r="AD265">
        <v>-65624</v>
      </c>
      <c r="AE265">
        <v>-32916</v>
      </c>
      <c r="AF265">
        <v>-32082</v>
      </c>
      <c r="AG265">
        <v>-13893</v>
      </c>
      <c r="AH265">
        <v>-41882</v>
      </c>
      <c r="AI265">
        <v>-30134</v>
      </c>
      <c r="AJ265">
        <v>-25903</v>
      </c>
      <c r="AK265">
        <v>-13218</v>
      </c>
      <c r="AL265">
        <v>-195511</v>
      </c>
      <c r="AM265">
        <v>-100021</v>
      </c>
      <c r="AN265">
        <v>-85825</v>
      </c>
      <c r="AO265">
        <v>-44795</v>
      </c>
      <c r="AP265">
        <v>0</v>
      </c>
      <c r="AQ265">
        <v>-49624</v>
      </c>
      <c r="AR265">
        <v>0</v>
      </c>
      <c r="AS265">
        <v>0</v>
      </c>
      <c r="AT265">
        <v>0</v>
      </c>
      <c r="AU265">
        <v>0</v>
      </c>
      <c r="AV265">
        <v>17341</v>
      </c>
      <c r="AW265">
        <v>2203362</v>
      </c>
      <c r="AX265">
        <v>-1473528</v>
      </c>
      <c r="AY265">
        <v>-447197</v>
      </c>
      <c r="AZ265">
        <v>264364</v>
      </c>
      <c r="BA265">
        <v>-219752</v>
      </c>
    </row>
    <row r="266" spans="1:53">
      <c r="A266" t="s">
        <v>1128</v>
      </c>
      <c r="B266">
        <v>-70589972</v>
      </c>
      <c r="C266">
        <v>-107445743</v>
      </c>
      <c r="D266">
        <v>-105030116</v>
      </c>
      <c r="E266">
        <v>-34393660</v>
      </c>
      <c r="F266">
        <v>-111462867</v>
      </c>
      <c r="G266">
        <v>-97831937</v>
      </c>
      <c r="H266">
        <v>-97608432</v>
      </c>
      <c r="I266">
        <v>-35314458</v>
      </c>
      <c r="J266">
        <v>-142903989</v>
      </c>
      <c r="K266">
        <v>-133186414</v>
      </c>
      <c r="L266">
        <v>-91105472</v>
      </c>
      <c r="M266">
        <v>-7896483</v>
      </c>
      <c r="N266">
        <v>127860013</v>
      </c>
      <c r="O266">
        <v>142770706</v>
      </c>
      <c r="P266">
        <v>58189999</v>
      </c>
      <c r="Q266">
        <v>-207946</v>
      </c>
      <c r="R266">
        <v>-171972647</v>
      </c>
      <c r="S266">
        <v>-101559362</v>
      </c>
      <c r="T266">
        <v>-36540991</v>
      </c>
      <c r="U266">
        <v>14137477</v>
      </c>
      <c r="V266">
        <v>71772514</v>
      </c>
      <c r="W266">
        <v>86468218</v>
      </c>
      <c r="X266">
        <v>5829840</v>
      </c>
      <c r="Y266">
        <v>7909619</v>
      </c>
      <c r="Z266">
        <v>-66851901</v>
      </c>
      <c r="AA266">
        <v>-24993309</v>
      </c>
      <c r="AB266">
        <v>-22442685</v>
      </c>
      <c r="AC266">
        <v>-15340446</v>
      </c>
      <c r="AD266">
        <v>-115650592</v>
      </c>
      <c r="AE266">
        <v>-77886223</v>
      </c>
      <c r="AF266">
        <v>-48725508</v>
      </c>
      <c r="AG266">
        <v>50828841</v>
      </c>
      <c r="AH266">
        <v>-117259276</v>
      </c>
      <c r="AI266">
        <v>-87325097</v>
      </c>
      <c r="AJ266">
        <v>-103231892</v>
      </c>
      <c r="AK266">
        <v>-104789507</v>
      </c>
      <c r="AL266">
        <v>-29700375</v>
      </c>
      <c r="AM266">
        <v>-44184450</v>
      </c>
      <c r="AN266">
        <v>-25541179</v>
      </c>
      <c r="AO266">
        <v>-9742278</v>
      </c>
      <c r="AP266">
        <v>5524545.9400000004</v>
      </c>
      <c r="AQ266">
        <v>7053275</v>
      </c>
      <c r="AR266">
        <v>15638222.92</v>
      </c>
      <c r="AS266">
        <v>-18028424</v>
      </c>
      <c r="AT266">
        <v>-101687223.58</v>
      </c>
      <c r="AU266">
        <v>-82997729</v>
      </c>
      <c r="AV266">
        <v>-71574370</v>
      </c>
      <c r="AW266">
        <v>-90344548</v>
      </c>
      <c r="AX266">
        <v>-8274125</v>
      </c>
      <c r="AY266">
        <v>-13009669</v>
      </c>
      <c r="AZ266">
        <v>-22591206</v>
      </c>
      <c r="BA266">
        <v>-30615477</v>
      </c>
    </row>
    <row r="267" spans="1:53">
      <c r="A267" t="s">
        <v>1129</v>
      </c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1:53">
      <c r="A268" t="s">
        <v>1275</v>
      </c>
      <c r="B268">
        <v>-14406048</v>
      </c>
      <c r="C268">
        <v>-14233954</v>
      </c>
      <c r="D268">
        <v>-14215512</v>
      </c>
      <c r="E268">
        <v>-138402</v>
      </c>
      <c r="F268">
        <v>14519555</v>
      </c>
      <c r="G268">
        <v>215484</v>
      </c>
      <c r="H268">
        <v>104820</v>
      </c>
      <c r="I268">
        <v>66207</v>
      </c>
      <c r="J268">
        <v>940482</v>
      </c>
      <c r="K268">
        <v>-2801004</v>
      </c>
      <c r="L268">
        <v>-2714181</v>
      </c>
      <c r="M268">
        <v>-2769560</v>
      </c>
      <c r="N268">
        <v>-21595509</v>
      </c>
      <c r="O268">
        <v>-21828952</v>
      </c>
      <c r="P268">
        <v>-21929703</v>
      </c>
      <c r="Q268">
        <v>-21963854</v>
      </c>
      <c r="R268">
        <v>15225671</v>
      </c>
      <c r="S268">
        <v>1276381</v>
      </c>
      <c r="T268">
        <v>-12786</v>
      </c>
      <c r="U268">
        <v>-7318</v>
      </c>
      <c r="V268">
        <v>-6771726</v>
      </c>
      <c r="W268">
        <v>-13159045</v>
      </c>
      <c r="X268">
        <v>-22817</v>
      </c>
      <c r="Y268">
        <v>-12786</v>
      </c>
      <c r="Z268">
        <v>24636200</v>
      </c>
      <c r="AA268">
        <v>10654594</v>
      </c>
      <c r="AB268">
        <v>11242641</v>
      </c>
      <c r="AC268">
        <v>373951</v>
      </c>
      <c r="AD268">
        <v>-17558003</v>
      </c>
      <c r="AE268">
        <v>-542285</v>
      </c>
      <c r="AF268">
        <v>-529346</v>
      </c>
      <c r="AG268">
        <v>-511594</v>
      </c>
      <c r="AH268">
        <v>36945059</v>
      </c>
      <c r="AI268">
        <v>37054871</v>
      </c>
      <c r="AJ268">
        <v>21788247</v>
      </c>
      <c r="AK268">
        <v>21895045</v>
      </c>
      <c r="AL268">
        <v>-277823</v>
      </c>
      <c r="AM268">
        <v>-348176</v>
      </c>
      <c r="AN268">
        <v>-192893</v>
      </c>
      <c r="AO268">
        <v>180412</v>
      </c>
      <c r="AP268">
        <v>-5427073.1699999999</v>
      </c>
      <c r="AQ268">
        <v>-5646610</v>
      </c>
      <c r="AR268">
        <v>5537107.3099999996</v>
      </c>
      <c r="AS268">
        <v>-1903944</v>
      </c>
      <c r="AT268">
        <v>1307569.3500000001</v>
      </c>
      <c r="AU268">
        <v>1099299</v>
      </c>
      <c r="AV268">
        <v>3386676</v>
      </c>
      <c r="AW268">
        <v>0</v>
      </c>
      <c r="AX268">
        <v>0</v>
      </c>
      <c r="AY268">
        <v>0</v>
      </c>
      <c r="AZ268">
        <v>0</v>
      </c>
      <c r="BA268">
        <v>0</v>
      </c>
    </row>
    <row r="269" spans="1:53">
      <c r="A269" t="s">
        <v>1276</v>
      </c>
      <c r="B269">
        <v>-14596172</v>
      </c>
      <c r="C269">
        <v>-14424078</v>
      </c>
      <c r="D269">
        <v>-14324380</v>
      </c>
      <c r="E269">
        <v>-142793</v>
      </c>
      <c r="F269">
        <v>-10922330</v>
      </c>
      <c r="G269">
        <v>-238423</v>
      </c>
      <c r="H269">
        <v>-149189</v>
      </c>
      <c r="I269">
        <v>-71901</v>
      </c>
      <c r="J269">
        <v>-16292321</v>
      </c>
      <c r="K269">
        <v>-15878325</v>
      </c>
      <c r="L269">
        <v>-15669465</v>
      </c>
      <c r="M269">
        <v>-15628637</v>
      </c>
      <c r="N269">
        <v>-22065869</v>
      </c>
      <c r="O269">
        <v>-22037435</v>
      </c>
      <c r="P269">
        <v>-22030128</v>
      </c>
      <c r="Q269">
        <v>-22000000</v>
      </c>
      <c r="R269">
        <v>-6353019</v>
      </c>
      <c r="S269">
        <v>-6353019</v>
      </c>
      <c r="T269">
        <v>-12786</v>
      </c>
      <c r="U269">
        <v>-7318</v>
      </c>
      <c r="V269">
        <v>0</v>
      </c>
      <c r="W269">
        <v>-13159045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-511594</v>
      </c>
      <c r="AH269">
        <v>0</v>
      </c>
      <c r="AI269">
        <v>0</v>
      </c>
      <c r="AJ269">
        <v>0</v>
      </c>
      <c r="AK269">
        <v>0</v>
      </c>
      <c r="AL269">
        <v>-277823</v>
      </c>
      <c r="AM269">
        <v>-348176</v>
      </c>
      <c r="AN269">
        <v>-192893</v>
      </c>
      <c r="AO269">
        <v>0</v>
      </c>
      <c r="AP269">
        <v>0</v>
      </c>
      <c r="AQ269">
        <v>-5646610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</row>
    <row r="270" spans="1:53">
      <c r="A270" t="s">
        <v>1277</v>
      </c>
      <c r="B270">
        <v>190124</v>
      </c>
      <c r="C270">
        <v>190124</v>
      </c>
      <c r="D270">
        <v>108868</v>
      </c>
      <c r="E270">
        <v>4391</v>
      </c>
      <c r="F270">
        <v>25441885</v>
      </c>
      <c r="G270">
        <v>453907</v>
      </c>
      <c r="H270">
        <v>254009</v>
      </c>
      <c r="I270">
        <v>138108</v>
      </c>
      <c r="J270">
        <v>17232803</v>
      </c>
      <c r="K270">
        <v>13077321</v>
      </c>
      <c r="L270">
        <v>12955284</v>
      </c>
      <c r="M270">
        <v>12859077</v>
      </c>
      <c r="N270">
        <v>470360</v>
      </c>
      <c r="O270">
        <v>208483</v>
      </c>
      <c r="P270">
        <v>100425</v>
      </c>
      <c r="Q270">
        <v>36146</v>
      </c>
      <c r="R270">
        <v>21578690</v>
      </c>
      <c r="S270">
        <v>7629400</v>
      </c>
      <c r="T270">
        <v>0</v>
      </c>
      <c r="U270">
        <v>0</v>
      </c>
      <c r="V270">
        <v>-6771726</v>
      </c>
      <c r="W270">
        <v>0</v>
      </c>
      <c r="X270">
        <v>-22817</v>
      </c>
      <c r="Y270">
        <v>-12786</v>
      </c>
      <c r="Z270">
        <v>24636200</v>
      </c>
      <c r="AA270">
        <v>10654594</v>
      </c>
      <c r="AB270">
        <v>11242641</v>
      </c>
      <c r="AC270">
        <v>373951</v>
      </c>
      <c r="AD270">
        <v>-17558003</v>
      </c>
      <c r="AE270">
        <v>-542285</v>
      </c>
      <c r="AF270">
        <v>-529346</v>
      </c>
      <c r="AG270">
        <v>0</v>
      </c>
      <c r="AH270">
        <v>36945059</v>
      </c>
      <c r="AI270">
        <v>37054871</v>
      </c>
      <c r="AJ270">
        <v>21788247</v>
      </c>
      <c r="AK270">
        <v>21895045</v>
      </c>
      <c r="AL270">
        <v>0</v>
      </c>
      <c r="AM270">
        <v>0</v>
      </c>
      <c r="AN270">
        <v>0</v>
      </c>
      <c r="AO270">
        <v>180412</v>
      </c>
      <c r="AP270">
        <v>-5427073.1699999999</v>
      </c>
      <c r="AQ270">
        <v>0</v>
      </c>
      <c r="AR270">
        <v>5537107.3099999996</v>
      </c>
      <c r="AS270">
        <v>-1903944</v>
      </c>
      <c r="AT270">
        <v>1307569.3500000001</v>
      </c>
      <c r="AU270">
        <v>1099299</v>
      </c>
      <c r="AV270">
        <v>3386676</v>
      </c>
      <c r="AW270">
        <v>0</v>
      </c>
      <c r="AX270">
        <v>0</v>
      </c>
      <c r="AY270">
        <v>0</v>
      </c>
      <c r="AZ270">
        <v>0</v>
      </c>
      <c r="BA270">
        <v>0</v>
      </c>
    </row>
    <row r="271" spans="1:53">
      <c r="A271" t="s">
        <v>1143</v>
      </c>
      <c r="B271">
        <v>-1368474</v>
      </c>
      <c r="C271">
        <v>-1024848</v>
      </c>
      <c r="D271">
        <v>-712479</v>
      </c>
      <c r="E271">
        <v>-421828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</row>
    <row r="272" spans="1:53">
      <c r="A272" t="s">
        <v>1144</v>
      </c>
      <c r="B272">
        <v>0</v>
      </c>
      <c r="C272">
        <v>0</v>
      </c>
      <c r="D272">
        <v>0</v>
      </c>
      <c r="E272">
        <v>0</v>
      </c>
      <c r="F272">
        <v>175000</v>
      </c>
      <c r="G272">
        <v>175000</v>
      </c>
      <c r="H272">
        <v>175000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75001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9</v>
      </c>
      <c r="AJ272">
        <v>9</v>
      </c>
      <c r="AK272">
        <v>9</v>
      </c>
      <c r="AL272">
        <v>0</v>
      </c>
      <c r="AM272">
        <v>0</v>
      </c>
      <c r="AN272">
        <v>0</v>
      </c>
      <c r="AO272">
        <v>0</v>
      </c>
      <c r="AP272">
        <v>501747.99</v>
      </c>
      <c r="AQ272">
        <v>0</v>
      </c>
      <c r="AR272">
        <v>501747.99</v>
      </c>
      <c r="AS272">
        <v>501747</v>
      </c>
      <c r="AT272">
        <v>0</v>
      </c>
      <c r="AU272">
        <v>0</v>
      </c>
      <c r="AV272">
        <v>0</v>
      </c>
      <c r="AW272">
        <v>0</v>
      </c>
      <c r="AX272">
        <v>140710</v>
      </c>
      <c r="AY272">
        <v>140710</v>
      </c>
      <c r="AZ272">
        <v>140710</v>
      </c>
      <c r="BA272">
        <v>140710</v>
      </c>
    </row>
    <row r="273" spans="1:53">
      <c r="A273" t="s">
        <v>1145</v>
      </c>
      <c r="B273">
        <v>-3207966</v>
      </c>
      <c r="C273">
        <v>-3207966</v>
      </c>
      <c r="D273">
        <v>-3207966</v>
      </c>
      <c r="E273">
        <v>-3207966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</row>
    <row r="274" spans="1:53">
      <c r="A274" t="s">
        <v>1146</v>
      </c>
      <c r="B274">
        <v>-11125223</v>
      </c>
      <c r="C274">
        <v>-11125223</v>
      </c>
      <c r="D274">
        <v>-11125223</v>
      </c>
      <c r="E274">
        <v>-58</v>
      </c>
      <c r="F274">
        <v>-10794507</v>
      </c>
      <c r="G274">
        <v>-10794507</v>
      </c>
      <c r="H274">
        <v>-9597877</v>
      </c>
      <c r="I274">
        <v>0</v>
      </c>
      <c r="J274">
        <v>-10517751</v>
      </c>
      <c r="K274">
        <v>-10517751</v>
      </c>
      <c r="L274">
        <v>-9321121</v>
      </c>
      <c r="M274">
        <v>0</v>
      </c>
      <c r="N274">
        <v>-10562026</v>
      </c>
      <c r="O274">
        <v>-10562026</v>
      </c>
      <c r="P274">
        <v>-9365396</v>
      </c>
      <c r="Q274">
        <v>0</v>
      </c>
      <c r="R274">
        <v>-10312793</v>
      </c>
      <c r="S274">
        <v>-10312793</v>
      </c>
      <c r="T274">
        <v>-9116163</v>
      </c>
      <c r="U274">
        <v>-8376411</v>
      </c>
      <c r="V274">
        <v>-10251474</v>
      </c>
      <c r="W274">
        <v>-10251474</v>
      </c>
      <c r="X274">
        <v>-9054843</v>
      </c>
      <c r="Y274">
        <v>0</v>
      </c>
      <c r="Z274">
        <v>-8958008</v>
      </c>
      <c r="AA274">
        <v>-8958008</v>
      </c>
      <c r="AB274">
        <v>-7761378</v>
      </c>
      <c r="AC274">
        <v>0</v>
      </c>
      <c r="AD274">
        <v>-7555130</v>
      </c>
      <c r="AE274">
        <v>-7555130</v>
      </c>
      <c r="AF274">
        <v>-6358499</v>
      </c>
      <c r="AG274">
        <v>0</v>
      </c>
      <c r="AH274">
        <v>-6278550</v>
      </c>
      <c r="AI274">
        <v>-6278550</v>
      </c>
      <c r="AJ274">
        <v>-5081920</v>
      </c>
      <c r="AK274">
        <v>0</v>
      </c>
      <c r="AL274">
        <v>-6211228</v>
      </c>
      <c r="AM274">
        <v>-6211214</v>
      </c>
      <c r="AN274">
        <v>-5014584</v>
      </c>
      <c r="AO274">
        <v>0</v>
      </c>
      <c r="AP274">
        <v>-6483162.4800000004</v>
      </c>
      <c r="AQ274">
        <v>-6483163</v>
      </c>
      <c r="AR274">
        <v>-5286532.3899999997</v>
      </c>
      <c r="AS274">
        <v>-500012</v>
      </c>
      <c r="AT274">
        <v>-4786520.3899999997</v>
      </c>
      <c r="AU274">
        <v>-4786520</v>
      </c>
      <c r="AV274">
        <v>-3589890</v>
      </c>
      <c r="AW274">
        <v>0</v>
      </c>
      <c r="AX274">
        <v>-4786520</v>
      </c>
      <c r="AY274">
        <v>-4786520</v>
      </c>
      <c r="AZ274">
        <v>-3589890</v>
      </c>
      <c r="BA274">
        <v>0</v>
      </c>
    </row>
    <row r="275" spans="1:53">
      <c r="A275" t="s">
        <v>1148</v>
      </c>
      <c r="B275">
        <v>15541555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75001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501748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2170532</v>
      </c>
      <c r="AX275">
        <v>21259668</v>
      </c>
      <c r="AY275">
        <v>4377271</v>
      </c>
      <c r="AZ275">
        <v>798849</v>
      </c>
      <c r="BA275">
        <v>177799</v>
      </c>
    </row>
    <row r="276" spans="1:53">
      <c r="A276" t="s">
        <v>1149</v>
      </c>
      <c r="B276">
        <v>-14566156</v>
      </c>
      <c r="C276">
        <v>-29591991</v>
      </c>
      <c r="D276">
        <v>-29261180</v>
      </c>
      <c r="E276">
        <v>-3768254</v>
      </c>
      <c r="F276">
        <v>3900048</v>
      </c>
      <c r="G276">
        <v>-10404023</v>
      </c>
      <c r="H276">
        <v>-9318057</v>
      </c>
      <c r="I276">
        <v>66207</v>
      </c>
      <c r="J276">
        <v>-9577269</v>
      </c>
      <c r="K276">
        <v>-13318755</v>
      </c>
      <c r="L276">
        <v>-12035302</v>
      </c>
      <c r="M276">
        <v>-2769560</v>
      </c>
      <c r="N276">
        <v>-32082534</v>
      </c>
      <c r="O276">
        <v>-32315977</v>
      </c>
      <c r="P276">
        <v>-31295099</v>
      </c>
      <c r="Q276">
        <v>-21963854</v>
      </c>
      <c r="R276">
        <v>4912878</v>
      </c>
      <c r="S276">
        <v>-9036412</v>
      </c>
      <c r="T276">
        <v>-9128949</v>
      </c>
      <c r="U276">
        <v>-8383729</v>
      </c>
      <c r="V276">
        <v>-17023200</v>
      </c>
      <c r="W276">
        <v>-23410519</v>
      </c>
      <c r="X276">
        <v>-9077660</v>
      </c>
      <c r="Y276">
        <v>-12786</v>
      </c>
      <c r="Z276">
        <v>15678192</v>
      </c>
      <c r="AA276">
        <v>1696586</v>
      </c>
      <c r="AB276">
        <v>3481263</v>
      </c>
      <c r="AC276">
        <v>373951</v>
      </c>
      <c r="AD276">
        <v>-25113133</v>
      </c>
      <c r="AE276">
        <v>-8097415</v>
      </c>
      <c r="AF276">
        <v>-6887845</v>
      </c>
      <c r="AG276">
        <v>-511594</v>
      </c>
      <c r="AH276">
        <v>30666509</v>
      </c>
      <c r="AI276">
        <v>30776330</v>
      </c>
      <c r="AJ276">
        <v>16706336</v>
      </c>
      <c r="AK276">
        <v>21895054</v>
      </c>
      <c r="AL276">
        <v>-6489051</v>
      </c>
      <c r="AM276">
        <v>-6559390</v>
      </c>
      <c r="AN276">
        <v>-5207477</v>
      </c>
      <c r="AO276">
        <v>180412</v>
      </c>
      <c r="AP276">
        <v>-11408487.66</v>
      </c>
      <c r="AQ276">
        <v>-11628025</v>
      </c>
      <c r="AR276">
        <v>752322.91</v>
      </c>
      <c r="AS276">
        <v>-1902209</v>
      </c>
      <c r="AT276">
        <v>-3478951.03</v>
      </c>
      <c r="AU276">
        <v>-3687221</v>
      </c>
      <c r="AV276">
        <v>-203214</v>
      </c>
      <c r="AW276">
        <v>2170532</v>
      </c>
      <c r="AX276">
        <v>16613858</v>
      </c>
      <c r="AY276">
        <v>-268539</v>
      </c>
      <c r="AZ276">
        <v>-2650331</v>
      </c>
      <c r="BA276">
        <v>318509</v>
      </c>
    </row>
    <row r="277" spans="1:53">
      <c r="A277" t="s">
        <v>1278</v>
      </c>
      <c r="B277">
        <v>580175</v>
      </c>
      <c r="C277">
        <v>-17718674</v>
      </c>
      <c r="D277">
        <v>-12811727</v>
      </c>
      <c r="E277">
        <v>15999087</v>
      </c>
      <c r="F277">
        <v>-5348593</v>
      </c>
      <c r="G277">
        <v>-17107159</v>
      </c>
      <c r="H277">
        <v>-18956725</v>
      </c>
      <c r="I277">
        <v>-9446080</v>
      </c>
      <c r="J277">
        <v>-1083055</v>
      </c>
      <c r="K277">
        <v>-8401296</v>
      </c>
      <c r="L277">
        <v>-4090021</v>
      </c>
      <c r="M277">
        <v>-2912452</v>
      </c>
      <c r="N277">
        <v>7242044</v>
      </c>
      <c r="O277">
        <v>-3908673</v>
      </c>
      <c r="P277">
        <v>-7165031</v>
      </c>
      <c r="Q277">
        <v>-3206857</v>
      </c>
      <c r="R277">
        <v>4360149</v>
      </c>
      <c r="S277">
        <v>-5678535</v>
      </c>
      <c r="T277">
        <v>-8288863</v>
      </c>
      <c r="U277">
        <v>-10649000</v>
      </c>
      <c r="V277">
        <v>-1781000</v>
      </c>
      <c r="W277">
        <v>-19137327</v>
      </c>
      <c r="X277">
        <v>-13799425</v>
      </c>
      <c r="Y277">
        <v>-16538885</v>
      </c>
      <c r="Z277">
        <v>17393276</v>
      </c>
      <c r="AA277">
        <v>-4970668</v>
      </c>
      <c r="AB277">
        <v>-2223030</v>
      </c>
      <c r="AC277">
        <v>-374112</v>
      </c>
      <c r="AD277">
        <v>5482852</v>
      </c>
      <c r="AE277">
        <v>-732347</v>
      </c>
      <c r="AF277">
        <v>166253</v>
      </c>
      <c r="AG277">
        <v>-4411996</v>
      </c>
      <c r="AH277">
        <v>-18083532</v>
      </c>
      <c r="AI277">
        <v>-18044800</v>
      </c>
      <c r="AJ277">
        <v>-11682755</v>
      </c>
      <c r="AK277">
        <v>-10751885</v>
      </c>
      <c r="AL277">
        <v>20753108</v>
      </c>
      <c r="AM277">
        <v>-1181621</v>
      </c>
      <c r="AN277">
        <v>-3596260</v>
      </c>
      <c r="AO277">
        <v>-5736329</v>
      </c>
      <c r="AP277">
        <v>5783131.1500000004</v>
      </c>
      <c r="AQ277">
        <v>-2958207</v>
      </c>
      <c r="AR277">
        <v>-3900455.58</v>
      </c>
      <c r="AS277">
        <v>-3555599</v>
      </c>
      <c r="AT277">
        <v>-1076781.8700000001</v>
      </c>
      <c r="AU277">
        <v>-9273553</v>
      </c>
      <c r="AV277">
        <v>-10395475</v>
      </c>
      <c r="AW277">
        <v>-12455912</v>
      </c>
      <c r="AX277">
        <v>9700223</v>
      </c>
      <c r="AY277">
        <v>170924</v>
      </c>
      <c r="AZ277">
        <v>2451149</v>
      </c>
      <c r="BA277">
        <v>404903</v>
      </c>
    </row>
    <row r="278" spans="1:53">
      <c r="A278" t="s">
        <v>1279</v>
      </c>
      <c r="B278">
        <v>-3029</v>
      </c>
      <c r="C278">
        <v>-874</v>
      </c>
      <c r="D278">
        <v>-729</v>
      </c>
      <c r="E278">
        <v>8575</v>
      </c>
      <c r="F278">
        <v>-6123</v>
      </c>
      <c r="G278">
        <v>-5215</v>
      </c>
      <c r="H278">
        <v>-7483</v>
      </c>
      <c r="I278">
        <v>-2563</v>
      </c>
      <c r="J278">
        <v>-1975</v>
      </c>
      <c r="K278">
        <v>-2434</v>
      </c>
      <c r="L278">
        <v>-241</v>
      </c>
      <c r="M278">
        <v>-3040</v>
      </c>
      <c r="N278">
        <v>-6214</v>
      </c>
      <c r="O278">
        <v>-4863</v>
      </c>
      <c r="P278">
        <v>-3680</v>
      </c>
      <c r="Q278">
        <v>-2179</v>
      </c>
      <c r="R278">
        <v>2419</v>
      </c>
      <c r="S278">
        <v>349</v>
      </c>
      <c r="T278">
        <v>2766</v>
      </c>
      <c r="U278">
        <v>2145</v>
      </c>
      <c r="V278">
        <v>1580</v>
      </c>
      <c r="W278">
        <v>1068</v>
      </c>
      <c r="X278">
        <v>716</v>
      </c>
      <c r="Y278">
        <v>1</v>
      </c>
      <c r="Z278">
        <v>2458</v>
      </c>
      <c r="AA278">
        <v>-2</v>
      </c>
      <c r="AB278">
        <v>-2</v>
      </c>
      <c r="AC278">
        <v>-2</v>
      </c>
      <c r="AD278">
        <v>6</v>
      </c>
      <c r="AE278">
        <v>2</v>
      </c>
      <c r="AF278">
        <v>1</v>
      </c>
      <c r="AG278">
        <v>-3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</row>
    <row r="279" spans="1:53">
      <c r="A279" t="s">
        <v>1152</v>
      </c>
      <c r="B279">
        <v>61384882</v>
      </c>
      <c r="C279">
        <v>61384882</v>
      </c>
      <c r="D279">
        <v>61384882</v>
      </c>
      <c r="E279">
        <v>61384882</v>
      </c>
      <c r="F279">
        <v>66739598</v>
      </c>
      <c r="G279">
        <v>66739598</v>
      </c>
      <c r="H279">
        <v>66739598</v>
      </c>
      <c r="I279">
        <v>66739598</v>
      </c>
      <c r="J279">
        <v>67824628</v>
      </c>
      <c r="K279">
        <v>67824628</v>
      </c>
      <c r="L279">
        <v>67824628</v>
      </c>
      <c r="M279">
        <v>67824628</v>
      </c>
      <c r="N279">
        <v>60588798</v>
      </c>
      <c r="O279">
        <v>60588798</v>
      </c>
      <c r="P279">
        <v>60588798</v>
      </c>
      <c r="Q279">
        <v>60588798</v>
      </c>
      <c r="R279">
        <v>56226230</v>
      </c>
      <c r="S279">
        <v>56226230</v>
      </c>
      <c r="T279">
        <v>56226230</v>
      </c>
      <c r="U279">
        <v>56226230</v>
      </c>
      <c r="V279">
        <v>58005650</v>
      </c>
      <c r="W279">
        <v>58005650</v>
      </c>
      <c r="X279">
        <v>58005650</v>
      </c>
      <c r="Y279">
        <v>58005650</v>
      </c>
      <c r="Z279">
        <v>40609916</v>
      </c>
      <c r="AA279">
        <v>40609916</v>
      </c>
      <c r="AB279">
        <v>40609916</v>
      </c>
      <c r="AC279">
        <v>40609916</v>
      </c>
      <c r="AD279">
        <v>35127058</v>
      </c>
      <c r="AE279">
        <v>35127058</v>
      </c>
      <c r="AF279">
        <v>35127058</v>
      </c>
      <c r="AG279">
        <v>35127058</v>
      </c>
      <c r="AH279">
        <v>53210590</v>
      </c>
      <c r="AI279">
        <v>53210590</v>
      </c>
      <c r="AJ279">
        <v>53210590</v>
      </c>
      <c r="AK279">
        <v>53210590</v>
      </c>
      <c r="AL279">
        <v>32457482</v>
      </c>
      <c r="AM279">
        <v>32457482</v>
      </c>
      <c r="AN279">
        <v>32457482</v>
      </c>
      <c r="AO279">
        <v>32457482</v>
      </c>
      <c r="AP279">
        <v>26674350.93</v>
      </c>
      <c r="AQ279">
        <v>26674351</v>
      </c>
      <c r="AR279">
        <v>26674350.93</v>
      </c>
      <c r="AS279">
        <v>26674351</v>
      </c>
      <c r="AT279">
        <v>27751132.800000001</v>
      </c>
      <c r="AU279">
        <v>27751133</v>
      </c>
      <c r="AV279">
        <v>27751133</v>
      </c>
      <c r="AW279">
        <v>27751133</v>
      </c>
      <c r="AX279">
        <v>18050910</v>
      </c>
      <c r="AY279">
        <v>18050910</v>
      </c>
      <c r="AZ279">
        <v>18050910</v>
      </c>
      <c r="BA279">
        <v>18050910</v>
      </c>
    </row>
    <row r="280" spans="1:53">
      <c r="A280" t="s">
        <v>1153</v>
      </c>
      <c r="B280">
        <v>61962028</v>
      </c>
      <c r="C280">
        <v>43665334</v>
      </c>
      <c r="D280">
        <v>48572426</v>
      </c>
      <c r="E280">
        <v>77392544</v>
      </c>
      <c r="F280">
        <v>61384882</v>
      </c>
      <c r="G280">
        <v>49627224</v>
      </c>
      <c r="H280">
        <v>47775390</v>
      </c>
      <c r="I280">
        <v>57290955</v>
      </c>
      <c r="J280">
        <v>66739598</v>
      </c>
      <c r="K280">
        <v>59420898</v>
      </c>
      <c r="L280">
        <v>63734366</v>
      </c>
      <c r="M280">
        <v>64909136</v>
      </c>
      <c r="N280">
        <v>67824628</v>
      </c>
      <c r="O280">
        <v>56675262</v>
      </c>
      <c r="P280">
        <v>53420087</v>
      </c>
      <c r="Q280">
        <v>57379762</v>
      </c>
      <c r="R280">
        <v>60588798</v>
      </c>
      <c r="S280">
        <v>50548044</v>
      </c>
      <c r="T280">
        <v>47940133</v>
      </c>
      <c r="U280">
        <v>45579375</v>
      </c>
      <c r="V280">
        <v>56226230</v>
      </c>
      <c r="W280">
        <v>38869391</v>
      </c>
      <c r="X280">
        <v>44206941</v>
      </c>
      <c r="Y280">
        <v>41466766</v>
      </c>
      <c r="Z280">
        <v>58005650</v>
      </c>
      <c r="AA280">
        <v>35639246</v>
      </c>
      <c r="AB280">
        <v>38386884</v>
      </c>
      <c r="AC280">
        <v>40235802</v>
      </c>
      <c r="AD280">
        <v>40609916</v>
      </c>
      <c r="AE280">
        <v>34394713</v>
      </c>
      <c r="AF280">
        <v>35293312</v>
      </c>
      <c r="AG280">
        <v>30715059</v>
      </c>
      <c r="AH280">
        <v>35127058</v>
      </c>
      <c r="AI280">
        <v>35165790</v>
      </c>
      <c r="AJ280">
        <v>41527835</v>
      </c>
      <c r="AK280">
        <v>42458705</v>
      </c>
      <c r="AL280">
        <v>53210590</v>
      </c>
      <c r="AM280">
        <v>31275861</v>
      </c>
      <c r="AN280">
        <v>28861222</v>
      </c>
      <c r="AO280">
        <v>26721153</v>
      </c>
      <c r="AP280">
        <v>32457482.079999998</v>
      </c>
      <c r="AQ280">
        <v>23716144</v>
      </c>
      <c r="AR280">
        <v>22773895.350000001</v>
      </c>
      <c r="AS280">
        <v>23118752</v>
      </c>
      <c r="AT280">
        <v>26674350.93</v>
      </c>
      <c r="AU280">
        <v>18477580</v>
      </c>
      <c r="AV280">
        <v>17355658</v>
      </c>
      <c r="AW280">
        <v>15295221</v>
      </c>
      <c r="AX280">
        <v>27751133</v>
      </c>
      <c r="AY280">
        <v>18221834</v>
      </c>
      <c r="AZ280">
        <v>20502059</v>
      </c>
      <c r="BA280">
        <v>18455813</v>
      </c>
    </row>
    <row r="281" spans="1:53">
      <c r="A281" t="s">
        <v>1154</v>
      </c>
      <c r="B281" t="s">
        <v>1155</v>
      </c>
      <c r="C281" t="s">
        <v>1156</v>
      </c>
      <c r="D281" t="s">
        <v>1157</v>
      </c>
      <c r="E281" t="s">
        <v>1158</v>
      </c>
      <c r="F281" t="s">
        <v>1159</v>
      </c>
      <c r="G281" t="s">
        <v>1160</v>
      </c>
      <c r="H281" t="s">
        <v>1161</v>
      </c>
      <c r="I281" t="s">
        <v>1162</v>
      </c>
      <c r="J281" t="s">
        <v>1163</v>
      </c>
      <c r="K281" t="s">
        <v>1164</v>
      </c>
      <c r="L281" t="s">
        <v>1165</v>
      </c>
      <c r="M281" t="s">
        <v>1166</v>
      </c>
      <c r="N281" t="s">
        <v>1167</v>
      </c>
      <c r="O281" t="s">
        <v>1168</v>
      </c>
      <c r="P281" t="s">
        <v>1169</v>
      </c>
      <c r="Q281" t="s">
        <v>1170</v>
      </c>
      <c r="R281" t="s">
        <v>1171</v>
      </c>
      <c r="S281" t="s">
        <v>1172</v>
      </c>
      <c r="T281" t="s">
        <v>1173</v>
      </c>
      <c r="U281" t="s">
        <v>1174</v>
      </c>
      <c r="V281" t="s">
        <v>1175</v>
      </c>
      <c r="W281" t="s">
        <v>1176</v>
      </c>
      <c r="X281" t="s">
        <v>1177</v>
      </c>
      <c r="Y281" t="s">
        <v>1178</v>
      </c>
      <c r="Z281" t="s">
        <v>1179</v>
      </c>
      <c r="AA281" t="s">
        <v>1180</v>
      </c>
      <c r="AB281" t="s">
        <v>1181</v>
      </c>
      <c r="AC281" t="s">
        <v>1182</v>
      </c>
      <c r="AD281" t="s">
        <v>1183</v>
      </c>
      <c r="AE281" t="s">
        <v>1184</v>
      </c>
      <c r="AF281" t="s">
        <v>1185</v>
      </c>
      <c r="AG281" t="s">
        <v>1186</v>
      </c>
      <c r="AH281" t="s">
        <v>1187</v>
      </c>
      <c r="AI281" t="s">
        <v>1188</v>
      </c>
      <c r="AJ281" t="s">
        <v>1189</v>
      </c>
      <c r="AK281" t="s">
        <v>1190</v>
      </c>
      <c r="AL281" t="s">
        <v>1191</v>
      </c>
      <c r="AM281" t="s">
        <v>1192</v>
      </c>
      <c r="AN281" t="s">
        <v>1193</v>
      </c>
      <c r="AO281" t="s">
        <v>1194</v>
      </c>
      <c r="AP281" t="s">
        <v>1195</v>
      </c>
      <c r="AQ281" t="s">
        <v>1196</v>
      </c>
      <c r="AR281" t="s">
        <v>1197</v>
      </c>
      <c r="AS281" t="s">
        <v>1198</v>
      </c>
      <c r="AT281" t="s">
        <v>1199</v>
      </c>
      <c r="AU281" t="s">
        <v>1200</v>
      </c>
      <c r="AV281" t="s">
        <v>1201</v>
      </c>
      <c r="AW281" t="s">
        <v>1202</v>
      </c>
      <c r="AX281" t="s">
        <v>1203</v>
      </c>
      <c r="AY281" t="s">
        <v>1204</v>
      </c>
      <c r="AZ281" t="s">
        <v>1205</v>
      </c>
      <c r="BA281" t="s">
        <v>1206</v>
      </c>
    </row>
    <row r="282" spans="1:53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4"/>
    </row>
    <row r="283" spans="1:53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4"/>
    </row>
    <row r="284" spans="1:53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4"/>
    </row>
    <row r="285" spans="1:53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4"/>
    </row>
    <row r="286" spans="1:53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4"/>
    </row>
    <row r="287" spans="1:53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4"/>
    </row>
    <row r="288" spans="1:53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4"/>
    </row>
    <row r="289" spans="1:52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4"/>
    </row>
    <row r="290" spans="1:52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4"/>
    </row>
    <row r="291" spans="1:52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2"/>
      <c r="AR291" s="132"/>
      <c r="AS291" s="132"/>
      <c r="AT291" s="132"/>
      <c r="AU291" s="132"/>
      <c r="AV291" s="132"/>
      <c r="AW291" s="132"/>
      <c r="AX291" s="132"/>
      <c r="AY291" s="132"/>
      <c r="AZ291" s="4"/>
    </row>
    <row r="292" spans="1:52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4"/>
    </row>
    <row r="293" spans="1:52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2"/>
      <c r="AR293" s="132"/>
      <c r="AS293" s="132"/>
      <c r="AT293" s="132"/>
      <c r="AU293" s="132"/>
      <c r="AV293" s="132"/>
      <c r="AW293" s="132"/>
      <c r="AX293" s="132"/>
      <c r="AY293" s="132"/>
      <c r="AZ293" s="4"/>
    </row>
    <row r="294" spans="1:52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32"/>
      <c r="AR294" s="132"/>
      <c r="AS294" s="132"/>
      <c r="AT294" s="132"/>
      <c r="AU294" s="132"/>
      <c r="AV294" s="132"/>
      <c r="AW294" s="132"/>
      <c r="AX294" s="132"/>
      <c r="AY294" s="132"/>
      <c r="AZ294" s="4"/>
    </row>
    <row r="295" spans="1:52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4"/>
    </row>
    <row r="296" spans="1:52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4"/>
    </row>
    <row r="297" spans="1:52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4"/>
    </row>
    <row r="298" spans="1:52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4"/>
    </row>
    <row r="299" spans="1:52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4"/>
    </row>
    <row r="300" spans="1:52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4"/>
    </row>
    <row r="301" spans="1:52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4"/>
    </row>
    <row r="302" spans="1:5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</row>
    <row r="303" spans="1:5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</row>
    <row r="304" spans="1:5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</row>
    <row r="305" spans="1:5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</row>
    <row r="306" spans="1:5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</row>
    <row r="307" spans="1:5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</row>
    <row r="308" spans="1:5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</row>
    <row r="309" spans="1:5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</row>
    <row r="310" spans="1:5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</row>
    <row r="315" spans="1:52" s="6" customFormat="1">
      <c r="B315" s="8">
        <v>2008</v>
      </c>
      <c r="C315" s="8">
        <v>2009</v>
      </c>
      <c r="D315" s="8">
        <v>2010</v>
      </c>
      <c r="E315" s="8">
        <v>2011</v>
      </c>
      <c r="F315" s="8">
        <v>2012</v>
      </c>
      <c r="G315" s="8">
        <v>2013</v>
      </c>
      <c r="H315" s="8">
        <v>2014</v>
      </c>
      <c r="I315" s="8">
        <v>2015</v>
      </c>
      <c r="J315" s="8">
        <v>2016</v>
      </c>
      <c r="K315" s="8">
        <v>2017</v>
      </c>
      <c r="L315" s="8">
        <v>2018</v>
      </c>
      <c r="M315" s="8">
        <v>2019</v>
      </c>
      <c r="N315" s="8">
        <v>2020</v>
      </c>
      <c r="O315" s="7"/>
      <c r="P315" s="8"/>
    </row>
    <row r="316" spans="1:52">
      <c r="A316" s="113"/>
      <c r="B316" s="258" t="s">
        <v>45</v>
      </c>
      <c r="C316" s="259"/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60"/>
      <c r="O316" s="9"/>
      <c r="P316" s="3"/>
    </row>
    <row r="317" spans="1:52">
      <c r="B317" s="282" t="s">
        <v>1211</v>
      </c>
      <c r="C317" s="283"/>
      <c r="D317" s="283"/>
      <c r="E317" s="283"/>
      <c r="F317" s="283"/>
      <c r="G317" s="283"/>
      <c r="H317" s="283"/>
      <c r="I317" s="283"/>
      <c r="J317" s="283"/>
      <c r="K317" s="283"/>
      <c r="L317" s="283"/>
      <c r="M317" s="283"/>
      <c r="N317" s="284"/>
      <c r="O317" s="9"/>
      <c r="P317" s="3"/>
    </row>
    <row r="318" spans="1:52">
      <c r="B318" s="10">
        <f t="shared" ref="B318:N321" si="0">IFERROR(VLOOKUP($B$317,$4:$127,MATCH($P318&amp;"/"&amp;B$315,$2:$2,0),FALSE),"")</f>
        <v>18455813</v>
      </c>
      <c r="C318" s="10">
        <f t="shared" si="0"/>
        <v>15295221</v>
      </c>
      <c r="D318" s="10">
        <f t="shared" si="0"/>
        <v>23118752</v>
      </c>
      <c r="E318" s="10">
        <f t="shared" si="0"/>
        <v>26721153</v>
      </c>
      <c r="F318" s="10">
        <f t="shared" si="0"/>
        <v>42458705</v>
      </c>
      <c r="G318" s="10">
        <f t="shared" si="0"/>
        <v>30715059</v>
      </c>
      <c r="H318" s="10">
        <f t="shared" si="0"/>
        <v>40235802</v>
      </c>
      <c r="I318" s="10">
        <f t="shared" si="0"/>
        <v>41466766</v>
      </c>
      <c r="J318" s="10">
        <f t="shared" si="0"/>
        <v>45579375</v>
      </c>
      <c r="K318" s="10">
        <f t="shared" si="0"/>
        <v>57379762</v>
      </c>
      <c r="L318" s="10">
        <f t="shared" si="0"/>
        <v>64909136</v>
      </c>
      <c r="M318" s="10">
        <f t="shared" si="0"/>
        <v>57290955</v>
      </c>
      <c r="N318" s="11">
        <f t="shared" si="0"/>
        <v>77392544</v>
      </c>
      <c r="O318" s="9"/>
      <c r="P318" s="12" t="s">
        <v>46</v>
      </c>
    </row>
    <row r="319" spans="1:52">
      <c r="B319" s="10">
        <f t="shared" si="0"/>
        <v>20502059</v>
      </c>
      <c r="C319" s="10">
        <f t="shared" si="0"/>
        <v>17355659</v>
      </c>
      <c r="D319" s="10">
        <f t="shared" si="0"/>
        <v>22773895.350000001</v>
      </c>
      <c r="E319" s="10">
        <f t="shared" si="0"/>
        <v>28861222</v>
      </c>
      <c r="F319" s="10">
        <f t="shared" si="0"/>
        <v>41527835</v>
      </c>
      <c r="G319" s="10">
        <f t="shared" si="0"/>
        <v>35293312</v>
      </c>
      <c r="H319" s="10">
        <f t="shared" si="0"/>
        <v>38386884</v>
      </c>
      <c r="I319" s="10">
        <f t="shared" si="0"/>
        <v>44206941</v>
      </c>
      <c r="J319" s="10">
        <f t="shared" si="0"/>
        <v>47940133</v>
      </c>
      <c r="K319" s="10">
        <f t="shared" si="0"/>
        <v>53420087</v>
      </c>
      <c r="L319" s="10">
        <f t="shared" si="0"/>
        <v>63734366</v>
      </c>
      <c r="M319" s="10">
        <f t="shared" si="0"/>
        <v>47775390</v>
      </c>
      <c r="N319" s="11">
        <f t="shared" si="0"/>
        <v>48572426</v>
      </c>
      <c r="O319" s="9"/>
      <c r="P319" s="12" t="s">
        <v>47</v>
      </c>
    </row>
    <row r="320" spans="1:52">
      <c r="B320" s="10">
        <f t="shared" si="0"/>
        <v>18221834</v>
      </c>
      <c r="C320" s="10">
        <f t="shared" si="0"/>
        <v>18477580</v>
      </c>
      <c r="D320" s="10">
        <f t="shared" si="0"/>
        <v>23716144</v>
      </c>
      <c r="E320" s="10">
        <f t="shared" si="0"/>
        <v>31275861</v>
      </c>
      <c r="F320" s="10">
        <f t="shared" si="0"/>
        <v>35165790</v>
      </c>
      <c r="G320" s="10">
        <f t="shared" si="0"/>
        <v>34394713</v>
      </c>
      <c r="H320" s="10">
        <f t="shared" si="0"/>
        <v>35639246</v>
      </c>
      <c r="I320" s="10">
        <f t="shared" si="0"/>
        <v>38869391</v>
      </c>
      <c r="J320" s="10">
        <f t="shared" si="0"/>
        <v>50548044</v>
      </c>
      <c r="K320" s="10">
        <f t="shared" si="0"/>
        <v>56675262</v>
      </c>
      <c r="L320" s="10">
        <f t="shared" si="0"/>
        <v>59420898</v>
      </c>
      <c r="M320" s="10">
        <f t="shared" si="0"/>
        <v>49627224</v>
      </c>
      <c r="N320" s="11">
        <f t="shared" si="0"/>
        <v>43665334</v>
      </c>
      <c r="O320" s="9"/>
      <c r="P320" s="12" t="s">
        <v>48</v>
      </c>
    </row>
    <row r="321" spans="2:16">
      <c r="B321" s="10">
        <f t="shared" si="0"/>
        <v>27751133</v>
      </c>
      <c r="C321" s="10">
        <f t="shared" si="0"/>
        <v>26674350.93</v>
      </c>
      <c r="D321" s="10">
        <f t="shared" si="0"/>
        <v>32457482.079999998</v>
      </c>
      <c r="E321" s="10">
        <f t="shared" si="0"/>
        <v>53210590</v>
      </c>
      <c r="F321" s="10">
        <f t="shared" si="0"/>
        <v>35127058</v>
      </c>
      <c r="G321" s="10">
        <f t="shared" si="0"/>
        <v>40609916</v>
      </c>
      <c r="H321" s="10">
        <f t="shared" si="0"/>
        <v>58005650</v>
      </c>
      <c r="I321" s="10">
        <f t="shared" si="0"/>
        <v>56226230</v>
      </c>
      <c r="J321" s="10">
        <f t="shared" si="0"/>
        <v>60588798</v>
      </c>
      <c r="K321" s="10">
        <f t="shared" si="0"/>
        <v>67824628</v>
      </c>
      <c r="L321" s="10">
        <f t="shared" si="0"/>
        <v>66739598</v>
      </c>
      <c r="M321" s="10">
        <f t="shared" si="0"/>
        <v>61384882</v>
      </c>
      <c r="N321" s="11">
        <f>IFERROR(VLOOKUP($B$317,$4:$127,MATCH($P321&amp;"/"&amp;N$315,$2:$2,0),FALSE),IFERROR(VLOOKUP($B$317,$4:$127,MATCH($P320&amp;"/"&amp;N$315,$2:$2,0),FALSE),IFERROR(VLOOKUP($B$317,$4:$127,MATCH($P319&amp;"/"&amp;N$315,$2:$2,0),FALSE),IFERROR(VLOOKUP($B$317,$4:$127,MATCH($P318&amp;"/"&amp;N$315,$2:$2,0),FALSE),""))))</f>
        <v>61962028</v>
      </c>
      <c r="O321" s="9"/>
      <c r="P321" s="12" t="s">
        <v>49</v>
      </c>
    </row>
    <row r="322" spans="2:16">
      <c r="B322" s="13">
        <f t="shared" ref="B322:N322" si="1">+B321/B$351</f>
        <v>2.1288817009866616E-2</v>
      </c>
      <c r="C322" s="13">
        <f t="shared" si="1"/>
        <v>1.9634685984155072E-2</v>
      </c>
      <c r="D322" s="13">
        <f t="shared" si="1"/>
        <v>2.0919694094238668E-2</v>
      </c>
      <c r="E322" s="13">
        <f t="shared" si="1"/>
        <v>3.088360229428528E-2</v>
      </c>
      <c r="F322" s="13">
        <f t="shared" si="1"/>
        <v>1.6908799282594821E-2</v>
      </c>
      <c r="G322" s="13">
        <f t="shared" si="1"/>
        <v>1.7733237080739005E-2</v>
      </c>
      <c r="H322" s="13">
        <f t="shared" si="1"/>
        <v>2.427891741067938E-2</v>
      </c>
      <c r="I322" s="13">
        <f t="shared" si="1"/>
        <v>2.2003722379369695E-2</v>
      </c>
      <c r="J322" s="13">
        <f t="shared" si="1"/>
        <v>2.1290097434494931E-2</v>
      </c>
      <c r="K322" s="13">
        <f t="shared" si="1"/>
        <v>2.3381024083743797E-2</v>
      </c>
      <c r="L322" s="13">
        <f t="shared" si="1"/>
        <v>2.1152987993126253E-2</v>
      </c>
      <c r="M322" s="13">
        <f t="shared" si="1"/>
        <v>1.8635989921031305E-2</v>
      </c>
      <c r="N322" s="13">
        <f t="shared" si="1"/>
        <v>1.6935078701079964E-2</v>
      </c>
      <c r="O322" s="9">
        <f>RATE(M$315-I$315,,-I322,M322)</f>
        <v>-4.0678721615598268E-2</v>
      </c>
      <c r="P322" s="14" t="s">
        <v>50</v>
      </c>
    </row>
    <row r="323" spans="2:16">
      <c r="B323" s="282" t="s">
        <v>1212</v>
      </c>
      <c r="C323" s="283"/>
      <c r="D323" s="283"/>
      <c r="E323" s="283"/>
      <c r="F323" s="283"/>
      <c r="G323" s="283"/>
      <c r="H323" s="283"/>
      <c r="I323" s="283"/>
      <c r="J323" s="283"/>
      <c r="K323" s="283"/>
      <c r="L323" s="283"/>
      <c r="M323" s="283"/>
      <c r="N323" s="284"/>
      <c r="O323" s="9"/>
      <c r="P323" s="3"/>
    </row>
    <row r="324" spans="2:16">
      <c r="B324" s="11">
        <f t="shared" ref="B324:N327" si="2">IFERROR(VLOOKUP($B$323,$4:$127,MATCH($P324&amp;"/"&amp;B$315,$2:$2,0),FALSE),"0")</f>
        <v>95997030</v>
      </c>
      <c r="C324" s="11">
        <f t="shared" si="2"/>
        <v>73377873</v>
      </c>
      <c r="D324" s="11">
        <f t="shared" si="2"/>
        <v>91636610</v>
      </c>
      <c r="E324" s="11">
        <f t="shared" si="2"/>
        <v>225009985</v>
      </c>
      <c r="F324" s="11">
        <f t="shared" si="2"/>
        <v>147503004</v>
      </c>
      <c r="G324" s="11">
        <f t="shared" si="2"/>
        <v>284484331</v>
      </c>
      <c r="H324" s="11">
        <f t="shared" si="2"/>
        <v>209366769</v>
      </c>
      <c r="I324" s="11">
        <f t="shared" si="2"/>
        <v>227338335</v>
      </c>
      <c r="J324" s="11">
        <f t="shared" si="2"/>
        <v>402744003</v>
      </c>
      <c r="K324" s="11">
        <f t="shared" si="2"/>
        <v>360520668</v>
      </c>
      <c r="L324" s="11">
        <f t="shared" si="2"/>
        <v>487751700</v>
      </c>
      <c r="M324" s="11">
        <f t="shared" si="2"/>
        <v>414549310</v>
      </c>
      <c r="N324" s="11">
        <f t="shared" si="2"/>
        <v>439673074</v>
      </c>
      <c r="O324" s="9"/>
      <c r="P324" s="12" t="s">
        <v>46</v>
      </c>
    </row>
    <row r="325" spans="2:16">
      <c r="B325" s="11">
        <f t="shared" si="2"/>
        <v>40387363</v>
      </c>
      <c r="C325" s="11">
        <f t="shared" si="2"/>
        <v>66771976</v>
      </c>
      <c r="D325" s="11">
        <f t="shared" si="2"/>
        <v>146884766.41999999</v>
      </c>
      <c r="E325" s="11">
        <f t="shared" si="2"/>
        <v>135085155</v>
      </c>
      <c r="F325" s="11">
        <f t="shared" si="2"/>
        <v>124950201</v>
      </c>
      <c r="G325" s="11">
        <f t="shared" si="2"/>
        <v>262542524</v>
      </c>
      <c r="H325" s="11">
        <f t="shared" si="2"/>
        <v>206120614</v>
      </c>
      <c r="I325" s="11">
        <f t="shared" si="2"/>
        <v>227429174</v>
      </c>
      <c r="J325" s="11">
        <f t="shared" si="2"/>
        <v>378597451</v>
      </c>
      <c r="K325" s="11">
        <f t="shared" si="2"/>
        <v>373990358</v>
      </c>
      <c r="L325" s="11">
        <f t="shared" si="2"/>
        <v>443227557</v>
      </c>
      <c r="M325" s="11">
        <f t="shared" si="2"/>
        <v>424168814</v>
      </c>
      <c r="N325" s="11">
        <f t="shared" si="2"/>
        <v>449488733</v>
      </c>
      <c r="O325" s="9"/>
      <c r="P325" s="12" t="s">
        <v>47</v>
      </c>
    </row>
    <row r="326" spans="2:16">
      <c r="B326" s="11">
        <f t="shared" si="2"/>
        <v>64377454</v>
      </c>
      <c r="C326" s="11">
        <f t="shared" si="2"/>
        <v>102261005</v>
      </c>
      <c r="D326" s="11">
        <f t="shared" si="2"/>
        <v>87542575</v>
      </c>
      <c r="E326" s="11">
        <f t="shared" si="2"/>
        <v>165266962</v>
      </c>
      <c r="F326" s="11">
        <f t="shared" si="2"/>
        <v>223197021</v>
      </c>
      <c r="G326" s="11">
        <f t="shared" si="2"/>
        <v>241810408</v>
      </c>
      <c r="H326" s="11">
        <f t="shared" si="2"/>
        <v>252645893</v>
      </c>
      <c r="I326" s="11">
        <f t="shared" si="2"/>
        <v>311704954</v>
      </c>
      <c r="J326" s="11">
        <f t="shared" si="2"/>
        <v>351110127</v>
      </c>
      <c r="K326" s="11">
        <f t="shared" si="2"/>
        <v>454086397</v>
      </c>
      <c r="L326" s="11">
        <f t="shared" si="2"/>
        <v>427031218</v>
      </c>
      <c r="M326" s="11">
        <f t="shared" si="2"/>
        <v>398969215</v>
      </c>
      <c r="N326" s="11">
        <f t="shared" si="2"/>
        <v>384214253</v>
      </c>
      <c r="O326" s="9"/>
      <c r="P326" s="12" t="s">
        <v>48</v>
      </c>
    </row>
    <row r="327" spans="2:16">
      <c r="B327" s="11">
        <f t="shared" si="2"/>
        <v>198734364</v>
      </c>
      <c r="C327" s="11">
        <f t="shared" si="2"/>
        <v>63383671.57</v>
      </c>
      <c r="D327" s="11">
        <f t="shared" si="2"/>
        <v>97591570.359999999</v>
      </c>
      <c r="E327" s="11">
        <f t="shared" si="2"/>
        <v>111968713</v>
      </c>
      <c r="F327" s="11">
        <f t="shared" si="2"/>
        <v>249978713</v>
      </c>
      <c r="G327" s="11">
        <f t="shared" si="2"/>
        <v>203282320</v>
      </c>
      <c r="H327" s="11">
        <f t="shared" si="2"/>
        <v>135518408</v>
      </c>
      <c r="I327" s="11">
        <f t="shared" si="2"/>
        <v>308744496</v>
      </c>
      <c r="J327" s="11">
        <f t="shared" si="2"/>
        <v>349206519</v>
      </c>
      <c r="K327" s="11">
        <f t="shared" si="2"/>
        <v>426092013</v>
      </c>
      <c r="L327" s="11">
        <f t="shared" si="2"/>
        <v>461987288</v>
      </c>
      <c r="M327" s="11">
        <f t="shared" si="2"/>
        <v>385940044</v>
      </c>
      <c r="N327" s="11">
        <f>IFERROR(VLOOKUP($B$323,$4:$127,MATCH($P327&amp;"/"&amp;N$315,$2:$2,0),FALSE),IFERROR(VLOOKUP($B$323,$4:$127,MATCH($P326&amp;"/"&amp;N$315,$2:$2,0),FALSE),IFERROR(VLOOKUP($B$323,$4:$127,MATCH($P325&amp;"/"&amp;N$315,$2:$2,0),FALSE),IFERROR(VLOOKUP($B$323,$4:$127,MATCH($P324&amp;"/"&amp;N$315,$2:$2,0),FALSE),""))))</f>
        <v>417419545</v>
      </c>
      <c r="O327" s="9"/>
      <c r="P327" s="12" t="s">
        <v>49</v>
      </c>
    </row>
    <row r="328" spans="2:16">
      <c r="B328" s="13">
        <f t="shared" ref="B328:N328" si="3">+B327/B$351</f>
        <v>0.15245573969063617</v>
      </c>
      <c r="C328" s="13">
        <f t="shared" si="3"/>
        <v>4.6655998905678613E-2</v>
      </c>
      <c r="D328" s="13">
        <f t="shared" si="3"/>
        <v>6.2900313495530699E-2</v>
      </c>
      <c r="E328" s="13">
        <f t="shared" si="3"/>
        <v>6.4987011076084095E-2</v>
      </c>
      <c r="F328" s="13">
        <f t="shared" si="3"/>
        <v>0.1203300282943814</v>
      </c>
      <c r="G328" s="13">
        <f t="shared" si="3"/>
        <v>8.8767816581611564E-2</v>
      </c>
      <c r="H328" s="13">
        <f t="shared" si="3"/>
        <v>5.6722754343046786E-2</v>
      </c>
      <c r="I328" s="13">
        <f t="shared" si="3"/>
        <v>0.12082489215695978</v>
      </c>
      <c r="J328" s="13">
        <f t="shared" si="3"/>
        <v>0.12270652430290505</v>
      </c>
      <c r="K328" s="13">
        <f t="shared" si="3"/>
        <v>0.14688569494024908</v>
      </c>
      <c r="L328" s="13">
        <f t="shared" si="3"/>
        <v>0.14642598770284712</v>
      </c>
      <c r="M328" s="13">
        <f t="shared" si="3"/>
        <v>0.11716850364078861</v>
      </c>
      <c r="N328" s="13">
        <f t="shared" si="3"/>
        <v>0.11408653128564464</v>
      </c>
      <c r="O328" s="9">
        <f>RATE(M$315-I$315,,-I328,M328)</f>
        <v>-7.6528726109587148E-3</v>
      </c>
      <c r="P328" s="14" t="s">
        <v>50</v>
      </c>
    </row>
    <row r="329" spans="2:16">
      <c r="B329" s="279" t="s">
        <v>1218</v>
      </c>
      <c r="C329" s="280"/>
      <c r="D329" s="280"/>
      <c r="E329" s="280"/>
      <c r="F329" s="280"/>
      <c r="G329" s="280"/>
      <c r="H329" s="280"/>
      <c r="I329" s="280"/>
      <c r="J329" s="280"/>
      <c r="K329" s="280"/>
      <c r="L329" s="280"/>
      <c r="M329" s="280"/>
      <c r="N329" s="281"/>
      <c r="O329" s="9"/>
      <c r="P329" s="3"/>
    </row>
    <row r="330" spans="2:16">
      <c r="B330" s="21">
        <f t="shared" ref="B330:N333" si="4">IFERROR(VLOOKUP($B$329,$4:$127,MATCH($P330&amp;"/"&amp;B$315,$2:$2,0),FALSE),"")</f>
        <v>774143373</v>
      </c>
      <c r="C330" s="21">
        <f t="shared" si="4"/>
        <v>847879326</v>
      </c>
      <c r="D330" s="21">
        <f t="shared" si="4"/>
        <v>928558005</v>
      </c>
      <c r="E330" s="21">
        <f t="shared" si="4"/>
        <v>1046713214</v>
      </c>
      <c r="F330" s="21">
        <f t="shared" si="4"/>
        <v>1180750109</v>
      </c>
      <c r="G330" s="21">
        <f t="shared" si="4"/>
        <v>1312121874</v>
      </c>
      <c r="H330" s="21">
        <f t="shared" si="4"/>
        <v>1406143483</v>
      </c>
      <c r="I330" s="21">
        <f t="shared" si="4"/>
        <v>1498212443</v>
      </c>
      <c r="J330" s="21">
        <f t="shared" si="4"/>
        <v>1545193335</v>
      </c>
      <c r="K330" s="21">
        <f t="shared" si="4"/>
        <v>1616962452</v>
      </c>
      <c r="L330" s="21">
        <f t="shared" si="4"/>
        <v>1736626330</v>
      </c>
      <c r="M330" s="21">
        <f t="shared" si="4"/>
        <v>1796228950</v>
      </c>
      <c r="N330" s="21">
        <f t="shared" si="4"/>
        <v>1929161211</v>
      </c>
      <c r="O330" s="9"/>
      <c r="P330" s="12" t="s">
        <v>46</v>
      </c>
    </row>
    <row r="331" spans="2:16">
      <c r="B331" s="10">
        <f t="shared" si="4"/>
        <v>817716345</v>
      </c>
      <c r="C331" s="10">
        <f t="shared" si="4"/>
        <v>851005238</v>
      </c>
      <c r="D331" s="10">
        <f t="shared" si="4"/>
        <v>943420668.27999997</v>
      </c>
      <c r="E331" s="10">
        <f t="shared" si="4"/>
        <v>1129968062</v>
      </c>
      <c r="F331" s="10">
        <f t="shared" si="4"/>
        <v>1215457878</v>
      </c>
      <c r="G331" s="10">
        <f t="shared" si="4"/>
        <v>1346665770</v>
      </c>
      <c r="H331" s="10">
        <f t="shared" si="4"/>
        <v>1426376861</v>
      </c>
      <c r="I331" s="10">
        <f t="shared" si="4"/>
        <v>1513309922</v>
      </c>
      <c r="J331" s="10">
        <f t="shared" si="4"/>
        <v>1589940010</v>
      </c>
      <c r="K331" s="10">
        <f t="shared" si="4"/>
        <v>1661392709</v>
      </c>
      <c r="L331" s="10">
        <f t="shared" si="4"/>
        <v>1732958246</v>
      </c>
      <c r="M331" s="10">
        <f t="shared" si="4"/>
        <v>1816251984</v>
      </c>
      <c r="N331" s="10">
        <f t="shared" si="4"/>
        <v>2001976618</v>
      </c>
      <c r="O331" s="9"/>
      <c r="P331" s="12" t="s">
        <v>47</v>
      </c>
    </row>
    <row r="332" spans="2:16">
      <c r="B332" s="10">
        <f t="shared" si="4"/>
        <v>844492941</v>
      </c>
      <c r="C332" s="10">
        <f t="shared" si="4"/>
        <v>851095083</v>
      </c>
      <c r="D332" s="10">
        <f t="shared" si="4"/>
        <v>968772852</v>
      </c>
      <c r="E332" s="10">
        <f t="shared" si="4"/>
        <v>1162474860</v>
      </c>
      <c r="F332" s="10">
        <f t="shared" si="4"/>
        <v>1246425337</v>
      </c>
      <c r="G332" s="10">
        <f t="shared" si="4"/>
        <v>1370607207</v>
      </c>
      <c r="H332" s="10">
        <f t="shared" si="4"/>
        <v>1454048166</v>
      </c>
      <c r="I332" s="10">
        <f t="shared" si="4"/>
        <v>1520186135</v>
      </c>
      <c r="J332" s="10">
        <f t="shared" si="4"/>
        <v>1592314258</v>
      </c>
      <c r="K332" s="10">
        <f t="shared" si="4"/>
        <v>1658800975</v>
      </c>
      <c r="L332" s="10">
        <f t="shared" si="4"/>
        <v>1738897362</v>
      </c>
      <c r="M332" s="10">
        <f t="shared" si="4"/>
        <v>1830320841</v>
      </c>
      <c r="N332" s="10">
        <f t="shared" si="4"/>
        <v>2032786353</v>
      </c>
      <c r="O332" s="9"/>
      <c r="P332" s="12" t="s">
        <v>48</v>
      </c>
    </row>
    <row r="333" spans="2:16">
      <c r="B333" s="23">
        <f t="shared" si="4"/>
        <v>875722182</v>
      </c>
      <c r="C333" s="23">
        <f t="shared" si="4"/>
        <v>910384174.89999998</v>
      </c>
      <c r="D333" s="23">
        <f t="shared" si="4"/>
        <v>1044098281.17</v>
      </c>
      <c r="E333" s="23">
        <f t="shared" si="4"/>
        <v>1172596315</v>
      </c>
      <c r="F333" s="23">
        <f t="shared" si="4"/>
        <v>1285309737</v>
      </c>
      <c r="G333" s="23">
        <f t="shared" si="4"/>
        <v>1396806622</v>
      </c>
      <c r="H333" s="23">
        <f t="shared" si="4"/>
        <v>1479113157</v>
      </c>
      <c r="I333" s="23">
        <f t="shared" si="4"/>
        <v>1548657961</v>
      </c>
      <c r="J333" s="23">
        <f t="shared" si="4"/>
        <v>1615860524</v>
      </c>
      <c r="K333" s="23">
        <f t="shared" si="4"/>
        <v>1702740023</v>
      </c>
      <c r="L333" s="23">
        <f t="shared" si="4"/>
        <v>1797973745</v>
      </c>
      <c r="M333" s="23">
        <f t="shared" si="4"/>
        <v>1879907006</v>
      </c>
      <c r="N333" s="23">
        <f>IFERROR(VLOOKUP($B$329,$4:$127,MATCH($P333&amp;"/"&amp;N$315,$2:$2,0),FALSE),IFERROR(VLOOKUP($B$329,$4:$127,MATCH($P332&amp;"/"&amp;N$315,$2:$2,0),FALSE),IFERROR(VLOOKUP($B$329,$4:$127,MATCH($P331&amp;"/"&amp;N$315,$2:$2,0),FALSE),IFERROR(VLOOKUP($B$329,$4:$127,MATCH($P330&amp;"/"&amp;N$315,$2:$2,0),FALSE),""))))</f>
        <v>2121700105</v>
      </c>
      <c r="O333" s="9">
        <f>RATE(M$315-I$315,,-I333,M333)</f>
        <v>4.9651701846808581E-2</v>
      </c>
      <c r="P333" s="12" t="s">
        <v>49</v>
      </c>
    </row>
    <row r="334" spans="2:16">
      <c r="B334" s="13">
        <f t="shared" ref="B334:N334" si="5">+B333/B$351</f>
        <v>0.67179560863619903</v>
      </c>
      <c r="C334" s="13">
        <f t="shared" si="5"/>
        <v>0.67012342478414</v>
      </c>
      <c r="D334" s="13">
        <f t="shared" si="5"/>
        <v>0.67294858524641277</v>
      </c>
      <c r="E334" s="13">
        <f t="shared" si="5"/>
        <v>0.68057877659699817</v>
      </c>
      <c r="F334" s="13">
        <f t="shared" si="5"/>
        <v>0.61869810898759969</v>
      </c>
      <c r="G334" s="13">
        <f t="shared" si="5"/>
        <v>0.60994716127637871</v>
      </c>
      <c r="H334" s="13">
        <f t="shared" si="5"/>
        <v>0.61909945289557555</v>
      </c>
      <c r="I334" s="13">
        <f t="shared" si="5"/>
        <v>0.60605592504503214</v>
      </c>
      <c r="J334" s="13">
        <f t="shared" si="5"/>
        <v>0.56779188780926193</v>
      </c>
      <c r="K334" s="13">
        <f t="shared" si="5"/>
        <v>0.58698155316262801</v>
      </c>
      <c r="L334" s="13">
        <f t="shared" si="5"/>
        <v>0.56986434110587914</v>
      </c>
      <c r="M334" s="13">
        <f t="shared" si="5"/>
        <v>0.57072567177521238</v>
      </c>
      <c r="N334" s="13">
        <f t="shared" si="5"/>
        <v>0.57988996516164093</v>
      </c>
      <c r="O334" s="9">
        <f>RATE(M$315-I$315,,-I334,M334)</f>
        <v>-1.4903725491236402E-2</v>
      </c>
      <c r="P334" s="14" t="s">
        <v>50</v>
      </c>
    </row>
    <row r="335" spans="2:16">
      <c r="B335" s="282" t="s">
        <v>967</v>
      </c>
      <c r="C335" s="283"/>
      <c r="D335" s="283"/>
      <c r="E335" s="283"/>
      <c r="F335" s="283"/>
      <c r="G335" s="283"/>
      <c r="H335" s="283"/>
      <c r="I335" s="283"/>
      <c r="J335" s="283"/>
      <c r="K335" s="283"/>
      <c r="L335" s="283"/>
      <c r="M335" s="283"/>
      <c r="N335" s="284"/>
      <c r="O335" s="9"/>
      <c r="P335" s="3"/>
    </row>
    <row r="336" spans="2:16">
      <c r="B336" s="11">
        <f t="shared" ref="B336:N339" si="6">IFERROR(VLOOKUP($B$335,$4:$127,MATCH($P336&amp;"/"&amp;B$315,$2:$2,0),FALSE),"")</f>
        <v>25103206</v>
      </c>
      <c r="C336" s="11">
        <f t="shared" si="6"/>
        <v>30754082</v>
      </c>
      <c r="D336" s="11">
        <f t="shared" si="6"/>
        <v>38915795</v>
      </c>
      <c r="E336" s="11">
        <f t="shared" si="6"/>
        <v>38877302</v>
      </c>
      <c r="F336" s="11">
        <f t="shared" si="6"/>
        <v>40333888</v>
      </c>
      <c r="G336" s="11">
        <f t="shared" si="6"/>
        <v>40634336</v>
      </c>
      <c r="H336" s="11">
        <f t="shared" si="6"/>
        <v>41179458</v>
      </c>
      <c r="I336" s="11">
        <f t="shared" si="6"/>
        <v>45070381</v>
      </c>
      <c r="J336" s="11">
        <f t="shared" si="6"/>
        <v>50022717</v>
      </c>
      <c r="K336" s="11">
        <f t="shared" si="6"/>
        <v>49554682</v>
      </c>
      <c r="L336" s="11">
        <f t="shared" si="6"/>
        <v>49661207</v>
      </c>
      <c r="M336" s="11">
        <f t="shared" si="6"/>
        <v>52454301</v>
      </c>
      <c r="N336" s="11">
        <f t="shared" si="6"/>
        <v>55015946</v>
      </c>
      <c r="O336" s="9"/>
      <c r="P336" s="12" t="s">
        <v>46</v>
      </c>
    </row>
    <row r="337" spans="1:16">
      <c r="B337" s="11">
        <f t="shared" si="6"/>
        <v>27551811</v>
      </c>
      <c r="C337" s="11">
        <f t="shared" si="6"/>
        <v>32309104</v>
      </c>
      <c r="D337" s="11">
        <f t="shared" si="6"/>
        <v>38819295.060000002</v>
      </c>
      <c r="E337" s="11">
        <f t="shared" si="6"/>
        <v>39103805</v>
      </c>
      <c r="F337" s="11">
        <f t="shared" si="6"/>
        <v>40359224</v>
      </c>
      <c r="G337" s="11">
        <f t="shared" si="6"/>
        <v>39750194</v>
      </c>
      <c r="H337" s="11">
        <f t="shared" si="6"/>
        <v>43108301</v>
      </c>
      <c r="I337" s="11">
        <f t="shared" si="6"/>
        <v>45074054</v>
      </c>
      <c r="J337" s="11">
        <f t="shared" si="6"/>
        <v>49649809</v>
      </c>
      <c r="K337" s="11">
        <f t="shared" si="6"/>
        <v>50441373</v>
      </c>
      <c r="L337" s="11">
        <f t="shared" si="6"/>
        <v>49108945</v>
      </c>
      <c r="M337" s="11">
        <f t="shared" si="6"/>
        <v>52748134</v>
      </c>
      <c r="N337" s="11">
        <f t="shared" si="6"/>
        <v>56114331</v>
      </c>
      <c r="O337" s="9"/>
      <c r="P337" s="12" t="s">
        <v>47</v>
      </c>
    </row>
    <row r="338" spans="1:16">
      <c r="B338" s="11">
        <f t="shared" si="6"/>
        <v>28380204</v>
      </c>
      <c r="C338" s="11">
        <f t="shared" si="6"/>
        <v>33192786</v>
      </c>
      <c r="D338" s="11">
        <f t="shared" si="6"/>
        <v>38664782</v>
      </c>
      <c r="E338" s="11">
        <f t="shared" si="6"/>
        <v>38789836</v>
      </c>
      <c r="F338" s="11">
        <f t="shared" si="6"/>
        <v>40480668</v>
      </c>
      <c r="G338" s="11">
        <f t="shared" si="6"/>
        <v>40325681</v>
      </c>
      <c r="H338" s="11">
        <f t="shared" si="6"/>
        <v>43927116</v>
      </c>
      <c r="I338" s="11">
        <f t="shared" si="6"/>
        <v>45132453</v>
      </c>
      <c r="J338" s="11">
        <f t="shared" si="6"/>
        <v>49491039</v>
      </c>
      <c r="K338" s="11">
        <f t="shared" si="6"/>
        <v>49933884</v>
      </c>
      <c r="L338" s="11">
        <f t="shared" si="6"/>
        <v>48882922</v>
      </c>
      <c r="M338" s="11">
        <f t="shared" si="6"/>
        <v>52742172</v>
      </c>
      <c r="N338" s="11">
        <f t="shared" si="6"/>
        <v>55767829</v>
      </c>
      <c r="O338" s="9"/>
      <c r="P338" s="12" t="s">
        <v>48</v>
      </c>
    </row>
    <row r="339" spans="1:16">
      <c r="B339" s="11">
        <f t="shared" si="6"/>
        <v>29657262</v>
      </c>
      <c r="C339" s="11">
        <f t="shared" si="6"/>
        <v>38518349.530000001</v>
      </c>
      <c r="D339" s="11">
        <f t="shared" si="6"/>
        <v>39636002.350000001</v>
      </c>
      <c r="E339" s="11">
        <f t="shared" si="6"/>
        <v>38660218</v>
      </c>
      <c r="F339" s="11">
        <f t="shared" si="6"/>
        <v>40565446</v>
      </c>
      <c r="G339" s="11">
        <f t="shared" si="6"/>
        <v>40838577</v>
      </c>
      <c r="H339" s="11">
        <f t="shared" si="6"/>
        <v>44608689</v>
      </c>
      <c r="I339" s="11">
        <f t="shared" si="6"/>
        <v>45284434</v>
      </c>
      <c r="J339" s="11">
        <f t="shared" si="6"/>
        <v>49727867</v>
      </c>
      <c r="K339" s="11">
        <f t="shared" si="6"/>
        <v>50136653</v>
      </c>
      <c r="L339" s="11">
        <f t="shared" si="6"/>
        <v>48525133</v>
      </c>
      <c r="M339" s="11">
        <f t="shared" si="6"/>
        <v>52697530</v>
      </c>
      <c r="N339" s="11">
        <f>IFERROR(VLOOKUP($B$335,$4:$127,MATCH($P339&amp;"/"&amp;N$315,$2:$2,0),FALSE),IFERROR(VLOOKUP($B$335,$4:$127,MATCH($P338&amp;"/"&amp;N$315,$2:$2,0),FALSE),IFERROR(VLOOKUP($B$335,$4:$127,MATCH($P337&amp;"/"&amp;N$315,$2:$2,0),FALSE),IFERROR(VLOOKUP($B$335,$4:$127,MATCH($P336&amp;"/"&amp;N$315,$2:$2,0),FALSE),""))))</f>
        <v>57629924</v>
      </c>
      <c r="O339" s="9">
        <f>RATE(M$315-I$315,,-I339,M339)</f>
        <v>3.8628723539028534E-2</v>
      </c>
      <c r="P339" s="12" t="s">
        <v>49</v>
      </c>
    </row>
    <row r="340" spans="1:16">
      <c r="A340" s="113"/>
      <c r="B340" s="13">
        <f t="shared" ref="B340:N340" si="7">+B339/B$351</f>
        <v>2.2751071955572796E-2</v>
      </c>
      <c r="C340" s="13">
        <f t="shared" si="7"/>
        <v>2.8352918488407888E-2</v>
      </c>
      <c r="D340" s="13">
        <f t="shared" si="7"/>
        <v>2.5546437713092163E-2</v>
      </c>
      <c r="E340" s="13">
        <f t="shared" si="7"/>
        <v>2.2438518297248144E-2</v>
      </c>
      <c r="F340" s="13">
        <f t="shared" si="7"/>
        <v>1.952662771311332E-2</v>
      </c>
      <c r="G340" s="13">
        <f t="shared" si="7"/>
        <v>1.7833087071172843E-2</v>
      </c>
      <c r="H340" s="13">
        <f t="shared" si="7"/>
        <v>1.8671468659168234E-2</v>
      </c>
      <c r="I340" s="13">
        <f t="shared" si="7"/>
        <v>1.7721730833507598E-2</v>
      </c>
      <c r="J340" s="13">
        <f t="shared" si="7"/>
        <v>1.747371079452022E-2</v>
      </c>
      <c r="K340" s="13">
        <f t="shared" si="7"/>
        <v>1.7283490169253943E-2</v>
      </c>
      <c r="L340" s="13">
        <f t="shared" si="7"/>
        <v>1.5379948133847833E-2</v>
      </c>
      <c r="M340" s="13">
        <f t="shared" si="7"/>
        <v>1.5998574990227152E-2</v>
      </c>
      <c r="N340" s="13">
        <f t="shared" si="7"/>
        <v>1.5751054798872254E-2</v>
      </c>
      <c r="O340" s="9">
        <f>RATE(M$315-I$315,,-I340,M340)</f>
        <v>-2.5248771229627084E-2</v>
      </c>
      <c r="P340" s="14" t="s">
        <v>50</v>
      </c>
    </row>
    <row r="341" spans="1:16">
      <c r="B341" s="279" t="s">
        <v>1223</v>
      </c>
      <c r="C341" s="280"/>
      <c r="D341" s="280"/>
      <c r="E341" s="280"/>
      <c r="F341" s="280"/>
      <c r="G341" s="280"/>
      <c r="H341" s="280"/>
      <c r="I341" s="280"/>
      <c r="J341" s="280"/>
      <c r="K341" s="280"/>
      <c r="L341" s="280"/>
      <c r="M341" s="280"/>
      <c r="N341" s="281"/>
      <c r="O341" s="9"/>
      <c r="P341" s="3"/>
    </row>
    <row r="342" spans="1:16">
      <c r="B342" s="11">
        <f t="shared" ref="B342:N345" si="8">IFERROR(VLOOKUP($B$341,$4:$127,MATCH($P342&amp;"/"&amp;B$315,$2:$2,0),FALSE),"")</f>
        <v>7352904</v>
      </c>
      <c r="C342" s="11">
        <f t="shared" si="8"/>
        <v>9918530</v>
      </c>
      <c r="D342" s="11">
        <f t="shared" si="8"/>
        <v>14352556</v>
      </c>
      <c r="E342" s="11">
        <f t="shared" si="8"/>
        <v>17427939</v>
      </c>
      <c r="F342" s="11">
        <f t="shared" si="8"/>
        <v>19483334</v>
      </c>
      <c r="G342" s="11">
        <f t="shared" si="8"/>
        <v>22358166</v>
      </c>
      <c r="H342" s="11">
        <f t="shared" si="8"/>
        <v>24076322</v>
      </c>
      <c r="I342" s="11">
        <f t="shared" si="8"/>
        <v>26107354</v>
      </c>
      <c r="J342" s="11">
        <f t="shared" si="8"/>
        <v>23856143</v>
      </c>
      <c r="K342" s="11">
        <f t="shared" si="8"/>
        <v>23940470</v>
      </c>
      <c r="L342" s="11">
        <f t="shared" si="8"/>
        <v>24259720</v>
      </c>
      <c r="M342" s="11">
        <f t="shared" si="8"/>
        <v>23907428</v>
      </c>
      <c r="N342" s="11">
        <f t="shared" si="8"/>
        <v>23419778</v>
      </c>
      <c r="O342" s="9"/>
      <c r="P342" s="12" t="s">
        <v>46</v>
      </c>
    </row>
    <row r="343" spans="1:16">
      <c r="B343" s="11">
        <f t="shared" si="8"/>
        <v>7817517</v>
      </c>
      <c r="C343" s="11">
        <f t="shared" si="8"/>
        <v>10122995</v>
      </c>
      <c r="D343" s="11">
        <f t="shared" si="8"/>
        <v>15070321.23</v>
      </c>
      <c r="E343" s="11">
        <f t="shared" si="8"/>
        <v>17925651</v>
      </c>
      <c r="F343" s="11">
        <f t="shared" si="8"/>
        <v>20163322</v>
      </c>
      <c r="G343" s="11">
        <f t="shared" si="8"/>
        <v>21381187</v>
      </c>
      <c r="H343" s="11">
        <f t="shared" si="8"/>
        <v>24318614</v>
      </c>
      <c r="I343" s="11">
        <f t="shared" si="8"/>
        <v>26236300</v>
      </c>
      <c r="J343" s="11">
        <f t="shared" si="8"/>
        <v>23718084</v>
      </c>
      <c r="K343" s="11">
        <f t="shared" si="8"/>
        <v>24003699</v>
      </c>
      <c r="L343" s="11">
        <f t="shared" si="8"/>
        <v>23924047</v>
      </c>
      <c r="M343" s="11">
        <f t="shared" si="8"/>
        <v>23958932</v>
      </c>
      <c r="N343" s="11">
        <f t="shared" si="8"/>
        <v>23623970</v>
      </c>
      <c r="O343" s="9"/>
      <c r="P343" s="12" t="s">
        <v>47</v>
      </c>
    </row>
    <row r="344" spans="1:16">
      <c r="B344" s="11">
        <f t="shared" si="8"/>
        <v>8419607</v>
      </c>
      <c r="C344" s="11">
        <f t="shared" si="8"/>
        <v>10831369</v>
      </c>
      <c r="D344" s="11">
        <f t="shared" si="8"/>
        <v>15265841</v>
      </c>
      <c r="E344" s="11">
        <f t="shared" si="8"/>
        <v>18492385</v>
      </c>
      <c r="F344" s="11">
        <f t="shared" si="8"/>
        <v>21262304</v>
      </c>
      <c r="G344" s="11">
        <f t="shared" si="8"/>
        <v>22161272</v>
      </c>
      <c r="H344" s="11">
        <f t="shared" si="8"/>
        <v>25225252</v>
      </c>
      <c r="I344" s="11">
        <f t="shared" si="8"/>
        <v>26393704</v>
      </c>
      <c r="J344" s="11">
        <f t="shared" si="8"/>
        <v>23614999</v>
      </c>
      <c r="K344" s="11">
        <f t="shared" si="8"/>
        <v>24528971</v>
      </c>
      <c r="L344" s="11">
        <f t="shared" si="8"/>
        <v>23958021</v>
      </c>
      <c r="M344" s="11">
        <f t="shared" si="8"/>
        <v>23779811</v>
      </c>
      <c r="N344" s="11">
        <f t="shared" si="8"/>
        <v>23969794</v>
      </c>
      <c r="O344" s="9"/>
      <c r="P344" s="12" t="s">
        <v>48</v>
      </c>
    </row>
    <row r="345" spans="1:16">
      <c r="B345" s="11">
        <f t="shared" si="8"/>
        <v>9223691</v>
      </c>
      <c r="C345" s="11">
        <f t="shared" si="8"/>
        <v>13455432.279999999</v>
      </c>
      <c r="D345" s="11">
        <f t="shared" si="8"/>
        <v>16614259.77</v>
      </c>
      <c r="E345" s="11">
        <f t="shared" si="8"/>
        <v>18804645</v>
      </c>
      <c r="F345" s="11">
        <f t="shared" si="8"/>
        <v>21962285</v>
      </c>
      <c r="G345" s="11">
        <f t="shared" si="8"/>
        <v>23211615</v>
      </c>
      <c r="H345" s="11">
        <f t="shared" si="8"/>
        <v>25882071</v>
      </c>
      <c r="I345" s="11">
        <f t="shared" si="8"/>
        <v>24234227</v>
      </c>
      <c r="J345" s="11">
        <f t="shared" si="8"/>
        <v>23969609</v>
      </c>
      <c r="K345" s="11">
        <f t="shared" si="8"/>
        <v>24588621</v>
      </c>
      <c r="L345" s="11">
        <f t="shared" si="8"/>
        <v>24089024</v>
      </c>
      <c r="M345" s="11">
        <f t="shared" si="8"/>
        <v>23477175</v>
      </c>
      <c r="N345" s="11">
        <f>IFERROR(VLOOKUP($B$341,$4:$127,MATCH($P345&amp;"/"&amp;N$315,$2:$2,0),FALSE),IFERROR(VLOOKUP($B$341,$4:$127,MATCH($P344&amp;"/"&amp;N$315,$2:$2,0),FALSE),IFERROR(VLOOKUP($B$341,$4:$127,MATCH($P343&amp;"/"&amp;N$315,$2:$2,0),FALSE),IFERROR(VLOOKUP($B$341,$4:$127,MATCH($P342&amp;"/"&amp;N$315,$2:$2,0),FALSE),""))))</f>
        <v>23834166</v>
      </c>
      <c r="O345" s="9">
        <f>RATE(M$315-I$315,,-I345,M345)</f>
        <v>-7.902931379772285E-3</v>
      </c>
      <c r="P345" s="12" t="s">
        <v>49</v>
      </c>
    </row>
    <row r="346" spans="1:16">
      <c r="B346" s="13">
        <f t="shared" ref="B346:N346" si="9">+B345/B$351</f>
        <v>7.0758001071362965E-3</v>
      </c>
      <c r="C346" s="13">
        <f t="shared" si="9"/>
        <v>9.9043904870326945E-3</v>
      </c>
      <c r="D346" s="13">
        <f t="shared" si="9"/>
        <v>1.0708323927714116E-2</v>
      </c>
      <c r="E346" s="13">
        <f t="shared" si="9"/>
        <v>1.091427810639236E-2</v>
      </c>
      <c r="F346" s="13">
        <f t="shared" si="9"/>
        <v>1.0571789668583773E-2</v>
      </c>
      <c r="G346" s="13">
        <f t="shared" si="9"/>
        <v>1.0135875972307791E-2</v>
      </c>
      <c r="H346" s="13">
        <f t="shared" si="9"/>
        <v>1.0833232008025767E-2</v>
      </c>
      <c r="I346" s="13">
        <f t="shared" si="9"/>
        <v>9.4838868440339195E-3</v>
      </c>
      <c r="J346" s="13">
        <f t="shared" si="9"/>
        <v>8.4226016676671248E-3</v>
      </c>
      <c r="K346" s="13">
        <f t="shared" si="9"/>
        <v>8.4763773387308301E-3</v>
      </c>
      <c r="L346" s="13">
        <f t="shared" si="9"/>
        <v>7.634970103328015E-3</v>
      </c>
      <c r="M346" s="13">
        <f t="shared" si="9"/>
        <v>7.1274943018427269E-3</v>
      </c>
      <c r="N346" s="13">
        <f t="shared" si="9"/>
        <v>6.5142070073078342E-3</v>
      </c>
      <c r="O346" s="9">
        <f>RATE(M$315-I$315,,-I346,M346)</f>
        <v>-6.891864746242761E-2</v>
      </c>
      <c r="P346" s="14" t="s">
        <v>50</v>
      </c>
    </row>
    <row r="347" spans="1:16">
      <c r="B347" s="258" t="s">
        <v>976</v>
      </c>
      <c r="C347" s="259"/>
      <c r="D347" s="259"/>
      <c r="E347" s="259"/>
      <c r="F347" s="259"/>
      <c r="G347" s="259"/>
      <c r="H347" s="259"/>
      <c r="I347" s="259"/>
      <c r="J347" s="259"/>
      <c r="K347" s="259"/>
      <c r="L347" s="259"/>
      <c r="M347" s="259"/>
      <c r="N347" s="260"/>
      <c r="O347" s="9"/>
      <c r="P347" s="3"/>
    </row>
    <row r="348" spans="1:16">
      <c r="B348" s="11">
        <f t="shared" ref="B348:N351" si="10">IFERROR(VLOOKUP($B$347,$4:$127,MATCH($P348&amp;"/"&amp;B$315,$2:$2,0),FALSE),"")</f>
        <v>1099522610</v>
      </c>
      <c r="C348" s="11">
        <f t="shared" si="10"/>
        <v>1217861703</v>
      </c>
      <c r="D348" s="11">
        <f t="shared" si="10"/>
        <v>1422290122</v>
      </c>
      <c r="E348" s="11">
        <f t="shared" si="10"/>
        <v>1677862366</v>
      </c>
      <c r="F348" s="11">
        <f t="shared" si="10"/>
        <v>1857149168</v>
      </c>
      <c r="G348" s="11">
        <f t="shared" si="10"/>
        <v>2109966797</v>
      </c>
      <c r="H348" s="11">
        <f t="shared" si="10"/>
        <v>2308996357</v>
      </c>
      <c r="I348" s="11">
        <f t="shared" si="10"/>
        <v>2474871206</v>
      </c>
      <c r="J348" s="11">
        <f t="shared" si="10"/>
        <v>2643708617</v>
      </c>
      <c r="K348" s="11">
        <f t="shared" si="10"/>
        <v>2847204384</v>
      </c>
      <c r="L348" s="11">
        <f t="shared" si="10"/>
        <v>2994484778</v>
      </c>
      <c r="M348" s="11">
        <f t="shared" si="10"/>
        <v>3150640953</v>
      </c>
      <c r="N348" s="11">
        <f t="shared" si="10"/>
        <v>3483527004</v>
      </c>
      <c r="O348" s="9"/>
      <c r="P348" s="12" t="s">
        <v>46</v>
      </c>
    </row>
    <row r="349" spans="1:16">
      <c r="B349" s="11">
        <f t="shared" si="10"/>
        <v>1073444067</v>
      </c>
      <c r="C349" s="11">
        <f t="shared" si="10"/>
        <v>1187142678</v>
      </c>
      <c r="D349" s="11">
        <f t="shared" si="10"/>
        <v>1455703457.8299999</v>
      </c>
      <c r="E349" s="11">
        <f t="shared" si="10"/>
        <v>1672341277</v>
      </c>
      <c r="F349" s="11">
        <f t="shared" si="10"/>
        <v>1887035540</v>
      </c>
      <c r="G349" s="11">
        <f t="shared" si="10"/>
        <v>2225151588</v>
      </c>
      <c r="H349" s="11">
        <f t="shared" si="10"/>
        <v>2339798385</v>
      </c>
      <c r="I349" s="11">
        <f t="shared" si="10"/>
        <v>2511722564</v>
      </c>
      <c r="J349" s="11">
        <f t="shared" si="10"/>
        <v>2705154442</v>
      </c>
      <c r="K349" s="11">
        <f t="shared" si="10"/>
        <v>2853339111</v>
      </c>
      <c r="L349" s="11">
        <f t="shared" si="10"/>
        <v>3025196632</v>
      </c>
      <c r="M349" s="11">
        <f t="shared" si="10"/>
        <v>3256294111</v>
      </c>
      <c r="N349" s="11">
        <f t="shared" si="10"/>
        <v>3585799598</v>
      </c>
      <c r="O349" s="9"/>
      <c r="P349" s="12" t="s">
        <v>47</v>
      </c>
    </row>
    <row r="350" spans="1:16">
      <c r="B350" s="11">
        <f t="shared" si="10"/>
        <v>1124935263</v>
      </c>
      <c r="C350" s="11">
        <f t="shared" si="10"/>
        <v>1242008276</v>
      </c>
      <c r="D350" s="11">
        <f t="shared" si="10"/>
        <v>1458941874</v>
      </c>
      <c r="E350" s="11">
        <f t="shared" si="10"/>
        <v>1777794282</v>
      </c>
      <c r="F350" s="11">
        <f t="shared" si="10"/>
        <v>2005459644</v>
      </c>
      <c r="G350" s="11">
        <f t="shared" si="10"/>
        <v>2240033615</v>
      </c>
      <c r="H350" s="11">
        <f t="shared" si="10"/>
        <v>2415588259</v>
      </c>
      <c r="I350" s="11">
        <f t="shared" si="10"/>
        <v>2538678185</v>
      </c>
      <c r="J350" s="11">
        <f t="shared" si="10"/>
        <v>2742206947</v>
      </c>
      <c r="K350" s="11">
        <f t="shared" si="10"/>
        <v>2863314298</v>
      </c>
      <c r="L350" s="11">
        <f t="shared" si="10"/>
        <v>3053804317</v>
      </c>
      <c r="M350" s="11">
        <f t="shared" si="10"/>
        <v>3240134170</v>
      </c>
      <c r="N350" s="11">
        <f t="shared" si="10"/>
        <v>3545647971</v>
      </c>
      <c r="O350" s="9"/>
      <c r="P350" s="12" t="s">
        <v>48</v>
      </c>
    </row>
    <row r="351" spans="1:16">
      <c r="B351" s="11">
        <f t="shared" si="10"/>
        <v>1303554490</v>
      </c>
      <c r="C351" s="11">
        <f t="shared" si="10"/>
        <v>1358532087.1199999</v>
      </c>
      <c r="D351" s="11">
        <f t="shared" si="10"/>
        <v>1551527566.98</v>
      </c>
      <c r="E351" s="11">
        <f t="shared" si="10"/>
        <v>1722939879</v>
      </c>
      <c r="F351" s="11">
        <f t="shared" si="10"/>
        <v>2077442485</v>
      </c>
      <c r="G351" s="11">
        <f t="shared" si="10"/>
        <v>2290045287</v>
      </c>
      <c r="H351" s="11">
        <f t="shared" si="10"/>
        <v>2389136592</v>
      </c>
      <c r="I351" s="11">
        <f t="shared" si="10"/>
        <v>2555305372</v>
      </c>
      <c r="J351" s="11">
        <f t="shared" si="10"/>
        <v>2845867577</v>
      </c>
      <c r="K351" s="11">
        <f t="shared" si="10"/>
        <v>2900840774</v>
      </c>
      <c r="L351" s="11">
        <f t="shared" si="10"/>
        <v>3155090809</v>
      </c>
      <c r="M351" s="11">
        <f t="shared" si="10"/>
        <v>3293888989</v>
      </c>
      <c r="N351" s="11">
        <f>IFERROR(VLOOKUP($B$347,$4:$127,MATCH($P351&amp;"/"&amp;N$315,$2:$2,0),FALSE),IFERROR(VLOOKUP($B$347,$4:$127,MATCH($P350&amp;"/"&amp;N$315,$2:$2,0),FALSE),IFERROR(VLOOKUP($B$347,$4:$127,MATCH($P349&amp;"/"&amp;N$315,$2:$2,0),FALSE),IFERROR(VLOOKUP($B$347,$4:$127,MATCH($P348&amp;"/"&amp;N$315,$2:$2,0),FALSE),""))))</f>
        <v>3658797759</v>
      </c>
      <c r="O351" s="9">
        <f>RATE(M$315-I$315,,-I351,M351)</f>
        <v>6.5532099763788793E-2</v>
      </c>
      <c r="P351" s="12" t="s">
        <v>49</v>
      </c>
    </row>
    <row r="352" spans="1:16">
      <c r="B352" s="270" t="s">
        <v>28</v>
      </c>
      <c r="C352" s="271"/>
      <c r="D352" s="271"/>
      <c r="E352" s="271"/>
      <c r="F352" s="271"/>
      <c r="G352" s="271"/>
      <c r="H352" s="271"/>
      <c r="I352" s="271"/>
      <c r="J352" s="271"/>
      <c r="K352" s="271"/>
      <c r="L352" s="271"/>
      <c r="M352" s="271"/>
      <c r="N352" s="272"/>
    </row>
    <row r="353" spans="1:16">
      <c r="B353" s="252" t="s">
        <v>1225</v>
      </c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4"/>
      <c r="O353" s="9"/>
      <c r="P353" s="3"/>
    </row>
    <row r="354" spans="1:16">
      <c r="B354" s="11">
        <f t="shared" ref="B354:N357" si="11">IFERROR(VLOOKUP($B$353,$4:$127,MATCH($P354&amp;"/"&amp;B$315,$2:$2,0),FALSE),"")</f>
        <v>875612954</v>
      </c>
      <c r="C354" s="11">
        <f t="shared" si="11"/>
        <v>914106450</v>
      </c>
      <c r="D354" s="11">
        <f t="shared" si="11"/>
        <v>1007936240</v>
      </c>
      <c r="E354" s="11">
        <f t="shared" si="11"/>
        <v>1182390309</v>
      </c>
      <c r="F354" s="11">
        <f t="shared" si="11"/>
        <v>1305686888</v>
      </c>
      <c r="G354" s="11">
        <f t="shared" si="11"/>
        <v>1428318033</v>
      </c>
      <c r="H354" s="11">
        <f t="shared" si="11"/>
        <v>1553898818</v>
      </c>
      <c r="I354" s="11">
        <f t="shared" si="11"/>
        <v>1653391096</v>
      </c>
      <c r="J354" s="11">
        <f t="shared" si="11"/>
        <v>1747634428</v>
      </c>
      <c r="K354" s="11">
        <f t="shared" si="11"/>
        <v>1795072030</v>
      </c>
      <c r="L354" s="11">
        <f t="shared" si="11"/>
        <v>1938171400</v>
      </c>
      <c r="M354" s="11">
        <f t="shared" si="11"/>
        <v>1978837237</v>
      </c>
      <c r="N354" s="11">
        <f t="shared" si="11"/>
        <v>2202111685</v>
      </c>
      <c r="O354" s="9"/>
      <c r="P354" s="12" t="s">
        <v>46</v>
      </c>
    </row>
    <row r="355" spans="1:16">
      <c r="B355" s="11">
        <f t="shared" si="11"/>
        <v>837129499</v>
      </c>
      <c r="C355" s="11">
        <f t="shared" si="11"/>
        <v>909025400</v>
      </c>
      <c r="D355" s="11">
        <f t="shared" si="11"/>
        <v>1028527426.3200001</v>
      </c>
      <c r="E355" s="11">
        <f t="shared" si="11"/>
        <v>1202504644</v>
      </c>
      <c r="F355" s="11">
        <f t="shared" si="11"/>
        <v>1325630275</v>
      </c>
      <c r="G355" s="11">
        <f t="shared" si="11"/>
        <v>1467057824</v>
      </c>
      <c r="H355" s="11">
        <f t="shared" si="11"/>
        <v>1567499146</v>
      </c>
      <c r="I355" s="11">
        <f t="shared" si="11"/>
        <v>1669174383</v>
      </c>
      <c r="J355" s="11">
        <f t="shared" si="11"/>
        <v>1742113541</v>
      </c>
      <c r="K355" s="11">
        <f t="shared" si="11"/>
        <v>1839067494</v>
      </c>
      <c r="L355" s="11">
        <f t="shared" si="11"/>
        <v>1902534990</v>
      </c>
      <c r="M355" s="11">
        <f t="shared" si="11"/>
        <v>2004953152</v>
      </c>
      <c r="N355" s="11">
        <f t="shared" si="11"/>
        <v>2307997328</v>
      </c>
      <c r="O355" s="9"/>
      <c r="P355" s="12" t="s">
        <v>47</v>
      </c>
    </row>
    <row r="356" spans="1:16">
      <c r="B356" s="11">
        <f t="shared" si="11"/>
        <v>872216912</v>
      </c>
      <c r="C356" s="11">
        <f t="shared" si="11"/>
        <v>938190065</v>
      </c>
      <c r="D356" s="11">
        <f t="shared" si="11"/>
        <v>1042316767</v>
      </c>
      <c r="E356" s="11">
        <f t="shared" si="11"/>
        <v>1255176833</v>
      </c>
      <c r="F356" s="11">
        <f t="shared" si="11"/>
        <v>1398294567</v>
      </c>
      <c r="G356" s="11">
        <f t="shared" si="11"/>
        <v>1552216665</v>
      </c>
      <c r="H356" s="11">
        <f t="shared" si="11"/>
        <v>1621056278</v>
      </c>
      <c r="I356" s="11">
        <f t="shared" si="11"/>
        <v>1677008126</v>
      </c>
      <c r="J356" s="11">
        <f t="shared" si="11"/>
        <v>1774376537</v>
      </c>
      <c r="K356" s="11">
        <f t="shared" si="11"/>
        <v>1844427081</v>
      </c>
      <c r="L356" s="11">
        <f t="shared" si="11"/>
        <v>1921445860</v>
      </c>
      <c r="M356" s="11">
        <f t="shared" si="11"/>
        <v>1998886468</v>
      </c>
      <c r="N356" s="11">
        <f t="shared" si="11"/>
        <v>2273849992</v>
      </c>
      <c r="O356" s="9"/>
      <c r="P356" s="12" t="s">
        <v>48</v>
      </c>
    </row>
    <row r="357" spans="1:16">
      <c r="B357" s="11">
        <f t="shared" si="11"/>
        <v>967949771</v>
      </c>
      <c r="C357" s="11">
        <f t="shared" si="11"/>
        <v>975491922.49000001</v>
      </c>
      <c r="D357" s="11">
        <f t="shared" si="11"/>
        <v>1100036471.9100001</v>
      </c>
      <c r="E357" s="11">
        <f t="shared" si="11"/>
        <v>1242229335</v>
      </c>
      <c r="F357" s="11">
        <f t="shared" si="11"/>
        <v>1391380129</v>
      </c>
      <c r="G357" s="11">
        <f t="shared" si="11"/>
        <v>1529835078</v>
      </c>
      <c r="H357" s="11">
        <f t="shared" si="11"/>
        <v>1629831110</v>
      </c>
      <c r="I357" s="11">
        <f t="shared" si="11"/>
        <v>1705379017</v>
      </c>
      <c r="J357" s="11">
        <f t="shared" si="11"/>
        <v>1794835096</v>
      </c>
      <c r="K357" s="11">
        <f t="shared" si="11"/>
        <v>1878672037</v>
      </c>
      <c r="L357" s="11">
        <f t="shared" si="11"/>
        <v>1995000637</v>
      </c>
      <c r="M357" s="11">
        <f t="shared" si="11"/>
        <v>2072048888</v>
      </c>
      <c r="N357" s="11">
        <f>IFERROR(VLOOKUP($B$353,$4:$127,MATCH($P357&amp;"/"&amp;N$315,$2:$2,0),FALSE),IFERROR(VLOOKUP($B$353,$4:$127,MATCH($P356&amp;"/"&amp;N$315,$2:$2,0),FALSE),IFERROR(VLOOKUP($B$353,$4:$127,MATCH($P355&amp;"/"&amp;N$315,$2:$2,0),FALSE),IFERROR(VLOOKUP($B$353,$4:$127,MATCH($P354&amp;"/"&amp;N$315,$2:$2,0),FALSE),""))))</f>
        <v>2344998490</v>
      </c>
      <c r="O357" s="9">
        <f>RATE(M$315-I$315,,-I357,M357)</f>
        <v>4.9892348662900168E-2</v>
      </c>
      <c r="P357" s="12" t="s">
        <v>49</v>
      </c>
    </row>
    <row r="358" spans="1:16">
      <c r="A358" s="113"/>
      <c r="B358" s="13">
        <f t="shared" ref="B358:M358" si="12">+B357/B$351</f>
        <v>0.74254645925848484</v>
      </c>
      <c r="C358" s="13">
        <f t="shared" si="12"/>
        <v>0.71804849641643709</v>
      </c>
      <c r="D358" s="13">
        <f t="shared" si="12"/>
        <v>0.70900220874011721</v>
      </c>
      <c r="E358" s="13">
        <f t="shared" si="12"/>
        <v>0.72099401153857678</v>
      </c>
      <c r="F358" s="13">
        <f t="shared" si="12"/>
        <v>0.6697562695700815</v>
      </c>
      <c r="G358" s="13">
        <f t="shared" si="12"/>
        <v>0.66803704131288644</v>
      </c>
      <c r="H358" s="13">
        <f t="shared" si="12"/>
        <v>0.68218414780363468</v>
      </c>
      <c r="I358" s="13">
        <f t="shared" si="12"/>
        <v>0.66738755989278298</v>
      </c>
      <c r="J358" s="13">
        <f t="shared" si="12"/>
        <v>0.63068117100938459</v>
      </c>
      <c r="K358" s="13">
        <f t="shared" si="12"/>
        <v>0.64763018151095531</v>
      </c>
      <c r="L358" s="13">
        <f t="shared" si="12"/>
        <v>0.63231163784864619</v>
      </c>
      <c r="M358" s="13">
        <f t="shared" si="12"/>
        <v>0.62905850650086981</v>
      </c>
      <c r="N358" s="13">
        <f>+N357/N$351</f>
        <v>0.64092050024675884</v>
      </c>
      <c r="O358" s="9">
        <f>RATE(M$315-I$315,,-I358,M358)</f>
        <v>-1.4677878877938861E-2</v>
      </c>
      <c r="P358" s="14" t="s">
        <v>50</v>
      </c>
    </row>
    <row r="359" spans="1:16">
      <c r="B359" s="252" t="s">
        <v>1232</v>
      </c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4"/>
      <c r="O359" s="9"/>
      <c r="P359" s="3"/>
    </row>
    <row r="360" spans="1:16">
      <c r="B360" s="11">
        <f t="shared" ref="B360:N363" si="13">IFERROR(VLOOKUP($B$359,$4:$127,MATCH($P360&amp;"/"&amp;B$315,$2:$2,0),FALSE),"")</f>
        <v>55726083</v>
      </c>
      <c r="C360" s="11">
        <f t="shared" si="13"/>
        <v>113157431</v>
      </c>
      <c r="D360" s="11">
        <f t="shared" si="13"/>
        <v>98706768</v>
      </c>
      <c r="E360" s="11">
        <f t="shared" si="13"/>
        <v>104495994</v>
      </c>
      <c r="F360" s="11">
        <f t="shared" si="13"/>
        <v>84333014</v>
      </c>
      <c r="G360" s="11">
        <f t="shared" si="13"/>
        <v>84572017</v>
      </c>
      <c r="H360" s="11">
        <f t="shared" si="13"/>
        <v>62910166</v>
      </c>
      <c r="I360" s="11">
        <f t="shared" si="13"/>
        <v>84794003</v>
      </c>
      <c r="J360" s="11">
        <f t="shared" si="13"/>
        <v>89675851</v>
      </c>
      <c r="K360" s="11">
        <f t="shared" si="13"/>
        <v>72425821</v>
      </c>
      <c r="L360" s="11">
        <f t="shared" si="13"/>
        <v>65835119</v>
      </c>
      <c r="M360" s="11">
        <f t="shared" si="13"/>
        <v>69947094</v>
      </c>
      <c r="N360" s="11">
        <f t="shared" si="13"/>
        <v>87937457</v>
      </c>
      <c r="O360" s="9"/>
      <c r="P360" s="12" t="s">
        <v>46</v>
      </c>
    </row>
    <row r="361" spans="1:16">
      <c r="B361" s="11">
        <f t="shared" si="13"/>
        <v>69838550</v>
      </c>
      <c r="C361" s="11">
        <f t="shared" si="13"/>
        <v>80147810</v>
      </c>
      <c r="D361" s="11">
        <f t="shared" si="13"/>
        <v>100851352.81</v>
      </c>
      <c r="E361" s="11">
        <f t="shared" si="13"/>
        <v>99917587</v>
      </c>
      <c r="F361" s="11">
        <f t="shared" si="13"/>
        <v>76549070</v>
      </c>
      <c r="G361" s="11">
        <f t="shared" si="13"/>
        <v>95517181</v>
      </c>
      <c r="H361" s="11">
        <f t="shared" si="13"/>
        <v>73985636</v>
      </c>
      <c r="I361" s="11">
        <f t="shared" si="13"/>
        <v>83193244</v>
      </c>
      <c r="J361" s="11">
        <f t="shared" si="13"/>
        <v>80267658</v>
      </c>
      <c r="K361" s="11">
        <f t="shared" si="13"/>
        <v>72148866</v>
      </c>
      <c r="L361" s="11">
        <f t="shared" si="13"/>
        <v>67990043</v>
      </c>
      <c r="M361" s="11">
        <f t="shared" si="13"/>
        <v>68617839</v>
      </c>
      <c r="N361" s="11">
        <f t="shared" si="13"/>
        <v>71427005</v>
      </c>
      <c r="O361" s="9"/>
      <c r="P361" s="12" t="s">
        <v>47</v>
      </c>
    </row>
    <row r="362" spans="1:16">
      <c r="B362" s="11">
        <f t="shared" si="13"/>
        <v>84397105</v>
      </c>
      <c r="C362" s="11">
        <f t="shared" si="13"/>
        <v>80610592</v>
      </c>
      <c r="D362" s="11">
        <f t="shared" si="13"/>
        <v>78597305</v>
      </c>
      <c r="E362" s="11">
        <f t="shared" si="13"/>
        <v>76728892</v>
      </c>
      <c r="F362" s="11">
        <f t="shared" si="13"/>
        <v>86951816</v>
      </c>
      <c r="G362" s="11">
        <f t="shared" si="13"/>
        <v>87559116</v>
      </c>
      <c r="H362" s="11">
        <f t="shared" si="13"/>
        <v>72928795</v>
      </c>
      <c r="I362" s="11">
        <f t="shared" si="13"/>
        <v>79098721</v>
      </c>
      <c r="J362" s="11">
        <f t="shared" si="13"/>
        <v>81079352</v>
      </c>
      <c r="K362" s="11">
        <f t="shared" si="13"/>
        <v>71205282</v>
      </c>
      <c r="L362" s="11">
        <f t="shared" si="13"/>
        <v>66944881</v>
      </c>
      <c r="M362" s="11">
        <f t="shared" si="13"/>
        <v>68449146</v>
      </c>
      <c r="N362" s="11">
        <f t="shared" si="13"/>
        <v>73406026</v>
      </c>
      <c r="O362" s="9"/>
      <c r="P362" s="12" t="s">
        <v>48</v>
      </c>
    </row>
    <row r="363" spans="1:16">
      <c r="B363" s="11">
        <f t="shared" si="13"/>
        <v>138158882</v>
      </c>
      <c r="C363" s="11">
        <f t="shared" si="13"/>
        <v>78970753.989999995</v>
      </c>
      <c r="D363" s="11">
        <f t="shared" si="13"/>
        <v>96684035.040000007</v>
      </c>
      <c r="E363" s="11">
        <f t="shared" si="13"/>
        <v>70303494</v>
      </c>
      <c r="F363" s="11">
        <f t="shared" si="13"/>
        <v>87394426</v>
      </c>
      <c r="G363" s="11">
        <f t="shared" si="13"/>
        <v>71517579</v>
      </c>
      <c r="H363" s="11">
        <f t="shared" si="13"/>
        <v>87313756</v>
      </c>
      <c r="I363" s="11">
        <f t="shared" si="13"/>
        <v>85577772</v>
      </c>
      <c r="J363" s="11">
        <f t="shared" si="13"/>
        <v>96375833</v>
      </c>
      <c r="K363" s="11">
        <f t="shared" si="13"/>
        <v>70575042</v>
      </c>
      <c r="L363" s="11">
        <f t="shared" si="13"/>
        <v>70566887</v>
      </c>
      <c r="M363" s="11">
        <f t="shared" si="13"/>
        <v>81824302</v>
      </c>
      <c r="N363" s="11">
        <f>IFERROR(VLOOKUP($B$359,$4:$127,MATCH($P363&amp;"/"&amp;N$315,$2:$2,0),FALSE),IFERROR(VLOOKUP($B$359,$4:$127,MATCH($P362&amp;"/"&amp;N$315,$2:$2,0),FALSE),IFERROR(VLOOKUP($B$359,$4:$127,MATCH($P361&amp;"/"&amp;N$315,$2:$2,0),FALSE),IFERROR(VLOOKUP($B$359,$4:$127,MATCH($P360&amp;"/"&amp;N$315,$2:$2,0),FALSE),""))))</f>
        <v>69389789</v>
      </c>
      <c r="O363" s="9">
        <f>RATE(M$315-I$315,,-I363,M363)</f>
        <v>-1.1150192262736386E-2</v>
      </c>
      <c r="P363" s="12" t="s">
        <v>49</v>
      </c>
    </row>
    <row r="364" spans="1:16" s="19" customFormat="1">
      <c r="A364" s="16"/>
      <c r="B364" s="17">
        <f t="shared" ref="B364:N364" si="14">+B363/B$388</f>
        <v>1.215518153865661</v>
      </c>
      <c r="C364" s="17">
        <f t="shared" si="14"/>
        <v>0.6416922975857926</v>
      </c>
      <c r="D364" s="17">
        <f t="shared" si="14"/>
        <v>0.71648216878210114</v>
      </c>
      <c r="E364" s="17">
        <f t="shared" si="14"/>
        <v>0.45416059943428999</v>
      </c>
      <c r="F364" s="17">
        <f t="shared" si="14"/>
        <v>0.47254127070472413</v>
      </c>
      <c r="G364" s="17">
        <f t="shared" si="14"/>
        <v>0.32621825203278437</v>
      </c>
      <c r="H364" s="17">
        <f t="shared" si="14"/>
        <v>0.33966394804428718</v>
      </c>
      <c r="I364" s="17">
        <f t="shared" si="14"/>
        <v>0.29943266773972116</v>
      </c>
      <c r="J364" s="17">
        <f t="shared" si="14"/>
        <v>0.29954000811671033</v>
      </c>
      <c r="K364" s="17">
        <f t="shared" si="14"/>
        <v>0.20243819660193341</v>
      </c>
      <c r="L364" s="17">
        <f t="shared" si="14"/>
        <v>0.18752948680482118</v>
      </c>
      <c r="M364" s="17">
        <f t="shared" si="14"/>
        <v>0.20136032642085469</v>
      </c>
      <c r="N364" s="17">
        <f t="shared" si="14"/>
        <v>0.15782256554768179</v>
      </c>
      <c r="O364" s="9">
        <f>RATE(M$315-I$315,,-I364,M364)</f>
        <v>-9.4436974593823483E-2</v>
      </c>
      <c r="P364" s="18" t="s">
        <v>51</v>
      </c>
    </row>
    <row r="365" spans="1:16">
      <c r="A365" s="113"/>
      <c r="B365" s="252" t="s">
        <v>1235</v>
      </c>
      <c r="C365" s="253"/>
      <c r="D365" s="253"/>
      <c r="E365" s="253"/>
      <c r="F365" s="253"/>
      <c r="G365" s="253"/>
      <c r="H365" s="253"/>
      <c r="I365" s="253"/>
      <c r="J365" s="253"/>
      <c r="K365" s="253"/>
      <c r="L365" s="253"/>
      <c r="M365" s="253"/>
      <c r="N365" s="254"/>
      <c r="O365" s="9"/>
      <c r="P365" s="3"/>
    </row>
    <row r="366" spans="1:16">
      <c r="B366" s="11">
        <f t="shared" ref="B366:N369" si="15">IFERROR(VLOOKUP($B$365,$4:$127,MATCH($P366&amp;"/"&amp;B$315,$2:$2,0),FALSE),"")</f>
        <v>949507</v>
      </c>
      <c r="C366" s="11">
        <f t="shared" si="15"/>
        <v>484379</v>
      </c>
      <c r="D366" s="11">
        <f t="shared" si="15"/>
        <v>5461218</v>
      </c>
      <c r="E366" s="11">
        <f t="shared" si="15"/>
        <v>17140812</v>
      </c>
      <c r="F366" s="11">
        <f t="shared" si="15"/>
        <v>14169778</v>
      </c>
      <c r="G366" s="11">
        <f t="shared" si="15"/>
        <v>25695321</v>
      </c>
      <c r="H366" s="11">
        <f t="shared" si="15"/>
        <v>18906080</v>
      </c>
      <c r="I366" s="11">
        <f t="shared" si="15"/>
        <v>21683688</v>
      </c>
      <c r="J366" s="11">
        <f t="shared" si="15"/>
        <v>24381086</v>
      </c>
      <c r="K366" s="11">
        <f t="shared" si="15"/>
        <v>25400667</v>
      </c>
      <c r="L366" s="11">
        <f t="shared" si="15"/>
        <v>24397995</v>
      </c>
      <c r="M366" s="11">
        <f t="shared" si="15"/>
        <v>24440639</v>
      </c>
      <c r="N366" s="11">
        <f t="shared" si="15"/>
        <v>35185136</v>
      </c>
      <c r="O366" s="9"/>
      <c r="P366" s="12" t="s">
        <v>46</v>
      </c>
    </row>
    <row r="367" spans="1:16">
      <c r="B367" s="11">
        <f t="shared" si="15"/>
        <v>635346</v>
      </c>
      <c r="C367" s="11">
        <f t="shared" si="15"/>
        <v>4793415</v>
      </c>
      <c r="D367" s="11">
        <f t="shared" si="15"/>
        <v>6176689.9000000004</v>
      </c>
      <c r="E367" s="11">
        <f t="shared" si="15"/>
        <v>12483809</v>
      </c>
      <c r="F367" s="11">
        <f t="shared" si="15"/>
        <v>13352018</v>
      </c>
      <c r="G367" s="11">
        <f t="shared" si="15"/>
        <v>17155675</v>
      </c>
      <c r="H367" s="11">
        <f t="shared" si="15"/>
        <v>19314583</v>
      </c>
      <c r="I367" s="11">
        <f t="shared" si="15"/>
        <v>21907731</v>
      </c>
      <c r="J367" s="11">
        <f t="shared" si="15"/>
        <v>24336238</v>
      </c>
      <c r="K367" s="11">
        <f t="shared" si="15"/>
        <v>26285650</v>
      </c>
      <c r="L367" s="11">
        <f t="shared" si="15"/>
        <v>24301405</v>
      </c>
      <c r="M367" s="11">
        <f t="shared" si="15"/>
        <v>25905661</v>
      </c>
      <c r="N367" s="11">
        <f t="shared" si="15"/>
        <v>38051770</v>
      </c>
      <c r="O367" s="9"/>
      <c r="P367" s="12" t="s">
        <v>47</v>
      </c>
    </row>
    <row r="368" spans="1:16">
      <c r="B368" s="11">
        <f t="shared" si="15"/>
        <v>517483</v>
      </c>
      <c r="C368" s="11">
        <f t="shared" si="15"/>
        <v>5241962</v>
      </c>
      <c r="D368" s="11">
        <f t="shared" si="15"/>
        <v>6731433</v>
      </c>
      <c r="E368" s="11">
        <f t="shared" si="15"/>
        <v>21419634</v>
      </c>
      <c r="F368" s="11">
        <f t="shared" si="15"/>
        <v>17824510</v>
      </c>
      <c r="G368" s="11">
        <f t="shared" si="15"/>
        <v>20500327</v>
      </c>
      <c r="H368" s="11">
        <f t="shared" si="15"/>
        <v>18689151</v>
      </c>
      <c r="I368" s="11">
        <f t="shared" si="15"/>
        <v>22563647</v>
      </c>
      <c r="J368" s="11">
        <f t="shared" si="15"/>
        <v>27111863</v>
      </c>
      <c r="K368" s="11">
        <f t="shared" si="15"/>
        <v>23810785</v>
      </c>
      <c r="L368" s="11">
        <f t="shared" si="15"/>
        <v>24409574</v>
      </c>
      <c r="M368" s="11">
        <f t="shared" si="15"/>
        <v>29121978</v>
      </c>
      <c r="N368" s="11">
        <f t="shared" si="15"/>
        <v>42596290</v>
      </c>
      <c r="O368" s="9"/>
      <c r="P368" s="12" t="s">
        <v>48</v>
      </c>
    </row>
    <row r="369" spans="1:16">
      <c r="B369" s="11">
        <f t="shared" si="15"/>
        <v>491592</v>
      </c>
      <c r="C369" s="11">
        <f t="shared" si="15"/>
        <v>6946027.9299999997</v>
      </c>
      <c r="D369" s="11">
        <f t="shared" si="15"/>
        <v>12325806.449999999</v>
      </c>
      <c r="E369" s="11">
        <f t="shared" si="15"/>
        <v>13369300</v>
      </c>
      <c r="F369" s="11">
        <f t="shared" si="15"/>
        <v>17662637</v>
      </c>
      <c r="G369" s="11">
        <f t="shared" si="15"/>
        <v>20245750</v>
      </c>
      <c r="H369" s="11">
        <f t="shared" si="15"/>
        <v>21560164</v>
      </c>
      <c r="I369" s="11">
        <f t="shared" si="15"/>
        <v>21839080</v>
      </c>
      <c r="J369" s="11">
        <f t="shared" si="15"/>
        <v>25726885</v>
      </c>
      <c r="K369" s="11">
        <f t="shared" si="15"/>
        <v>25399890</v>
      </c>
      <c r="L369" s="11">
        <f t="shared" si="15"/>
        <v>24489636</v>
      </c>
      <c r="M369" s="11">
        <f t="shared" si="15"/>
        <v>29292247</v>
      </c>
      <c r="N369" s="11">
        <f>IFERROR(VLOOKUP($B$365,$4:$127,MATCH($P369&amp;"/"&amp;N$315,$2:$2,0),FALSE),IFERROR(VLOOKUP($B$365,$4:$127,MATCH($P368&amp;"/"&amp;N$315,$2:$2,0),FALSE),IFERROR(VLOOKUP($B$365,$4:$127,MATCH($P367&amp;"/"&amp;N$315,$2:$2,0),FALSE),IFERROR(VLOOKUP($B$365,$4:$127,MATCH($P366&amp;"/"&amp;N$315,$2:$2,0),FALSE),""))))</f>
        <v>40382546</v>
      </c>
      <c r="O369" s="9">
        <f>RATE(M$315-I$315,,-I369,M369)</f>
        <v>7.6166793220465295E-2</v>
      </c>
      <c r="P369" s="12" t="s">
        <v>49</v>
      </c>
    </row>
    <row r="370" spans="1:16">
      <c r="B370" s="13">
        <f t="shared" ref="B370:M370" si="16">+B369/B$351</f>
        <v>3.7711657147527448E-4</v>
      </c>
      <c r="C370" s="13">
        <f t="shared" si="16"/>
        <v>5.112892066263322E-3</v>
      </c>
      <c r="D370" s="13">
        <f t="shared" si="16"/>
        <v>7.9443038669250315E-3</v>
      </c>
      <c r="E370" s="13">
        <f t="shared" si="16"/>
        <v>7.7595859048544312E-3</v>
      </c>
      <c r="F370" s="13">
        <f t="shared" si="16"/>
        <v>8.502106377207358E-3</v>
      </c>
      <c r="G370" s="13">
        <f t="shared" si="16"/>
        <v>8.8407640298337909E-3</v>
      </c>
      <c r="H370" s="13">
        <f t="shared" si="16"/>
        <v>9.0242492087702283E-3</v>
      </c>
      <c r="I370" s="13">
        <f t="shared" si="16"/>
        <v>8.5465636472664992E-3</v>
      </c>
      <c r="J370" s="13">
        <f t="shared" si="16"/>
        <v>9.0400850720960997E-3</v>
      </c>
      <c r="K370" s="13">
        <f t="shared" si="16"/>
        <v>8.7560441881737016E-3</v>
      </c>
      <c r="L370" s="13">
        <f t="shared" si="16"/>
        <v>7.7619433108367308E-3</v>
      </c>
      <c r="M370" s="13">
        <f t="shared" si="16"/>
        <v>8.8929065605495433E-3</v>
      </c>
      <c r="N370" s="13">
        <f>+N369/N$351</f>
        <v>1.1037107995561117E-2</v>
      </c>
      <c r="O370" s="9">
        <f>RATE(M$315-I$315,,-I370,M370)</f>
        <v>9.9806410903300873E-3</v>
      </c>
      <c r="P370" s="14" t="s">
        <v>50</v>
      </c>
    </row>
    <row r="371" spans="1:16">
      <c r="B371" s="264" t="s">
        <v>1009</v>
      </c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6"/>
      <c r="O371" s="9"/>
      <c r="P371" s="3"/>
    </row>
    <row r="372" spans="1:16">
      <c r="B372" s="11">
        <f t="shared" ref="B372:N375" si="17">IFERROR(VLOOKUP($B$371,$4:$127,MATCH($P372&amp;"/"&amp;B$315,$2:$2,0),FALSE),"")</f>
        <v>994130212</v>
      </c>
      <c r="C372" s="11">
        <f t="shared" si="17"/>
        <v>1100247333</v>
      </c>
      <c r="D372" s="11">
        <f t="shared" si="17"/>
        <v>1284712239</v>
      </c>
      <c r="E372" s="11">
        <f t="shared" si="17"/>
        <v>1525739121</v>
      </c>
      <c r="F372" s="11">
        <f t="shared" si="17"/>
        <v>1677982396</v>
      </c>
      <c r="G372" s="11">
        <f t="shared" si="17"/>
        <v>1896631742</v>
      </c>
      <c r="H372" s="11">
        <f t="shared" si="17"/>
        <v>2057978524</v>
      </c>
      <c r="I372" s="11">
        <f t="shared" si="17"/>
        <v>2180644953</v>
      </c>
      <c r="J372" s="11">
        <f t="shared" si="17"/>
        <v>2325309485</v>
      </c>
      <c r="K372" s="11">
        <f t="shared" si="17"/>
        <v>2480723467</v>
      </c>
      <c r="L372" s="11">
        <f t="shared" si="17"/>
        <v>2593729763</v>
      </c>
      <c r="M372" s="11">
        <f t="shared" si="17"/>
        <v>2714117289</v>
      </c>
      <c r="N372" s="11">
        <f t="shared" si="17"/>
        <v>3033814358</v>
      </c>
      <c r="O372" s="9"/>
      <c r="P372" s="12" t="s">
        <v>46</v>
      </c>
    </row>
    <row r="373" spans="1:16">
      <c r="B373" s="11">
        <f t="shared" si="17"/>
        <v>967943732</v>
      </c>
      <c r="C373" s="11">
        <f t="shared" si="17"/>
        <v>1070518400</v>
      </c>
      <c r="D373" s="11">
        <f t="shared" si="17"/>
        <v>1317487401.3900001</v>
      </c>
      <c r="E373" s="11">
        <f t="shared" si="17"/>
        <v>1517804163</v>
      </c>
      <c r="F373" s="11">
        <f t="shared" si="17"/>
        <v>1703375844</v>
      </c>
      <c r="G373" s="11">
        <f t="shared" si="17"/>
        <v>2007654092</v>
      </c>
      <c r="H373" s="11">
        <f t="shared" si="17"/>
        <v>2080975011</v>
      </c>
      <c r="I373" s="11">
        <f t="shared" si="17"/>
        <v>2213567663</v>
      </c>
      <c r="J373" s="11">
        <f t="shared" si="17"/>
        <v>2375344847</v>
      </c>
      <c r="K373" s="11">
        <f t="shared" si="17"/>
        <v>2484351923</v>
      </c>
      <c r="L373" s="11">
        <f t="shared" si="17"/>
        <v>2624009967</v>
      </c>
      <c r="M373" s="11">
        <f t="shared" si="17"/>
        <v>2813768779</v>
      </c>
      <c r="N373" s="11">
        <f t="shared" si="17"/>
        <v>3135107579</v>
      </c>
      <c r="O373" s="9"/>
      <c r="P373" s="12" t="s">
        <v>47</v>
      </c>
    </row>
    <row r="374" spans="1:16">
      <c r="B374" s="11">
        <f t="shared" si="17"/>
        <v>1015855527</v>
      </c>
      <c r="C374" s="11">
        <f t="shared" si="17"/>
        <v>1122740146</v>
      </c>
      <c r="D374" s="11">
        <f t="shared" si="17"/>
        <v>1314832054</v>
      </c>
      <c r="E374" s="11">
        <f t="shared" si="17"/>
        <v>1616976746</v>
      </c>
      <c r="F374" s="11">
        <f t="shared" si="17"/>
        <v>1812025897</v>
      </c>
      <c r="G374" s="11">
        <f t="shared" si="17"/>
        <v>2013315040</v>
      </c>
      <c r="H374" s="11">
        <f t="shared" si="17"/>
        <v>2143652667</v>
      </c>
      <c r="I374" s="11">
        <f t="shared" si="17"/>
        <v>2231866555</v>
      </c>
      <c r="J374" s="11">
        <f t="shared" si="17"/>
        <v>2400371869</v>
      </c>
      <c r="K374" s="11">
        <f t="shared" si="17"/>
        <v>2483603353</v>
      </c>
      <c r="L374" s="11">
        <f t="shared" si="17"/>
        <v>2640480385</v>
      </c>
      <c r="M374" s="11">
        <f t="shared" si="17"/>
        <v>2791550954</v>
      </c>
      <c r="N374" s="11">
        <f t="shared" si="17"/>
        <v>3089066396</v>
      </c>
      <c r="O374" s="9"/>
      <c r="P374" s="12" t="s">
        <v>48</v>
      </c>
    </row>
    <row r="375" spans="1:16">
      <c r="B375" s="11">
        <f t="shared" si="17"/>
        <v>1189891896</v>
      </c>
      <c r="C375" s="11">
        <f t="shared" si="17"/>
        <v>1226575997.49</v>
      </c>
      <c r="D375" s="11">
        <f t="shared" si="17"/>
        <v>1406040098.1800001</v>
      </c>
      <c r="E375" s="11">
        <f t="shared" si="17"/>
        <v>1555974442</v>
      </c>
      <c r="F375" s="11">
        <f t="shared" si="17"/>
        <v>1876621230</v>
      </c>
      <c r="G375" s="11">
        <f t="shared" si="17"/>
        <v>2053037874</v>
      </c>
      <c r="H375" s="11">
        <f t="shared" si="17"/>
        <v>2108450738</v>
      </c>
      <c r="I375" s="11">
        <f t="shared" si="17"/>
        <v>2243092423</v>
      </c>
      <c r="J375" s="11">
        <f t="shared" si="17"/>
        <v>2491955984</v>
      </c>
      <c r="K375" s="11">
        <f t="shared" si="17"/>
        <v>2513018479</v>
      </c>
      <c r="L375" s="11">
        <f t="shared" si="17"/>
        <v>2737268887</v>
      </c>
      <c r="M375" s="11">
        <f t="shared" si="17"/>
        <v>2840174270</v>
      </c>
      <c r="N375" s="11">
        <f>IFERROR(VLOOKUP($B$371,$4:$127,MATCH($P375&amp;"/"&amp;N$315,$2:$2,0),FALSE),IFERROR(VLOOKUP($B$371,$4:$127,MATCH($P374&amp;"/"&amp;N$315,$2:$2,0),FALSE),IFERROR(VLOOKUP($B$371,$4:$127,MATCH($P373&amp;"/"&amp;N$315,$2:$2,0),FALSE),IFERROR(VLOOKUP($B$371,$4:$127,MATCH($P372&amp;"/"&amp;N$315,$2:$2,0),FALSE),""))))</f>
        <v>3167511710</v>
      </c>
      <c r="O375" s="9">
        <f>RATE(M$315-I$315,,-I375,M375)</f>
        <v>6.0777880269125929E-2</v>
      </c>
      <c r="P375" s="12" t="s">
        <v>49</v>
      </c>
    </row>
    <row r="376" spans="1:16">
      <c r="B376" s="13">
        <f t="shared" ref="B376:M376" si="18">+B375/B$351</f>
        <v>0.91280564420440913</v>
      </c>
      <c r="C376" s="13">
        <f t="shared" si="18"/>
        <v>0.90286862498055664</v>
      </c>
      <c r="D376" s="13">
        <f t="shared" si="18"/>
        <v>0.90622953024084074</v>
      </c>
      <c r="E376" s="13">
        <f t="shared" si="18"/>
        <v>0.90309270855294888</v>
      </c>
      <c r="F376" s="13">
        <f t="shared" si="18"/>
        <v>0.90333245976723153</v>
      </c>
      <c r="G376" s="13">
        <f t="shared" si="18"/>
        <v>0.89650535980863333</v>
      </c>
      <c r="H376" s="13">
        <f t="shared" si="18"/>
        <v>0.88251577790073876</v>
      </c>
      <c r="I376" s="13">
        <f t="shared" si="18"/>
        <v>0.87781775422182295</v>
      </c>
      <c r="J376" s="13">
        <f t="shared" si="18"/>
        <v>0.87564017529829008</v>
      </c>
      <c r="K376" s="13">
        <f t="shared" si="18"/>
        <v>0.86630693470802678</v>
      </c>
      <c r="L376" s="13">
        <f t="shared" si="18"/>
        <v>0.86757214061536703</v>
      </c>
      <c r="M376" s="13">
        <f t="shared" si="18"/>
        <v>0.86225561319304078</v>
      </c>
      <c r="N376" s="13">
        <f>+N375/N$351</f>
        <v>0.86572473217697732</v>
      </c>
      <c r="O376" s="9">
        <f>RATE(M$315-I$315,,-I376,M376)</f>
        <v>-4.461826627012627E-3</v>
      </c>
      <c r="P376" s="14" t="s">
        <v>50</v>
      </c>
    </row>
    <row r="377" spans="1:16">
      <c r="B377" s="246" t="s">
        <v>52</v>
      </c>
      <c r="C377" s="247"/>
      <c r="D377" s="247"/>
      <c r="E377" s="247"/>
      <c r="F377" s="247"/>
      <c r="G377" s="247"/>
      <c r="H377" s="247"/>
      <c r="I377" s="247"/>
      <c r="J377" s="247"/>
      <c r="K377" s="247"/>
      <c r="L377" s="247"/>
      <c r="M377" s="247"/>
      <c r="N377" s="248"/>
      <c r="O377" s="9"/>
      <c r="P377" s="14"/>
    </row>
    <row r="378" spans="1:16">
      <c r="B378" s="276" t="s">
        <v>1020</v>
      </c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8"/>
    </row>
    <row r="379" spans="1:16">
      <c r="B379" s="11">
        <f t="shared" ref="B379:N382" si="19">IFERROR(VLOOKUP($B$378,$4:$127,MATCH($P379&amp;"/"&amp;B$315,$2:$2,0),FALSE),"")</f>
        <v>49313150</v>
      </c>
      <c r="C379" s="11">
        <f t="shared" si="19"/>
        <v>59277863</v>
      </c>
      <c r="D379" s="11">
        <f t="shared" si="19"/>
        <v>70130364</v>
      </c>
      <c r="E379" s="11">
        <f t="shared" si="19"/>
        <v>86784296</v>
      </c>
      <c r="F379" s="11">
        <f t="shared" si="19"/>
        <v>107792150</v>
      </c>
      <c r="G379" s="11">
        <f t="shared" si="19"/>
        <v>135829773</v>
      </c>
      <c r="H379" s="11">
        <f t="shared" si="19"/>
        <v>171937216</v>
      </c>
      <c r="I379" s="11">
        <f t="shared" si="19"/>
        <v>208558415</v>
      </c>
      <c r="J379" s="11">
        <f t="shared" si="19"/>
        <v>225361186</v>
      </c>
      <c r="K379" s="11">
        <f t="shared" si="19"/>
        <v>267097405</v>
      </c>
      <c r="L379" s="11">
        <f t="shared" si="19"/>
        <v>293132624</v>
      </c>
      <c r="M379" s="11">
        <f t="shared" si="19"/>
        <v>322151248</v>
      </c>
      <c r="N379" s="11">
        <f t="shared" si="19"/>
        <v>347110134</v>
      </c>
      <c r="O379" s="9"/>
      <c r="P379" s="12" t="s">
        <v>46</v>
      </c>
    </row>
    <row r="380" spans="1:16">
      <c r="B380" s="11">
        <f t="shared" si="19"/>
        <v>50044205</v>
      </c>
      <c r="C380" s="11">
        <f t="shared" si="19"/>
        <v>59441358</v>
      </c>
      <c r="D380" s="11">
        <f t="shared" si="19"/>
        <v>70148532.170000002</v>
      </c>
      <c r="E380" s="11">
        <f t="shared" si="19"/>
        <v>89323079</v>
      </c>
      <c r="F380" s="11">
        <f t="shared" si="19"/>
        <v>112402392</v>
      </c>
      <c r="G380" s="11">
        <f t="shared" si="19"/>
        <v>140855492</v>
      </c>
      <c r="H380" s="11">
        <f t="shared" si="19"/>
        <v>176518040</v>
      </c>
      <c r="I380" s="11">
        <f t="shared" si="19"/>
        <v>211689183</v>
      </c>
      <c r="J380" s="11">
        <f t="shared" si="19"/>
        <v>235267807</v>
      </c>
      <c r="K380" s="11">
        <f t="shared" si="19"/>
        <v>267748204</v>
      </c>
      <c r="L380" s="11">
        <f t="shared" si="19"/>
        <v>296037941</v>
      </c>
      <c r="M380" s="11">
        <f t="shared" si="19"/>
        <v>323480083</v>
      </c>
      <c r="N380" s="11">
        <f t="shared" si="19"/>
        <v>338236132</v>
      </c>
      <c r="O380" s="9"/>
      <c r="P380" s="12" t="s">
        <v>47</v>
      </c>
    </row>
    <row r="381" spans="1:16">
      <c r="B381" s="11">
        <f t="shared" si="19"/>
        <v>52725688</v>
      </c>
      <c r="C381" s="11">
        <f t="shared" si="19"/>
        <v>62011500</v>
      </c>
      <c r="D381" s="11">
        <f t="shared" si="19"/>
        <v>74078077</v>
      </c>
      <c r="E381" s="11">
        <f t="shared" si="19"/>
        <v>95962627</v>
      </c>
      <c r="F381" s="11">
        <f t="shared" si="19"/>
        <v>120476146</v>
      </c>
      <c r="G381" s="11">
        <f t="shared" si="19"/>
        <v>150401764</v>
      </c>
      <c r="H381" s="11">
        <f t="shared" si="19"/>
        <v>187867316</v>
      </c>
      <c r="I381" s="11">
        <f t="shared" si="19"/>
        <v>220638662</v>
      </c>
      <c r="J381" s="11">
        <f t="shared" si="19"/>
        <v>245130247</v>
      </c>
      <c r="K381" s="11">
        <f t="shared" si="19"/>
        <v>276069671</v>
      </c>
      <c r="L381" s="11">
        <f t="shared" si="19"/>
        <v>304641752</v>
      </c>
      <c r="M381" s="11">
        <f t="shared" si="19"/>
        <v>330203787</v>
      </c>
      <c r="N381" s="11">
        <f t="shared" si="19"/>
        <v>345622540</v>
      </c>
      <c r="O381" s="9"/>
      <c r="P381" s="12" t="s">
        <v>48</v>
      </c>
    </row>
    <row r="382" spans="1:16">
      <c r="B382" s="11">
        <f t="shared" si="19"/>
        <v>55427843</v>
      </c>
      <c r="C382" s="11">
        <f t="shared" si="19"/>
        <v>65726723.009999998</v>
      </c>
      <c r="D382" s="11">
        <f t="shared" si="19"/>
        <v>80658270.109999999</v>
      </c>
      <c r="E382" s="11">
        <f t="shared" si="19"/>
        <v>98778668</v>
      </c>
      <c r="F382" s="11">
        <f t="shared" si="19"/>
        <v>125693484</v>
      </c>
      <c r="G382" s="11">
        <f t="shared" si="19"/>
        <v>159968832</v>
      </c>
      <c r="H382" s="11">
        <f t="shared" si="19"/>
        <v>196150422</v>
      </c>
      <c r="I382" s="11">
        <f t="shared" si="19"/>
        <v>225870851</v>
      </c>
      <c r="J382" s="11">
        <f t="shared" si="19"/>
        <v>256874044</v>
      </c>
      <c r="K382" s="11">
        <f t="shared" si="19"/>
        <v>281266529</v>
      </c>
      <c r="L382" s="11">
        <f t="shared" si="19"/>
        <v>312090325</v>
      </c>
      <c r="M382" s="11">
        <f t="shared" si="19"/>
        <v>339035179</v>
      </c>
      <c r="N382" s="11">
        <f>IFERROR(VLOOKUP($B$378,$4:$127,MATCH($P382&amp;"/"&amp;N$315,$2:$2,0),FALSE),IFERROR(VLOOKUP($B$378,$4:$127,MATCH($P381&amp;"/"&amp;N$315,$2:$2,0),FALSE),IFERROR(VLOOKUP($B$378,$4:$127,MATCH($P380&amp;"/"&amp;N$315,$2:$2,0),FALSE),IFERROR(VLOOKUP($B$378,$4:$127,MATCH($P379&amp;"/"&amp;N$315,$2:$2,0),FALSE),""))))</f>
        <v>359054745</v>
      </c>
      <c r="O382" s="9">
        <f>RATE(M$315-I$315,,-I382,M382)</f>
        <v>0.10686879500369013</v>
      </c>
      <c r="P382" s="12" t="s">
        <v>49</v>
      </c>
    </row>
    <row r="383" spans="1:16">
      <c r="A383" s="114"/>
      <c r="B383" s="13">
        <f t="shared" ref="B383:M383" si="20">+B382/B$351</f>
        <v>4.2520541661438337E-2</v>
      </c>
      <c r="C383" s="13">
        <f t="shared" si="20"/>
        <v>4.8380692390811615E-2</v>
      </c>
      <c r="D383" s="13">
        <f t="shared" si="20"/>
        <v>5.1986359653924036E-2</v>
      </c>
      <c r="E383" s="13">
        <f t="shared" si="20"/>
        <v>5.73314653656583E-2</v>
      </c>
      <c r="F383" s="13">
        <f t="shared" si="20"/>
        <v>6.0503953735210149E-2</v>
      </c>
      <c r="G383" s="13">
        <f t="shared" si="20"/>
        <v>6.9854003721280991E-2</v>
      </c>
      <c r="H383" s="13">
        <f t="shared" si="20"/>
        <v>8.2100965954314931E-2</v>
      </c>
      <c r="I383" s="13">
        <f t="shared" si="20"/>
        <v>8.8392899523869514E-2</v>
      </c>
      <c r="J383" s="13">
        <f t="shared" si="20"/>
        <v>9.0262121145772478E-2</v>
      </c>
      <c r="K383" s="13">
        <f t="shared" si="20"/>
        <v>9.6960347331356153E-2</v>
      </c>
      <c r="L383" s="13">
        <f t="shared" si="20"/>
        <v>9.8916431853483297E-2</v>
      </c>
      <c r="M383" s="13">
        <f t="shared" si="20"/>
        <v>0.10292853831207242</v>
      </c>
      <c r="N383" s="13">
        <f>+N382/N$351</f>
        <v>9.8134624718403299E-2</v>
      </c>
      <c r="O383" s="9">
        <f>RATE(M$315-I$315,,-I383,M383)</f>
        <v>3.879441571875103E-2</v>
      </c>
      <c r="P383" s="14" t="s">
        <v>50</v>
      </c>
    </row>
    <row r="384" spans="1:16">
      <c r="B384" s="246" t="s">
        <v>1027</v>
      </c>
      <c r="C384" s="247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8"/>
    </row>
    <row r="385" spans="1:17">
      <c r="B385" s="11">
        <f t="shared" ref="B385:N388" si="21">IFERROR(VLOOKUP($B$384,$4:$127,MATCH($P385&amp;"/"&amp;B$315,$2:$2,0),FALSE),"")</f>
        <v>105392349</v>
      </c>
      <c r="C385" s="11">
        <f t="shared" si="21"/>
        <v>117614163</v>
      </c>
      <c r="D385" s="11">
        <f t="shared" si="21"/>
        <v>128172104</v>
      </c>
      <c r="E385" s="11">
        <f t="shared" si="21"/>
        <v>141051193</v>
      </c>
      <c r="F385" s="11">
        <f t="shared" si="21"/>
        <v>165719065</v>
      </c>
      <c r="G385" s="11">
        <f t="shared" si="21"/>
        <v>195876764</v>
      </c>
      <c r="H385" s="11">
        <f t="shared" si="21"/>
        <v>231687695</v>
      </c>
      <c r="I385" s="11">
        <f t="shared" si="21"/>
        <v>269436833</v>
      </c>
      <c r="J385" s="11">
        <f t="shared" si="21"/>
        <v>289720000</v>
      </c>
      <c r="K385" s="11">
        <f t="shared" si="21"/>
        <v>332631392</v>
      </c>
      <c r="L385" s="11">
        <f t="shared" si="21"/>
        <v>360635424</v>
      </c>
      <c r="M385" s="11">
        <f t="shared" si="21"/>
        <v>391898219</v>
      </c>
      <c r="N385" s="11">
        <f t="shared" si="21"/>
        <v>406788660</v>
      </c>
      <c r="O385" s="9"/>
      <c r="P385" s="12" t="s">
        <v>46</v>
      </c>
    </row>
    <row r="386" spans="1:17">
      <c r="B386" s="11">
        <f t="shared" si="21"/>
        <v>105500282</v>
      </c>
      <c r="C386" s="11">
        <f t="shared" si="21"/>
        <v>116624226</v>
      </c>
      <c r="D386" s="11">
        <f t="shared" si="21"/>
        <v>128269075.45999999</v>
      </c>
      <c r="E386" s="11">
        <f t="shared" si="21"/>
        <v>143248807</v>
      </c>
      <c r="F386" s="11">
        <f t="shared" si="21"/>
        <v>170029738</v>
      </c>
      <c r="G386" s="11">
        <f t="shared" si="21"/>
        <v>200250456</v>
      </c>
      <c r="H386" s="11">
        <f t="shared" si="21"/>
        <v>237383473</v>
      </c>
      <c r="I386" s="11">
        <f t="shared" si="21"/>
        <v>272744866</v>
      </c>
      <c r="J386" s="11">
        <f t="shared" si="21"/>
        <v>300031278</v>
      </c>
      <c r="K386" s="11">
        <f t="shared" si="21"/>
        <v>334157819</v>
      </c>
      <c r="L386" s="11">
        <f t="shared" si="21"/>
        <v>361246525</v>
      </c>
      <c r="M386" s="11">
        <f t="shared" si="21"/>
        <v>395840611</v>
      </c>
      <c r="N386" s="11">
        <f t="shared" si="21"/>
        <v>402386328</v>
      </c>
      <c r="O386" s="9"/>
      <c r="P386" s="12" t="s">
        <v>47</v>
      </c>
    </row>
    <row r="387" spans="1:17">
      <c r="B387" s="11">
        <f t="shared" si="21"/>
        <v>109079683</v>
      </c>
      <c r="C387" s="11">
        <f t="shared" si="21"/>
        <v>119268074</v>
      </c>
      <c r="D387" s="11">
        <f t="shared" si="21"/>
        <v>133099115</v>
      </c>
      <c r="E387" s="11">
        <f t="shared" si="21"/>
        <v>149706698</v>
      </c>
      <c r="F387" s="11">
        <f t="shared" si="21"/>
        <v>178598542</v>
      </c>
      <c r="G387" s="11">
        <f t="shared" si="21"/>
        <v>209057769</v>
      </c>
      <c r="H387" s="11">
        <f t="shared" si="21"/>
        <v>248813898</v>
      </c>
      <c r="I387" s="11">
        <f t="shared" si="21"/>
        <v>280881830</v>
      </c>
      <c r="J387" s="11">
        <f t="shared" si="21"/>
        <v>310578653</v>
      </c>
      <c r="K387" s="11">
        <f t="shared" si="21"/>
        <v>342450708</v>
      </c>
      <c r="L387" s="11">
        <f t="shared" si="21"/>
        <v>370535772</v>
      </c>
      <c r="M387" s="11">
        <f t="shared" si="21"/>
        <v>401044734</v>
      </c>
      <c r="N387" s="11">
        <f t="shared" si="21"/>
        <v>408715948</v>
      </c>
      <c r="O387" s="9"/>
      <c r="P387" s="12" t="s">
        <v>48</v>
      </c>
    </row>
    <row r="388" spans="1:17">
      <c r="B388" s="11">
        <f t="shared" si="21"/>
        <v>113662541</v>
      </c>
      <c r="C388" s="11">
        <f t="shared" si="21"/>
        <v>123066389.12</v>
      </c>
      <c r="D388" s="11">
        <f t="shared" si="21"/>
        <v>134942695.37</v>
      </c>
      <c r="E388" s="11">
        <f t="shared" si="21"/>
        <v>154798752</v>
      </c>
      <c r="F388" s="11">
        <f t="shared" si="21"/>
        <v>184945594</v>
      </c>
      <c r="G388" s="11">
        <f t="shared" si="21"/>
        <v>219232304</v>
      </c>
      <c r="H388" s="11">
        <f t="shared" si="21"/>
        <v>257059239</v>
      </c>
      <c r="I388" s="11">
        <f t="shared" si="21"/>
        <v>285799718</v>
      </c>
      <c r="J388" s="11">
        <f t="shared" si="21"/>
        <v>321746112</v>
      </c>
      <c r="K388" s="11">
        <f t="shared" si="21"/>
        <v>348625127</v>
      </c>
      <c r="L388" s="11">
        <f t="shared" si="21"/>
        <v>376297553</v>
      </c>
      <c r="M388" s="11">
        <f t="shared" si="21"/>
        <v>406357615</v>
      </c>
      <c r="N388" s="11">
        <f>IFERROR(VLOOKUP($B$384,$4:$127,MATCH($P388&amp;"/"&amp;N$315,$2:$2,0),FALSE),IFERROR(VLOOKUP($B$384,$4:$127,MATCH($P387&amp;"/"&amp;N$315,$2:$2,0),FALSE),IFERROR(VLOOKUP($B$384,$4:$127,MATCH($P386&amp;"/"&amp;N$315,$2:$2,0),FALSE),IFERROR(VLOOKUP($B$384,$4:$127,MATCH($P385&amp;"/"&amp;N$315,$2:$2,0),FALSE),""))))</f>
        <v>439669630</v>
      </c>
      <c r="O388" s="9">
        <f>RATE(M$315-I$315,,-I388,M388)</f>
        <v>9.197237519111956E-2</v>
      </c>
      <c r="P388" s="12" t="s">
        <v>49</v>
      </c>
    </row>
    <row r="389" spans="1:17">
      <c r="A389" s="114"/>
      <c r="B389" s="13">
        <f t="shared" ref="B389:M389" si="22">+B388/B$351</f>
        <v>8.7194315137528317E-2</v>
      </c>
      <c r="C389" s="13">
        <f t="shared" si="22"/>
        <v>9.0587767699247201E-2</v>
      </c>
      <c r="D389" s="13">
        <f t="shared" si="22"/>
        <v>8.6974088145054196E-2</v>
      </c>
      <c r="E389" s="13">
        <f t="shared" si="22"/>
        <v>8.9845707262777907E-2</v>
      </c>
      <c r="F389" s="13">
        <f t="shared" si="22"/>
        <v>8.902561458879571E-2</v>
      </c>
      <c r="G389" s="13">
        <f t="shared" si="22"/>
        <v>9.5732737358743769E-2</v>
      </c>
      <c r="H389" s="13">
        <f t="shared" si="22"/>
        <v>0.10759503657545587</v>
      </c>
      <c r="I389" s="13">
        <f t="shared" si="22"/>
        <v>0.1118456217138184</v>
      </c>
      <c r="J389" s="13">
        <f t="shared" si="22"/>
        <v>0.11305730266591389</v>
      </c>
      <c r="K389" s="13">
        <f t="shared" si="22"/>
        <v>0.12018071799207274</v>
      </c>
      <c r="L389" s="13">
        <f t="shared" si="22"/>
        <v>0.11926679001650251</v>
      </c>
      <c r="M389" s="13">
        <f t="shared" si="22"/>
        <v>0.12336712510865981</v>
      </c>
      <c r="N389" s="13">
        <f>+N388/N$351</f>
        <v>0.12016778706024128</v>
      </c>
      <c r="O389" s="9">
        <f>RATE(M$315-I$315,,-I389,M389)</f>
        <v>2.4814151946542122E-2</v>
      </c>
      <c r="P389" s="14" t="s">
        <v>50</v>
      </c>
    </row>
    <row r="390" spans="1:17">
      <c r="B390" s="258" t="s">
        <v>53</v>
      </c>
      <c r="C390" s="259"/>
      <c r="D390" s="259"/>
      <c r="E390" s="259"/>
      <c r="F390" s="259"/>
      <c r="G390" s="259"/>
      <c r="H390" s="259"/>
      <c r="I390" s="259"/>
      <c r="J390" s="259"/>
      <c r="K390" s="259"/>
      <c r="L390" s="259"/>
      <c r="M390" s="259"/>
      <c r="N390" s="260"/>
      <c r="O390" s="9"/>
      <c r="P390" s="20"/>
    </row>
    <row r="391" spans="1:17">
      <c r="B391" s="258" t="s">
        <v>1239</v>
      </c>
      <c r="C391" s="259"/>
      <c r="D391" s="259"/>
      <c r="E391" s="259"/>
      <c r="F391" s="259"/>
      <c r="G391" s="259"/>
      <c r="H391" s="259"/>
      <c r="I391" s="259"/>
      <c r="J391" s="259"/>
      <c r="K391" s="259"/>
      <c r="L391" s="259"/>
      <c r="M391" s="259"/>
      <c r="N391" s="260"/>
      <c r="O391" s="9"/>
      <c r="P391" s="12"/>
    </row>
    <row r="392" spans="1:17">
      <c r="B392" s="21">
        <f t="shared" ref="B392:N395" si="23">IFERROR(VLOOKUP($B$391,$131:$202,MATCH($P392&amp;"/"&amp;B$315,$129:$129,0),FALSE),"")</f>
        <v>13918283</v>
      </c>
      <c r="C392" s="21">
        <f t="shared" si="23"/>
        <v>15510327</v>
      </c>
      <c r="D392" s="21">
        <f t="shared" si="23"/>
        <v>14581465</v>
      </c>
      <c r="E392" s="21">
        <f t="shared" si="23"/>
        <v>18222373</v>
      </c>
      <c r="F392" s="21">
        <f t="shared" si="23"/>
        <v>22973623</v>
      </c>
      <c r="G392" s="21">
        <f t="shared" si="23"/>
        <v>25088083</v>
      </c>
      <c r="H392" s="21">
        <f t="shared" si="23"/>
        <v>27777635</v>
      </c>
      <c r="I392" s="21">
        <f t="shared" si="23"/>
        <v>28530639</v>
      </c>
      <c r="J392" s="21">
        <f t="shared" si="23"/>
        <v>28786621</v>
      </c>
      <c r="K392" s="21">
        <f t="shared" si="23"/>
        <v>29371016</v>
      </c>
      <c r="L392" s="21">
        <f t="shared" si="23"/>
        <v>29896918</v>
      </c>
      <c r="M392" s="21">
        <f t="shared" si="23"/>
        <v>31966346</v>
      </c>
      <c r="N392" s="21">
        <f t="shared" si="23"/>
        <v>33778714</v>
      </c>
      <c r="O392" s="22"/>
      <c r="P392" s="12" t="s">
        <v>46</v>
      </c>
      <c r="Q392" s="115"/>
    </row>
    <row r="393" spans="1:17">
      <c r="B393" s="10">
        <f t="shared" si="23"/>
        <v>14418885</v>
      </c>
      <c r="C393" s="10">
        <f t="shared" si="23"/>
        <v>13821399</v>
      </c>
      <c r="D393" s="10">
        <f t="shared" si="23"/>
        <v>15437984.890000001</v>
      </c>
      <c r="E393" s="10">
        <f t="shared" si="23"/>
        <v>20267449</v>
      </c>
      <c r="F393" s="10">
        <f t="shared" si="23"/>
        <v>23588749</v>
      </c>
      <c r="G393" s="10">
        <f t="shared" si="23"/>
        <v>26052625</v>
      </c>
      <c r="H393" s="10">
        <f t="shared" si="23"/>
        <v>27879659</v>
      </c>
      <c r="I393" s="10">
        <f t="shared" si="23"/>
        <v>28679713</v>
      </c>
      <c r="J393" s="10">
        <f t="shared" si="23"/>
        <v>28613237</v>
      </c>
      <c r="K393" s="10">
        <f t="shared" si="23"/>
        <v>29726577</v>
      </c>
      <c r="L393" s="10">
        <f t="shared" si="23"/>
        <v>30754353</v>
      </c>
      <c r="M393" s="10">
        <f t="shared" si="23"/>
        <v>32621752</v>
      </c>
      <c r="N393" s="10">
        <f t="shared" si="23"/>
        <v>31953727</v>
      </c>
      <c r="O393" s="22"/>
      <c r="P393" s="12" t="s">
        <v>47</v>
      </c>
    </row>
    <row r="394" spans="1:17">
      <c r="B394" s="10">
        <f t="shared" si="23"/>
        <v>15590295</v>
      </c>
      <c r="C394" s="10">
        <f t="shared" si="23"/>
        <v>13210643</v>
      </c>
      <c r="D394" s="10">
        <f t="shared" si="23"/>
        <v>15899415</v>
      </c>
      <c r="E394" s="10">
        <f t="shared" si="23"/>
        <v>22119315</v>
      </c>
      <c r="F394" s="10">
        <f t="shared" si="23"/>
        <v>24392787</v>
      </c>
      <c r="G394" s="10">
        <f t="shared" si="23"/>
        <v>27157939</v>
      </c>
      <c r="H394" s="10">
        <f t="shared" si="23"/>
        <v>28470600</v>
      </c>
      <c r="I394" s="10">
        <f t="shared" si="23"/>
        <v>28496034</v>
      </c>
      <c r="J394" s="10">
        <f t="shared" si="23"/>
        <v>28940260</v>
      </c>
      <c r="K394" s="10">
        <f t="shared" si="23"/>
        <v>29956535</v>
      </c>
      <c r="L394" s="10">
        <f t="shared" si="23"/>
        <v>31290576</v>
      </c>
      <c r="M394" s="10">
        <f t="shared" si="23"/>
        <v>33023889</v>
      </c>
      <c r="N394" s="10">
        <f t="shared" si="23"/>
        <v>31386168</v>
      </c>
      <c r="O394" s="22"/>
      <c r="P394" s="12" t="s">
        <v>48</v>
      </c>
    </row>
    <row r="395" spans="1:17">
      <c r="B395" s="23">
        <f t="shared" si="23"/>
        <v>16202497</v>
      </c>
      <c r="C395" s="23">
        <f t="shared" si="23"/>
        <v>13853950.49</v>
      </c>
      <c r="D395" s="23">
        <f t="shared" si="23"/>
        <v>16821140.850000001</v>
      </c>
      <c r="E395" s="23">
        <f t="shared" si="23"/>
        <v>23083519</v>
      </c>
      <c r="F395" s="23">
        <f t="shared" si="23"/>
        <v>25218497</v>
      </c>
      <c r="G395" s="23">
        <f t="shared" si="23"/>
        <v>27926894</v>
      </c>
      <c r="H395" s="23">
        <f t="shared" si="23"/>
        <v>29450492</v>
      </c>
      <c r="I395" s="23">
        <f t="shared" si="23"/>
        <v>28647456</v>
      </c>
      <c r="J395" s="23">
        <f t="shared" si="23"/>
        <v>29532763</v>
      </c>
      <c r="K395" s="23">
        <f t="shared" si="23"/>
        <v>30283151</v>
      </c>
      <c r="L395" s="23">
        <f t="shared" si="23"/>
        <v>31980072</v>
      </c>
      <c r="M395" s="23">
        <f t="shared" si="23"/>
        <v>32565768</v>
      </c>
      <c r="N395" s="23">
        <f t="shared" si="23"/>
        <v>30473173</v>
      </c>
      <c r="O395" s="22"/>
      <c r="P395" s="12" t="s">
        <v>54</v>
      </c>
    </row>
    <row r="396" spans="1:17">
      <c r="B396" s="21">
        <f>SUM(B392:B395)</f>
        <v>60129960</v>
      </c>
      <c r="C396" s="21">
        <f t="shared" ref="C396:M396" si="24">SUM(C392:C395)</f>
        <v>56396319.490000002</v>
      </c>
      <c r="D396" s="21">
        <f t="shared" si="24"/>
        <v>62740005.740000002</v>
      </c>
      <c r="E396" s="21">
        <f t="shared" si="24"/>
        <v>83692656</v>
      </c>
      <c r="F396" s="21">
        <f t="shared" si="24"/>
        <v>96173656</v>
      </c>
      <c r="G396" s="21">
        <f t="shared" si="24"/>
        <v>106225541</v>
      </c>
      <c r="H396" s="21">
        <f t="shared" si="24"/>
        <v>113578386</v>
      </c>
      <c r="I396" s="21">
        <f t="shared" si="24"/>
        <v>114353842</v>
      </c>
      <c r="J396" s="21">
        <f t="shared" si="24"/>
        <v>115872881</v>
      </c>
      <c r="K396" s="21">
        <f t="shared" si="24"/>
        <v>119337279</v>
      </c>
      <c r="L396" s="21">
        <f t="shared" si="24"/>
        <v>123921919</v>
      </c>
      <c r="M396" s="21">
        <f t="shared" si="24"/>
        <v>130177755</v>
      </c>
      <c r="N396" s="21">
        <f>IF(N393="",N392*4,IF(N394="",(N393+N392)*2,IF(N395="",((N394+N393+N392)/3)*4,SUM(N392:N395))))</f>
        <v>127591782</v>
      </c>
      <c r="O396" s="9">
        <f>RATE(M$315-I$315,,-I396,M396)</f>
        <v>3.2931458485576354E-2</v>
      </c>
      <c r="P396" s="12" t="s">
        <v>49</v>
      </c>
    </row>
    <row r="397" spans="1:17" s="19" customFormat="1">
      <c r="A397" s="16"/>
      <c r="B397" s="24"/>
      <c r="C397" s="25">
        <f t="shared" ref="C397:M397" si="25">C396/B396-1</f>
        <v>-6.209284872299925E-2</v>
      </c>
      <c r="D397" s="25">
        <f t="shared" si="25"/>
        <v>0.11248404696205117</v>
      </c>
      <c r="E397" s="25">
        <f t="shared" si="25"/>
        <v>0.33395996721501087</v>
      </c>
      <c r="F397" s="25">
        <f t="shared" si="25"/>
        <v>0.14912897494853072</v>
      </c>
      <c r="G397" s="25">
        <f t="shared" si="25"/>
        <v>0.10451807093618237</v>
      </c>
      <c r="H397" s="25">
        <f t="shared" si="25"/>
        <v>6.9219181477268243E-2</v>
      </c>
      <c r="I397" s="25">
        <f t="shared" si="25"/>
        <v>6.8274962104144521E-3</v>
      </c>
      <c r="J397" s="25">
        <f t="shared" si="25"/>
        <v>1.3283672620286735E-2</v>
      </c>
      <c r="K397" s="25">
        <f t="shared" si="25"/>
        <v>2.9898264115828743E-2</v>
      </c>
      <c r="L397" s="25">
        <f t="shared" si="25"/>
        <v>3.8417500704033936E-2</v>
      </c>
      <c r="M397" s="25">
        <f t="shared" si="25"/>
        <v>5.0482078154390209E-2</v>
      </c>
      <c r="N397" s="13">
        <f>N396/M396-1</f>
        <v>-1.9864937753765965E-2</v>
      </c>
      <c r="O397" s="22"/>
      <c r="P397" s="18" t="s">
        <v>55</v>
      </c>
    </row>
    <row r="398" spans="1:17">
      <c r="B398" s="258" t="s">
        <v>1242</v>
      </c>
      <c r="C398" s="259"/>
      <c r="D398" s="259"/>
      <c r="E398" s="259"/>
      <c r="F398" s="259"/>
      <c r="G398" s="259"/>
      <c r="H398" s="259"/>
      <c r="I398" s="259"/>
      <c r="J398" s="259"/>
      <c r="K398" s="259"/>
      <c r="L398" s="259"/>
      <c r="M398" s="259"/>
      <c r="N398" s="260"/>
      <c r="O398" s="9"/>
      <c r="P398" s="12"/>
    </row>
    <row r="399" spans="1:17">
      <c r="B399" s="21">
        <f t="shared" ref="B399:N402" si="26">IFERROR(VLOOKUP($B$398,$131:$202,MATCH($P399&amp;"/"&amp;B$315,$129:$129,0),FALSE),"")</f>
        <v>3889388</v>
      </c>
      <c r="C399" s="21">
        <f t="shared" si="26"/>
        <v>4228245</v>
      </c>
      <c r="D399" s="21">
        <f t="shared" si="26"/>
        <v>5207109</v>
      </c>
      <c r="E399" s="21">
        <f t="shared" si="26"/>
        <v>6205003</v>
      </c>
      <c r="F399" s="21">
        <f t="shared" si="26"/>
        <v>7161517</v>
      </c>
      <c r="G399" s="21">
        <f t="shared" si="26"/>
        <v>9036774</v>
      </c>
      <c r="H399" s="21">
        <f t="shared" si="26"/>
        <v>9977380</v>
      </c>
      <c r="I399" s="21">
        <f t="shared" si="26"/>
        <v>11272518</v>
      </c>
      <c r="J399" s="21">
        <f t="shared" si="26"/>
        <v>12087342</v>
      </c>
      <c r="K399" s="21">
        <f t="shared" si="26"/>
        <v>12603722</v>
      </c>
      <c r="L399" s="21">
        <f t="shared" si="26"/>
        <v>13469846</v>
      </c>
      <c r="M399" s="21">
        <f t="shared" si="26"/>
        <v>12149207</v>
      </c>
      <c r="N399" s="21">
        <f t="shared" si="26"/>
        <v>12335243</v>
      </c>
      <c r="O399" s="22"/>
      <c r="P399" s="12" t="s">
        <v>46</v>
      </c>
      <c r="Q399" s="115"/>
    </row>
    <row r="400" spans="1:17">
      <c r="B400" s="10">
        <f t="shared" si="26"/>
        <v>4138971</v>
      </c>
      <c r="C400" s="10">
        <f t="shared" si="26"/>
        <v>4655168</v>
      </c>
      <c r="D400" s="10">
        <f t="shared" si="26"/>
        <v>5398804.1100000003</v>
      </c>
      <c r="E400" s="10">
        <f t="shared" si="26"/>
        <v>6644858</v>
      </c>
      <c r="F400" s="10">
        <f t="shared" si="26"/>
        <v>7667425</v>
      </c>
      <c r="G400" s="10">
        <f t="shared" si="26"/>
        <v>9241358</v>
      </c>
      <c r="H400" s="10">
        <f t="shared" si="26"/>
        <v>10432748</v>
      </c>
      <c r="I400" s="10">
        <f t="shared" si="26"/>
        <v>11586742</v>
      </c>
      <c r="J400" s="10">
        <f t="shared" si="26"/>
        <v>11814112</v>
      </c>
      <c r="K400" s="10">
        <f t="shared" si="26"/>
        <v>12705051</v>
      </c>
      <c r="L400" s="10">
        <f t="shared" si="26"/>
        <v>12490444</v>
      </c>
      <c r="M400" s="10">
        <f t="shared" si="26"/>
        <v>12431825</v>
      </c>
      <c r="N400" s="10">
        <f t="shared" si="26"/>
        <v>10929923</v>
      </c>
      <c r="O400" s="22"/>
      <c r="P400" s="12" t="s">
        <v>47</v>
      </c>
    </row>
    <row r="401" spans="1:16">
      <c r="B401" s="10">
        <f t="shared" si="26"/>
        <v>4347645</v>
      </c>
      <c r="C401" s="10">
        <f t="shared" si="26"/>
        <v>5270925</v>
      </c>
      <c r="D401" s="10">
        <f t="shared" si="26"/>
        <v>5789596</v>
      </c>
      <c r="E401" s="10">
        <f t="shared" si="26"/>
        <v>6896562</v>
      </c>
      <c r="F401" s="10">
        <f t="shared" si="26"/>
        <v>7932658</v>
      </c>
      <c r="G401" s="10">
        <f t="shared" si="26"/>
        <v>9418841</v>
      </c>
      <c r="H401" s="10">
        <f t="shared" si="26"/>
        <v>11236884</v>
      </c>
      <c r="I401" s="10">
        <f t="shared" si="26"/>
        <v>11588335</v>
      </c>
      <c r="J401" s="10">
        <f t="shared" si="26"/>
        <v>12304843</v>
      </c>
      <c r="K401" s="10">
        <f t="shared" si="26"/>
        <v>13180481</v>
      </c>
      <c r="L401" s="10">
        <f t="shared" si="26"/>
        <v>12716322</v>
      </c>
      <c r="M401" s="10">
        <f t="shared" si="26"/>
        <v>12973221</v>
      </c>
      <c r="N401" s="10">
        <f t="shared" si="26"/>
        <v>10853894</v>
      </c>
      <c r="O401" s="22"/>
      <c r="P401" s="12" t="s">
        <v>48</v>
      </c>
    </row>
    <row r="402" spans="1:16">
      <c r="B402" s="23">
        <f t="shared" si="26"/>
        <v>4594340</v>
      </c>
      <c r="C402" s="23">
        <f t="shared" si="26"/>
        <v>5388792.9500000002</v>
      </c>
      <c r="D402" s="23">
        <f t="shared" si="26"/>
        <v>6425355.9800000004</v>
      </c>
      <c r="E402" s="23">
        <f t="shared" si="26"/>
        <v>6325465</v>
      </c>
      <c r="F402" s="23">
        <f t="shared" si="26"/>
        <v>8666912</v>
      </c>
      <c r="G402" s="23">
        <f t="shared" si="26"/>
        <v>9549091</v>
      </c>
      <c r="H402" s="23">
        <f t="shared" si="26"/>
        <v>11043348</v>
      </c>
      <c r="I402" s="23">
        <f t="shared" si="26"/>
        <v>11965357</v>
      </c>
      <c r="J402" s="23">
        <f t="shared" si="26"/>
        <v>12424967</v>
      </c>
      <c r="K402" s="23">
        <f t="shared" si="26"/>
        <v>13267845</v>
      </c>
      <c r="L402" s="23">
        <f t="shared" si="26"/>
        <v>12510211</v>
      </c>
      <c r="M402" s="23">
        <f t="shared" si="26"/>
        <v>13025729</v>
      </c>
      <c r="N402" s="23">
        <f t="shared" si="26"/>
        <v>11579837</v>
      </c>
      <c r="O402" s="22"/>
      <c r="P402" s="12" t="s">
        <v>54</v>
      </c>
    </row>
    <row r="403" spans="1:16">
      <c r="B403" s="21">
        <f t="shared" ref="B403:M403" si="27">SUM(B399:B402)</f>
        <v>16970344</v>
      </c>
      <c r="C403" s="21">
        <f t="shared" si="27"/>
        <v>19543130.949999999</v>
      </c>
      <c r="D403" s="21">
        <f t="shared" si="27"/>
        <v>22820865.09</v>
      </c>
      <c r="E403" s="21">
        <f t="shared" si="27"/>
        <v>26071888</v>
      </c>
      <c r="F403" s="21">
        <f t="shared" si="27"/>
        <v>31428512</v>
      </c>
      <c r="G403" s="21">
        <f t="shared" si="27"/>
        <v>37246064</v>
      </c>
      <c r="H403" s="21">
        <f t="shared" si="27"/>
        <v>42690360</v>
      </c>
      <c r="I403" s="21">
        <f t="shared" si="27"/>
        <v>46412952</v>
      </c>
      <c r="J403" s="21">
        <f t="shared" si="27"/>
        <v>48631264</v>
      </c>
      <c r="K403" s="21">
        <f t="shared" si="27"/>
        <v>51757099</v>
      </c>
      <c r="L403" s="21">
        <f t="shared" si="27"/>
        <v>51186823</v>
      </c>
      <c r="M403" s="21">
        <f t="shared" si="27"/>
        <v>50579982</v>
      </c>
      <c r="N403" s="21">
        <f>IF(N400="",N399*4,IF(N401="",(N400+N399)*2,IF(N402="",((N401+N400+N399)/3)*4,SUM(N399:N402))))</f>
        <v>45698897</v>
      </c>
      <c r="O403" s="9">
        <f>RATE(M$315-I$315,,-I403,M403)</f>
        <v>2.1726998957359214E-2</v>
      </c>
      <c r="P403" s="12" t="s">
        <v>49</v>
      </c>
    </row>
    <row r="404" spans="1:16" s="19" customFormat="1">
      <c r="A404" s="16"/>
      <c r="B404" s="24"/>
      <c r="C404" s="25">
        <f t="shared" ref="C404:M404" si="28">C403/B403-1</f>
        <v>0.15160487907611064</v>
      </c>
      <c r="D404" s="25">
        <f t="shared" si="28"/>
        <v>0.16771796435207342</v>
      </c>
      <c r="E404" s="25">
        <f t="shared" si="28"/>
        <v>0.14245835542074103</v>
      </c>
      <c r="F404" s="25">
        <f t="shared" si="28"/>
        <v>0.20545593015741703</v>
      </c>
      <c r="G404" s="25">
        <f t="shared" si="28"/>
        <v>0.18510427728808798</v>
      </c>
      <c r="H404" s="25">
        <f t="shared" si="28"/>
        <v>0.1461710423952447</v>
      </c>
      <c r="I404" s="25">
        <f t="shared" si="28"/>
        <v>8.719982684615446E-2</v>
      </c>
      <c r="J404" s="25">
        <f t="shared" si="28"/>
        <v>4.779510684862287E-2</v>
      </c>
      <c r="K404" s="25">
        <f t="shared" si="28"/>
        <v>6.4276244187278397E-2</v>
      </c>
      <c r="L404" s="25">
        <f t="shared" si="28"/>
        <v>-1.1018314608397972E-2</v>
      </c>
      <c r="M404" s="25">
        <f t="shared" si="28"/>
        <v>-1.1855414429608135E-2</v>
      </c>
      <c r="N404" s="13">
        <f>N403/M403-1</f>
        <v>-9.6502307968397427E-2</v>
      </c>
      <c r="O404" s="22"/>
      <c r="P404" s="18" t="s">
        <v>55</v>
      </c>
    </row>
    <row r="405" spans="1:16">
      <c r="B405" s="258" t="s">
        <v>1249</v>
      </c>
      <c r="C405" s="259"/>
      <c r="D405" s="259"/>
      <c r="E405" s="259"/>
      <c r="F405" s="259"/>
      <c r="G405" s="259"/>
      <c r="H405" s="259"/>
      <c r="I405" s="259"/>
      <c r="J405" s="259"/>
      <c r="K405" s="259"/>
      <c r="L405" s="259"/>
      <c r="M405" s="259"/>
      <c r="N405" s="260"/>
      <c r="O405" s="9"/>
      <c r="P405" s="12"/>
    </row>
    <row r="406" spans="1:16">
      <c r="B406" s="21">
        <f t="shared" ref="B406:N409" si="29">IFERROR(VLOOKUP($B$405,$131:$202,MATCH($P406&amp;"/"&amp;B$315,$129:$129,0),FALSE),"")</f>
        <v>264661</v>
      </c>
      <c r="C406" s="21">
        <f t="shared" si="29"/>
        <v>133794</v>
      </c>
      <c r="D406" s="21">
        <f t="shared" si="29"/>
        <v>7282586</v>
      </c>
      <c r="E406" s="21">
        <f t="shared" si="29"/>
        <v>1863035</v>
      </c>
      <c r="F406" s="21">
        <f t="shared" si="29"/>
        <v>2551631</v>
      </c>
      <c r="G406" s="21">
        <f t="shared" si="29"/>
        <v>2683263</v>
      </c>
      <c r="H406" s="21">
        <f t="shared" si="29"/>
        <v>3559089</v>
      </c>
      <c r="I406" s="21">
        <f t="shared" si="29"/>
        <v>3751084</v>
      </c>
      <c r="J406" s="21">
        <f t="shared" si="29"/>
        <v>4744052</v>
      </c>
      <c r="K406" s="21">
        <f t="shared" si="29"/>
        <v>2984511</v>
      </c>
      <c r="L406" s="21">
        <f t="shared" si="29"/>
        <v>2006123</v>
      </c>
      <c r="M406" s="21">
        <f t="shared" si="29"/>
        <v>1001497</v>
      </c>
      <c r="N406" s="21">
        <f t="shared" si="29"/>
        <v>1263402</v>
      </c>
      <c r="O406" s="9"/>
      <c r="P406" s="12" t="s">
        <v>46</v>
      </c>
    </row>
    <row r="407" spans="1:16">
      <c r="B407" s="10">
        <f t="shared" si="29"/>
        <v>101499</v>
      </c>
      <c r="C407" s="10">
        <f t="shared" si="29"/>
        <v>140966</v>
      </c>
      <c r="D407" s="10">
        <f t="shared" si="29"/>
        <v>8290406.4299999997</v>
      </c>
      <c r="E407" s="10">
        <f t="shared" si="29"/>
        <v>2179840</v>
      </c>
      <c r="F407" s="10">
        <f t="shared" si="29"/>
        <v>3135022</v>
      </c>
      <c r="G407" s="10">
        <f t="shared" si="29"/>
        <v>3533536</v>
      </c>
      <c r="H407" s="10">
        <f t="shared" si="29"/>
        <v>3630206</v>
      </c>
      <c r="I407" s="10">
        <f t="shared" si="29"/>
        <v>4680616</v>
      </c>
      <c r="J407" s="10">
        <f t="shared" si="29"/>
        <v>4340951</v>
      </c>
      <c r="K407" s="10">
        <f t="shared" si="29"/>
        <v>2932864</v>
      </c>
      <c r="L407" s="10">
        <f t="shared" si="29"/>
        <v>2961767</v>
      </c>
      <c r="M407" s="10">
        <f t="shared" si="29"/>
        <v>1805003</v>
      </c>
      <c r="N407" s="10">
        <f t="shared" si="29"/>
        <v>1110502</v>
      </c>
      <c r="O407" s="9"/>
      <c r="P407" s="12" t="s">
        <v>47</v>
      </c>
    </row>
    <row r="408" spans="1:16">
      <c r="B408" s="10">
        <f t="shared" si="29"/>
        <v>226639</v>
      </c>
      <c r="C408" s="10">
        <f t="shared" si="29"/>
        <v>171518</v>
      </c>
      <c r="D408" s="10">
        <f t="shared" si="29"/>
        <v>7305093</v>
      </c>
      <c r="E408" s="10">
        <f t="shared" si="29"/>
        <v>1775531</v>
      </c>
      <c r="F408" s="10">
        <f t="shared" si="29"/>
        <v>2510977</v>
      </c>
      <c r="G408" s="10">
        <f t="shared" si="29"/>
        <v>2972543</v>
      </c>
      <c r="H408" s="10">
        <f t="shared" si="29"/>
        <v>3597588</v>
      </c>
      <c r="I408" s="10">
        <f t="shared" si="29"/>
        <v>3667750</v>
      </c>
      <c r="J408" s="10">
        <f t="shared" si="29"/>
        <v>2779631</v>
      </c>
      <c r="K408" s="10">
        <f t="shared" si="29"/>
        <v>1861428</v>
      </c>
      <c r="L408" s="10">
        <f t="shared" si="29"/>
        <v>717465</v>
      </c>
      <c r="M408" s="10">
        <f t="shared" si="29"/>
        <v>1402864</v>
      </c>
      <c r="N408" s="10">
        <f t="shared" si="29"/>
        <v>819886</v>
      </c>
      <c r="O408" s="9"/>
      <c r="P408" s="12" t="s">
        <v>48</v>
      </c>
    </row>
    <row r="409" spans="1:16">
      <c r="B409" s="23">
        <f t="shared" si="29"/>
        <v>197472</v>
      </c>
      <c r="C409" s="23">
        <f t="shared" si="29"/>
        <v>2669290</v>
      </c>
      <c r="D409" s="23">
        <f t="shared" si="29"/>
        <v>7264904.9699999997</v>
      </c>
      <c r="E409" s="23">
        <f t="shared" si="29"/>
        <v>1583160</v>
      </c>
      <c r="F409" s="23">
        <f t="shared" si="29"/>
        <v>1906855</v>
      </c>
      <c r="G409" s="23">
        <f t="shared" si="29"/>
        <v>2501854</v>
      </c>
      <c r="H409" s="23">
        <f t="shared" si="29"/>
        <v>3392201</v>
      </c>
      <c r="I409" s="23">
        <f t="shared" si="29"/>
        <v>3115255</v>
      </c>
      <c r="J409" s="23">
        <f t="shared" si="29"/>
        <v>2470556</v>
      </c>
      <c r="K409" s="23">
        <f t="shared" si="29"/>
        <v>1553235</v>
      </c>
      <c r="L409" s="23">
        <f t="shared" si="29"/>
        <v>1437521</v>
      </c>
      <c r="M409" s="23">
        <f t="shared" si="29"/>
        <v>35279</v>
      </c>
      <c r="N409" s="23">
        <f t="shared" si="29"/>
        <v>436942</v>
      </c>
      <c r="O409" s="9"/>
      <c r="P409" s="12" t="s">
        <v>54</v>
      </c>
    </row>
    <row r="410" spans="1:16">
      <c r="B410" s="23">
        <f>SUM(B406:B409)</f>
        <v>790271</v>
      </c>
      <c r="C410" s="26">
        <f t="shared" ref="C410:M410" si="30">SUM(C406:C409)</f>
        <v>3115568</v>
      </c>
      <c r="D410" s="26">
        <f t="shared" si="30"/>
        <v>30142990.399999999</v>
      </c>
      <c r="E410" s="26">
        <f t="shared" si="30"/>
        <v>7401566</v>
      </c>
      <c r="F410" s="26">
        <f t="shared" si="30"/>
        <v>10104485</v>
      </c>
      <c r="G410" s="26">
        <f t="shared" si="30"/>
        <v>11691196</v>
      </c>
      <c r="H410" s="26">
        <f t="shared" si="30"/>
        <v>14179084</v>
      </c>
      <c r="I410" s="26">
        <f t="shared" si="30"/>
        <v>15214705</v>
      </c>
      <c r="J410" s="26">
        <f t="shared" si="30"/>
        <v>14335190</v>
      </c>
      <c r="K410" s="26">
        <f t="shared" si="30"/>
        <v>9332038</v>
      </c>
      <c r="L410" s="26">
        <f t="shared" si="30"/>
        <v>7122876</v>
      </c>
      <c r="M410" s="26">
        <f t="shared" si="30"/>
        <v>4244643</v>
      </c>
      <c r="N410" s="26">
        <f>IF(N407="",N406*4,IF(N408="",(N407+N406)*2,IF(N409="",((N408+N407+N406)/3)*4,SUM(N406:N409))))</f>
        <v>3630732</v>
      </c>
      <c r="O410" s="9">
        <f>RATE(M$315-I$315,,-I410,M410)</f>
        <v>-0.27323432364091377</v>
      </c>
      <c r="P410" s="12" t="s">
        <v>49</v>
      </c>
    </row>
    <row r="411" spans="1:16">
      <c r="B411" s="258" t="s">
        <v>839</v>
      </c>
      <c r="C411" s="259"/>
      <c r="D411" s="259"/>
      <c r="E411" s="259"/>
      <c r="F411" s="259"/>
      <c r="G411" s="259"/>
      <c r="H411" s="259"/>
      <c r="I411" s="259"/>
      <c r="J411" s="259"/>
      <c r="K411" s="259"/>
      <c r="L411" s="259"/>
      <c r="M411" s="259"/>
      <c r="N411" s="260"/>
      <c r="O411" s="9"/>
      <c r="P411" s="12"/>
    </row>
    <row r="412" spans="1:16">
      <c r="B412" s="10">
        <f t="shared" ref="B412:M415" si="31">B392+B406+B399</f>
        <v>18072332</v>
      </c>
      <c r="C412" s="10">
        <f t="shared" si="31"/>
        <v>19872366</v>
      </c>
      <c r="D412" s="10">
        <f t="shared" si="31"/>
        <v>27071160</v>
      </c>
      <c r="E412" s="10">
        <f t="shared" si="31"/>
        <v>26290411</v>
      </c>
      <c r="F412" s="10">
        <f t="shared" si="31"/>
        <v>32686771</v>
      </c>
      <c r="G412" s="10">
        <f t="shared" si="31"/>
        <v>36808120</v>
      </c>
      <c r="H412" s="10">
        <f t="shared" si="31"/>
        <v>41314104</v>
      </c>
      <c r="I412" s="10">
        <f t="shared" si="31"/>
        <v>43554241</v>
      </c>
      <c r="J412" s="10">
        <f t="shared" si="31"/>
        <v>45618015</v>
      </c>
      <c r="K412" s="10">
        <f t="shared" si="31"/>
        <v>44959249</v>
      </c>
      <c r="L412" s="10">
        <f t="shared" si="31"/>
        <v>45372887</v>
      </c>
      <c r="M412" s="10">
        <f t="shared" si="31"/>
        <v>45117050</v>
      </c>
      <c r="N412" s="10">
        <f>N392+N406+N399</f>
        <v>47377359</v>
      </c>
      <c r="O412" s="9"/>
      <c r="P412" s="12" t="s">
        <v>46</v>
      </c>
    </row>
    <row r="413" spans="1:16">
      <c r="B413" s="10">
        <f t="shared" si="31"/>
        <v>18659355</v>
      </c>
      <c r="C413" s="10">
        <f t="shared" si="31"/>
        <v>18617533</v>
      </c>
      <c r="D413" s="10">
        <f t="shared" si="31"/>
        <v>29127195.43</v>
      </c>
      <c r="E413" s="10">
        <f t="shared" si="31"/>
        <v>29092147</v>
      </c>
      <c r="F413" s="10">
        <f t="shared" si="31"/>
        <v>34391196</v>
      </c>
      <c r="G413" s="10">
        <f t="shared" si="31"/>
        <v>38827519</v>
      </c>
      <c r="H413" s="10">
        <f t="shared" si="31"/>
        <v>41942613</v>
      </c>
      <c r="I413" s="10">
        <f t="shared" si="31"/>
        <v>44947071</v>
      </c>
      <c r="J413" s="10">
        <f t="shared" si="31"/>
        <v>44768300</v>
      </c>
      <c r="K413" s="10">
        <f t="shared" si="31"/>
        <v>45364492</v>
      </c>
      <c r="L413" s="10">
        <f t="shared" si="31"/>
        <v>46206564</v>
      </c>
      <c r="M413" s="10">
        <f t="shared" si="31"/>
        <v>46858580</v>
      </c>
      <c r="N413" s="10">
        <f>N393+N407+N400</f>
        <v>43994152</v>
      </c>
      <c r="O413" s="9"/>
      <c r="P413" s="12" t="s">
        <v>47</v>
      </c>
    </row>
    <row r="414" spans="1:16">
      <c r="B414" s="10">
        <f t="shared" si="31"/>
        <v>20164579</v>
      </c>
      <c r="C414" s="10">
        <f t="shared" si="31"/>
        <v>18653086</v>
      </c>
      <c r="D414" s="10">
        <f t="shared" si="31"/>
        <v>28994104</v>
      </c>
      <c r="E414" s="10">
        <f t="shared" si="31"/>
        <v>30791408</v>
      </c>
      <c r="F414" s="10">
        <f t="shared" si="31"/>
        <v>34836422</v>
      </c>
      <c r="G414" s="10">
        <f t="shared" si="31"/>
        <v>39549323</v>
      </c>
      <c r="H414" s="10">
        <f t="shared" si="31"/>
        <v>43305072</v>
      </c>
      <c r="I414" s="10">
        <f t="shared" si="31"/>
        <v>43752119</v>
      </c>
      <c r="J414" s="10">
        <f t="shared" si="31"/>
        <v>44024734</v>
      </c>
      <c r="K414" s="10">
        <f t="shared" si="31"/>
        <v>44998444</v>
      </c>
      <c r="L414" s="10">
        <f t="shared" si="31"/>
        <v>44724363</v>
      </c>
      <c r="M414" s="10">
        <f t="shared" si="31"/>
        <v>47399974</v>
      </c>
      <c r="N414" s="10">
        <f t="shared" ref="N414:N415" si="32">IFERROR(VLOOKUP($B$405,$131:$202,MATCH($P414&amp;"/"&amp;N$315,$129:$129,0),FALSE),"")</f>
        <v>819886</v>
      </c>
      <c r="O414" s="9"/>
      <c r="P414" s="12" t="s">
        <v>48</v>
      </c>
    </row>
    <row r="415" spans="1:16">
      <c r="B415" s="10">
        <f t="shared" si="31"/>
        <v>20994309</v>
      </c>
      <c r="C415" s="10">
        <f t="shared" si="31"/>
        <v>21912033.440000001</v>
      </c>
      <c r="D415" s="10">
        <f t="shared" si="31"/>
        <v>30511401.800000001</v>
      </c>
      <c r="E415" s="10">
        <f t="shared" si="31"/>
        <v>30992144</v>
      </c>
      <c r="F415" s="10">
        <f t="shared" si="31"/>
        <v>35792264</v>
      </c>
      <c r="G415" s="10">
        <f t="shared" si="31"/>
        <v>39977839</v>
      </c>
      <c r="H415" s="10">
        <f t="shared" si="31"/>
        <v>43886041</v>
      </c>
      <c r="I415" s="10">
        <f t="shared" si="31"/>
        <v>43728068</v>
      </c>
      <c r="J415" s="10">
        <f t="shared" si="31"/>
        <v>44428286</v>
      </c>
      <c r="K415" s="10">
        <f t="shared" si="31"/>
        <v>45104231</v>
      </c>
      <c r="L415" s="10">
        <f t="shared" si="31"/>
        <v>45927804</v>
      </c>
      <c r="M415" s="10">
        <f t="shared" si="31"/>
        <v>45626776</v>
      </c>
      <c r="N415" s="10">
        <f t="shared" si="32"/>
        <v>436942</v>
      </c>
      <c r="O415" s="9"/>
      <c r="P415" s="12" t="s">
        <v>54</v>
      </c>
    </row>
    <row r="416" spans="1:16">
      <c r="B416" s="31">
        <f t="shared" ref="B416:M416" si="33">SUM(B412:B415)</f>
        <v>77890575</v>
      </c>
      <c r="C416" s="31">
        <f t="shared" si="33"/>
        <v>79055018.439999998</v>
      </c>
      <c r="D416" s="31">
        <f t="shared" si="33"/>
        <v>115703861.23</v>
      </c>
      <c r="E416" s="31">
        <f t="shared" si="33"/>
        <v>117166110</v>
      </c>
      <c r="F416" s="31">
        <f t="shared" si="33"/>
        <v>137706653</v>
      </c>
      <c r="G416" s="31">
        <f t="shared" si="33"/>
        <v>155162801</v>
      </c>
      <c r="H416" s="31">
        <f t="shared" si="33"/>
        <v>170447830</v>
      </c>
      <c r="I416" s="31">
        <f t="shared" si="33"/>
        <v>175981499</v>
      </c>
      <c r="J416" s="31">
        <f t="shared" si="33"/>
        <v>178839335</v>
      </c>
      <c r="K416" s="31">
        <f t="shared" si="33"/>
        <v>180426416</v>
      </c>
      <c r="L416" s="31">
        <f t="shared" si="33"/>
        <v>182231618</v>
      </c>
      <c r="M416" s="31">
        <f t="shared" si="33"/>
        <v>185002380</v>
      </c>
      <c r="N416" s="31">
        <f>IF(N413="",N412*4,IF(N414="",(N413+N412)*2,IF(N415="",((N414+N413+N412)/3)*4,SUM(N412:N415))))</f>
        <v>92628339</v>
      </c>
      <c r="O416" s="9">
        <f>RATE(M$315-I$315,,-I416,M416)</f>
        <v>1.2575874447176665E-2</v>
      </c>
      <c r="P416" s="12" t="s">
        <v>49</v>
      </c>
    </row>
    <row r="417" spans="1:16">
      <c r="B417" s="264" t="s">
        <v>56</v>
      </c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6"/>
      <c r="O417" s="9"/>
      <c r="P417" s="12"/>
    </row>
    <row r="418" spans="1:16">
      <c r="B418" s="267" t="s">
        <v>1240</v>
      </c>
      <c r="C418" s="268"/>
      <c r="D418" s="268"/>
      <c r="E418" s="268"/>
      <c r="F418" s="268"/>
      <c r="G418" s="268"/>
      <c r="H418" s="268"/>
      <c r="I418" s="268"/>
      <c r="J418" s="268"/>
      <c r="K418" s="268"/>
      <c r="L418" s="268"/>
      <c r="M418" s="268"/>
      <c r="N418" s="269"/>
      <c r="O418" s="9"/>
      <c r="P418" s="12"/>
    </row>
    <row r="419" spans="1:16">
      <c r="B419" s="21">
        <f t="shared" ref="B419:N422" si="34">IFERROR(VLOOKUP($B$418,$131:$202,MATCH($P419&amp;"/"&amp;B$315,$129:$129,0),FALSE),"")</f>
        <v>4489843</v>
      </c>
      <c r="C419" s="21">
        <f t="shared" si="34"/>
        <v>5627946</v>
      </c>
      <c r="D419" s="21">
        <f t="shared" si="34"/>
        <v>3695422</v>
      </c>
      <c r="E419" s="21">
        <f t="shared" si="34"/>
        <v>5277715</v>
      </c>
      <c r="F419" s="21">
        <f t="shared" si="34"/>
        <v>8055432</v>
      </c>
      <c r="G419" s="21">
        <f t="shared" si="34"/>
        <v>7882998</v>
      </c>
      <c r="H419" s="21">
        <f t="shared" si="34"/>
        <v>8283158</v>
      </c>
      <c r="I419" s="21">
        <f t="shared" si="34"/>
        <v>7555671</v>
      </c>
      <c r="J419" s="21">
        <f t="shared" si="34"/>
        <v>6587047</v>
      </c>
      <c r="K419" s="21">
        <f t="shared" si="34"/>
        <v>6283186</v>
      </c>
      <c r="L419" s="21">
        <f t="shared" si="34"/>
        <v>6201177</v>
      </c>
      <c r="M419" s="21">
        <f t="shared" si="34"/>
        <v>6714509</v>
      </c>
      <c r="N419" s="21">
        <f t="shared" si="34"/>
        <v>5696685</v>
      </c>
      <c r="O419" s="9"/>
      <c r="P419" s="12" t="s">
        <v>46</v>
      </c>
    </row>
    <row r="420" spans="1:16">
      <c r="B420" s="10">
        <f t="shared" si="34"/>
        <v>4770986</v>
      </c>
      <c r="C420" s="10">
        <f t="shared" si="34"/>
        <v>3944831</v>
      </c>
      <c r="D420" s="10">
        <f t="shared" si="34"/>
        <v>3747856.81</v>
      </c>
      <c r="E420" s="10">
        <f t="shared" si="34"/>
        <v>6323277</v>
      </c>
      <c r="F420" s="10">
        <f t="shared" si="34"/>
        <v>8123535</v>
      </c>
      <c r="G420" s="10">
        <f t="shared" si="34"/>
        <v>8121316</v>
      </c>
      <c r="H420" s="10">
        <f t="shared" si="34"/>
        <v>7299962</v>
      </c>
      <c r="I420" s="10">
        <f t="shared" si="34"/>
        <v>7560800</v>
      </c>
      <c r="J420" s="10">
        <f t="shared" si="34"/>
        <v>6490306</v>
      </c>
      <c r="K420" s="10">
        <f t="shared" si="34"/>
        <v>6383430</v>
      </c>
      <c r="L420" s="10">
        <f t="shared" si="34"/>
        <v>6387672</v>
      </c>
      <c r="M420" s="10">
        <f t="shared" si="34"/>
        <v>6852062</v>
      </c>
      <c r="N420" s="10">
        <f t="shared" si="34"/>
        <v>4871756</v>
      </c>
      <c r="O420" s="9"/>
      <c r="P420" s="12" t="s">
        <v>47</v>
      </c>
    </row>
    <row r="421" spans="1:16">
      <c r="B421" s="10">
        <f t="shared" si="34"/>
        <v>5491501</v>
      </c>
      <c r="C421" s="10">
        <f t="shared" si="34"/>
        <v>3427464</v>
      </c>
      <c r="D421" s="10">
        <f t="shared" si="34"/>
        <v>3787089</v>
      </c>
      <c r="E421" s="10">
        <f t="shared" si="34"/>
        <v>7439556</v>
      </c>
      <c r="F421" s="10">
        <f t="shared" si="34"/>
        <v>8188834</v>
      </c>
      <c r="G421" s="10">
        <f t="shared" si="34"/>
        <v>8641238</v>
      </c>
      <c r="H421" s="10">
        <f t="shared" si="34"/>
        <v>7177058</v>
      </c>
      <c r="I421" s="10">
        <f t="shared" si="34"/>
        <v>7401989</v>
      </c>
      <c r="J421" s="10">
        <f t="shared" si="34"/>
        <v>6589043</v>
      </c>
      <c r="K421" s="10">
        <f t="shared" si="34"/>
        <v>6246367</v>
      </c>
      <c r="L421" s="10">
        <f t="shared" si="34"/>
        <v>6286153</v>
      </c>
      <c r="M421" s="10">
        <f t="shared" si="34"/>
        <v>6927713</v>
      </c>
      <c r="N421" s="10">
        <f t="shared" si="34"/>
        <v>4131041</v>
      </c>
      <c r="O421" s="9"/>
      <c r="P421" s="12" t="s">
        <v>48</v>
      </c>
    </row>
    <row r="422" spans="1:16">
      <c r="B422" s="23">
        <f t="shared" si="34"/>
        <v>6198302</v>
      </c>
      <c r="C422" s="23">
        <f t="shared" si="34"/>
        <v>3588444.86</v>
      </c>
      <c r="D422" s="23">
        <f t="shared" si="34"/>
        <v>4297947.9800000004</v>
      </c>
      <c r="E422" s="23">
        <f t="shared" si="34"/>
        <v>8161052</v>
      </c>
      <c r="F422" s="23">
        <f t="shared" si="34"/>
        <v>8224888</v>
      </c>
      <c r="G422" s="23">
        <f t="shared" si="34"/>
        <v>8782845</v>
      </c>
      <c r="H422" s="23">
        <f t="shared" si="34"/>
        <v>7685958</v>
      </c>
      <c r="I422" s="23">
        <f t="shared" si="34"/>
        <v>6822951</v>
      </c>
      <c r="J422" s="23">
        <f t="shared" si="34"/>
        <v>6528697</v>
      </c>
      <c r="K422" s="23">
        <f t="shared" si="34"/>
        <v>6263290</v>
      </c>
      <c r="L422" s="23">
        <f t="shared" si="34"/>
        <v>6509409</v>
      </c>
      <c r="M422" s="23">
        <f t="shared" si="34"/>
        <v>6995632</v>
      </c>
      <c r="N422" s="23">
        <f t="shared" si="34"/>
        <v>3870495</v>
      </c>
      <c r="O422" s="9"/>
      <c r="P422" s="12" t="s">
        <v>54</v>
      </c>
    </row>
    <row r="423" spans="1:16">
      <c r="B423" s="23">
        <f>SUM(B419:B422)</f>
        <v>20950632</v>
      </c>
      <c r="C423" s="23">
        <f t="shared" ref="C423:M423" si="35">SUM(C419:C422)</f>
        <v>16588685.859999999</v>
      </c>
      <c r="D423" s="23">
        <f t="shared" si="35"/>
        <v>15528315.790000001</v>
      </c>
      <c r="E423" s="23">
        <f t="shared" si="35"/>
        <v>27201600</v>
      </c>
      <c r="F423" s="23">
        <f t="shared" si="35"/>
        <v>32592689</v>
      </c>
      <c r="G423" s="23">
        <f t="shared" si="35"/>
        <v>33428397</v>
      </c>
      <c r="H423" s="23">
        <f t="shared" si="35"/>
        <v>30446136</v>
      </c>
      <c r="I423" s="23">
        <f t="shared" si="35"/>
        <v>29341411</v>
      </c>
      <c r="J423" s="23">
        <f t="shared" si="35"/>
        <v>26195093</v>
      </c>
      <c r="K423" s="23">
        <f t="shared" si="35"/>
        <v>25176273</v>
      </c>
      <c r="L423" s="23">
        <f t="shared" si="35"/>
        <v>25384411</v>
      </c>
      <c r="M423" s="23">
        <f t="shared" si="35"/>
        <v>27489916</v>
      </c>
      <c r="N423" s="23">
        <f>IF(N420="",N419*4,IF(N421="",(N420+N419)*2,IF(N422="",((N421+N420+N419)/3)*4,SUM(N419:N422))))</f>
        <v>18569977</v>
      </c>
      <c r="O423" s="9">
        <f>RATE(M$315-I$315,,-I423,M423)</f>
        <v>-1.6163106292206676E-2</v>
      </c>
      <c r="P423" s="12" t="s">
        <v>49</v>
      </c>
    </row>
    <row r="424" spans="1:16">
      <c r="B424" s="27">
        <f>B423/B$396</f>
        <v>0.34842251682854936</v>
      </c>
      <c r="C424" s="28">
        <f>C423/C$396</f>
        <v>0.2941448309041062</v>
      </c>
      <c r="D424" s="28">
        <f t="shared" ref="D424:N424" si="36">D423/D$396</f>
        <v>0.24750261984913871</v>
      </c>
      <c r="E424" s="28">
        <f t="shared" si="36"/>
        <v>0.32501776499959567</v>
      </c>
      <c r="F424" s="28">
        <f t="shared" si="36"/>
        <v>0.33889414581473332</v>
      </c>
      <c r="G424" s="28">
        <f t="shared" si="36"/>
        <v>0.31469265004731772</v>
      </c>
      <c r="H424" s="28">
        <f t="shared" si="36"/>
        <v>0.26806276327962608</v>
      </c>
      <c r="I424" s="28">
        <f t="shared" si="36"/>
        <v>0.25658439180381887</v>
      </c>
      <c r="J424" s="28">
        <f t="shared" si="36"/>
        <v>0.22606750409528525</v>
      </c>
      <c r="K424" s="28">
        <f t="shared" si="36"/>
        <v>0.21096737927131723</v>
      </c>
      <c r="L424" s="28">
        <f t="shared" si="36"/>
        <v>0.20484197795548986</v>
      </c>
      <c r="M424" s="28">
        <f t="shared" si="36"/>
        <v>0.21117214688484987</v>
      </c>
      <c r="N424" s="29">
        <f t="shared" si="36"/>
        <v>0.14554210866025838</v>
      </c>
      <c r="O424" s="9">
        <f>RATE(M$315-I$315,,-I424,M424)</f>
        <v>-4.7529353835113475E-2</v>
      </c>
      <c r="P424" s="14" t="s">
        <v>50</v>
      </c>
    </row>
    <row r="425" spans="1:16" s="19" customFormat="1">
      <c r="A425" s="16"/>
      <c r="B425" s="24"/>
      <c r="C425" s="13">
        <f t="shared" ref="C425:M425" si="37">C423/B423-1</f>
        <v>-0.20820117216511658</v>
      </c>
      <c r="D425" s="13">
        <f t="shared" si="37"/>
        <v>-6.3921282188895368E-2</v>
      </c>
      <c r="E425" s="13">
        <f t="shared" si="37"/>
        <v>0.75174180947024638</v>
      </c>
      <c r="F425" s="13">
        <f t="shared" si="37"/>
        <v>0.1981901432268689</v>
      </c>
      <c r="G425" s="13">
        <f t="shared" si="37"/>
        <v>2.5640965064281707E-2</v>
      </c>
      <c r="H425" s="13">
        <f t="shared" si="37"/>
        <v>-8.9213401408389403E-2</v>
      </c>
      <c r="I425" s="13">
        <f t="shared" si="37"/>
        <v>-3.6284571546287503E-2</v>
      </c>
      <c r="J425" s="13">
        <f t="shared" si="37"/>
        <v>-0.10723131208652503</v>
      </c>
      <c r="K425" s="13">
        <f t="shared" si="37"/>
        <v>-3.8893543916793893E-2</v>
      </c>
      <c r="L425" s="13">
        <f t="shared" si="37"/>
        <v>8.2672284336922086E-3</v>
      </c>
      <c r="M425" s="13">
        <f t="shared" si="37"/>
        <v>8.2944804194984068E-2</v>
      </c>
      <c r="N425" s="13">
        <f>N423/M423-1</f>
        <v>-0.32448040219548147</v>
      </c>
      <c r="O425" s="22"/>
      <c r="P425" s="18" t="s">
        <v>55</v>
      </c>
    </row>
    <row r="426" spans="1:16">
      <c r="B426" s="246" t="s">
        <v>840</v>
      </c>
      <c r="C426" s="247"/>
      <c r="D426" s="247"/>
      <c r="E426" s="247"/>
      <c r="F426" s="247"/>
      <c r="G426" s="247"/>
      <c r="H426" s="247"/>
      <c r="I426" s="247"/>
      <c r="J426" s="247"/>
      <c r="K426" s="247"/>
      <c r="L426" s="247"/>
      <c r="M426" s="247"/>
      <c r="N426" s="248"/>
      <c r="O426" s="9"/>
      <c r="P426" s="12"/>
    </row>
    <row r="427" spans="1:16">
      <c r="B427" s="21">
        <f t="shared" ref="B427:N431" si="38">IFERROR(B392-B419,"")</f>
        <v>9428440</v>
      </c>
      <c r="C427" s="21">
        <f t="shared" si="38"/>
        <v>9882381</v>
      </c>
      <c r="D427" s="21">
        <f t="shared" si="38"/>
        <v>10886043</v>
      </c>
      <c r="E427" s="21">
        <f t="shared" si="38"/>
        <v>12944658</v>
      </c>
      <c r="F427" s="21">
        <f t="shared" si="38"/>
        <v>14918191</v>
      </c>
      <c r="G427" s="21">
        <f t="shared" si="38"/>
        <v>17205085</v>
      </c>
      <c r="H427" s="21">
        <f t="shared" si="38"/>
        <v>19494477</v>
      </c>
      <c r="I427" s="21">
        <f t="shared" si="38"/>
        <v>20974968</v>
      </c>
      <c r="J427" s="21">
        <f t="shared" si="38"/>
        <v>22199574</v>
      </c>
      <c r="K427" s="21">
        <f t="shared" si="38"/>
        <v>23087830</v>
      </c>
      <c r="L427" s="21">
        <f t="shared" si="38"/>
        <v>23695741</v>
      </c>
      <c r="M427" s="21">
        <f t="shared" si="38"/>
        <v>25251837</v>
      </c>
      <c r="N427" s="21">
        <f t="shared" si="38"/>
        <v>28082029</v>
      </c>
      <c r="O427" s="9"/>
      <c r="P427" s="12" t="s">
        <v>46</v>
      </c>
    </row>
    <row r="428" spans="1:16">
      <c r="B428" s="10">
        <f t="shared" si="38"/>
        <v>9647899</v>
      </c>
      <c r="C428" s="10">
        <f t="shared" si="38"/>
        <v>9876568</v>
      </c>
      <c r="D428" s="10">
        <f t="shared" si="38"/>
        <v>11690128.08</v>
      </c>
      <c r="E428" s="10">
        <f t="shared" si="38"/>
        <v>13944172</v>
      </c>
      <c r="F428" s="10">
        <f t="shared" si="38"/>
        <v>15465214</v>
      </c>
      <c r="G428" s="10">
        <f t="shared" si="38"/>
        <v>17931309</v>
      </c>
      <c r="H428" s="10">
        <f t="shared" si="38"/>
        <v>20579697</v>
      </c>
      <c r="I428" s="10">
        <f t="shared" si="38"/>
        <v>21118913</v>
      </c>
      <c r="J428" s="10">
        <f t="shared" si="38"/>
        <v>22122931</v>
      </c>
      <c r="K428" s="10">
        <f t="shared" si="38"/>
        <v>23343147</v>
      </c>
      <c r="L428" s="10">
        <f t="shared" si="38"/>
        <v>24366681</v>
      </c>
      <c r="M428" s="10">
        <f t="shared" si="38"/>
        <v>25769690</v>
      </c>
      <c r="N428" s="10">
        <f t="shared" si="38"/>
        <v>27081971</v>
      </c>
      <c r="O428" s="9"/>
      <c r="P428" s="12" t="s">
        <v>47</v>
      </c>
    </row>
    <row r="429" spans="1:16">
      <c r="B429" s="10">
        <f t="shared" si="38"/>
        <v>10098794</v>
      </c>
      <c r="C429" s="10">
        <f t="shared" si="38"/>
        <v>9783179</v>
      </c>
      <c r="D429" s="10">
        <f t="shared" si="38"/>
        <v>12112326</v>
      </c>
      <c r="E429" s="10">
        <f t="shared" si="38"/>
        <v>14679759</v>
      </c>
      <c r="F429" s="10">
        <f t="shared" si="38"/>
        <v>16203953</v>
      </c>
      <c r="G429" s="10">
        <f t="shared" si="38"/>
        <v>18516701</v>
      </c>
      <c r="H429" s="10">
        <f t="shared" si="38"/>
        <v>21293542</v>
      </c>
      <c r="I429" s="10">
        <f t="shared" si="38"/>
        <v>21094045</v>
      </c>
      <c r="J429" s="10">
        <f t="shared" si="38"/>
        <v>22351217</v>
      </c>
      <c r="K429" s="10">
        <f t="shared" si="38"/>
        <v>23710168</v>
      </c>
      <c r="L429" s="10">
        <f t="shared" si="38"/>
        <v>25004423</v>
      </c>
      <c r="M429" s="10">
        <f t="shared" si="38"/>
        <v>26096176</v>
      </c>
      <c r="N429" s="10">
        <f t="shared" si="38"/>
        <v>27255127</v>
      </c>
      <c r="O429" s="9"/>
      <c r="P429" s="12" t="s">
        <v>48</v>
      </c>
    </row>
    <row r="430" spans="1:16">
      <c r="B430" s="23">
        <f t="shared" si="38"/>
        <v>10004195</v>
      </c>
      <c r="C430" s="23">
        <f t="shared" si="38"/>
        <v>10265505.630000001</v>
      </c>
      <c r="D430" s="23">
        <f t="shared" si="38"/>
        <v>12523192.870000001</v>
      </c>
      <c r="E430" s="23">
        <f t="shared" si="38"/>
        <v>14922467</v>
      </c>
      <c r="F430" s="23">
        <f t="shared" si="38"/>
        <v>16993609</v>
      </c>
      <c r="G430" s="23">
        <f t="shared" si="38"/>
        <v>19144049</v>
      </c>
      <c r="H430" s="23">
        <f t="shared" si="38"/>
        <v>21764534</v>
      </c>
      <c r="I430" s="23">
        <f t="shared" si="38"/>
        <v>21824505</v>
      </c>
      <c r="J430" s="23">
        <f t="shared" si="38"/>
        <v>23004066</v>
      </c>
      <c r="K430" s="23">
        <f t="shared" si="38"/>
        <v>24019861</v>
      </c>
      <c r="L430" s="23">
        <f t="shared" si="38"/>
        <v>25470663</v>
      </c>
      <c r="M430" s="23">
        <f t="shared" si="38"/>
        <v>25570136</v>
      </c>
      <c r="N430" s="23">
        <f t="shared" si="38"/>
        <v>26602678</v>
      </c>
      <c r="O430" s="9"/>
      <c r="P430" s="12" t="s">
        <v>54</v>
      </c>
    </row>
    <row r="431" spans="1:16">
      <c r="B431" s="21">
        <f t="shared" si="38"/>
        <v>39179328</v>
      </c>
      <c r="C431" s="21">
        <f t="shared" si="38"/>
        <v>39807633.630000003</v>
      </c>
      <c r="D431" s="21">
        <f t="shared" si="38"/>
        <v>47211689.950000003</v>
      </c>
      <c r="E431" s="21">
        <f t="shared" si="38"/>
        <v>56491056</v>
      </c>
      <c r="F431" s="21">
        <f t="shared" si="38"/>
        <v>63580967</v>
      </c>
      <c r="G431" s="21">
        <f t="shared" si="38"/>
        <v>72797144</v>
      </c>
      <c r="H431" s="21">
        <f t="shared" si="38"/>
        <v>83132250</v>
      </c>
      <c r="I431" s="21">
        <f t="shared" si="38"/>
        <v>85012431</v>
      </c>
      <c r="J431" s="21">
        <f t="shared" si="38"/>
        <v>89677788</v>
      </c>
      <c r="K431" s="21">
        <f t="shared" si="38"/>
        <v>94161006</v>
      </c>
      <c r="L431" s="21">
        <f t="shared" si="38"/>
        <v>98537508</v>
      </c>
      <c r="M431" s="21">
        <f t="shared" si="38"/>
        <v>102687839</v>
      </c>
      <c r="N431" s="21">
        <f t="shared" si="38"/>
        <v>109021805</v>
      </c>
      <c r="O431" s="9">
        <f>RATE(M$315-I$315,,-I431,M431)</f>
        <v>4.8356868229251615E-2</v>
      </c>
      <c r="P431" s="12" t="s">
        <v>49</v>
      </c>
    </row>
    <row r="432" spans="1:16">
      <c r="B432" s="13">
        <f t="shared" ref="B432:N432" si="39">B431/B$396</f>
        <v>0.65157748317145059</v>
      </c>
      <c r="C432" s="13">
        <f t="shared" si="39"/>
        <v>0.70585516909589385</v>
      </c>
      <c r="D432" s="13">
        <f t="shared" si="39"/>
        <v>0.75249738015086132</v>
      </c>
      <c r="E432" s="13">
        <f t="shared" si="39"/>
        <v>0.67498223500040433</v>
      </c>
      <c r="F432" s="13">
        <f t="shared" si="39"/>
        <v>0.66110585418526668</v>
      </c>
      <c r="G432" s="13">
        <f t="shared" si="39"/>
        <v>0.68530734995268228</v>
      </c>
      <c r="H432" s="13">
        <f t="shared" si="39"/>
        <v>0.73193723672037392</v>
      </c>
      <c r="I432" s="13">
        <f t="shared" si="39"/>
        <v>0.74341560819618113</v>
      </c>
      <c r="J432" s="13">
        <f t="shared" si="39"/>
        <v>0.7739324959047148</v>
      </c>
      <c r="K432" s="13">
        <f t="shared" si="39"/>
        <v>0.78903262072868274</v>
      </c>
      <c r="L432" s="13">
        <f t="shared" si="39"/>
        <v>0.79515802204451014</v>
      </c>
      <c r="M432" s="13">
        <f t="shared" si="39"/>
        <v>0.78882785311515013</v>
      </c>
      <c r="N432" s="13">
        <f t="shared" si="39"/>
        <v>0.85445789133974159</v>
      </c>
      <c r="O432" s="9">
        <f>RATE(M$315-I$315,,-I432,M432)</f>
        <v>1.493362373423455E-2</v>
      </c>
      <c r="P432" s="30" t="s">
        <v>58</v>
      </c>
    </row>
    <row r="433" spans="1:16" s="19" customFormat="1">
      <c r="A433" s="16"/>
      <c r="B433" s="24"/>
      <c r="C433" s="13">
        <f t="shared" ref="C433:M433" si="40">C431/B431-1</f>
        <v>1.6036661731411161E-2</v>
      </c>
      <c r="D433" s="13">
        <f t="shared" si="40"/>
        <v>0.18599589186381893</v>
      </c>
      <c r="E433" s="13">
        <f t="shared" si="40"/>
        <v>0.19654805959768429</v>
      </c>
      <c r="F433" s="13">
        <f t="shared" si="40"/>
        <v>0.12550501799789338</v>
      </c>
      <c r="G433" s="13">
        <f t="shared" si="40"/>
        <v>0.14495182182428912</v>
      </c>
      <c r="H433" s="13">
        <f t="shared" si="40"/>
        <v>0.1419713114019967</v>
      </c>
      <c r="I433" s="13">
        <f t="shared" si="40"/>
        <v>2.2616746208601324E-2</v>
      </c>
      <c r="J433" s="13">
        <f t="shared" si="40"/>
        <v>5.4878527117992792E-2</v>
      </c>
      <c r="K433" s="13">
        <f t="shared" si="40"/>
        <v>4.9992513196244204E-2</v>
      </c>
      <c r="L433" s="13">
        <f t="shared" si="40"/>
        <v>4.6478921433783293E-2</v>
      </c>
      <c r="M433" s="13">
        <f t="shared" si="40"/>
        <v>4.2119301413630295E-2</v>
      </c>
      <c r="N433" s="13">
        <f>N431/M431-1</f>
        <v>6.1681753766383185E-2</v>
      </c>
      <c r="O433" s="22"/>
      <c r="P433" s="18" t="s">
        <v>55</v>
      </c>
    </row>
    <row r="434" spans="1:16">
      <c r="B434" s="270" t="s">
        <v>59</v>
      </c>
      <c r="C434" s="271"/>
      <c r="D434" s="271"/>
      <c r="E434" s="271"/>
      <c r="F434" s="271"/>
      <c r="G434" s="271"/>
      <c r="H434" s="271"/>
      <c r="I434" s="271"/>
      <c r="J434" s="271"/>
      <c r="K434" s="271"/>
      <c r="L434" s="271"/>
      <c r="M434" s="271"/>
      <c r="N434" s="272"/>
      <c r="O434" s="9"/>
      <c r="P434" s="3"/>
    </row>
    <row r="435" spans="1:16">
      <c r="B435" s="270" t="s">
        <v>1243</v>
      </c>
      <c r="C435" s="271"/>
      <c r="D435" s="271"/>
      <c r="E435" s="271"/>
      <c r="F435" s="271"/>
      <c r="G435" s="271"/>
      <c r="H435" s="271"/>
      <c r="I435" s="271"/>
      <c r="J435" s="271"/>
      <c r="K435" s="271"/>
      <c r="L435" s="271"/>
      <c r="M435" s="271"/>
      <c r="N435" s="272"/>
      <c r="O435" s="9"/>
      <c r="P435" s="3"/>
    </row>
    <row r="436" spans="1:16">
      <c r="B436" s="21">
        <f t="shared" ref="B436:N439" si="41">IFERROR(VLOOKUP($B$435,$131:$202,MATCH($P436&amp;"/"&amp;B$315,$129:$129,0),FALSE),"")</f>
        <v>1001690</v>
      </c>
      <c r="C436" s="21">
        <f t="shared" si="41"/>
        <v>1024013</v>
      </c>
      <c r="D436" s="21">
        <f t="shared" si="41"/>
        <v>1395019</v>
      </c>
      <c r="E436" s="21">
        <f t="shared" si="41"/>
        <v>1291703</v>
      </c>
      <c r="F436" s="21">
        <f t="shared" si="41"/>
        <v>1651724</v>
      </c>
      <c r="G436" s="21">
        <f t="shared" si="41"/>
        <v>1900553</v>
      </c>
      <c r="H436" s="21">
        <f t="shared" si="41"/>
        <v>2097342</v>
      </c>
      <c r="I436" s="21">
        <f t="shared" si="41"/>
        <v>2239891</v>
      </c>
      <c r="J436" s="21">
        <f t="shared" si="41"/>
        <v>2366426</v>
      </c>
      <c r="K436" s="21">
        <f t="shared" si="41"/>
        <v>2519145</v>
      </c>
      <c r="L436" s="21">
        <f t="shared" si="41"/>
        <v>2910505</v>
      </c>
      <c r="M436" s="21">
        <f t="shared" si="41"/>
        <v>3419282</v>
      </c>
      <c r="N436" s="21">
        <f t="shared" si="41"/>
        <v>3484935</v>
      </c>
      <c r="O436" s="9"/>
      <c r="P436" s="12" t="s">
        <v>46</v>
      </c>
    </row>
    <row r="437" spans="1:16">
      <c r="B437" s="10">
        <f t="shared" si="41"/>
        <v>980146</v>
      </c>
      <c r="C437" s="10">
        <f t="shared" si="41"/>
        <v>1088974</v>
      </c>
      <c r="D437" s="10">
        <f t="shared" si="41"/>
        <v>1264066.8500000001</v>
      </c>
      <c r="E437" s="10">
        <f t="shared" si="41"/>
        <v>1311991</v>
      </c>
      <c r="F437" s="10">
        <f t="shared" si="41"/>
        <v>1702850</v>
      </c>
      <c r="G437" s="10">
        <f t="shared" si="41"/>
        <v>1867374</v>
      </c>
      <c r="H437" s="10">
        <f t="shared" si="41"/>
        <v>2127378</v>
      </c>
      <c r="I437" s="10">
        <f t="shared" si="41"/>
        <v>2038851</v>
      </c>
      <c r="J437" s="10">
        <f t="shared" si="41"/>
        <v>2403287</v>
      </c>
      <c r="K437" s="10">
        <f t="shared" si="41"/>
        <v>2490060</v>
      </c>
      <c r="L437" s="10">
        <f t="shared" si="41"/>
        <v>3270500</v>
      </c>
      <c r="M437" s="10">
        <f t="shared" si="41"/>
        <v>3285593</v>
      </c>
      <c r="N437" s="10">
        <f t="shared" si="41"/>
        <v>2883120</v>
      </c>
      <c r="O437" s="9"/>
      <c r="P437" s="12" t="s">
        <v>47</v>
      </c>
    </row>
    <row r="438" spans="1:16">
      <c r="B438" s="10">
        <f t="shared" si="41"/>
        <v>917863</v>
      </c>
      <c r="C438" s="10">
        <f t="shared" si="41"/>
        <v>1149720</v>
      </c>
      <c r="D438" s="10">
        <f t="shared" si="41"/>
        <v>1079698</v>
      </c>
      <c r="E438" s="10">
        <f t="shared" si="41"/>
        <v>1398574</v>
      </c>
      <c r="F438" s="10">
        <f t="shared" si="41"/>
        <v>1699474</v>
      </c>
      <c r="G438" s="10">
        <f t="shared" si="41"/>
        <v>1899373</v>
      </c>
      <c r="H438" s="10">
        <f t="shared" si="41"/>
        <v>2116217</v>
      </c>
      <c r="I438" s="10">
        <f t="shared" si="41"/>
        <v>2187636</v>
      </c>
      <c r="J438" s="10">
        <f t="shared" si="41"/>
        <v>2381145</v>
      </c>
      <c r="K438" s="10">
        <f t="shared" si="41"/>
        <v>2538004</v>
      </c>
      <c r="L438" s="10">
        <f t="shared" si="41"/>
        <v>3364075</v>
      </c>
      <c r="M438" s="10">
        <f t="shared" si="41"/>
        <v>3516256</v>
      </c>
      <c r="N438" s="10">
        <f t="shared" si="41"/>
        <v>3048466</v>
      </c>
      <c r="O438" s="9"/>
      <c r="P438" s="12" t="s">
        <v>48</v>
      </c>
    </row>
    <row r="439" spans="1:16">
      <c r="B439" s="23">
        <f t="shared" si="41"/>
        <v>1253125</v>
      </c>
      <c r="C439" s="23">
        <f t="shared" si="41"/>
        <v>1252423.73</v>
      </c>
      <c r="D439" s="23">
        <f t="shared" si="41"/>
        <v>1677996.23</v>
      </c>
      <c r="E439" s="23">
        <f t="shared" si="41"/>
        <v>1432797</v>
      </c>
      <c r="F439" s="23">
        <f t="shared" si="41"/>
        <v>1907099</v>
      </c>
      <c r="G439" s="23">
        <f t="shared" si="41"/>
        <v>2135735</v>
      </c>
      <c r="H439" s="23">
        <f t="shared" si="41"/>
        <v>2405468</v>
      </c>
      <c r="I439" s="23">
        <f t="shared" si="41"/>
        <v>2420518</v>
      </c>
      <c r="J439" s="23">
        <f t="shared" si="41"/>
        <v>2537078</v>
      </c>
      <c r="K439" s="23">
        <f t="shared" si="41"/>
        <v>2903951</v>
      </c>
      <c r="L439" s="23">
        <f t="shared" si="41"/>
        <v>3524398</v>
      </c>
      <c r="M439" s="23">
        <f t="shared" si="41"/>
        <v>3618665</v>
      </c>
      <c r="N439" s="23">
        <f t="shared" si="41"/>
        <v>3278026</v>
      </c>
      <c r="O439" s="9"/>
      <c r="P439" s="12" t="s">
        <v>54</v>
      </c>
    </row>
    <row r="440" spans="1:16">
      <c r="B440" s="23">
        <f>SUM(B436:B439)</f>
        <v>4152824</v>
      </c>
      <c r="C440" s="23">
        <f t="shared" ref="C440:M440" si="42">SUM(C436:C439)</f>
        <v>4515130.7300000004</v>
      </c>
      <c r="D440" s="23">
        <f t="shared" si="42"/>
        <v>5416780.0800000001</v>
      </c>
      <c r="E440" s="23">
        <f t="shared" si="42"/>
        <v>5435065</v>
      </c>
      <c r="F440" s="23">
        <f t="shared" si="42"/>
        <v>6961147</v>
      </c>
      <c r="G440" s="23">
        <f t="shared" si="42"/>
        <v>7803035</v>
      </c>
      <c r="H440" s="23">
        <f t="shared" si="42"/>
        <v>8746405</v>
      </c>
      <c r="I440" s="23">
        <f t="shared" si="42"/>
        <v>8886896</v>
      </c>
      <c r="J440" s="23">
        <f t="shared" si="42"/>
        <v>9687936</v>
      </c>
      <c r="K440" s="23">
        <f t="shared" si="42"/>
        <v>10451160</v>
      </c>
      <c r="L440" s="23">
        <f t="shared" si="42"/>
        <v>13069478</v>
      </c>
      <c r="M440" s="23">
        <f t="shared" si="42"/>
        <v>13839796</v>
      </c>
      <c r="N440" s="23">
        <f>IF(N437="",N436*4,IF(N438="",(N437+N436)*2,IF(N439="",((N438+N437+N436)/3)*4,SUM(N436:N439))))</f>
        <v>12694547</v>
      </c>
      <c r="O440" s="9">
        <f>RATE(M$315-I$315,,-I440,M440)</f>
        <v>0.11710732027325219</v>
      </c>
      <c r="P440" s="12" t="s">
        <v>49</v>
      </c>
    </row>
    <row r="441" spans="1:16">
      <c r="B441" s="27">
        <f t="shared" ref="B441:N441" si="43">+B440/(B$396+B$410)</f>
        <v>6.816822477248978E-2</v>
      </c>
      <c r="C441" s="13">
        <f t="shared" si="43"/>
        <v>7.5869392157301249E-2</v>
      </c>
      <c r="D441" s="13">
        <f t="shared" si="43"/>
        <v>5.831831772346615E-2</v>
      </c>
      <c r="E441" s="13">
        <f t="shared" si="43"/>
        <v>5.9664212292191265E-2</v>
      </c>
      <c r="F441" s="13">
        <f t="shared" si="43"/>
        <v>6.5499329725761765E-2</v>
      </c>
      <c r="G441" s="13">
        <f t="shared" si="43"/>
        <v>6.6174108939259402E-2</v>
      </c>
      <c r="H441" s="13">
        <f t="shared" si="43"/>
        <v>6.8461006624505008E-2</v>
      </c>
      <c r="I441" s="13">
        <f t="shared" si="43"/>
        <v>6.8588374306613159E-2</v>
      </c>
      <c r="J441" s="13">
        <f t="shared" si="43"/>
        <v>7.4403498382216257E-2</v>
      </c>
      <c r="K441" s="13">
        <f t="shared" si="43"/>
        <v>8.1224959016453005E-2</v>
      </c>
      <c r="L441" s="13">
        <f t="shared" si="43"/>
        <v>9.9732904309553075E-2</v>
      </c>
      <c r="M441" s="13">
        <f t="shared" si="43"/>
        <v>0.10295751456539259</v>
      </c>
      <c r="N441" s="13">
        <f t="shared" si="43"/>
        <v>9.6740617238898499E-2</v>
      </c>
      <c r="O441" s="9">
        <f>RATE(M$315-I$315,,-I441,M441)</f>
        <v>0.1068834275978913</v>
      </c>
      <c r="P441" s="14" t="s">
        <v>50</v>
      </c>
    </row>
    <row r="442" spans="1:16" s="19" customFormat="1">
      <c r="A442" s="16"/>
      <c r="B442" s="24"/>
      <c r="C442" s="13">
        <f t="shared" ref="C442:M442" si="44">C440/B440-1</f>
        <v>8.7243458908925708E-2</v>
      </c>
      <c r="D442" s="13">
        <f t="shared" si="44"/>
        <v>0.19969507062312664</v>
      </c>
      <c r="E442" s="13">
        <f t="shared" si="44"/>
        <v>3.375606860524405E-3</v>
      </c>
      <c r="F442" s="13">
        <f t="shared" si="44"/>
        <v>0.28078449843746123</v>
      </c>
      <c r="G442" s="13">
        <f t="shared" si="44"/>
        <v>0.12094098860432045</v>
      </c>
      <c r="H442" s="13">
        <f t="shared" si="44"/>
        <v>0.1208978301391701</v>
      </c>
      <c r="I442" s="13">
        <f t="shared" si="44"/>
        <v>1.6062713766398895E-2</v>
      </c>
      <c r="J442" s="13">
        <f t="shared" si="44"/>
        <v>9.0137208762204546E-2</v>
      </c>
      <c r="K442" s="13">
        <f t="shared" si="44"/>
        <v>7.8780867255935583E-2</v>
      </c>
      <c r="L442" s="13">
        <f t="shared" si="44"/>
        <v>0.25052893650082853</v>
      </c>
      <c r="M442" s="13">
        <f t="shared" si="44"/>
        <v>5.894022699299839E-2</v>
      </c>
      <c r="N442" s="13">
        <f>N440/M440-1</f>
        <v>-8.2750424934009192E-2</v>
      </c>
      <c r="O442" s="22"/>
      <c r="P442" s="18" t="s">
        <v>55</v>
      </c>
    </row>
    <row r="443" spans="1:16">
      <c r="B443" s="252" t="s">
        <v>1250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4"/>
      <c r="O443" s="9"/>
      <c r="P443" s="3"/>
    </row>
    <row r="444" spans="1:16">
      <c r="B444" s="21">
        <f t="shared" ref="B444:N447" si="45">IFERROR(VLOOKUP($B$443,$131:$202,MATCH($P444&amp;"/"&amp;B$315,$129:$129,0),FALSE),"")</f>
        <v>5951147</v>
      </c>
      <c r="C444" s="21">
        <f t="shared" si="45"/>
        <v>6702626</v>
      </c>
      <c r="D444" s="21">
        <f t="shared" si="45"/>
        <v>14598631</v>
      </c>
      <c r="E444" s="21">
        <f t="shared" si="45"/>
        <v>10280380</v>
      </c>
      <c r="F444" s="21">
        <f t="shared" si="45"/>
        <v>10259712</v>
      </c>
      <c r="G444" s="21">
        <f t="shared" si="45"/>
        <v>11487631</v>
      </c>
      <c r="H444" s="21">
        <f t="shared" si="45"/>
        <v>13247425</v>
      </c>
      <c r="I444" s="21">
        <f t="shared" si="45"/>
        <v>15416824</v>
      </c>
      <c r="J444" s="21">
        <f t="shared" si="45"/>
        <v>14793442</v>
      </c>
      <c r="K444" s="21">
        <f t="shared" si="45"/>
        <v>15224107</v>
      </c>
      <c r="L444" s="21">
        <f t="shared" si="45"/>
        <v>15989289</v>
      </c>
      <c r="M444" s="21">
        <f t="shared" si="45"/>
        <v>16010466</v>
      </c>
      <c r="N444" s="21">
        <f t="shared" si="45"/>
        <v>17481449</v>
      </c>
      <c r="O444" s="9"/>
      <c r="P444" s="12" t="s">
        <v>46</v>
      </c>
    </row>
    <row r="445" spans="1:16">
      <c r="B445" s="10">
        <f t="shared" si="45"/>
        <v>6385339</v>
      </c>
      <c r="C445" s="10">
        <f t="shared" si="45"/>
        <v>7371203</v>
      </c>
      <c r="D445" s="10">
        <f t="shared" si="45"/>
        <v>16081656.199999999</v>
      </c>
      <c r="E445" s="10">
        <f t="shared" si="45"/>
        <v>10053341</v>
      </c>
      <c r="F445" s="10">
        <f t="shared" si="45"/>
        <v>11426078</v>
      </c>
      <c r="G445" s="10">
        <f t="shared" si="45"/>
        <v>13037490</v>
      </c>
      <c r="H445" s="10">
        <f t="shared" si="45"/>
        <v>15136740</v>
      </c>
      <c r="I445" s="10">
        <f t="shared" si="45"/>
        <v>15947083</v>
      </c>
      <c r="J445" s="10">
        <f t="shared" si="45"/>
        <v>15646745</v>
      </c>
      <c r="K445" s="10">
        <f t="shared" si="45"/>
        <v>15851274</v>
      </c>
      <c r="L445" s="10">
        <f t="shared" si="45"/>
        <v>16675434</v>
      </c>
      <c r="M445" s="10">
        <f t="shared" si="45"/>
        <v>17741125</v>
      </c>
      <c r="N445" s="10">
        <f t="shared" si="45"/>
        <v>15795619</v>
      </c>
      <c r="O445" s="9"/>
      <c r="P445" s="12" t="s">
        <v>47</v>
      </c>
    </row>
    <row r="446" spans="1:16">
      <c r="B446" s="10">
        <f t="shared" si="45"/>
        <v>6542002</v>
      </c>
      <c r="C446" s="10">
        <f t="shared" si="45"/>
        <v>7450118</v>
      </c>
      <c r="D446" s="10">
        <f t="shared" si="45"/>
        <v>15777792</v>
      </c>
      <c r="E446" s="10">
        <f t="shared" si="45"/>
        <v>10264841</v>
      </c>
      <c r="F446" s="10">
        <f t="shared" si="45"/>
        <v>11543609</v>
      </c>
      <c r="G446" s="10">
        <f t="shared" si="45"/>
        <v>13482097</v>
      </c>
      <c r="H446" s="10">
        <f t="shared" si="45"/>
        <v>14954350</v>
      </c>
      <c r="I446" s="10">
        <f t="shared" si="45"/>
        <v>15459939</v>
      </c>
      <c r="J446" s="10">
        <f t="shared" si="45"/>
        <v>15808065</v>
      </c>
      <c r="K446" s="10">
        <f t="shared" si="45"/>
        <v>16337866</v>
      </c>
      <c r="L446" s="10">
        <f t="shared" si="45"/>
        <v>16203823</v>
      </c>
      <c r="M446" s="10">
        <f t="shared" si="45"/>
        <v>17801856</v>
      </c>
      <c r="N446" s="10">
        <f t="shared" si="45"/>
        <v>16447116</v>
      </c>
      <c r="O446" s="9"/>
      <c r="P446" s="12" t="s">
        <v>48</v>
      </c>
    </row>
    <row r="447" spans="1:16">
      <c r="B447" s="23">
        <f t="shared" si="45"/>
        <v>8783218</v>
      </c>
      <c r="C447" s="23">
        <f t="shared" si="45"/>
        <v>10537734.539999999</v>
      </c>
      <c r="D447" s="23">
        <f t="shared" si="45"/>
        <v>16146310.189999999</v>
      </c>
      <c r="E447" s="23">
        <f t="shared" si="45"/>
        <v>12420409</v>
      </c>
      <c r="F447" s="23">
        <f t="shared" si="45"/>
        <v>13704653</v>
      </c>
      <c r="G447" s="23">
        <f t="shared" si="45"/>
        <v>14895620</v>
      </c>
      <c r="H447" s="23">
        <f t="shared" si="45"/>
        <v>18080493</v>
      </c>
      <c r="I447" s="23">
        <f t="shared" si="45"/>
        <v>19832301</v>
      </c>
      <c r="J447" s="23">
        <f t="shared" si="45"/>
        <v>17606128</v>
      </c>
      <c r="K447" s="23">
        <f t="shared" si="45"/>
        <v>18958703</v>
      </c>
      <c r="L447" s="23">
        <f t="shared" si="45"/>
        <v>19479123</v>
      </c>
      <c r="M447" s="23">
        <f t="shared" si="45"/>
        <v>21175800</v>
      </c>
      <c r="N447" s="23">
        <f t="shared" si="45"/>
        <v>20272427</v>
      </c>
      <c r="O447" s="9"/>
      <c r="P447" s="12" t="s">
        <v>54</v>
      </c>
    </row>
    <row r="448" spans="1:16">
      <c r="B448" s="23">
        <f>SUM(B444:B447)</f>
        <v>27661706</v>
      </c>
      <c r="C448" s="23">
        <f t="shared" ref="C448:M448" si="46">SUM(C444:C447)</f>
        <v>32061681.539999999</v>
      </c>
      <c r="D448" s="23">
        <f t="shared" si="46"/>
        <v>62604389.390000001</v>
      </c>
      <c r="E448" s="23">
        <f t="shared" si="46"/>
        <v>43018971</v>
      </c>
      <c r="F448" s="23">
        <f t="shared" si="46"/>
        <v>46934052</v>
      </c>
      <c r="G448" s="23">
        <f t="shared" si="46"/>
        <v>52902838</v>
      </c>
      <c r="H448" s="23">
        <f t="shared" si="46"/>
        <v>61419008</v>
      </c>
      <c r="I448" s="23">
        <f t="shared" si="46"/>
        <v>66656147</v>
      </c>
      <c r="J448" s="23">
        <f t="shared" si="46"/>
        <v>63854380</v>
      </c>
      <c r="K448" s="23">
        <f t="shared" si="46"/>
        <v>66371950</v>
      </c>
      <c r="L448" s="23">
        <f t="shared" si="46"/>
        <v>68347669</v>
      </c>
      <c r="M448" s="23">
        <f t="shared" si="46"/>
        <v>72729247</v>
      </c>
      <c r="N448" s="23">
        <f>IF(N445="",N444*4,IF(N446="",(N445+N444)*2,IF(N447="",((N446+N445+N444)/3)*4,SUM(N444:N447))))</f>
        <v>69996611</v>
      </c>
      <c r="O448" s="9">
        <f>RATE(M$315-I$315,,-I448,M448)</f>
        <v>2.2038418518681987E-2</v>
      </c>
      <c r="P448" s="12" t="s">
        <v>49</v>
      </c>
    </row>
    <row r="449" spans="1:16">
      <c r="B449" s="27">
        <f t="shared" ref="B449:N449" si="47">+B448/(B$396+B$410)</f>
        <v>0.45406436492337005</v>
      </c>
      <c r="C449" s="28">
        <f t="shared" si="47"/>
        <v>0.53874415502931983</v>
      </c>
      <c r="D449" s="28">
        <f t="shared" si="47"/>
        <v>0.67401345770153798</v>
      </c>
      <c r="E449" s="28">
        <f t="shared" si="47"/>
        <v>0.47224697742080723</v>
      </c>
      <c r="F449" s="28">
        <f t="shared" si="47"/>
        <v>0.44161528945072531</v>
      </c>
      <c r="G449" s="28">
        <f t="shared" si="47"/>
        <v>0.44864570836962697</v>
      </c>
      <c r="H449" s="28">
        <f t="shared" si="47"/>
        <v>0.48074690270557174</v>
      </c>
      <c r="I449" s="28">
        <f t="shared" si="47"/>
        <v>0.51444697454236332</v>
      </c>
      <c r="J449" s="28">
        <f t="shared" si="47"/>
        <v>0.49040262642397953</v>
      </c>
      <c r="K449" s="28">
        <f t="shared" si="47"/>
        <v>0.51583354561523009</v>
      </c>
      <c r="L449" s="28">
        <f t="shared" si="47"/>
        <v>0.52155958578896633</v>
      </c>
      <c r="M449" s="28">
        <f t="shared" si="47"/>
        <v>0.54105006369548625</v>
      </c>
      <c r="N449" s="29">
        <f t="shared" si="47"/>
        <v>0.53341921950984728</v>
      </c>
      <c r="O449" s="9">
        <f>RATE(M$315-I$315,,-I449,M449)</f>
        <v>1.268460719681039E-2</v>
      </c>
      <c r="P449" s="14" t="s">
        <v>50</v>
      </c>
    </row>
    <row r="450" spans="1:16">
      <c r="B450" s="246" t="s">
        <v>60</v>
      </c>
      <c r="C450" s="247"/>
      <c r="D450" s="247"/>
      <c r="E450" s="247"/>
      <c r="F450" s="247"/>
      <c r="G450" s="247"/>
      <c r="H450" s="247"/>
      <c r="I450" s="247"/>
      <c r="J450" s="247"/>
      <c r="K450" s="247"/>
      <c r="L450" s="247"/>
      <c r="M450" s="247"/>
      <c r="N450" s="248"/>
      <c r="O450" s="9"/>
      <c r="P450" s="3"/>
    </row>
    <row r="451" spans="1:16">
      <c r="B451" s="21">
        <f t="shared" ref="B451:N454" si="48">IFERROR(B427+B406-B444,"")</f>
        <v>3741954</v>
      </c>
      <c r="C451" s="21">
        <f t="shared" si="48"/>
        <v>3313549</v>
      </c>
      <c r="D451" s="21">
        <f t="shared" si="48"/>
        <v>3569998</v>
      </c>
      <c r="E451" s="21">
        <f t="shared" si="48"/>
        <v>4527313</v>
      </c>
      <c r="F451" s="21">
        <f t="shared" si="48"/>
        <v>7210110</v>
      </c>
      <c r="G451" s="21">
        <f t="shared" si="48"/>
        <v>8400717</v>
      </c>
      <c r="H451" s="21">
        <f t="shared" si="48"/>
        <v>9806141</v>
      </c>
      <c r="I451" s="21">
        <f t="shared" si="48"/>
        <v>9309228</v>
      </c>
      <c r="J451" s="21">
        <f t="shared" si="48"/>
        <v>12150184</v>
      </c>
      <c r="K451" s="21">
        <f t="shared" si="48"/>
        <v>10848234</v>
      </c>
      <c r="L451" s="21">
        <f t="shared" si="48"/>
        <v>9712575</v>
      </c>
      <c r="M451" s="21">
        <f t="shared" si="48"/>
        <v>10242868</v>
      </c>
      <c r="N451" s="21">
        <f t="shared" si="48"/>
        <v>11863982</v>
      </c>
      <c r="O451" s="9"/>
      <c r="P451" s="12" t="s">
        <v>46</v>
      </c>
    </row>
    <row r="452" spans="1:16">
      <c r="B452" s="10">
        <f t="shared" si="48"/>
        <v>3364059</v>
      </c>
      <c r="C452" s="10">
        <f t="shared" si="48"/>
        <v>2646331</v>
      </c>
      <c r="D452" s="10">
        <f t="shared" si="48"/>
        <v>3898878.3099999987</v>
      </c>
      <c r="E452" s="10">
        <f t="shared" si="48"/>
        <v>6070671</v>
      </c>
      <c r="F452" s="10">
        <f t="shared" si="48"/>
        <v>7174158</v>
      </c>
      <c r="G452" s="10">
        <f t="shared" si="48"/>
        <v>8427355</v>
      </c>
      <c r="H452" s="10">
        <f t="shared" si="48"/>
        <v>9073163</v>
      </c>
      <c r="I452" s="10">
        <f t="shared" si="48"/>
        <v>9852446</v>
      </c>
      <c r="J452" s="10">
        <f t="shared" si="48"/>
        <v>10817137</v>
      </c>
      <c r="K452" s="10">
        <f t="shared" si="48"/>
        <v>10424737</v>
      </c>
      <c r="L452" s="10">
        <f t="shared" si="48"/>
        <v>10653014</v>
      </c>
      <c r="M452" s="10">
        <f t="shared" si="48"/>
        <v>9833568</v>
      </c>
      <c r="N452" s="10">
        <f t="shared" si="48"/>
        <v>12396854</v>
      </c>
      <c r="O452" s="9"/>
      <c r="P452" s="12" t="s">
        <v>47</v>
      </c>
    </row>
    <row r="453" spans="1:16">
      <c r="B453" s="10">
        <f t="shared" si="48"/>
        <v>3783431</v>
      </c>
      <c r="C453" s="10">
        <f t="shared" si="48"/>
        <v>2504579</v>
      </c>
      <c r="D453" s="10">
        <f t="shared" si="48"/>
        <v>3639627</v>
      </c>
      <c r="E453" s="10">
        <f t="shared" si="48"/>
        <v>6190449</v>
      </c>
      <c r="F453" s="10">
        <f t="shared" si="48"/>
        <v>7171321</v>
      </c>
      <c r="G453" s="10">
        <f t="shared" si="48"/>
        <v>8007147</v>
      </c>
      <c r="H453" s="10">
        <f t="shared" si="48"/>
        <v>9936780</v>
      </c>
      <c r="I453" s="10">
        <f t="shared" si="48"/>
        <v>9301856</v>
      </c>
      <c r="J453" s="10">
        <f t="shared" si="48"/>
        <v>9322783</v>
      </c>
      <c r="K453" s="10">
        <f t="shared" si="48"/>
        <v>9233730</v>
      </c>
      <c r="L453" s="10">
        <f t="shared" si="48"/>
        <v>9518065</v>
      </c>
      <c r="M453" s="10">
        <f t="shared" si="48"/>
        <v>9697184</v>
      </c>
      <c r="N453" s="10">
        <f t="shared" si="48"/>
        <v>11627897</v>
      </c>
      <c r="O453" s="9"/>
      <c r="P453" s="12" t="s">
        <v>48</v>
      </c>
    </row>
    <row r="454" spans="1:16">
      <c r="B454" s="23">
        <f t="shared" si="48"/>
        <v>1418449</v>
      </c>
      <c r="C454" s="23">
        <f t="shared" si="48"/>
        <v>2397061.0900000017</v>
      </c>
      <c r="D454" s="23">
        <f t="shared" si="48"/>
        <v>3641787.6500000004</v>
      </c>
      <c r="E454" s="23">
        <f t="shared" si="48"/>
        <v>4085218</v>
      </c>
      <c r="F454" s="23">
        <f t="shared" si="48"/>
        <v>5195811</v>
      </c>
      <c r="G454" s="23">
        <f t="shared" si="48"/>
        <v>6750283</v>
      </c>
      <c r="H454" s="23">
        <f t="shared" si="48"/>
        <v>7076242</v>
      </c>
      <c r="I454" s="23">
        <f t="shared" si="48"/>
        <v>5107459</v>
      </c>
      <c r="J454" s="23">
        <f t="shared" si="48"/>
        <v>7868494</v>
      </c>
      <c r="K454" s="23">
        <f t="shared" si="48"/>
        <v>6614393</v>
      </c>
      <c r="L454" s="23">
        <f t="shared" si="48"/>
        <v>7429061</v>
      </c>
      <c r="M454" s="23">
        <f t="shared" si="48"/>
        <v>4429615</v>
      </c>
      <c r="N454" s="23">
        <f t="shared" si="48"/>
        <v>6767193</v>
      </c>
      <c r="O454" s="9"/>
      <c r="P454" s="12" t="s">
        <v>54</v>
      </c>
    </row>
    <row r="455" spans="1:16">
      <c r="B455" s="31">
        <f t="shared" ref="B455:M455" si="49">IFERROR(B431+B410-B440-B448,"")</f>
        <v>8155069</v>
      </c>
      <c r="C455" s="23">
        <f t="shared" si="49"/>
        <v>6346389.3600000069</v>
      </c>
      <c r="D455" s="23">
        <f t="shared" si="49"/>
        <v>9333510.8799999952</v>
      </c>
      <c r="E455" s="23">
        <f t="shared" si="49"/>
        <v>15438586</v>
      </c>
      <c r="F455" s="23">
        <f t="shared" si="49"/>
        <v>19790253</v>
      </c>
      <c r="G455" s="23">
        <f t="shared" si="49"/>
        <v>23782467</v>
      </c>
      <c r="H455" s="23">
        <f t="shared" si="49"/>
        <v>27145921</v>
      </c>
      <c r="I455" s="23">
        <f t="shared" si="49"/>
        <v>24684093</v>
      </c>
      <c r="J455" s="23">
        <f t="shared" si="49"/>
        <v>30470662</v>
      </c>
      <c r="K455" s="23">
        <f t="shared" si="49"/>
        <v>26669934</v>
      </c>
      <c r="L455" s="23">
        <f t="shared" si="49"/>
        <v>24243237</v>
      </c>
      <c r="M455" s="23">
        <f t="shared" si="49"/>
        <v>20363439</v>
      </c>
      <c r="N455" s="23">
        <f>IFERROR(N431+N410-N448,"")</f>
        <v>42655926</v>
      </c>
      <c r="O455" s="9">
        <f>RATE(M$315-I$315,,-I455,M455)</f>
        <v>-4.6965796148865431E-2</v>
      </c>
      <c r="P455" s="12" t="s">
        <v>49</v>
      </c>
    </row>
    <row r="456" spans="1:16">
      <c r="B456" s="13">
        <f t="shared" ref="B456:N456" si="50">+B455/(B$396+B$410)</f>
        <v>0.13386470908161854</v>
      </c>
      <c r="C456" s="13">
        <f t="shared" si="50"/>
        <v>0.1066407003317852</v>
      </c>
      <c r="D456" s="13">
        <f t="shared" si="50"/>
        <v>0.10048675503460126</v>
      </c>
      <c r="E456" s="13">
        <f t="shared" si="50"/>
        <v>0.16947931121251575</v>
      </c>
      <c r="F456" s="13">
        <f t="shared" si="50"/>
        <v>0.18621188528316468</v>
      </c>
      <c r="G456" s="13">
        <f t="shared" si="50"/>
        <v>0.20168864577723178</v>
      </c>
      <c r="H456" s="13">
        <f t="shared" si="50"/>
        <v>0.21248010781678756</v>
      </c>
      <c r="I456" s="13">
        <f t="shared" si="50"/>
        <v>0.19050991595977379</v>
      </c>
      <c r="J456" s="13">
        <f t="shared" si="50"/>
        <v>0.23401515563501435</v>
      </c>
      <c r="K456" s="13">
        <f t="shared" si="50"/>
        <v>0.20727501024972411</v>
      </c>
      <c r="L456" s="13">
        <f t="shared" si="50"/>
        <v>0.18499961787875666</v>
      </c>
      <c r="M456" s="13">
        <f t="shared" si="50"/>
        <v>0.15148843721713698</v>
      </c>
      <c r="N456" s="13">
        <f t="shared" si="50"/>
        <v>0.32506560573896642</v>
      </c>
      <c r="O456" s="9">
        <f>RATE(M$315-I$315,,-I456,M456)</f>
        <v>-5.5688073086170964E-2</v>
      </c>
      <c r="P456" s="14" t="s">
        <v>61</v>
      </c>
    </row>
    <row r="457" spans="1:16" s="19" customFormat="1">
      <c r="A457" s="16"/>
      <c r="B457" s="24"/>
      <c r="C457" s="13">
        <f t="shared" ref="C457:M457" si="51">C455/B455-1</f>
        <v>-0.22178593951810743</v>
      </c>
      <c r="D457" s="13">
        <f t="shared" si="51"/>
        <v>0.47068046893359616</v>
      </c>
      <c r="E457" s="13">
        <f t="shared" si="51"/>
        <v>0.65410274852543027</v>
      </c>
      <c r="F457" s="13">
        <f t="shared" si="51"/>
        <v>0.2818695313158861</v>
      </c>
      <c r="G457" s="13">
        <f t="shared" si="51"/>
        <v>0.20172627404005405</v>
      </c>
      <c r="H457" s="13">
        <f t="shared" si="51"/>
        <v>0.14142578227902103</v>
      </c>
      <c r="I457" s="13">
        <f t="shared" si="51"/>
        <v>-9.0688689471983608E-2</v>
      </c>
      <c r="J457" s="13">
        <f t="shared" si="51"/>
        <v>0.23442502019417932</v>
      </c>
      <c r="K457" s="13">
        <f t="shared" si="51"/>
        <v>-0.12473401464004952</v>
      </c>
      <c r="L457" s="13">
        <f t="shared" si="51"/>
        <v>-9.0989988951603706E-2</v>
      </c>
      <c r="M457" s="13">
        <f t="shared" si="51"/>
        <v>-0.1600363020829273</v>
      </c>
      <c r="N457" s="13">
        <f>N455/M455-1</f>
        <v>1.0947309538433072</v>
      </c>
      <c r="O457" s="22"/>
      <c r="P457" s="18" t="s">
        <v>55</v>
      </c>
    </row>
    <row r="458" spans="1:16">
      <c r="B458" s="246" t="s">
        <v>62</v>
      </c>
      <c r="C458" s="247"/>
      <c r="D458" s="247"/>
      <c r="E458" s="247"/>
      <c r="F458" s="247"/>
      <c r="G458" s="247"/>
      <c r="H458" s="247"/>
      <c r="I458" s="247"/>
      <c r="J458" s="247"/>
      <c r="K458" s="247"/>
      <c r="L458" s="247"/>
      <c r="M458" s="247"/>
      <c r="N458" s="248"/>
      <c r="O458" s="9"/>
      <c r="P458" s="14"/>
    </row>
    <row r="459" spans="1:16">
      <c r="B459" s="21">
        <f t="shared" ref="B459:N459" si="52">IFERROR(B451+B497,"")</f>
        <v>4439860</v>
      </c>
      <c r="C459" s="21">
        <f t="shared" si="52"/>
        <v>3636985</v>
      </c>
      <c r="D459" s="21">
        <f t="shared" si="52"/>
        <v>4527343</v>
      </c>
      <c r="E459" s="21">
        <f t="shared" si="52"/>
        <v>5650649</v>
      </c>
      <c r="F459" s="21">
        <f t="shared" si="52"/>
        <v>8351961</v>
      </c>
      <c r="G459" s="21">
        <f t="shared" si="52"/>
        <v>9636401</v>
      </c>
      <c r="H459" s="21">
        <f t="shared" si="52"/>
        <v>11139648</v>
      </c>
      <c r="I459" s="21">
        <f t="shared" si="52"/>
        <v>10892502</v>
      </c>
      <c r="J459" s="21">
        <f t="shared" si="52"/>
        <v>14034266</v>
      </c>
      <c r="K459" s="21">
        <f t="shared" si="52"/>
        <v>12623314</v>
      </c>
      <c r="L459" s="21">
        <f t="shared" si="52"/>
        <v>11534933</v>
      </c>
      <c r="M459" s="21">
        <f t="shared" si="52"/>
        <v>12065938</v>
      </c>
      <c r="N459" s="21">
        <f t="shared" si="52"/>
        <v>14064311</v>
      </c>
      <c r="O459" s="9"/>
      <c r="P459" s="12" t="s">
        <v>46</v>
      </c>
    </row>
    <row r="460" spans="1:16">
      <c r="B460" s="10">
        <f t="shared" ref="B460:N462" si="53">IFERROR(B452+B498-B497,"")</f>
        <v>3317131</v>
      </c>
      <c r="C460" s="10">
        <f t="shared" si="53"/>
        <v>3174234</v>
      </c>
      <c r="D460" s="10">
        <f t="shared" si="53"/>
        <v>4931828.459999999</v>
      </c>
      <c r="E460" s="10">
        <f t="shared" si="53"/>
        <v>7219614</v>
      </c>
      <c r="F460" s="10">
        <f t="shared" si="53"/>
        <v>8362542</v>
      </c>
      <c r="G460" s="10">
        <f t="shared" si="53"/>
        <v>9655651</v>
      </c>
      <c r="H460" s="10">
        <f t="shared" si="53"/>
        <v>10511372</v>
      </c>
      <c r="I460" s="10">
        <f t="shared" si="53"/>
        <v>11451823</v>
      </c>
      <c r="J460" s="10">
        <f t="shared" si="53"/>
        <v>12587750</v>
      </c>
      <c r="K460" s="10">
        <f t="shared" si="53"/>
        <v>12255285</v>
      </c>
      <c r="L460" s="10">
        <f t="shared" si="53"/>
        <v>12485798</v>
      </c>
      <c r="M460" s="10">
        <f t="shared" si="53"/>
        <v>11689419</v>
      </c>
      <c r="N460" s="10">
        <f t="shared" si="53"/>
        <v>14591019</v>
      </c>
      <c r="O460" s="9"/>
      <c r="P460" s="12" t="s">
        <v>47</v>
      </c>
    </row>
    <row r="461" spans="1:16">
      <c r="B461" s="10">
        <f t="shared" si="53"/>
        <v>4079017</v>
      </c>
      <c r="C461" s="10">
        <f t="shared" si="53"/>
        <v>3816056</v>
      </c>
      <c r="D461" s="10">
        <f t="shared" si="53"/>
        <v>4721498.8499999996</v>
      </c>
      <c r="E461" s="10">
        <f t="shared" si="53"/>
        <v>7385118</v>
      </c>
      <c r="F461" s="10">
        <f t="shared" si="53"/>
        <v>8470506</v>
      </c>
      <c r="G461" s="10">
        <f t="shared" si="53"/>
        <v>9299897</v>
      </c>
      <c r="H461" s="10">
        <f t="shared" si="53"/>
        <v>11394831</v>
      </c>
      <c r="I461" s="10">
        <f t="shared" si="53"/>
        <v>11082361</v>
      </c>
      <c r="J461" s="10">
        <f t="shared" si="53"/>
        <v>11105942</v>
      </c>
      <c r="K461" s="10">
        <f t="shared" si="53"/>
        <v>11080557</v>
      </c>
      <c r="L461" s="10">
        <f t="shared" si="53"/>
        <v>11343494</v>
      </c>
      <c r="M461" s="10">
        <f t="shared" si="53"/>
        <v>11590517</v>
      </c>
      <c r="N461" s="10">
        <f t="shared" si="53"/>
        <v>13837224</v>
      </c>
      <c r="O461" s="9"/>
      <c r="P461" s="12" t="s">
        <v>48</v>
      </c>
    </row>
    <row r="462" spans="1:16">
      <c r="B462" s="23">
        <f t="shared" si="53"/>
        <v>1830532</v>
      </c>
      <c r="C462" s="23">
        <f t="shared" si="53"/>
        <v>3244881.6700000018</v>
      </c>
      <c r="D462" s="23">
        <f t="shared" si="53"/>
        <v>4807670.8000000007</v>
      </c>
      <c r="E462" s="23">
        <f t="shared" si="53"/>
        <v>4174000</v>
      </c>
      <c r="F462" s="23">
        <f t="shared" si="53"/>
        <v>6450862</v>
      </c>
      <c r="G462" s="23">
        <f t="shared" si="53"/>
        <v>8027288</v>
      </c>
      <c r="H462" s="23">
        <f t="shared" si="53"/>
        <v>8569540</v>
      </c>
      <c r="I462" s="23">
        <f t="shared" si="53"/>
        <v>6876631</v>
      </c>
      <c r="J462" s="23">
        <f t="shared" si="53"/>
        <v>9694548</v>
      </c>
      <c r="K462" s="23">
        <f t="shared" si="53"/>
        <v>8495141</v>
      </c>
      <c r="L462" s="23">
        <f t="shared" si="53"/>
        <v>9341890</v>
      </c>
      <c r="M462" s="23">
        <f t="shared" si="53"/>
        <v>6416007</v>
      </c>
      <c r="N462" s="23">
        <f t="shared" si="53"/>
        <v>8899578</v>
      </c>
      <c r="O462" s="9"/>
      <c r="P462" s="12" t="s">
        <v>54</v>
      </c>
    </row>
    <row r="463" spans="1:16">
      <c r="B463" s="31">
        <f t="shared" ref="B463:N463" si="54">IFERROR(B455+B500,"")</f>
        <v>9513716</v>
      </c>
      <c r="C463" s="23">
        <f t="shared" si="54"/>
        <v>9357025.9400000069</v>
      </c>
      <c r="D463" s="23">
        <f t="shared" si="54"/>
        <v>13571561.029999996</v>
      </c>
      <c r="E463" s="23">
        <f t="shared" si="54"/>
        <v>18994316</v>
      </c>
      <c r="F463" s="23">
        <f t="shared" si="54"/>
        <v>24674724</v>
      </c>
      <c r="G463" s="23">
        <f t="shared" si="54"/>
        <v>28816202</v>
      </c>
      <c r="H463" s="23">
        <f t="shared" si="54"/>
        <v>32868986</v>
      </c>
      <c r="I463" s="23">
        <f t="shared" si="54"/>
        <v>31416421</v>
      </c>
      <c r="J463" s="23">
        <f t="shared" si="54"/>
        <v>37734570</v>
      </c>
      <c r="K463" s="23">
        <f t="shared" si="54"/>
        <v>34003137</v>
      </c>
      <c r="L463" s="23">
        <f t="shared" si="54"/>
        <v>31636637</v>
      </c>
      <c r="M463" s="23">
        <f t="shared" si="54"/>
        <v>27922085</v>
      </c>
      <c r="N463" s="23">
        <f t="shared" si="54"/>
        <v>51392132</v>
      </c>
      <c r="O463" s="9">
        <f>RATE(M$315-I$315,,-I463,M463)</f>
        <v>-2.9047947398459634E-2</v>
      </c>
      <c r="P463" s="12" t="s">
        <v>49</v>
      </c>
    </row>
    <row r="464" spans="1:16">
      <c r="B464" s="13">
        <f t="shared" ref="B464:N464" si="55">+B463/(B$396+B$410)</f>
        <v>0.1561667748764774</v>
      </c>
      <c r="C464" s="13">
        <f t="shared" si="55"/>
        <v>0.15722952732044168</v>
      </c>
      <c r="D464" s="13">
        <f t="shared" si="55"/>
        <v>0.14611459141072444</v>
      </c>
      <c r="E464" s="13">
        <f t="shared" si="55"/>
        <v>0.20851285167131675</v>
      </c>
      <c r="F464" s="13">
        <f t="shared" si="55"/>
        <v>0.23217120442481207</v>
      </c>
      <c r="G464" s="13">
        <f t="shared" si="55"/>
        <v>0.24437753904265516</v>
      </c>
      <c r="H464" s="13">
        <f t="shared" si="55"/>
        <v>0.25727643166383929</v>
      </c>
      <c r="I464" s="13">
        <f t="shared" si="55"/>
        <v>0.24246950149097526</v>
      </c>
      <c r="J464" s="13">
        <f t="shared" si="55"/>
        <v>0.2898020814700496</v>
      </c>
      <c r="K464" s="13">
        <f t="shared" si="55"/>
        <v>0.26426764198958169</v>
      </c>
      <c r="L464" s="13">
        <f t="shared" si="55"/>
        <v>0.24141849357694825</v>
      </c>
      <c r="M464" s="13">
        <f t="shared" si="55"/>
        <v>0.20771899189002713</v>
      </c>
      <c r="N464" s="13">
        <f t="shared" si="55"/>
        <v>0.39164111731619466</v>
      </c>
      <c r="O464" s="9">
        <f>RATE(M$315-I$315,,-I464,M464)</f>
        <v>-3.7934210516215393E-2</v>
      </c>
      <c r="P464" s="14" t="s">
        <v>63</v>
      </c>
    </row>
    <row r="465" spans="1:16" s="19" customFormat="1">
      <c r="A465" s="16"/>
      <c r="B465" s="24"/>
      <c r="C465" s="13">
        <f t="shared" ref="C465:M465" si="56">C463/B463-1</f>
        <v>-1.6469911441543195E-2</v>
      </c>
      <c r="D465" s="13">
        <f t="shared" si="56"/>
        <v>0.45041395813422169</v>
      </c>
      <c r="E465" s="13">
        <f t="shared" si="56"/>
        <v>0.39956751902106036</v>
      </c>
      <c r="F465" s="13">
        <f t="shared" si="56"/>
        <v>0.29905830775901587</v>
      </c>
      <c r="G465" s="13">
        <f t="shared" si="56"/>
        <v>0.16784293109013104</v>
      </c>
      <c r="H465" s="13">
        <f t="shared" si="56"/>
        <v>0.14064254546799759</v>
      </c>
      <c r="I465" s="13">
        <f t="shared" si="56"/>
        <v>-4.4192571075968079E-2</v>
      </c>
      <c r="J465" s="13">
        <f t="shared" si="56"/>
        <v>0.20110976358510091</v>
      </c>
      <c r="K465" s="13">
        <f t="shared" si="56"/>
        <v>-9.8886326252028312E-2</v>
      </c>
      <c r="L465" s="13">
        <f t="shared" si="56"/>
        <v>-6.9596519874033924E-2</v>
      </c>
      <c r="M465" s="13">
        <f t="shared" si="56"/>
        <v>-0.11741298545733547</v>
      </c>
      <c r="N465" s="13">
        <f>N463/M463-1</f>
        <v>0.84055495855699891</v>
      </c>
      <c r="O465" s="22"/>
      <c r="P465" s="18" t="s">
        <v>55</v>
      </c>
    </row>
    <row r="466" spans="1:16">
      <c r="B466" s="273" t="s">
        <v>1082</v>
      </c>
      <c r="C466" s="274"/>
      <c r="D466" s="274"/>
      <c r="E466" s="274"/>
      <c r="F466" s="274"/>
      <c r="G466" s="274"/>
      <c r="H466" s="274"/>
      <c r="I466" s="274"/>
      <c r="J466" s="274"/>
      <c r="K466" s="274"/>
      <c r="L466" s="274"/>
      <c r="M466" s="274"/>
      <c r="N466" s="275"/>
      <c r="O466" s="9"/>
      <c r="P466" s="3"/>
    </row>
    <row r="467" spans="1:16">
      <c r="B467" s="21">
        <f t="shared" ref="B467:N470" si="57">IFERROR(VLOOKUP($B$466,$131:$202,MATCH($P467&amp;"/"&amp;B$315,$129:$129,0),FALSE),"")</f>
        <v>1875889</v>
      </c>
      <c r="C467" s="21">
        <f t="shared" si="57"/>
        <v>2359923</v>
      </c>
      <c r="D467" s="21">
        <f t="shared" si="57"/>
        <v>1698678</v>
      </c>
      <c r="E467" s="21">
        <f t="shared" si="57"/>
        <v>1681040</v>
      </c>
      <c r="F467" s="21">
        <f t="shared" si="57"/>
        <v>1830590</v>
      </c>
      <c r="G467" s="21">
        <f t="shared" si="57"/>
        <v>3524773</v>
      </c>
      <c r="H467" s="21">
        <f t="shared" si="57"/>
        <v>3659924</v>
      </c>
      <c r="I467" s="21">
        <f t="shared" si="57"/>
        <v>4006724</v>
      </c>
      <c r="J467" s="21">
        <f t="shared" si="57"/>
        <v>11293287</v>
      </c>
      <c r="K467" s="21">
        <f t="shared" si="57"/>
        <v>9132454</v>
      </c>
      <c r="L467" s="21">
        <f t="shared" si="57"/>
        <v>7818231</v>
      </c>
      <c r="M467" s="21">
        <f t="shared" si="57"/>
        <v>7579426</v>
      </c>
      <c r="N467" s="21">
        <f t="shared" si="57"/>
        <v>11872026</v>
      </c>
      <c r="O467" s="9"/>
      <c r="P467" s="12" t="s">
        <v>46</v>
      </c>
    </row>
    <row r="468" spans="1:16">
      <c r="B468" s="10">
        <f t="shared" si="57"/>
        <v>1978877</v>
      </c>
      <c r="C468" s="10">
        <f t="shared" si="57"/>
        <v>2547057</v>
      </c>
      <c r="D468" s="10">
        <f t="shared" si="57"/>
        <v>1728115.44</v>
      </c>
      <c r="E468" s="10">
        <f t="shared" si="57"/>
        <v>1785432</v>
      </c>
      <c r="F468" s="10">
        <f t="shared" si="57"/>
        <v>1893894</v>
      </c>
      <c r="G468" s="10">
        <f t="shared" si="57"/>
        <v>2199753</v>
      </c>
      <c r="H468" s="10">
        <f t="shared" si="57"/>
        <v>3035827</v>
      </c>
      <c r="I468" s="10">
        <f t="shared" si="57"/>
        <v>6036806</v>
      </c>
      <c r="J468" s="10">
        <f t="shared" si="57"/>
        <v>8721032</v>
      </c>
      <c r="K468" s="10">
        <f t="shared" si="57"/>
        <v>10626163</v>
      </c>
      <c r="L468" s="10">
        <f t="shared" si="57"/>
        <v>7995046</v>
      </c>
      <c r="M468" s="10">
        <f t="shared" si="57"/>
        <v>7547142</v>
      </c>
      <c r="N468" s="10">
        <f t="shared" si="57"/>
        <v>20191835</v>
      </c>
      <c r="O468" s="9"/>
      <c r="P468" s="12" t="s">
        <v>47</v>
      </c>
    </row>
    <row r="469" spans="1:16">
      <c r="B469" s="10">
        <f t="shared" si="57"/>
        <v>1895269</v>
      </c>
      <c r="C469" s="10">
        <f t="shared" si="57"/>
        <v>2217765</v>
      </c>
      <c r="D469" s="10">
        <f t="shared" si="57"/>
        <v>1595466</v>
      </c>
      <c r="E469" s="10">
        <f t="shared" si="57"/>
        <v>1719370</v>
      </c>
      <c r="F469" s="10">
        <f t="shared" si="57"/>
        <v>2017652</v>
      </c>
      <c r="G469" s="10">
        <f t="shared" si="57"/>
        <v>2983495</v>
      </c>
      <c r="H469" s="10">
        <f t="shared" si="57"/>
        <v>3661367</v>
      </c>
      <c r="I469" s="10">
        <f t="shared" si="57"/>
        <v>7506916</v>
      </c>
      <c r="J469" s="10">
        <f t="shared" si="57"/>
        <v>6867021</v>
      </c>
      <c r="K469" s="10">
        <f t="shared" si="57"/>
        <v>10405042</v>
      </c>
      <c r="L469" s="10">
        <f t="shared" si="57"/>
        <v>8211151</v>
      </c>
      <c r="M469" s="10">
        <f t="shared" si="57"/>
        <v>10060179</v>
      </c>
      <c r="N469" s="10">
        <f t="shared" si="57"/>
        <v>10814941</v>
      </c>
      <c r="O469" s="9"/>
      <c r="P469" s="12" t="s">
        <v>48</v>
      </c>
    </row>
    <row r="470" spans="1:16">
      <c r="B470" s="23">
        <f t="shared" si="57"/>
        <v>2083964</v>
      </c>
      <c r="C470" s="23">
        <f t="shared" si="57"/>
        <v>2277972.08</v>
      </c>
      <c r="D470" s="23">
        <f t="shared" si="57"/>
        <v>1674037.39</v>
      </c>
      <c r="E470" s="23">
        <f t="shared" si="57"/>
        <v>2159691</v>
      </c>
      <c r="F470" s="23">
        <f t="shared" si="57"/>
        <v>2647823</v>
      </c>
      <c r="G470" s="23">
        <f t="shared" si="57"/>
        <v>3035337</v>
      </c>
      <c r="H470" s="23">
        <f t="shared" si="57"/>
        <v>3885697</v>
      </c>
      <c r="I470" s="23">
        <f t="shared" si="57"/>
        <v>8826846</v>
      </c>
      <c r="J470" s="23">
        <f t="shared" si="57"/>
        <v>6871267</v>
      </c>
      <c r="K470" s="23">
        <f t="shared" si="57"/>
        <v>11646385</v>
      </c>
      <c r="L470" s="23">
        <f t="shared" si="57"/>
        <v>8507771</v>
      </c>
      <c r="M470" s="23">
        <f t="shared" si="57"/>
        <v>8824900</v>
      </c>
      <c r="N470" s="23">
        <f t="shared" si="57"/>
        <v>669040</v>
      </c>
      <c r="O470" s="9"/>
      <c r="P470" s="12" t="s">
        <v>54</v>
      </c>
    </row>
    <row r="471" spans="1:16">
      <c r="B471" s="23">
        <f>SUM(B467:B470)</f>
        <v>7833999</v>
      </c>
      <c r="C471" s="23">
        <f t="shared" ref="C471:M471" si="58">SUM(C467:C470)</f>
        <v>9402717.0800000001</v>
      </c>
      <c r="D471" s="23">
        <f t="shared" si="58"/>
        <v>6696296.8299999991</v>
      </c>
      <c r="E471" s="23">
        <f t="shared" si="58"/>
        <v>7345533</v>
      </c>
      <c r="F471" s="23">
        <f t="shared" si="58"/>
        <v>8389959</v>
      </c>
      <c r="G471" s="23">
        <f t="shared" si="58"/>
        <v>11743358</v>
      </c>
      <c r="H471" s="23">
        <f t="shared" si="58"/>
        <v>14242815</v>
      </c>
      <c r="I471" s="23">
        <f t="shared" si="58"/>
        <v>26377292</v>
      </c>
      <c r="J471" s="23">
        <f t="shared" si="58"/>
        <v>33752607</v>
      </c>
      <c r="K471" s="23">
        <f t="shared" si="58"/>
        <v>41810044</v>
      </c>
      <c r="L471" s="23">
        <f t="shared" si="58"/>
        <v>32532199</v>
      </c>
      <c r="M471" s="23">
        <f t="shared" si="58"/>
        <v>34011647</v>
      </c>
      <c r="N471" s="23">
        <f>IF(N468="",N467*4,IF(N469="",(N468+N467)*2,IF(N470="",((N469+N468+N467)/3)*4,SUM(N467:N470))))</f>
        <v>43547842</v>
      </c>
      <c r="O471" s="9">
        <f>RATE(M$315-I$315,,-I471,M471)</f>
        <v>6.5612641572653341E-2</v>
      </c>
      <c r="P471" s="12" t="s">
        <v>49</v>
      </c>
    </row>
    <row r="472" spans="1:16">
      <c r="B472" s="13">
        <f t="shared" ref="B472:N472" si="59">+B471/(B$396+B$410)</f>
        <v>0.12859437450261801</v>
      </c>
      <c r="C472" s="13">
        <f t="shared" si="59"/>
        <v>0.15799729224820794</v>
      </c>
      <c r="D472" s="13">
        <f t="shared" si="59"/>
        <v>7.2093893481933485E-2</v>
      </c>
      <c r="E472" s="13">
        <f t="shared" si="59"/>
        <v>8.0636651136885493E-2</v>
      </c>
      <c r="F472" s="13">
        <f t="shared" si="59"/>
        <v>7.8943411326699811E-2</v>
      </c>
      <c r="G472" s="13">
        <f t="shared" si="59"/>
        <v>9.9590255792101845E-2</v>
      </c>
      <c r="H472" s="13">
        <f t="shared" si="59"/>
        <v>0.11148322677335423</v>
      </c>
      <c r="I472" s="13">
        <f t="shared" si="59"/>
        <v>0.20357789456417999</v>
      </c>
      <c r="J472" s="13">
        <f t="shared" si="59"/>
        <v>0.25922054401681444</v>
      </c>
      <c r="K472" s="13">
        <f t="shared" si="59"/>
        <v>0.32494183520069514</v>
      </c>
      <c r="L472" s="13">
        <f t="shared" si="59"/>
        <v>0.24825250785427991</v>
      </c>
      <c r="M472" s="13">
        <f t="shared" si="59"/>
        <v>0.25302068335367739</v>
      </c>
      <c r="N472" s="13">
        <f t="shared" si="59"/>
        <v>0.33186257961800669</v>
      </c>
      <c r="O472" s="9">
        <f>RATE(M$315-I$315,,-I472,M472)</f>
        <v>5.5860034027049275E-2</v>
      </c>
      <c r="P472" s="14" t="s">
        <v>50</v>
      </c>
    </row>
    <row r="473" spans="1:16">
      <c r="B473" s="246" t="s">
        <v>64</v>
      </c>
      <c r="C473" s="247"/>
      <c r="D473" s="247"/>
      <c r="E473" s="247"/>
      <c r="F473" s="247"/>
      <c r="G473" s="247"/>
      <c r="H473" s="247"/>
      <c r="I473" s="247"/>
      <c r="J473" s="247"/>
      <c r="K473" s="247"/>
      <c r="L473" s="247"/>
      <c r="M473" s="247"/>
      <c r="N473" s="248"/>
      <c r="O473" s="9"/>
      <c r="P473" s="3"/>
    </row>
    <row r="474" spans="1:16">
      <c r="B474" s="21">
        <f t="shared" ref="B474:N477" si="60">IFERROR(B451-B467,"")</f>
        <v>1866065</v>
      </c>
      <c r="C474" s="21">
        <f t="shared" si="60"/>
        <v>953626</v>
      </c>
      <c r="D474" s="21">
        <f t="shared" si="60"/>
        <v>1871320</v>
      </c>
      <c r="E474" s="21">
        <f t="shared" si="60"/>
        <v>2846273</v>
      </c>
      <c r="F474" s="21">
        <f t="shared" si="60"/>
        <v>5379520</v>
      </c>
      <c r="G474" s="21">
        <f t="shared" si="60"/>
        <v>4875944</v>
      </c>
      <c r="H474" s="21">
        <f t="shared" si="60"/>
        <v>6146217</v>
      </c>
      <c r="I474" s="21">
        <f t="shared" si="60"/>
        <v>5302504</v>
      </c>
      <c r="J474" s="21">
        <f t="shared" si="60"/>
        <v>856897</v>
      </c>
      <c r="K474" s="21">
        <f t="shared" si="60"/>
        <v>1715780</v>
      </c>
      <c r="L474" s="21">
        <f t="shared" si="60"/>
        <v>1894344</v>
      </c>
      <c r="M474" s="21">
        <f t="shared" si="60"/>
        <v>2663442</v>
      </c>
      <c r="N474" s="21">
        <f t="shared" si="60"/>
        <v>-8044</v>
      </c>
      <c r="O474" s="9"/>
      <c r="P474" s="12" t="s">
        <v>46</v>
      </c>
    </row>
    <row r="475" spans="1:16">
      <c r="B475" s="10">
        <f t="shared" si="60"/>
        <v>1385182</v>
      </c>
      <c r="C475" s="10">
        <f t="shared" si="60"/>
        <v>99274</v>
      </c>
      <c r="D475" s="10">
        <f t="shared" si="60"/>
        <v>2170762.8699999987</v>
      </c>
      <c r="E475" s="10">
        <f t="shared" si="60"/>
        <v>4285239</v>
      </c>
      <c r="F475" s="10">
        <f t="shared" si="60"/>
        <v>5280264</v>
      </c>
      <c r="G475" s="10">
        <f t="shared" si="60"/>
        <v>6227602</v>
      </c>
      <c r="H475" s="10">
        <f t="shared" si="60"/>
        <v>6037336</v>
      </c>
      <c r="I475" s="10">
        <f t="shared" si="60"/>
        <v>3815640</v>
      </c>
      <c r="J475" s="10">
        <f t="shared" si="60"/>
        <v>2096105</v>
      </c>
      <c r="K475" s="10">
        <f t="shared" si="60"/>
        <v>-201426</v>
      </c>
      <c r="L475" s="10">
        <f t="shared" si="60"/>
        <v>2657968</v>
      </c>
      <c r="M475" s="10">
        <f t="shared" si="60"/>
        <v>2286426</v>
      </c>
      <c r="N475" s="10">
        <f t="shared" si="60"/>
        <v>-7794981</v>
      </c>
      <c r="O475" s="9"/>
      <c r="P475" s="12" t="s">
        <v>47</v>
      </c>
    </row>
    <row r="476" spans="1:16">
      <c r="B476" s="10">
        <f t="shared" si="60"/>
        <v>1888162</v>
      </c>
      <c r="C476" s="10">
        <f t="shared" si="60"/>
        <v>286814</v>
      </c>
      <c r="D476" s="10">
        <f t="shared" si="60"/>
        <v>2044161</v>
      </c>
      <c r="E476" s="10">
        <f t="shared" si="60"/>
        <v>4471079</v>
      </c>
      <c r="F476" s="10">
        <f t="shared" si="60"/>
        <v>5153669</v>
      </c>
      <c r="G476" s="10">
        <f t="shared" si="60"/>
        <v>5023652</v>
      </c>
      <c r="H476" s="10">
        <f t="shared" si="60"/>
        <v>6275413</v>
      </c>
      <c r="I476" s="10">
        <f t="shared" si="60"/>
        <v>1794940</v>
      </c>
      <c r="J476" s="10">
        <f t="shared" si="60"/>
        <v>2455762</v>
      </c>
      <c r="K476" s="10">
        <f t="shared" si="60"/>
        <v>-1171312</v>
      </c>
      <c r="L476" s="10">
        <f t="shared" si="60"/>
        <v>1306914</v>
      </c>
      <c r="M476" s="10">
        <f t="shared" si="60"/>
        <v>-362995</v>
      </c>
      <c r="N476" s="10">
        <f t="shared" si="60"/>
        <v>812956</v>
      </c>
      <c r="O476" s="9"/>
      <c r="P476" s="12" t="s">
        <v>48</v>
      </c>
    </row>
    <row r="477" spans="1:16">
      <c r="B477" s="10">
        <f t="shared" si="60"/>
        <v>-665515</v>
      </c>
      <c r="C477" s="23">
        <f t="shared" si="60"/>
        <v>119089.01000000164</v>
      </c>
      <c r="D477" s="23">
        <f t="shared" si="60"/>
        <v>1967750.2600000005</v>
      </c>
      <c r="E477" s="23">
        <f t="shared" si="60"/>
        <v>1925527</v>
      </c>
      <c r="F477" s="23">
        <f t="shared" si="60"/>
        <v>2547988</v>
      </c>
      <c r="G477" s="23">
        <f t="shared" si="60"/>
        <v>3714946</v>
      </c>
      <c r="H477" s="23">
        <f t="shared" si="60"/>
        <v>3190545</v>
      </c>
      <c r="I477" s="23">
        <f t="shared" si="60"/>
        <v>-3719387</v>
      </c>
      <c r="J477" s="23">
        <f t="shared" si="60"/>
        <v>997227</v>
      </c>
      <c r="K477" s="23">
        <f t="shared" si="60"/>
        <v>-5031992</v>
      </c>
      <c r="L477" s="23">
        <f t="shared" si="60"/>
        <v>-1078710</v>
      </c>
      <c r="M477" s="23">
        <f t="shared" si="60"/>
        <v>-4395285</v>
      </c>
      <c r="N477" s="23">
        <f t="shared" si="60"/>
        <v>6098153</v>
      </c>
      <c r="O477" s="9"/>
      <c r="P477" s="12" t="s">
        <v>54</v>
      </c>
    </row>
    <row r="478" spans="1:16">
      <c r="B478" s="31">
        <f t="shared" ref="B478:M478" si="61">B455-B471</f>
        <v>321070</v>
      </c>
      <c r="C478" s="23">
        <f t="shared" si="61"/>
        <v>-3056327.7199999932</v>
      </c>
      <c r="D478" s="23">
        <f t="shared" si="61"/>
        <v>2637214.0499999961</v>
      </c>
      <c r="E478" s="23">
        <f t="shared" si="61"/>
        <v>8093053</v>
      </c>
      <c r="F478" s="23">
        <f t="shared" si="61"/>
        <v>11400294</v>
      </c>
      <c r="G478" s="23">
        <f t="shared" si="61"/>
        <v>12039109</v>
      </c>
      <c r="H478" s="23">
        <f t="shared" si="61"/>
        <v>12903106</v>
      </c>
      <c r="I478" s="23">
        <f t="shared" si="61"/>
        <v>-1693199</v>
      </c>
      <c r="J478" s="23">
        <f t="shared" si="61"/>
        <v>-3281945</v>
      </c>
      <c r="K478" s="23">
        <f t="shared" si="61"/>
        <v>-15140110</v>
      </c>
      <c r="L478" s="23">
        <f t="shared" si="61"/>
        <v>-8288962</v>
      </c>
      <c r="M478" s="23">
        <f t="shared" si="61"/>
        <v>-13648208</v>
      </c>
      <c r="N478" s="23">
        <f>IFERROR(N455-N471,"")</f>
        <v>-891916</v>
      </c>
      <c r="O478" s="9">
        <f>RATE(M$315-I$315,,-I478,M478)</f>
        <v>0.68496896961106846</v>
      </c>
      <c r="P478" s="12" t="s">
        <v>49</v>
      </c>
    </row>
    <row r="479" spans="1:16">
      <c r="B479" s="13">
        <f t="shared" ref="B479:N479" si="62">+B478/(B$396+B$410)</f>
        <v>5.2703345790005296E-3</v>
      </c>
      <c r="C479" s="13">
        <f t="shared" si="62"/>
        <v>-5.1356591916422729E-2</v>
      </c>
      <c r="D479" s="13">
        <f t="shared" si="62"/>
        <v>2.8392861552667781E-2</v>
      </c>
      <c r="E479" s="13">
        <f t="shared" si="62"/>
        <v>8.884266007563027E-2</v>
      </c>
      <c r="F479" s="13">
        <f t="shared" si="62"/>
        <v>0.10726847395646485</v>
      </c>
      <c r="G479" s="13">
        <f t="shared" si="62"/>
        <v>0.10209838998512993</v>
      </c>
      <c r="H479" s="13">
        <f t="shared" si="62"/>
        <v>0.10099688104343331</v>
      </c>
      <c r="I479" s="13">
        <f t="shared" si="62"/>
        <v>-1.3067978604406207E-2</v>
      </c>
      <c r="J479" s="13">
        <f t="shared" si="62"/>
        <v>-2.520538838180008E-2</v>
      </c>
      <c r="K479" s="13">
        <f t="shared" si="62"/>
        <v>-0.11766682495097103</v>
      </c>
      <c r="L479" s="13">
        <f t="shared" si="62"/>
        <v>-6.3252889975523252E-2</v>
      </c>
      <c r="M479" s="13">
        <f t="shared" si="62"/>
        <v>-0.10153224613654042</v>
      </c>
      <c r="N479" s="13">
        <f t="shared" si="62"/>
        <v>-6.7969738790402993E-3</v>
      </c>
      <c r="O479" s="9">
        <f>RATE(M$315-I$315,,-I479,M479)</f>
        <v>0.66954794282699637</v>
      </c>
      <c r="P479" s="14" t="s">
        <v>65</v>
      </c>
    </row>
    <row r="480" spans="1:16">
      <c r="B480" s="255" t="s">
        <v>1056</v>
      </c>
      <c r="C480" s="256"/>
      <c r="D480" s="256"/>
      <c r="E480" s="256"/>
      <c r="F480" s="256"/>
      <c r="G480" s="256"/>
      <c r="H480" s="256"/>
      <c r="I480" s="256"/>
      <c r="J480" s="256"/>
      <c r="K480" s="256"/>
      <c r="L480" s="256"/>
      <c r="M480" s="256"/>
      <c r="N480" s="257"/>
      <c r="O480" s="9"/>
      <c r="P480" s="3"/>
    </row>
    <row r="481" spans="1:16">
      <c r="B481" s="21">
        <f t="shared" ref="B481:N484" si="63">IFERROR(VLOOKUP($B$480,$131:$202,MATCH($P481&amp;"/"&amp;B$315,$129:$129,0),FALSE),"")</f>
        <v>1989985</v>
      </c>
      <c r="C481" s="21">
        <f t="shared" si="63"/>
        <v>1667392</v>
      </c>
      <c r="D481" s="21">
        <f t="shared" si="63"/>
        <v>2100815</v>
      </c>
      <c r="E481" s="21">
        <f t="shared" si="63"/>
        <v>2666044</v>
      </c>
      <c r="F481" s="21">
        <f t="shared" si="63"/>
        <v>3042554</v>
      </c>
      <c r="G481" s="21">
        <f t="shared" si="63"/>
        <v>2742580</v>
      </c>
      <c r="H481" s="21">
        <f t="shared" si="63"/>
        <v>3236766</v>
      </c>
      <c r="I481" s="21">
        <f t="shared" si="63"/>
        <v>3320877</v>
      </c>
      <c r="J481" s="21">
        <f t="shared" si="63"/>
        <v>2716515</v>
      </c>
      <c r="K481" s="21">
        <f t="shared" si="63"/>
        <v>2717078</v>
      </c>
      <c r="L481" s="21">
        <f t="shared" si="63"/>
        <v>2842141</v>
      </c>
      <c r="M481" s="21">
        <f t="shared" si="63"/>
        <v>2641037</v>
      </c>
      <c r="N481" s="21">
        <f t="shared" si="63"/>
        <v>824123</v>
      </c>
      <c r="O481" s="9"/>
      <c r="P481" s="12" t="s">
        <v>46</v>
      </c>
    </row>
    <row r="482" spans="1:16">
      <c r="B482" s="10">
        <f t="shared" si="63"/>
        <v>1346163</v>
      </c>
      <c r="C482" s="10">
        <f t="shared" si="63"/>
        <v>1123707</v>
      </c>
      <c r="D482" s="10">
        <f t="shared" si="63"/>
        <v>2386815.9</v>
      </c>
      <c r="E482" s="10">
        <f t="shared" si="63"/>
        <v>3360537</v>
      </c>
      <c r="F482" s="10">
        <f t="shared" si="63"/>
        <v>2561441</v>
      </c>
      <c r="G482" s="10">
        <f t="shared" si="63"/>
        <v>3334799</v>
      </c>
      <c r="H482" s="10">
        <f t="shared" si="63"/>
        <v>3264890</v>
      </c>
      <c r="I482" s="10">
        <f t="shared" si="63"/>
        <v>2923843</v>
      </c>
      <c r="J482" s="10">
        <f t="shared" si="63"/>
        <v>2439590</v>
      </c>
      <c r="K482" s="10">
        <f t="shared" si="63"/>
        <v>2454750</v>
      </c>
      <c r="L482" s="10">
        <f t="shared" si="63"/>
        <v>3083487</v>
      </c>
      <c r="M482" s="10">
        <f t="shared" si="63"/>
        <v>2690001</v>
      </c>
      <c r="N482" s="10">
        <f t="shared" si="63"/>
        <v>1426171</v>
      </c>
      <c r="O482" s="9"/>
      <c r="P482" s="12" t="s">
        <v>47</v>
      </c>
    </row>
    <row r="483" spans="1:16">
      <c r="B483" s="10">
        <f t="shared" si="63"/>
        <v>1940117</v>
      </c>
      <c r="C483" s="10">
        <f t="shared" si="63"/>
        <v>1881656</v>
      </c>
      <c r="D483" s="10">
        <f t="shared" si="63"/>
        <v>2791189</v>
      </c>
      <c r="E483" s="10">
        <f t="shared" si="63"/>
        <v>3423684</v>
      </c>
      <c r="F483" s="10">
        <f t="shared" si="63"/>
        <v>3009780</v>
      </c>
      <c r="G483" s="10">
        <f t="shared" si="63"/>
        <v>2778237</v>
      </c>
      <c r="H483" s="10">
        <f t="shared" si="63"/>
        <v>3368067</v>
      </c>
      <c r="I483" s="10">
        <f t="shared" si="63"/>
        <v>2742702</v>
      </c>
      <c r="J483" s="10">
        <f t="shared" si="63"/>
        <v>2958090</v>
      </c>
      <c r="K483" s="10">
        <f t="shared" si="63"/>
        <v>2580590</v>
      </c>
      <c r="L483" s="10">
        <f t="shared" si="63"/>
        <v>2660129</v>
      </c>
      <c r="M483" s="10">
        <f t="shared" si="63"/>
        <v>2674432</v>
      </c>
      <c r="N483" s="10">
        <f t="shared" si="63"/>
        <v>2047785</v>
      </c>
      <c r="O483" s="9"/>
      <c r="P483" s="12" t="s">
        <v>48</v>
      </c>
    </row>
    <row r="484" spans="1:16">
      <c r="B484" s="23">
        <f t="shared" si="63"/>
        <v>1568214</v>
      </c>
      <c r="C484" s="23">
        <f t="shared" si="63"/>
        <v>1495969.31</v>
      </c>
      <c r="D484" s="23">
        <f t="shared" si="63"/>
        <v>1815320.95</v>
      </c>
      <c r="E484" s="23">
        <f t="shared" si="63"/>
        <v>4511358</v>
      </c>
      <c r="F484" s="23">
        <f t="shared" si="63"/>
        <v>2522498</v>
      </c>
      <c r="G484" s="23">
        <f t="shared" si="63"/>
        <v>2601306</v>
      </c>
      <c r="H484" s="23">
        <f t="shared" si="63"/>
        <v>2822279</v>
      </c>
      <c r="I484" s="23">
        <f t="shared" si="63"/>
        <v>1539701</v>
      </c>
      <c r="J484" s="23">
        <f t="shared" si="63"/>
        <v>2341756</v>
      </c>
      <c r="K484" s="23">
        <f t="shared" si="63"/>
        <v>1275337</v>
      </c>
      <c r="L484" s="23">
        <f t="shared" si="63"/>
        <v>1808857</v>
      </c>
      <c r="M484" s="23">
        <f t="shared" si="63"/>
        <v>2303783</v>
      </c>
      <c r="N484" s="23">
        <f t="shared" si="63"/>
        <v>3358248</v>
      </c>
      <c r="O484" s="9"/>
      <c r="P484" s="12" t="s">
        <v>54</v>
      </c>
    </row>
    <row r="485" spans="1:16">
      <c r="B485" s="23">
        <f>SUM(B481:B484)</f>
        <v>6844479</v>
      </c>
      <c r="C485" s="23">
        <f t="shared" ref="C485:M485" si="64">SUM(C481:C484)</f>
        <v>6168724.3100000005</v>
      </c>
      <c r="D485" s="23">
        <f t="shared" si="64"/>
        <v>9094140.8499999996</v>
      </c>
      <c r="E485" s="23">
        <f t="shared" si="64"/>
        <v>13961623</v>
      </c>
      <c r="F485" s="23">
        <f t="shared" si="64"/>
        <v>11136273</v>
      </c>
      <c r="G485" s="23">
        <f t="shared" si="64"/>
        <v>11456922</v>
      </c>
      <c r="H485" s="23">
        <f t="shared" si="64"/>
        <v>12692002</v>
      </c>
      <c r="I485" s="23">
        <f t="shared" si="64"/>
        <v>10527123</v>
      </c>
      <c r="J485" s="23">
        <f t="shared" si="64"/>
        <v>10455951</v>
      </c>
      <c r="K485" s="23">
        <f t="shared" si="64"/>
        <v>9027755</v>
      </c>
      <c r="L485" s="23">
        <f t="shared" si="64"/>
        <v>10394614</v>
      </c>
      <c r="M485" s="23">
        <f t="shared" si="64"/>
        <v>10309253</v>
      </c>
      <c r="N485" s="23">
        <f>IF(N482="",N481*4,IF(N483="",(N482+N481)*2,IF(N484="",((N483+N482+N481)/3)*4,SUM(N481:N484))))</f>
        <v>7656327</v>
      </c>
      <c r="O485" s="9">
        <f>RATE(M$315-I$315,,-I485,M485)</f>
        <v>-5.214663182794994E-3</v>
      </c>
      <c r="P485" s="12" t="s">
        <v>49</v>
      </c>
    </row>
    <row r="486" spans="1:16">
      <c r="B486" s="13">
        <f t="shared" ref="B486:M486" si="65">+B485/B$478</f>
        <v>21.317715762917743</v>
      </c>
      <c r="C486" s="13">
        <f t="shared" si="65"/>
        <v>-2.0183451760205919</v>
      </c>
      <c r="D486" s="13">
        <f t="shared" si="65"/>
        <v>3.448389352392542</v>
      </c>
      <c r="E486" s="13">
        <f t="shared" si="65"/>
        <v>1.7251367314658634</v>
      </c>
      <c r="F486" s="13">
        <f t="shared" si="65"/>
        <v>0.97684086041991547</v>
      </c>
      <c r="G486" s="13">
        <f t="shared" si="65"/>
        <v>0.95164201935541903</v>
      </c>
      <c r="H486" s="13">
        <f t="shared" si="65"/>
        <v>0.98363928809078993</v>
      </c>
      <c r="I486" s="13">
        <f t="shared" si="65"/>
        <v>-6.2172981439275592</v>
      </c>
      <c r="J486" s="13">
        <f t="shared" si="65"/>
        <v>-3.1859007387387663</v>
      </c>
      <c r="K486" s="13">
        <f t="shared" si="65"/>
        <v>-0.59628067431478371</v>
      </c>
      <c r="L486" s="13">
        <f t="shared" si="65"/>
        <v>-1.2540308424625424</v>
      </c>
      <c r="M486" s="13">
        <f t="shared" si="65"/>
        <v>-0.7553557946948054</v>
      </c>
      <c r="N486" s="13">
        <f>+N485/N$478</f>
        <v>-8.5841346046040208</v>
      </c>
      <c r="O486" s="9">
        <f>RATE(M$315-I$315,,-I486,M486)</f>
        <v>-0.40961207312510572</v>
      </c>
      <c r="P486" s="14" t="s">
        <v>66</v>
      </c>
    </row>
    <row r="487" spans="1:16">
      <c r="B487" s="246" t="s">
        <v>1070</v>
      </c>
      <c r="C487" s="247"/>
      <c r="D487" s="247"/>
      <c r="E487" s="247"/>
      <c r="F487" s="247"/>
      <c r="G487" s="247"/>
      <c r="H487" s="247"/>
      <c r="I487" s="247"/>
      <c r="J487" s="247"/>
      <c r="K487" s="247"/>
      <c r="L487" s="247"/>
      <c r="M487" s="247"/>
      <c r="N487" s="248"/>
      <c r="O487" s="9"/>
      <c r="P487" s="3"/>
    </row>
    <row r="488" spans="1:16">
      <c r="B488" s="21">
        <f t="shared" ref="B488:N491" si="66">IFERROR(VLOOKUP($B$487,$131:$202,MATCH($P488&amp;"/"&amp;B$315,$129:$129,0),FALSE),"")</f>
        <v>4437938</v>
      </c>
      <c r="C488" s="21">
        <f t="shared" si="66"/>
        <v>3799760</v>
      </c>
      <c r="D488" s="21">
        <f t="shared" si="66"/>
        <v>4363912</v>
      </c>
      <c r="E488" s="21">
        <f t="shared" si="66"/>
        <v>6113887</v>
      </c>
      <c r="F488" s="21">
        <f t="shared" si="66"/>
        <v>8988034</v>
      </c>
      <c r="G488" s="21">
        <f t="shared" si="66"/>
        <v>10106039</v>
      </c>
      <c r="H488" s="21">
        <f t="shared" si="66"/>
        <v>11938838</v>
      </c>
      <c r="I488" s="21">
        <f t="shared" si="66"/>
        <v>12401332</v>
      </c>
      <c r="J488" s="21">
        <f t="shared" si="66"/>
        <v>9646092</v>
      </c>
      <c r="K488" s="21">
        <f t="shared" si="66"/>
        <v>10171488</v>
      </c>
      <c r="L488" s="21">
        <f t="shared" si="66"/>
        <v>10765723</v>
      </c>
      <c r="M488" s="21">
        <f t="shared" si="66"/>
        <v>10044424</v>
      </c>
      <c r="N488" s="21">
        <f t="shared" si="66"/>
        <v>6581680</v>
      </c>
      <c r="O488" s="9"/>
      <c r="P488" s="12" t="s">
        <v>46</v>
      </c>
    </row>
    <row r="489" spans="1:16">
      <c r="B489" s="10">
        <f t="shared" si="66"/>
        <v>4270068</v>
      </c>
      <c r="C489" s="10">
        <f t="shared" si="66"/>
        <v>3704536</v>
      </c>
      <c r="D489" s="10">
        <f t="shared" si="66"/>
        <v>4763418.1500000004</v>
      </c>
      <c r="E489" s="10">
        <f t="shared" si="66"/>
        <v>7318294</v>
      </c>
      <c r="F489" s="10">
        <f t="shared" si="66"/>
        <v>9367274</v>
      </c>
      <c r="G489" s="10">
        <f t="shared" si="66"/>
        <v>10979012</v>
      </c>
      <c r="H489" s="10">
        <f t="shared" si="66"/>
        <v>11731606</v>
      </c>
      <c r="I489" s="10">
        <f t="shared" si="66"/>
        <v>11478757</v>
      </c>
      <c r="J489" s="10">
        <f t="shared" si="66"/>
        <v>9427432</v>
      </c>
      <c r="K489" s="10">
        <f t="shared" si="66"/>
        <v>8986110</v>
      </c>
      <c r="L489" s="10">
        <f t="shared" si="66"/>
        <v>10916741</v>
      </c>
      <c r="M489" s="10">
        <f t="shared" si="66"/>
        <v>9928804</v>
      </c>
      <c r="N489" s="10">
        <f t="shared" si="66"/>
        <v>2968546</v>
      </c>
      <c r="O489" s="9"/>
      <c r="P489" s="12" t="s">
        <v>47</v>
      </c>
    </row>
    <row r="490" spans="1:16">
      <c r="B490" s="10">
        <f t="shared" si="66"/>
        <v>3835543</v>
      </c>
      <c r="C490" s="10">
        <f t="shared" si="66"/>
        <v>3719961</v>
      </c>
      <c r="D490" s="10">
        <f t="shared" si="66"/>
        <v>5085444</v>
      </c>
      <c r="E490" s="10">
        <f t="shared" si="66"/>
        <v>7761148</v>
      </c>
      <c r="F490" s="10">
        <f t="shared" si="66"/>
        <v>9212184</v>
      </c>
      <c r="G490" s="10">
        <f t="shared" si="66"/>
        <v>10712717</v>
      </c>
      <c r="H490" s="10">
        <f t="shared" si="66"/>
        <v>12516347</v>
      </c>
      <c r="I490" s="10">
        <f t="shared" si="66"/>
        <v>10116979</v>
      </c>
      <c r="J490" s="10">
        <f t="shared" si="66"/>
        <v>10856304</v>
      </c>
      <c r="K490" s="10">
        <f t="shared" si="66"/>
        <v>9473364</v>
      </c>
      <c r="L490" s="10">
        <f t="shared" si="66"/>
        <v>9743688</v>
      </c>
      <c r="M490" s="10">
        <f t="shared" si="66"/>
        <v>9951374</v>
      </c>
      <c r="N490" s="10">
        <f t="shared" si="66"/>
        <v>6678511</v>
      </c>
      <c r="O490" s="9"/>
      <c r="P490" s="12" t="s">
        <v>48</v>
      </c>
    </row>
    <row r="491" spans="1:16">
      <c r="B491" s="10">
        <f t="shared" si="66"/>
        <v>2789716</v>
      </c>
      <c r="C491" s="23">
        <f t="shared" si="66"/>
        <v>3667530.77</v>
      </c>
      <c r="D491" s="23">
        <f t="shared" si="66"/>
        <v>5833916.2300000004</v>
      </c>
      <c r="E491" s="23">
        <f t="shared" si="66"/>
        <v>3032238</v>
      </c>
      <c r="F491" s="23">
        <f t="shared" si="66"/>
        <v>7692305</v>
      </c>
      <c r="G491" s="23">
        <f t="shared" si="66"/>
        <v>9527040</v>
      </c>
      <c r="H491" s="23">
        <f t="shared" si="66"/>
        <v>9966618</v>
      </c>
      <c r="I491" s="23">
        <f t="shared" si="66"/>
        <v>5476568</v>
      </c>
      <c r="J491" s="23">
        <f t="shared" si="66"/>
        <v>10244272</v>
      </c>
      <c r="K491" s="23">
        <f t="shared" si="66"/>
        <v>5707284</v>
      </c>
      <c r="L491" s="23">
        <f t="shared" si="66"/>
        <v>7032964</v>
      </c>
      <c r="M491" s="23">
        <f t="shared" si="66"/>
        <v>8802140</v>
      </c>
      <c r="N491" s="23">
        <f t="shared" si="66"/>
        <v>13258379</v>
      </c>
      <c r="O491" s="9"/>
      <c r="P491" s="12" t="s">
        <v>54</v>
      </c>
    </row>
    <row r="492" spans="1:16">
      <c r="B492" s="32">
        <f>SUM(B488:B491)</f>
        <v>15333265</v>
      </c>
      <c r="C492" s="23">
        <f t="shared" ref="C492:M492" si="67">SUM(C488:C491)</f>
        <v>14891787.77</v>
      </c>
      <c r="D492" s="23">
        <f t="shared" si="67"/>
        <v>20046690.380000003</v>
      </c>
      <c r="E492" s="23">
        <f t="shared" si="67"/>
        <v>24225567</v>
      </c>
      <c r="F492" s="23">
        <f t="shared" si="67"/>
        <v>35259797</v>
      </c>
      <c r="G492" s="23">
        <f t="shared" si="67"/>
        <v>41324808</v>
      </c>
      <c r="H492" s="23">
        <f t="shared" si="67"/>
        <v>46153409</v>
      </c>
      <c r="I492" s="23">
        <f t="shared" si="67"/>
        <v>39473636</v>
      </c>
      <c r="J492" s="23">
        <f t="shared" si="67"/>
        <v>40174100</v>
      </c>
      <c r="K492" s="23">
        <f t="shared" si="67"/>
        <v>34338246</v>
      </c>
      <c r="L492" s="23">
        <f t="shared" si="67"/>
        <v>38459116</v>
      </c>
      <c r="M492" s="23">
        <f t="shared" si="67"/>
        <v>38726742</v>
      </c>
      <c r="N492" s="23">
        <f>IF(N489="",N488*4,IF(N490="",(N489+N488)*2,IF(N491="",((N490+N489+N488)/3)*4,SUM(N488:N491))))</f>
        <v>29487116</v>
      </c>
      <c r="O492" s="9">
        <f>RATE(M$315-I$315,,-I492,M492)</f>
        <v>-4.7642738903938379E-3</v>
      </c>
      <c r="P492" s="12" t="s">
        <v>49</v>
      </c>
    </row>
    <row r="493" spans="1:16">
      <c r="B493" s="13">
        <f t="shared" ref="B493:N493" si="68">+B492/(B$396+B$410)</f>
        <v>0.25169413753536163</v>
      </c>
      <c r="C493" s="13">
        <f t="shared" si="68"/>
        <v>0.25023215357607875</v>
      </c>
      <c r="D493" s="13">
        <f t="shared" si="68"/>
        <v>0.21582734421900188</v>
      </c>
      <c r="E493" s="13">
        <f t="shared" si="68"/>
        <v>0.26593966629409271</v>
      </c>
      <c r="F493" s="13">
        <f t="shared" si="68"/>
        <v>0.33176904176372451</v>
      </c>
      <c r="G493" s="13">
        <f t="shared" si="68"/>
        <v>0.35045752665289576</v>
      </c>
      <c r="H493" s="13">
        <f t="shared" si="68"/>
        <v>0.36125800706604477</v>
      </c>
      <c r="I493" s="13">
        <f t="shared" si="68"/>
        <v>0.30465446216665532</v>
      </c>
      <c r="J493" s="13">
        <f t="shared" si="68"/>
        <v>0.30853770961709431</v>
      </c>
      <c r="K493" s="13">
        <f t="shared" si="68"/>
        <v>0.26687206243583311</v>
      </c>
      <c r="L493" s="13">
        <f t="shared" si="68"/>
        <v>0.29348068345637079</v>
      </c>
      <c r="M493" s="13">
        <f t="shared" si="68"/>
        <v>0.28809738984123762</v>
      </c>
      <c r="N493" s="13">
        <f t="shared" si="68"/>
        <v>0.22471079924592818</v>
      </c>
      <c r="O493" s="9">
        <f>RATE(M$315-I$315,,-I493,M493)</f>
        <v>-1.3872783937522334E-2</v>
      </c>
      <c r="P493" s="14" t="s">
        <v>67</v>
      </c>
    </row>
    <row r="494" spans="1:16" s="19" customFormat="1">
      <c r="A494" s="16"/>
      <c r="B494" s="24"/>
      <c r="C494" s="13">
        <f t="shared" ref="C494:M494" si="69">C492/B492-1</f>
        <v>-2.879212157358535E-2</v>
      </c>
      <c r="D494" s="13">
        <f t="shared" si="69"/>
        <v>0.34615740498160497</v>
      </c>
      <c r="E494" s="13">
        <f t="shared" si="69"/>
        <v>0.20845718374386335</v>
      </c>
      <c r="F494" s="13">
        <f t="shared" si="69"/>
        <v>0.45547870974495663</v>
      </c>
      <c r="G494" s="13">
        <f t="shared" si="69"/>
        <v>0.17200924327499667</v>
      </c>
      <c r="H494" s="13">
        <f t="shared" si="69"/>
        <v>0.11684509217804462</v>
      </c>
      <c r="I494" s="13">
        <f t="shared" si="69"/>
        <v>-0.14472978583228813</v>
      </c>
      <c r="J494" s="13">
        <f t="shared" si="69"/>
        <v>1.7745109672693937E-2</v>
      </c>
      <c r="K494" s="13">
        <f t="shared" si="69"/>
        <v>-0.14526408805673308</v>
      </c>
      <c r="L494" s="13">
        <f t="shared" si="69"/>
        <v>0.12000816815162896</v>
      </c>
      <c r="M494" s="13">
        <f t="shared" si="69"/>
        <v>6.9587142876605945E-3</v>
      </c>
      <c r="N494" s="13">
        <f>N492/M492-1</f>
        <v>-0.23858516164360022</v>
      </c>
      <c r="O494" s="22"/>
      <c r="P494" s="18" t="s">
        <v>55</v>
      </c>
    </row>
    <row r="495" spans="1:16">
      <c r="B495" s="258" t="s">
        <v>43</v>
      </c>
      <c r="C495" s="259"/>
      <c r="D495" s="259"/>
      <c r="E495" s="259"/>
      <c r="F495" s="259"/>
      <c r="G495" s="259"/>
      <c r="H495" s="259"/>
      <c r="I495" s="259"/>
      <c r="J495" s="259"/>
      <c r="K495" s="259"/>
      <c r="L495" s="259"/>
      <c r="M495" s="259"/>
      <c r="N495" s="260"/>
    </row>
    <row r="496" spans="1:16">
      <c r="B496" s="261" t="s">
        <v>1079</v>
      </c>
      <c r="C496" s="262"/>
      <c r="D496" s="262"/>
      <c r="E496" s="262"/>
      <c r="F496" s="262"/>
      <c r="G496" s="262"/>
      <c r="H496" s="262"/>
      <c r="I496" s="262"/>
      <c r="J496" s="262"/>
      <c r="K496" s="262"/>
      <c r="L496" s="262"/>
      <c r="M496" s="262"/>
      <c r="N496" s="263"/>
    </row>
    <row r="497" spans="2:16">
      <c r="B497" s="10">
        <f t="shared" ref="B497:N500" si="70">IFERROR(VLOOKUP($B$496,$207:$310,MATCH($P497&amp;"/"&amp;B$315,$205:$205,0),FALSE),"")</f>
        <v>697906</v>
      </c>
      <c r="C497" s="10">
        <f t="shared" si="70"/>
        <v>323436</v>
      </c>
      <c r="D497" s="10">
        <f t="shared" si="70"/>
        <v>957345</v>
      </c>
      <c r="E497" s="10">
        <f t="shared" si="70"/>
        <v>1123336</v>
      </c>
      <c r="F497" s="10">
        <f t="shared" si="70"/>
        <v>1141851</v>
      </c>
      <c r="G497" s="10">
        <f t="shared" si="70"/>
        <v>1235684</v>
      </c>
      <c r="H497" s="10">
        <f t="shared" si="70"/>
        <v>1333507</v>
      </c>
      <c r="I497" s="10">
        <f t="shared" si="70"/>
        <v>1583274</v>
      </c>
      <c r="J497" s="10">
        <f t="shared" si="70"/>
        <v>1884082</v>
      </c>
      <c r="K497" s="10">
        <f t="shared" si="70"/>
        <v>1775080</v>
      </c>
      <c r="L497" s="10">
        <f t="shared" si="70"/>
        <v>1822358</v>
      </c>
      <c r="M497" s="10">
        <f t="shared" si="70"/>
        <v>1823070</v>
      </c>
      <c r="N497" s="11">
        <f t="shared" si="70"/>
        <v>2200329</v>
      </c>
      <c r="O497" s="9"/>
      <c r="P497" s="12" t="s">
        <v>46</v>
      </c>
    </row>
    <row r="498" spans="2:16">
      <c r="B498" s="10">
        <f t="shared" si="70"/>
        <v>650978</v>
      </c>
      <c r="C498" s="10">
        <f t="shared" si="70"/>
        <v>851339</v>
      </c>
      <c r="D498" s="10">
        <f t="shared" si="70"/>
        <v>1990295.15</v>
      </c>
      <c r="E498" s="10">
        <f t="shared" si="70"/>
        <v>2272279</v>
      </c>
      <c r="F498" s="10">
        <f t="shared" si="70"/>
        <v>2330235</v>
      </c>
      <c r="G498" s="10">
        <f t="shared" si="70"/>
        <v>2463980</v>
      </c>
      <c r="H498" s="10">
        <f t="shared" si="70"/>
        <v>2771716</v>
      </c>
      <c r="I498" s="10">
        <f t="shared" si="70"/>
        <v>3182651</v>
      </c>
      <c r="J498" s="10">
        <f t="shared" si="70"/>
        <v>3654695</v>
      </c>
      <c r="K498" s="10">
        <f t="shared" si="70"/>
        <v>3605628</v>
      </c>
      <c r="L498" s="10">
        <f t="shared" si="70"/>
        <v>3655142</v>
      </c>
      <c r="M498" s="10">
        <f t="shared" si="70"/>
        <v>3678921</v>
      </c>
      <c r="N498" s="11">
        <f t="shared" si="70"/>
        <v>4394494</v>
      </c>
      <c r="O498" s="9"/>
      <c r="P498" s="12" t="s">
        <v>47</v>
      </c>
    </row>
    <row r="499" spans="2:16">
      <c r="B499" s="10">
        <f t="shared" si="70"/>
        <v>946564</v>
      </c>
      <c r="C499" s="10">
        <f t="shared" si="70"/>
        <v>2162816</v>
      </c>
      <c r="D499" s="10">
        <f t="shared" si="70"/>
        <v>3072167</v>
      </c>
      <c r="E499" s="10">
        <f t="shared" si="70"/>
        <v>3466948</v>
      </c>
      <c r="F499" s="10">
        <f t="shared" si="70"/>
        <v>3629420</v>
      </c>
      <c r="G499" s="10">
        <f t="shared" si="70"/>
        <v>3756730</v>
      </c>
      <c r="H499" s="10">
        <f t="shared" si="70"/>
        <v>4229767</v>
      </c>
      <c r="I499" s="10">
        <f t="shared" si="70"/>
        <v>4963156</v>
      </c>
      <c r="J499" s="10">
        <f t="shared" si="70"/>
        <v>5437854</v>
      </c>
      <c r="K499" s="10">
        <f t="shared" si="70"/>
        <v>5452455</v>
      </c>
      <c r="L499" s="10">
        <f t="shared" si="70"/>
        <v>5480571</v>
      </c>
      <c r="M499" s="10">
        <f t="shared" si="70"/>
        <v>5572254</v>
      </c>
      <c r="N499" s="11">
        <f t="shared" si="70"/>
        <v>6603821</v>
      </c>
      <c r="O499" s="9"/>
      <c r="P499" s="12" t="s">
        <v>48</v>
      </c>
    </row>
    <row r="500" spans="2:16">
      <c r="B500" s="10">
        <f t="shared" si="70"/>
        <v>1358647</v>
      </c>
      <c r="C500" s="10">
        <f t="shared" si="70"/>
        <v>3010636.58</v>
      </c>
      <c r="D500" s="10">
        <f t="shared" si="70"/>
        <v>4238050.1500000004</v>
      </c>
      <c r="E500" s="10">
        <f t="shared" si="70"/>
        <v>3555730</v>
      </c>
      <c r="F500" s="10">
        <f t="shared" si="70"/>
        <v>4884471</v>
      </c>
      <c r="G500" s="10">
        <f t="shared" si="70"/>
        <v>5033735</v>
      </c>
      <c r="H500" s="10">
        <f t="shared" si="70"/>
        <v>5723065</v>
      </c>
      <c r="I500" s="10">
        <f t="shared" si="70"/>
        <v>6732328</v>
      </c>
      <c r="J500" s="10">
        <f t="shared" si="70"/>
        <v>7263908</v>
      </c>
      <c r="K500" s="10">
        <f t="shared" si="70"/>
        <v>7333203</v>
      </c>
      <c r="L500" s="10">
        <f t="shared" si="70"/>
        <v>7393400</v>
      </c>
      <c r="M500" s="10">
        <f t="shared" si="70"/>
        <v>7558646</v>
      </c>
      <c r="N500" s="11">
        <f>IFERROR(VLOOKUP($B$496,$207:$310,MATCH($P500&amp;"/"&amp;N$315,$205:$205,0),FALSE),IFERROR((VLOOKUP($B$496,$207:$310,MATCH($P499&amp;"/"&amp;N$315,$205:$205,0),FALSE)/3)*4,IFERROR(VLOOKUP($B$496,$207:$310,MATCH($P498&amp;"/"&amp;N$315,$205:$205,0),FALSE)*2,IFERROR(VLOOKUP($B$496,$207:$310,MATCH($P497&amp;"/"&amp;N$315,$205:$205,0),FALSE)*4,""))))</f>
        <v>8736206</v>
      </c>
      <c r="O500" s="9">
        <f>RATE(M$315-I$315,,-I500,M500)</f>
        <v>2.9365681151967714E-2</v>
      </c>
      <c r="P500" s="12" t="s">
        <v>49</v>
      </c>
    </row>
    <row r="501" spans="2:16">
      <c r="B501" s="13">
        <f t="shared" ref="B501:N501" si="71">B500/(B$396+B410)</f>
        <v>2.2302065794858855E-2</v>
      </c>
      <c r="C501" s="13">
        <f t="shared" si="71"/>
        <v>5.058882698865648E-2</v>
      </c>
      <c r="D501" s="13">
        <f t="shared" si="71"/>
        <v>4.5627836376123172E-2</v>
      </c>
      <c r="E501" s="13">
        <f t="shared" si="71"/>
        <v>3.9033540458800996E-2</v>
      </c>
      <c r="F501" s="13">
        <f t="shared" si="71"/>
        <v>4.5959319141647387E-2</v>
      </c>
      <c r="G501" s="13">
        <f t="shared" si="71"/>
        <v>4.2688893265423383E-2</v>
      </c>
      <c r="H501" s="13">
        <f t="shared" si="71"/>
        <v>4.4796323847051761E-2</v>
      </c>
      <c r="I501" s="13">
        <f t="shared" si="71"/>
        <v>5.1959585531201488E-2</v>
      </c>
      <c r="J501" s="13">
        <f t="shared" si="71"/>
        <v>5.5786925835035216E-2</v>
      </c>
      <c r="K501" s="13">
        <f t="shared" si="71"/>
        <v>5.6992631739857608E-2</v>
      </c>
      <c r="L501" s="13">
        <f t="shared" si="71"/>
        <v>5.6418875698191602E-2</v>
      </c>
      <c r="M501" s="13">
        <f t="shared" si="71"/>
        <v>5.6230554672890155E-2</v>
      </c>
      <c r="N501" s="13">
        <f t="shared" si="71"/>
        <v>6.6575511577228283E-2</v>
      </c>
      <c r="O501" s="9">
        <f>RATE(M$315-I$315,,-I501,M501)</f>
        <v>1.99448098923234E-2</v>
      </c>
      <c r="P501" s="14" t="s">
        <v>50</v>
      </c>
    </row>
    <row r="502" spans="2:16">
      <c r="B502" s="258" t="s">
        <v>1109</v>
      </c>
      <c r="C502" s="259"/>
      <c r="D502" s="259"/>
      <c r="E502" s="259"/>
      <c r="F502" s="259"/>
      <c r="G502" s="259"/>
      <c r="H502" s="259"/>
      <c r="I502" s="259"/>
      <c r="J502" s="259"/>
      <c r="K502" s="259"/>
      <c r="L502" s="259"/>
      <c r="M502" s="259"/>
      <c r="N502" s="260"/>
    </row>
    <row r="503" spans="2:16">
      <c r="B503" s="10">
        <f t="shared" ref="B503:N506" si="72">IFERROR(VLOOKUP($B$502,$207:$310,MATCH($P503&amp;"/"&amp;B$315,$205:$205,0),FALSE),"")</f>
        <v>30701871</v>
      </c>
      <c r="C503" s="10">
        <f t="shared" si="72"/>
        <v>75718104</v>
      </c>
      <c r="D503" s="10">
        <f t="shared" si="72"/>
        <v>16375034</v>
      </c>
      <c r="E503" s="10">
        <f t="shared" si="72"/>
        <v>3825537</v>
      </c>
      <c r="F503" s="10">
        <f t="shared" si="72"/>
        <v>72142568</v>
      </c>
      <c r="G503" s="10">
        <f t="shared" si="72"/>
        <v>-54729243</v>
      </c>
      <c r="H503" s="10">
        <f t="shared" si="72"/>
        <v>14592383</v>
      </c>
      <c r="I503" s="10">
        <f t="shared" si="72"/>
        <v>-24435718</v>
      </c>
      <c r="J503" s="10">
        <f t="shared" si="72"/>
        <v>-16402748</v>
      </c>
      <c r="K503" s="10">
        <f t="shared" si="72"/>
        <v>18964943</v>
      </c>
      <c r="L503" s="10">
        <f t="shared" si="72"/>
        <v>7753591</v>
      </c>
      <c r="M503" s="10">
        <f t="shared" si="72"/>
        <v>25802171</v>
      </c>
      <c r="N503" s="11">
        <f t="shared" si="72"/>
        <v>54161001</v>
      </c>
      <c r="O503" s="9"/>
      <c r="P503" s="12" t="s">
        <v>46</v>
      </c>
    </row>
    <row r="504" spans="2:16">
      <c r="B504" s="10">
        <f t="shared" si="72"/>
        <v>27692686</v>
      </c>
      <c r="C504" s="10">
        <f t="shared" si="72"/>
        <v>61382109</v>
      </c>
      <c r="D504" s="10">
        <f t="shared" si="72"/>
        <v>-20291001.420000002</v>
      </c>
      <c r="E504" s="10">
        <f t="shared" si="72"/>
        <v>27152396</v>
      </c>
      <c r="F504" s="10">
        <f t="shared" si="72"/>
        <v>74842801</v>
      </c>
      <c r="G504" s="10">
        <f t="shared" si="72"/>
        <v>55779606</v>
      </c>
      <c r="H504" s="10">
        <f t="shared" si="72"/>
        <v>16738392</v>
      </c>
      <c r="I504" s="10">
        <f t="shared" si="72"/>
        <v>-10551605</v>
      </c>
      <c r="J504" s="10">
        <f t="shared" si="72"/>
        <v>37381077</v>
      </c>
      <c r="K504" s="10">
        <f t="shared" si="72"/>
        <v>-34059931</v>
      </c>
      <c r="L504" s="10">
        <f t="shared" si="72"/>
        <v>99050753</v>
      </c>
      <c r="M504" s="10">
        <f t="shared" si="72"/>
        <v>87969764</v>
      </c>
      <c r="N504" s="11">
        <f t="shared" si="72"/>
        <v>121479569</v>
      </c>
      <c r="O504" s="9"/>
      <c r="P504" s="12" t="s">
        <v>47</v>
      </c>
    </row>
    <row r="505" spans="2:16">
      <c r="B505" s="10">
        <f t="shared" si="72"/>
        <v>13449132</v>
      </c>
      <c r="C505" s="10">
        <f t="shared" si="72"/>
        <v>77411397</v>
      </c>
      <c r="D505" s="10">
        <f t="shared" si="72"/>
        <v>1616543</v>
      </c>
      <c r="E505" s="10">
        <f t="shared" si="72"/>
        <v>49562219</v>
      </c>
      <c r="F505" s="10">
        <f t="shared" si="72"/>
        <v>38503967</v>
      </c>
      <c r="G505" s="10">
        <f t="shared" si="72"/>
        <v>85251291</v>
      </c>
      <c r="H505" s="10">
        <f t="shared" si="72"/>
        <v>18326055</v>
      </c>
      <c r="I505" s="10">
        <f t="shared" si="72"/>
        <v>-82195026</v>
      </c>
      <c r="J505" s="10">
        <f t="shared" si="72"/>
        <v>104917239</v>
      </c>
      <c r="K505" s="10">
        <f t="shared" si="72"/>
        <v>-114363402</v>
      </c>
      <c r="L505" s="10">
        <f t="shared" si="72"/>
        <v>138103873</v>
      </c>
      <c r="M505" s="10">
        <f t="shared" si="72"/>
        <v>91128801</v>
      </c>
      <c r="N505" s="11">
        <f t="shared" si="72"/>
        <v>119319060</v>
      </c>
      <c r="O505" s="9"/>
      <c r="P505" s="12" t="s">
        <v>48</v>
      </c>
    </row>
    <row r="506" spans="2:16">
      <c r="B506" s="10">
        <f t="shared" si="72"/>
        <v>1360490</v>
      </c>
      <c r="C506" s="10">
        <f t="shared" si="72"/>
        <v>104089392.75</v>
      </c>
      <c r="D506" s="10">
        <f t="shared" si="72"/>
        <v>11667072.880000001</v>
      </c>
      <c r="E506" s="10">
        <f t="shared" si="72"/>
        <v>56942534</v>
      </c>
      <c r="F506" s="10">
        <f t="shared" si="72"/>
        <v>68509235</v>
      </c>
      <c r="G506" s="10">
        <f t="shared" si="72"/>
        <v>146246577</v>
      </c>
      <c r="H506" s="10">
        <f t="shared" si="72"/>
        <v>68566985</v>
      </c>
      <c r="I506" s="10">
        <f t="shared" si="72"/>
        <v>-56530314</v>
      </c>
      <c r="J506" s="10">
        <f t="shared" si="72"/>
        <v>171419918</v>
      </c>
      <c r="K506" s="10">
        <f t="shared" si="72"/>
        <v>-88535435</v>
      </c>
      <c r="L506" s="10">
        <f t="shared" si="72"/>
        <v>151398203</v>
      </c>
      <c r="M506" s="10">
        <f t="shared" si="72"/>
        <v>102214226</v>
      </c>
      <c r="N506" s="11">
        <f t="shared" si="72"/>
        <v>85736303</v>
      </c>
      <c r="O506" s="9"/>
      <c r="P506" s="12" t="s">
        <v>49</v>
      </c>
    </row>
    <row r="507" spans="2:16">
      <c r="B507" s="33">
        <f t="shared" ref="B507:M507" si="73">B506/B$492</f>
        <v>8.8728004113931377E-2</v>
      </c>
      <c r="C507" s="33">
        <f t="shared" si="73"/>
        <v>6.989717712717578</v>
      </c>
      <c r="D507" s="33">
        <f t="shared" si="73"/>
        <v>0.58199496569468134</v>
      </c>
      <c r="E507" s="33">
        <f t="shared" si="73"/>
        <v>2.3505139838419469</v>
      </c>
      <c r="F507" s="33">
        <f t="shared" si="73"/>
        <v>1.9429843853043169</v>
      </c>
      <c r="G507" s="33">
        <f t="shared" si="73"/>
        <v>3.5389535748115271</v>
      </c>
      <c r="H507" s="33">
        <f t="shared" si="73"/>
        <v>1.4856320797451821</v>
      </c>
      <c r="I507" s="33">
        <f t="shared" si="73"/>
        <v>-1.4321030370751759</v>
      </c>
      <c r="J507" s="33">
        <f t="shared" si="73"/>
        <v>4.2669261539150849</v>
      </c>
      <c r="K507" s="33">
        <f t="shared" si="73"/>
        <v>-2.5783330633719612</v>
      </c>
      <c r="L507" s="33">
        <f t="shared" si="73"/>
        <v>3.9366012208912968</v>
      </c>
      <c r="M507" s="33">
        <f t="shared" si="73"/>
        <v>2.6393706447085066</v>
      </c>
      <c r="N507" s="33">
        <f>IFERROR(N506/N$492,IFERROR(N505/N$492,IFERROR(N504/N$492,N503/N$492)))</f>
        <v>2.9075852314617681</v>
      </c>
      <c r="O507" s="9" t="e">
        <f>RATE(M$315-I$315,,-I507,M507)</f>
        <v>#NUM!</v>
      </c>
      <c r="P507" s="14" t="s">
        <v>68</v>
      </c>
    </row>
    <row r="508" spans="2:16">
      <c r="B508" s="246" t="s">
        <v>69</v>
      </c>
      <c r="C508" s="247"/>
      <c r="D508" s="247"/>
      <c r="E508" s="247"/>
      <c r="F508" s="247"/>
      <c r="G508" s="247"/>
      <c r="H508" s="247"/>
      <c r="I508" s="247"/>
      <c r="J508" s="247"/>
      <c r="K508" s="247"/>
      <c r="L508" s="247"/>
      <c r="M508" s="247"/>
      <c r="N508" s="248"/>
    </row>
    <row r="509" spans="2:16">
      <c r="B509" s="10">
        <f>IFERROR(B503+B515,"")</f>
        <v>29534753</v>
      </c>
      <c r="C509" s="10">
        <f t="shared" ref="C509:N509" si="74">IFERROR(C503+C515,"")</f>
        <v>74119993</v>
      </c>
      <c r="D509" s="10">
        <f t="shared" si="74"/>
        <v>13355771</v>
      </c>
      <c r="E509" s="10">
        <f t="shared" si="74"/>
        <v>1983205</v>
      </c>
      <c r="F509" s="10">
        <f t="shared" si="74"/>
        <v>70307121</v>
      </c>
      <c r="G509" s="10">
        <f t="shared" si="74"/>
        <v>-56582623</v>
      </c>
      <c r="H509" s="10">
        <f t="shared" si="74"/>
        <v>11820620</v>
      </c>
      <c r="I509" s="10">
        <f t="shared" si="74"/>
        <v>-26435205</v>
      </c>
      <c r="J509" s="10">
        <f t="shared" si="74"/>
        <v>-17964644</v>
      </c>
      <c r="K509" s="10">
        <f t="shared" si="74"/>
        <v>17189348</v>
      </c>
      <c r="L509" s="10">
        <f t="shared" si="74"/>
        <v>6883913</v>
      </c>
      <c r="M509" s="10">
        <f t="shared" si="74"/>
        <v>24145740</v>
      </c>
      <c r="N509" s="11">
        <f t="shared" si="74"/>
        <v>52827128</v>
      </c>
      <c r="O509" s="9"/>
      <c r="P509" s="12" t="s">
        <v>46</v>
      </c>
    </row>
    <row r="510" spans="2:16">
      <c r="B510" s="10">
        <f t="shared" ref="B510:N510" si="75">IFERROR(B504+B516,"")</f>
        <v>25148092</v>
      </c>
      <c r="C510" s="10">
        <f t="shared" si="75"/>
        <v>56491201</v>
      </c>
      <c r="D510" s="10">
        <f t="shared" si="75"/>
        <v>-25190040.93</v>
      </c>
      <c r="E510" s="10">
        <f t="shared" si="75"/>
        <v>23444648</v>
      </c>
      <c r="F510" s="10">
        <f t="shared" si="75"/>
        <v>71248623</v>
      </c>
      <c r="G510" s="10">
        <f t="shared" si="75"/>
        <v>53449842</v>
      </c>
      <c r="H510" s="10">
        <f t="shared" si="75"/>
        <v>11696008</v>
      </c>
      <c r="I510" s="10">
        <f t="shared" si="75"/>
        <v>-14495024</v>
      </c>
      <c r="J510" s="10">
        <f t="shared" si="75"/>
        <v>34610198</v>
      </c>
      <c r="K510" s="10">
        <f t="shared" si="75"/>
        <v>-38896257</v>
      </c>
      <c r="L510" s="10">
        <f t="shared" si="75"/>
        <v>97393786</v>
      </c>
      <c r="M510" s="10">
        <f t="shared" si="75"/>
        <v>84733293</v>
      </c>
      <c r="N510" s="11">
        <f t="shared" si="75"/>
        <v>117753707</v>
      </c>
      <c r="O510" s="9"/>
      <c r="P510" s="12" t="s">
        <v>47</v>
      </c>
    </row>
    <row r="511" spans="2:16">
      <c r="B511" s="10">
        <f t="shared" ref="B511:N511" si="76">IFERROR(B505+B517,"")</f>
        <v>9559898</v>
      </c>
      <c r="C511" s="10">
        <f t="shared" si="76"/>
        <v>69833001</v>
      </c>
      <c r="D511" s="10">
        <f t="shared" si="76"/>
        <v>-4622475</v>
      </c>
      <c r="E511" s="10">
        <f t="shared" si="76"/>
        <v>44665067</v>
      </c>
      <c r="F511" s="10">
        <f t="shared" si="76"/>
        <v>32130450</v>
      </c>
      <c r="G511" s="10">
        <f t="shared" si="76"/>
        <v>79444965</v>
      </c>
      <c r="H511" s="10">
        <f t="shared" si="76"/>
        <v>10369997</v>
      </c>
      <c r="I511" s="10">
        <f t="shared" si="76"/>
        <v>-87753224</v>
      </c>
      <c r="J511" s="10">
        <f t="shared" si="76"/>
        <v>100640167</v>
      </c>
      <c r="K511" s="10">
        <f t="shared" si="76"/>
        <v>-119303272</v>
      </c>
      <c r="L511" s="10">
        <f t="shared" si="76"/>
        <v>134805677</v>
      </c>
      <c r="M511" s="10">
        <f t="shared" si="76"/>
        <v>86115481</v>
      </c>
      <c r="N511" s="11">
        <f t="shared" si="76"/>
        <v>113467357</v>
      </c>
      <c r="O511" s="9"/>
      <c r="P511" s="12" t="s">
        <v>48</v>
      </c>
    </row>
    <row r="512" spans="2:16">
      <c r="B512" s="10">
        <f t="shared" ref="B512:N512" si="77">IFERROR(B506+B518,"")</f>
        <v>-4393013</v>
      </c>
      <c r="C512" s="23">
        <f t="shared" si="77"/>
        <v>93765303.810000002</v>
      </c>
      <c r="D512" s="23">
        <f t="shared" si="77"/>
        <v>2531030.41</v>
      </c>
      <c r="E512" s="23">
        <f t="shared" si="77"/>
        <v>50215977</v>
      </c>
      <c r="F512" s="23">
        <f t="shared" si="77"/>
        <v>60090414</v>
      </c>
      <c r="G512" s="23">
        <f t="shared" si="77"/>
        <v>137751025</v>
      </c>
      <c r="H512" s="23">
        <f t="shared" si="77"/>
        <v>57389649</v>
      </c>
      <c r="I512" s="23">
        <f t="shared" si="77"/>
        <v>-64021713</v>
      </c>
      <c r="J512" s="23">
        <f t="shared" si="77"/>
        <v>164474459</v>
      </c>
      <c r="K512" s="23">
        <f t="shared" si="77"/>
        <v>-96141156</v>
      </c>
      <c r="L512" s="23">
        <f t="shared" si="77"/>
        <v>146664007</v>
      </c>
      <c r="M512" s="23">
        <f t="shared" si="77"/>
        <v>96047853</v>
      </c>
      <c r="N512" s="23">
        <f t="shared" si="77"/>
        <v>75518298</v>
      </c>
      <c r="O512" s="9" t="e">
        <f>RATE(M$315-I$315,,-I512,M512)</f>
        <v>#NUM!</v>
      </c>
      <c r="P512" s="12" t="s">
        <v>49</v>
      </c>
    </row>
    <row r="513" spans="2:16">
      <c r="B513" s="249" t="s">
        <v>44</v>
      </c>
      <c r="C513" s="250"/>
      <c r="D513" s="250"/>
      <c r="E513" s="250"/>
      <c r="F513" s="250"/>
      <c r="G513" s="250"/>
      <c r="H513" s="250"/>
      <c r="I513" s="250"/>
      <c r="J513" s="250"/>
      <c r="K513" s="250"/>
      <c r="L513" s="250"/>
      <c r="M513" s="250"/>
      <c r="N513" s="251"/>
      <c r="O513" s="9"/>
      <c r="P513" s="12"/>
    </row>
    <row r="514" spans="2:16">
      <c r="B514" s="252" t="s">
        <v>1125</v>
      </c>
      <c r="C514" s="253"/>
      <c r="D514" s="253"/>
      <c r="E514" s="253"/>
      <c r="F514" s="253"/>
      <c r="G514" s="253"/>
      <c r="H514" s="253"/>
      <c r="I514" s="253"/>
      <c r="J514" s="253"/>
      <c r="K514" s="253"/>
      <c r="L514" s="253"/>
      <c r="M514" s="253"/>
      <c r="N514" s="254"/>
    </row>
    <row r="515" spans="2:16">
      <c r="B515" s="10">
        <f t="shared" ref="B515:N518" si="78">IFERROR(VLOOKUP($B$514,$207:$310,MATCH($P515&amp;"/"&amp;B$315,$205:$205,0),FALSE),"")</f>
        <v>-1167118</v>
      </c>
      <c r="C515" s="10">
        <f t="shared" si="78"/>
        <v>-1598111</v>
      </c>
      <c r="D515" s="10">
        <f t="shared" si="78"/>
        <v>-3019263</v>
      </c>
      <c r="E515" s="10">
        <f t="shared" si="78"/>
        <v>-1842332</v>
      </c>
      <c r="F515" s="10">
        <f t="shared" si="78"/>
        <v>-1835447</v>
      </c>
      <c r="G515" s="10">
        <f t="shared" si="78"/>
        <v>-1853380</v>
      </c>
      <c r="H515" s="10">
        <f t="shared" si="78"/>
        <v>-2771763</v>
      </c>
      <c r="I515" s="10">
        <f t="shared" si="78"/>
        <v>-1999487</v>
      </c>
      <c r="J515" s="10">
        <f t="shared" si="78"/>
        <v>-1561896</v>
      </c>
      <c r="K515" s="10">
        <f t="shared" si="78"/>
        <v>-1775595</v>
      </c>
      <c r="L515" s="10">
        <f t="shared" si="78"/>
        <v>-869678</v>
      </c>
      <c r="M515" s="10">
        <f t="shared" si="78"/>
        <v>-1656431</v>
      </c>
      <c r="N515" s="11">
        <f t="shared" si="78"/>
        <v>-1333873</v>
      </c>
      <c r="O515" s="9"/>
      <c r="P515" s="12" t="s">
        <v>46</v>
      </c>
    </row>
    <row r="516" spans="2:16">
      <c r="B516" s="10">
        <f t="shared" si="78"/>
        <v>-2544594</v>
      </c>
      <c r="C516" s="10">
        <f t="shared" si="78"/>
        <v>-4890908</v>
      </c>
      <c r="D516" s="10">
        <f t="shared" si="78"/>
        <v>-4899039.51</v>
      </c>
      <c r="E516" s="10">
        <f t="shared" si="78"/>
        <v>-3707748</v>
      </c>
      <c r="F516" s="10">
        <f t="shared" si="78"/>
        <v>-3594178</v>
      </c>
      <c r="G516" s="10">
        <f t="shared" si="78"/>
        <v>-2329764</v>
      </c>
      <c r="H516" s="10">
        <f t="shared" si="78"/>
        <v>-5042384</v>
      </c>
      <c r="I516" s="10">
        <f t="shared" si="78"/>
        <v>-3943419</v>
      </c>
      <c r="J516" s="10">
        <f t="shared" si="78"/>
        <v>-2770879</v>
      </c>
      <c r="K516" s="10">
        <f t="shared" si="78"/>
        <v>-4836326</v>
      </c>
      <c r="L516" s="10">
        <f t="shared" si="78"/>
        <v>-1656967</v>
      </c>
      <c r="M516" s="10">
        <f t="shared" si="78"/>
        <v>-3236471</v>
      </c>
      <c r="N516" s="11">
        <f t="shared" si="78"/>
        <v>-3725862</v>
      </c>
      <c r="O516" s="9"/>
      <c r="P516" s="12" t="s">
        <v>47</v>
      </c>
    </row>
    <row r="517" spans="2:16">
      <c r="B517" s="10">
        <f t="shared" si="78"/>
        <v>-3889234</v>
      </c>
      <c r="C517" s="10">
        <f t="shared" si="78"/>
        <v>-7578396</v>
      </c>
      <c r="D517" s="10">
        <f t="shared" si="78"/>
        <v>-6239018</v>
      </c>
      <c r="E517" s="10">
        <f t="shared" si="78"/>
        <v>-4897152</v>
      </c>
      <c r="F517" s="10">
        <f t="shared" si="78"/>
        <v>-6373517</v>
      </c>
      <c r="G517" s="10">
        <f t="shared" si="78"/>
        <v>-5806326</v>
      </c>
      <c r="H517" s="10">
        <f t="shared" si="78"/>
        <v>-7956058</v>
      </c>
      <c r="I517" s="10">
        <f t="shared" si="78"/>
        <v>-5558198</v>
      </c>
      <c r="J517" s="10">
        <f t="shared" si="78"/>
        <v>-4277072</v>
      </c>
      <c r="K517" s="10">
        <f t="shared" si="78"/>
        <v>-4939870</v>
      </c>
      <c r="L517" s="10">
        <f t="shared" si="78"/>
        <v>-3298196</v>
      </c>
      <c r="M517" s="10">
        <f t="shared" si="78"/>
        <v>-5013320</v>
      </c>
      <c r="N517" s="11">
        <f t="shared" si="78"/>
        <v>-5851703</v>
      </c>
      <c r="O517" s="9"/>
      <c r="P517" s="12" t="s">
        <v>48</v>
      </c>
    </row>
    <row r="518" spans="2:16">
      <c r="B518" s="10">
        <f t="shared" si="78"/>
        <v>-5753503</v>
      </c>
      <c r="C518" s="10">
        <f t="shared" si="78"/>
        <v>-10324088.939999999</v>
      </c>
      <c r="D518" s="10">
        <f t="shared" si="78"/>
        <v>-9136042.4700000007</v>
      </c>
      <c r="E518" s="10">
        <f t="shared" si="78"/>
        <v>-6726557</v>
      </c>
      <c r="F518" s="10">
        <f t="shared" si="78"/>
        <v>-8418821</v>
      </c>
      <c r="G518" s="10">
        <f t="shared" si="78"/>
        <v>-8495552</v>
      </c>
      <c r="H518" s="10">
        <f t="shared" si="78"/>
        <v>-11177336</v>
      </c>
      <c r="I518" s="10">
        <f t="shared" si="78"/>
        <v>-7491399</v>
      </c>
      <c r="J518" s="10">
        <f t="shared" si="78"/>
        <v>-6945459</v>
      </c>
      <c r="K518" s="10">
        <f t="shared" si="78"/>
        <v>-7605721</v>
      </c>
      <c r="L518" s="10">
        <f t="shared" si="78"/>
        <v>-4734196</v>
      </c>
      <c r="M518" s="10">
        <f t="shared" si="78"/>
        <v>-6166373</v>
      </c>
      <c r="N518" s="11">
        <f t="shared" si="78"/>
        <v>-10218005</v>
      </c>
      <c r="O518" s="9"/>
      <c r="P518" s="12" t="s">
        <v>49</v>
      </c>
    </row>
    <row r="519" spans="2:16">
      <c r="B519" s="255" t="s">
        <v>1128</v>
      </c>
      <c r="C519" s="256"/>
      <c r="D519" s="256"/>
      <c r="E519" s="256"/>
      <c r="F519" s="256"/>
      <c r="G519" s="256"/>
      <c r="H519" s="256"/>
      <c r="I519" s="256"/>
      <c r="J519" s="256"/>
      <c r="K519" s="256"/>
      <c r="L519" s="256"/>
      <c r="M519" s="256"/>
      <c r="N519" s="257"/>
    </row>
    <row r="520" spans="2:16">
      <c r="B520" s="10">
        <f t="shared" ref="B520:N523" si="79">IFERROR(VLOOKUP($B$519,$207:$310,MATCH($P520&amp;"/"&amp;B$315,$205:$205,0),FALSE),"")</f>
        <v>-30615477</v>
      </c>
      <c r="C520" s="10">
        <f t="shared" si="79"/>
        <v>-90344548</v>
      </c>
      <c r="D520" s="10">
        <f t="shared" si="79"/>
        <v>-18028424</v>
      </c>
      <c r="E520" s="10">
        <f t="shared" si="79"/>
        <v>-9742278</v>
      </c>
      <c r="F520" s="10">
        <f t="shared" si="79"/>
        <v>-104789507</v>
      </c>
      <c r="G520" s="10">
        <f t="shared" si="79"/>
        <v>50828841</v>
      </c>
      <c r="H520" s="10">
        <f t="shared" si="79"/>
        <v>-15340446</v>
      </c>
      <c r="I520" s="10">
        <f t="shared" si="79"/>
        <v>7909619</v>
      </c>
      <c r="J520" s="10">
        <f t="shared" si="79"/>
        <v>14137477</v>
      </c>
      <c r="K520" s="10">
        <f t="shared" si="79"/>
        <v>-207946</v>
      </c>
      <c r="L520" s="10">
        <f t="shared" si="79"/>
        <v>-7896483</v>
      </c>
      <c r="M520" s="10">
        <f t="shared" si="79"/>
        <v>-35314458</v>
      </c>
      <c r="N520" s="11">
        <f t="shared" si="79"/>
        <v>-34393660</v>
      </c>
      <c r="O520" s="9"/>
      <c r="P520" s="12" t="s">
        <v>46</v>
      </c>
    </row>
    <row r="521" spans="2:16">
      <c r="B521" s="10">
        <f t="shared" si="79"/>
        <v>-22591206</v>
      </c>
      <c r="C521" s="10">
        <f t="shared" si="79"/>
        <v>-71574370</v>
      </c>
      <c r="D521" s="10">
        <f t="shared" si="79"/>
        <v>15638222.92</v>
      </c>
      <c r="E521" s="10">
        <f t="shared" si="79"/>
        <v>-25541179</v>
      </c>
      <c r="F521" s="10">
        <f t="shared" si="79"/>
        <v>-103231892</v>
      </c>
      <c r="G521" s="10">
        <f t="shared" si="79"/>
        <v>-48725508</v>
      </c>
      <c r="H521" s="10">
        <f t="shared" si="79"/>
        <v>-22442685</v>
      </c>
      <c r="I521" s="10">
        <f t="shared" si="79"/>
        <v>5829840</v>
      </c>
      <c r="J521" s="10">
        <f t="shared" si="79"/>
        <v>-36540991</v>
      </c>
      <c r="K521" s="10">
        <f t="shared" si="79"/>
        <v>58189999</v>
      </c>
      <c r="L521" s="10">
        <f t="shared" si="79"/>
        <v>-91105472</v>
      </c>
      <c r="M521" s="10">
        <f t="shared" si="79"/>
        <v>-97608432</v>
      </c>
      <c r="N521" s="11">
        <f t="shared" si="79"/>
        <v>-105030116</v>
      </c>
      <c r="O521" s="9"/>
      <c r="P521" s="12" t="s">
        <v>47</v>
      </c>
    </row>
    <row r="522" spans="2:16">
      <c r="B522" s="10">
        <f t="shared" si="79"/>
        <v>-13009669</v>
      </c>
      <c r="C522" s="10">
        <f t="shared" si="79"/>
        <v>-82997729</v>
      </c>
      <c r="D522" s="10">
        <f t="shared" si="79"/>
        <v>7053275</v>
      </c>
      <c r="E522" s="10">
        <f t="shared" si="79"/>
        <v>-44184450</v>
      </c>
      <c r="F522" s="10">
        <f t="shared" si="79"/>
        <v>-87325097</v>
      </c>
      <c r="G522" s="10">
        <f t="shared" si="79"/>
        <v>-77886223</v>
      </c>
      <c r="H522" s="10">
        <f t="shared" si="79"/>
        <v>-24993309</v>
      </c>
      <c r="I522" s="10">
        <f t="shared" si="79"/>
        <v>86468218</v>
      </c>
      <c r="J522" s="10">
        <f t="shared" si="79"/>
        <v>-101559362</v>
      </c>
      <c r="K522" s="10">
        <f t="shared" si="79"/>
        <v>142770706</v>
      </c>
      <c r="L522" s="10">
        <f t="shared" si="79"/>
        <v>-133186414</v>
      </c>
      <c r="M522" s="10">
        <f t="shared" si="79"/>
        <v>-97831937</v>
      </c>
      <c r="N522" s="11">
        <f t="shared" si="79"/>
        <v>-107445743</v>
      </c>
      <c r="O522" s="9"/>
      <c r="P522" s="12" t="s">
        <v>48</v>
      </c>
    </row>
    <row r="523" spans="2:16">
      <c r="B523" s="10">
        <f t="shared" si="79"/>
        <v>-8274125</v>
      </c>
      <c r="C523" s="10">
        <f t="shared" si="79"/>
        <v>-101687223.58</v>
      </c>
      <c r="D523" s="10">
        <f t="shared" si="79"/>
        <v>5524545.9400000004</v>
      </c>
      <c r="E523" s="10">
        <f t="shared" si="79"/>
        <v>-29700375</v>
      </c>
      <c r="F523" s="10">
        <f t="shared" si="79"/>
        <v>-117259276</v>
      </c>
      <c r="G523" s="10">
        <f t="shared" si="79"/>
        <v>-115650592</v>
      </c>
      <c r="H523" s="10">
        <f t="shared" si="79"/>
        <v>-66851901</v>
      </c>
      <c r="I523" s="10">
        <f t="shared" si="79"/>
        <v>71772514</v>
      </c>
      <c r="J523" s="10">
        <f t="shared" si="79"/>
        <v>-171972647</v>
      </c>
      <c r="K523" s="10">
        <f t="shared" si="79"/>
        <v>127860013</v>
      </c>
      <c r="L523" s="10">
        <f t="shared" si="79"/>
        <v>-142903989</v>
      </c>
      <c r="M523" s="10">
        <f t="shared" si="79"/>
        <v>-111462867</v>
      </c>
      <c r="N523" s="11">
        <f t="shared" si="79"/>
        <v>-70589972</v>
      </c>
      <c r="O523" s="9"/>
      <c r="P523" s="12" t="s">
        <v>49</v>
      </c>
    </row>
    <row r="524" spans="2:16">
      <c r="B524" s="246" t="s">
        <v>1149</v>
      </c>
      <c r="C524" s="247"/>
      <c r="D524" s="247"/>
      <c r="E524" s="247"/>
      <c r="F524" s="247"/>
      <c r="G524" s="247"/>
      <c r="H524" s="247"/>
      <c r="I524" s="247"/>
      <c r="J524" s="247"/>
      <c r="K524" s="247"/>
      <c r="L524" s="247"/>
      <c r="M524" s="247"/>
      <c r="N524" s="248"/>
    </row>
    <row r="525" spans="2:16">
      <c r="B525" s="10">
        <f t="shared" ref="B525:N528" si="80">IFERROR(VLOOKUP($B$524,$207:$310,MATCH($P525&amp;"/"&amp;B$315,$205:$205,0),FALSE),"")</f>
        <v>318509</v>
      </c>
      <c r="C525" s="10">
        <f t="shared" si="80"/>
        <v>2170532</v>
      </c>
      <c r="D525" s="10">
        <f t="shared" si="80"/>
        <v>-1902209</v>
      </c>
      <c r="E525" s="10">
        <f t="shared" si="80"/>
        <v>180412</v>
      </c>
      <c r="F525" s="10">
        <f t="shared" si="80"/>
        <v>21895054</v>
      </c>
      <c r="G525" s="10">
        <f t="shared" si="80"/>
        <v>-511594</v>
      </c>
      <c r="H525" s="10">
        <f t="shared" si="80"/>
        <v>373951</v>
      </c>
      <c r="I525" s="10">
        <f t="shared" si="80"/>
        <v>-12786</v>
      </c>
      <c r="J525" s="10">
        <f t="shared" si="80"/>
        <v>-8383729</v>
      </c>
      <c r="K525" s="10">
        <f t="shared" si="80"/>
        <v>-21963854</v>
      </c>
      <c r="L525" s="10">
        <f t="shared" si="80"/>
        <v>-2769560</v>
      </c>
      <c r="M525" s="10">
        <f t="shared" si="80"/>
        <v>66207</v>
      </c>
      <c r="N525" s="10">
        <f t="shared" si="80"/>
        <v>-3768254</v>
      </c>
      <c r="O525" s="9"/>
      <c r="P525" s="12" t="s">
        <v>46</v>
      </c>
    </row>
    <row r="526" spans="2:16">
      <c r="B526" s="10">
        <f t="shared" si="80"/>
        <v>-2650331</v>
      </c>
      <c r="C526" s="10">
        <f t="shared" si="80"/>
        <v>-203214</v>
      </c>
      <c r="D526" s="10">
        <f t="shared" si="80"/>
        <v>752322.91</v>
      </c>
      <c r="E526" s="10">
        <f t="shared" si="80"/>
        <v>-5207477</v>
      </c>
      <c r="F526" s="10">
        <f t="shared" si="80"/>
        <v>16706336</v>
      </c>
      <c r="G526" s="10">
        <f t="shared" si="80"/>
        <v>-6887845</v>
      </c>
      <c r="H526" s="10">
        <f t="shared" si="80"/>
        <v>3481263</v>
      </c>
      <c r="I526" s="10">
        <f t="shared" si="80"/>
        <v>-9077660</v>
      </c>
      <c r="J526" s="10">
        <f t="shared" si="80"/>
        <v>-9128949</v>
      </c>
      <c r="K526" s="10">
        <f t="shared" si="80"/>
        <v>-31295099</v>
      </c>
      <c r="L526" s="10">
        <f t="shared" si="80"/>
        <v>-12035302</v>
      </c>
      <c r="M526" s="10">
        <f t="shared" si="80"/>
        <v>-9318057</v>
      </c>
      <c r="N526" s="10">
        <f t="shared" si="80"/>
        <v>-29261180</v>
      </c>
      <c r="O526" s="9"/>
      <c r="P526" s="12" t="s">
        <v>47</v>
      </c>
    </row>
    <row r="527" spans="2:16">
      <c r="B527" s="10">
        <f t="shared" si="80"/>
        <v>-268539</v>
      </c>
      <c r="C527" s="10">
        <f t="shared" si="80"/>
        <v>-3687221</v>
      </c>
      <c r="D527" s="10">
        <f t="shared" si="80"/>
        <v>-11628025</v>
      </c>
      <c r="E527" s="10">
        <f t="shared" si="80"/>
        <v>-6559390</v>
      </c>
      <c r="F527" s="10">
        <f t="shared" si="80"/>
        <v>30776330</v>
      </c>
      <c r="G527" s="10">
        <f t="shared" si="80"/>
        <v>-8097415</v>
      </c>
      <c r="H527" s="10">
        <f t="shared" si="80"/>
        <v>1696586</v>
      </c>
      <c r="I527" s="10">
        <f t="shared" si="80"/>
        <v>-23410519</v>
      </c>
      <c r="J527" s="10">
        <f t="shared" si="80"/>
        <v>-9036412</v>
      </c>
      <c r="K527" s="10">
        <f t="shared" si="80"/>
        <v>-32315977</v>
      </c>
      <c r="L527" s="10">
        <f t="shared" si="80"/>
        <v>-13318755</v>
      </c>
      <c r="M527" s="10">
        <f t="shared" si="80"/>
        <v>-10404023</v>
      </c>
      <c r="N527" s="10">
        <f t="shared" si="80"/>
        <v>-29591991</v>
      </c>
      <c r="O527" s="9"/>
      <c r="P527" s="12" t="s">
        <v>48</v>
      </c>
    </row>
    <row r="528" spans="2:16">
      <c r="B528" s="10">
        <f t="shared" si="80"/>
        <v>16613858</v>
      </c>
      <c r="C528" s="10">
        <f t="shared" si="80"/>
        <v>-3478951.03</v>
      </c>
      <c r="D528" s="10">
        <f t="shared" si="80"/>
        <v>-11408487.66</v>
      </c>
      <c r="E528" s="10">
        <f t="shared" si="80"/>
        <v>-6489051</v>
      </c>
      <c r="F528" s="10">
        <f t="shared" si="80"/>
        <v>30666509</v>
      </c>
      <c r="G528" s="10">
        <f t="shared" si="80"/>
        <v>-25113133</v>
      </c>
      <c r="H528" s="10">
        <f t="shared" si="80"/>
        <v>15678192</v>
      </c>
      <c r="I528" s="10">
        <f t="shared" si="80"/>
        <v>-17023200</v>
      </c>
      <c r="J528" s="10">
        <f t="shared" si="80"/>
        <v>4912878</v>
      </c>
      <c r="K528" s="10">
        <f t="shared" si="80"/>
        <v>-32082534</v>
      </c>
      <c r="L528" s="10">
        <f t="shared" si="80"/>
        <v>-9577269</v>
      </c>
      <c r="M528" s="10">
        <f t="shared" si="80"/>
        <v>3900048</v>
      </c>
      <c r="N528" s="10">
        <f t="shared" si="80"/>
        <v>-14566156</v>
      </c>
      <c r="O528" s="9"/>
      <c r="P528" s="12" t="s">
        <v>49</v>
      </c>
    </row>
    <row r="529" spans="2:16">
      <c r="B529" s="237" t="s">
        <v>1278</v>
      </c>
      <c r="C529" s="238"/>
      <c r="D529" s="238"/>
      <c r="E529" s="238"/>
      <c r="F529" s="238"/>
      <c r="G529" s="238"/>
      <c r="H529" s="238"/>
      <c r="I529" s="238"/>
      <c r="J529" s="238"/>
      <c r="K529" s="238"/>
      <c r="L529" s="238"/>
      <c r="M529" s="238"/>
      <c r="N529" s="239"/>
    </row>
    <row r="530" spans="2:16">
      <c r="B530" s="10">
        <f t="shared" ref="B530:N533" si="81">IFERROR(VLOOKUP($B$529,$207:$310,MATCH($P530&amp;"/"&amp;B$315,$205:$205,0),FALSE),"")</f>
        <v>404903</v>
      </c>
      <c r="C530" s="10">
        <f t="shared" si="81"/>
        <v>-12455912</v>
      </c>
      <c r="D530" s="10">
        <f t="shared" si="81"/>
        <v>-3555599</v>
      </c>
      <c r="E530" s="10">
        <f t="shared" si="81"/>
        <v>-5736329</v>
      </c>
      <c r="F530" s="10">
        <f t="shared" si="81"/>
        <v>-10751885</v>
      </c>
      <c r="G530" s="10">
        <f t="shared" si="81"/>
        <v>-4411996</v>
      </c>
      <c r="H530" s="10">
        <f t="shared" si="81"/>
        <v>-374112</v>
      </c>
      <c r="I530" s="10">
        <f t="shared" si="81"/>
        <v>-16538885</v>
      </c>
      <c r="J530" s="10">
        <f t="shared" si="81"/>
        <v>-10649000</v>
      </c>
      <c r="K530" s="10">
        <f t="shared" si="81"/>
        <v>-3206857</v>
      </c>
      <c r="L530" s="10">
        <f t="shared" si="81"/>
        <v>-2912452</v>
      </c>
      <c r="M530" s="10">
        <f t="shared" si="81"/>
        <v>-9446080</v>
      </c>
      <c r="N530" s="11">
        <f t="shared" si="81"/>
        <v>15999087</v>
      </c>
      <c r="O530" s="9"/>
      <c r="P530" s="12" t="s">
        <v>46</v>
      </c>
    </row>
    <row r="531" spans="2:16">
      <c r="B531" s="10">
        <f t="shared" si="81"/>
        <v>2451149</v>
      </c>
      <c r="C531" s="10">
        <f t="shared" si="81"/>
        <v>-10395475</v>
      </c>
      <c r="D531" s="10">
        <f t="shared" si="81"/>
        <v>-3900455.58</v>
      </c>
      <c r="E531" s="10">
        <f t="shared" si="81"/>
        <v>-3596260</v>
      </c>
      <c r="F531" s="10">
        <f t="shared" si="81"/>
        <v>-11682755</v>
      </c>
      <c r="G531" s="10">
        <f t="shared" si="81"/>
        <v>166253</v>
      </c>
      <c r="H531" s="10">
        <f t="shared" si="81"/>
        <v>-2223030</v>
      </c>
      <c r="I531" s="10">
        <f t="shared" si="81"/>
        <v>-13799425</v>
      </c>
      <c r="J531" s="10">
        <f t="shared" si="81"/>
        <v>-8288863</v>
      </c>
      <c r="K531" s="10">
        <f t="shared" si="81"/>
        <v>-7165031</v>
      </c>
      <c r="L531" s="10">
        <f t="shared" si="81"/>
        <v>-4090021</v>
      </c>
      <c r="M531" s="10">
        <f t="shared" si="81"/>
        <v>-18956725</v>
      </c>
      <c r="N531" s="11">
        <f t="shared" si="81"/>
        <v>-12811727</v>
      </c>
      <c r="O531" s="9"/>
      <c r="P531" s="12" t="s">
        <v>47</v>
      </c>
    </row>
    <row r="532" spans="2:16">
      <c r="B532" s="10">
        <f t="shared" si="81"/>
        <v>170924</v>
      </c>
      <c r="C532" s="10">
        <f t="shared" si="81"/>
        <v>-9273553</v>
      </c>
      <c r="D532" s="10">
        <f t="shared" si="81"/>
        <v>-2958207</v>
      </c>
      <c r="E532" s="10">
        <f t="shared" si="81"/>
        <v>-1181621</v>
      </c>
      <c r="F532" s="10">
        <f t="shared" si="81"/>
        <v>-18044800</v>
      </c>
      <c r="G532" s="10">
        <f t="shared" si="81"/>
        <v>-732347</v>
      </c>
      <c r="H532" s="10">
        <f t="shared" si="81"/>
        <v>-4970668</v>
      </c>
      <c r="I532" s="10">
        <f t="shared" si="81"/>
        <v>-19137327</v>
      </c>
      <c r="J532" s="10">
        <f t="shared" si="81"/>
        <v>-5678535</v>
      </c>
      <c r="K532" s="10">
        <f t="shared" si="81"/>
        <v>-3908673</v>
      </c>
      <c r="L532" s="10">
        <f t="shared" si="81"/>
        <v>-8401296</v>
      </c>
      <c r="M532" s="10">
        <f t="shared" si="81"/>
        <v>-17107159</v>
      </c>
      <c r="N532" s="11">
        <f t="shared" si="81"/>
        <v>-17718674</v>
      </c>
      <c r="O532" s="9"/>
      <c r="P532" s="12" t="s">
        <v>48</v>
      </c>
    </row>
    <row r="533" spans="2:16">
      <c r="B533" s="10">
        <f t="shared" si="81"/>
        <v>9700223</v>
      </c>
      <c r="C533" s="10">
        <f t="shared" si="81"/>
        <v>-1076781.8700000001</v>
      </c>
      <c r="D533" s="10">
        <f t="shared" si="81"/>
        <v>5783131.1500000004</v>
      </c>
      <c r="E533" s="10">
        <f t="shared" si="81"/>
        <v>20753108</v>
      </c>
      <c r="F533" s="10">
        <f t="shared" si="81"/>
        <v>-18083532</v>
      </c>
      <c r="G533" s="10">
        <f t="shared" si="81"/>
        <v>5482852</v>
      </c>
      <c r="H533" s="10">
        <f t="shared" si="81"/>
        <v>17393276</v>
      </c>
      <c r="I533" s="10">
        <f t="shared" si="81"/>
        <v>-1781000</v>
      </c>
      <c r="J533" s="10">
        <f t="shared" si="81"/>
        <v>4360149</v>
      </c>
      <c r="K533" s="10">
        <f t="shared" si="81"/>
        <v>7242044</v>
      </c>
      <c r="L533" s="10">
        <f t="shared" si="81"/>
        <v>-1083055</v>
      </c>
      <c r="M533" s="10">
        <f t="shared" si="81"/>
        <v>-5348593</v>
      </c>
      <c r="N533" s="11">
        <f t="shared" si="81"/>
        <v>580175</v>
      </c>
      <c r="O533" s="9"/>
      <c r="P533" s="12" t="s">
        <v>49</v>
      </c>
    </row>
    <row r="534" spans="2:16">
      <c r="B534" s="240" t="s">
        <v>70</v>
      </c>
      <c r="C534" s="241"/>
      <c r="D534" s="241"/>
      <c r="E534" s="241"/>
      <c r="F534" s="241"/>
      <c r="G534" s="241"/>
      <c r="H534" s="241"/>
      <c r="I534" s="241"/>
      <c r="J534" s="241"/>
      <c r="K534" s="241"/>
      <c r="L534" s="241"/>
      <c r="M534" s="241"/>
      <c r="N534" s="242"/>
      <c r="O534" s="34"/>
      <c r="P534" s="35"/>
    </row>
    <row r="535" spans="2:16">
      <c r="B535" s="243" t="s">
        <v>71</v>
      </c>
      <c r="C535" s="244"/>
      <c r="D535" s="244"/>
      <c r="E535" s="244"/>
      <c r="F535" s="244"/>
      <c r="G535" s="244"/>
      <c r="H535" s="244"/>
      <c r="I535" s="244"/>
      <c r="J535" s="244"/>
      <c r="K535" s="244"/>
      <c r="L535" s="244"/>
      <c r="M535" s="244"/>
      <c r="N535" s="245"/>
      <c r="O535" s="34"/>
      <c r="P535" s="35"/>
    </row>
    <row r="536" spans="2:16">
      <c r="B536" s="36">
        <f t="shared" ref="B536:N536" si="82">B492/B351</f>
        <v>1.1762657501183552E-2</v>
      </c>
      <c r="C536" s="36">
        <f t="shared" si="82"/>
        <v>1.0961675407733377E-2</v>
      </c>
      <c r="D536" s="36">
        <f t="shared" si="82"/>
        <v>1.2920615016219312E-2</v>
      </c>
      <c r="E536" s="36">
        <f t="shared" si="82"/>
        <v>1.4060599151063008E-2</v>
      </c>
      <c r="F536" s="36">
        <f t="shared" si="82"/>
        <v>1.697269467366265E-2</v>
      </c>
      <c r="G536" s="36">
        <f t="shared" si="82"/>
        <v>1.8045410819860351E-2</v>
      </c>
      <c r="H536" s="36">
        <f t="shared" si="82"/>
        <v>1.9318028594323251E-2</v>
      </c>
      <c r="I536" s="36">
        <f t="shared" si="82"/>
        <v>1.5447717690627544E-2</v>
      </c>
      <c r="J536" s="36">
        <f t="shared" si="82"/>
        <v>1.4116644191276789E-2</v>
      </c>
      <c r="K536" s="36">
        <f t="shared" si="82"/>
        <v>1.1837342575907959E-2</v>
      </c>
      <c r="L536" s="36">
        <f t="shared" si="82"/>
        <v>1.2189543289940851E-2</v>
      </c>
      <c r="M536" s="36">
        <f t="shared" si="82"/>
        <v>1.175714850419326E-2</v>
      </c>
      <c r="N536" s="36">
        <f t="shared" si="82"/>
        <v>8.0592363782520833E-3</v>
      </c>
      <c r="O536" s="9">
        <f>RATE(M$315-I$315,,-I536,M536)</f>
        <v>-6.5973022933554323E-2</v>
      </c>
      <c r="P536" s="35" t="s">
        <v>72</v>
      </c>
    </row>
    <row r="537" spans="2:16">
      <c r="B537" s="36">
        <f t="shared" ref="B537:N537" si="83">((B455*(1-B486))/(B388+B363))</f>
        <v>-0.65797568767206049</v>
      </c>
      <c r="C537" s="36">
        <f t="shared" si="83"/>
        <v>9.4812238061964108E-2</v>
      </c>
      <c r="D537" s="36">
        <f t="shared" si="83"/>
        <v>-9.8659030495235708E-2</v>
      </c>
      <c r="E537" s="36">
        <f t="shared" si="83"/>
        <v>-4.9733336692227584E-2</v>
      </c>
      <c r="F537" s="36">
        <f t="shared" si="83"/>
        <v>1.6829154655719958E-3</v>
      </c>
      <c r="G537" s="36">
        <f t="shared" si="83"/>
        <v>3.9555375465667366E-3</v>
      </c>
      <c r="H537" s="36">
        <f t="shared" si="83"/>
        <v>1.2896673067851203E-3</v>
      </c>
      <c r="I537" s="36">
        <f t="shared" si="83"/>
        <v>0.47970720733083544</v>
      </c>
      <c r="J537" s="36">
        <f t="shared" si="83"/>
        <v>0.30504776919962728</v>
      </c>
      <c r="K537" s="36">
        <f t="shared" si="83"/>
        <v>0.10155697296355522</v>
      </c>
      <c r="L537" s="36">
        <f t="shared" si="83"/>
        <v>0.12228541595104117</v>
      </c>
      <c r="M537" s="36">
        <f t="shared" si="83"/>
        <v>7.3220820771540768E-2</v>
      </c>
      <c r="N537" s="36">
        <f t="shared" si="83"/>
        <v>0.80308922929098847</v>
      </c>
      <c r="O537" s="9">
        <f>RATE(M$315-I$315,,-I537,M537)</f>
        <v>-0.37495024782968156</v>
      </c>
      <c r="P537" s="35" t="s">
        <v>73</v>
      </c>
    </row>
    <row r="538" spans="2:16">
      <c r="B538" s="36">
        <f t="shared" ref="B538:N538" si="84">B492/B388</f>
        <v>0.13490165594661482</v>
      </c>
      <c r="C538" s="36">
        <f t="shared" si="84"/>
        <v>0.12100613235250823</v>
      </c>
      <c r="D538" s="36">
        <f t="shared" si="84"/>
        <v>0.1485570621294757</v>
      </c>
      <c r="E538" s="36">
        <f t="shared" si="84"/>
        <v>0.15649717253534448</v>
      </c>
      <c r="F538" s="36">
        <f t="shared" si="84"/>
        <v>0.19064956475794714</v>
      </c>
      <c r="G538" s="36">
        <f t="shared" si="84"/>
        <v>0.18849780459361501</v>
      </c>
      <c r="H538" s="36">
        <f t="shared" si="84"/>
        <v>0.17954386381732032</v>
      </c>
      <c r="I538" s="36">
        <f t="shared" si="84"/>
        <v>0.13811642739269603</v>
      </c>
      <c r="J538" s="36">
        <f t="shared" si="84"/>
        <v>0.12486273649205744</v>
      </c>
      <c r="K538" s="36">
        <f t="shared" si="84"/>
        <v>9.8496187855099726E-2</v>
      </c>
      <c r="L538" s="36">
        <f t="shared" si="84"/>
        <v>0.10220400237362159</v>
      </c>
      <c r="M538" s="36">
        <f t="shared" si="84"/>
        <v>9.5302119538229896E-2</v>
      </c>
      <c r="N538" s="36">
        <f t="shared" si="84"/>
        <v>6.7066529020892343E-2</v>
      </c>
      <c r="O538" s="9">
        <f>RATE(M$315-I$315,,-I538,M538)</f>
        <v>-8.8588916055840308E-2</v>
      </c>
      <c r="P538" s="35" t="s">
        <v>74</v>
      </c>
    </row>
    <row r="539" spans="2:16">
      <c r="B539" s="243" t="s">
        <v>75</v>
      </c>
      <c r="C539" s="244"/>
      <c r="D539" s="244"/>
      <c r="E539" s="244"/>
      <c r="F539" s="244"/>
      <c r="G539" s="244"/>
      <c r="H539" s="244"/>
      <c r="I539" s="244"/>
      <c r="J539" s="244"/>
      <c r="K539" s="244"/>
      <c r="L539" s="244"/>
      <c r="M539" s="244"/>
      <c r="N539" s="245"/>
      <c r="O539" s="34"/>
      <c r="P539" s="35"/>
    </row>
    <row r="540" spans="2:16">
      <c r="B540" s="17">
        <f t="shared" ref="B540:N540" si="85">B363/B388</f>
        <v>1.215518153865661</v>
      </c>
      <c r="C540" s="33">
        <f t="shared" si="85"/>
        <v>0.6416922975857926</v>
      </c>
      <c r="D540" s="33">
        <f t="shared" si="85"/>
        <v>0.71648216878210114</v>
      </c>
      <c r="E540" s="33">
        <f t="shared" si="85"/>
        <v>0.45416059943428999</v>
      </c>
      <c r="F540" s="33">
        <f t="shared" si="85"/>
        <v>0.47254127070472413</v>
      </c>
      <c r="G540" s="33">
        <f t="shared" si="85"/>
        <v>0.32621825203278437</v>
      </c>
      <c r="H540" s="33">
        <f t="shared" si="85"/>
        <v>0.33966394804428718</v>
      </c>
      <c r="I540" s="33">
        <f t="shared" si="85"/>
        <v>0.29943266773972116</v>
      </c>
      <c r="J540" s="33">
        <f t="shared" si="85"/>
        <v>0.29954000811671033</v>
      </c>
      <c r="K540" s="33">
        <f t="shared" si="85"/>
        <v>0.20243819660193341</v>
      </c>
      <c r="L540" s="33">
        <f t="shared" si="85"/>
        <v>0.18752948680482118</v>
      </c>
      <c r="M540" s="33">
        <f t="shared" si="85"/>
        <v>0.20136032642085469</v>
      </c>
      <c r="N540" s="33">
        <f t="shared" si="85"/>
        <v>0.15782256554768179</v>
      </c>
      <c r="O540" s="9">
        <f>RATE(M$315-I$315,,-I540,M540)</f>
        <v>-9.4436974593823483E-2</v>
      </c>
      <c r="P540" s="35" t="s">
        <v>76</v>
      </c>
    </row>
    <row r="541" spans="2:16">
      <c r="B541" s="17">
        <f t="shared" ref="B541:N541" si="86">B363/B492</f>
        <v>9.0104020246177186</v>
      </c>
      <c r="C541" s="33">
        <f t="shared" si="86"/>
        <v>5.302973370940002</v>
      </c>
      <c r="D541" s="33">
        <f t="shared" si="86"/>
        <v>4.8229425010952856</v>
      </c>
      <c r="E541" s="33">
        <f t="shared" si="86"/>
        <v>2.9020370916395888</v>
      </c>
      <c r="F541" s="33">
        <f t="shared" si="86"/>
        <v>2.4785856254362439</v>
      </c>
      <c r="G541" s="33">
        <f t="shared" si="86"/>
        <v>1.730620962594672</v>
      </c>
      <c r="H541" s="33">
        <f t="shared" si="86"/>
        <v>1.8918159653168849</v>
      </c>
      <c r="I541" s="33">
        <f t="shared" si="86"/>
        <v>2.167972871817534</v>
      </c>
      <c r="J541" s="33">
        <f t="shared" si="86"/>
        <v>2.39895437607812</v>
      </c>
      <c r="K541" s="33">
        <f t="shared" si="86"/>
        <v>2.0552896615627949</v>
      </c>
      <c r="L541" s="33">
        <f t="shared" si="86"/>
        <v>1.8348546284839204</v>
      </c>
      <c r="M541" s="33">
        <f t="shared" si="86"/>
        <v>2.1128630443531757</v>
      </c>
      <c r="N541" s="33">
        <f t="shared" si="86"/>
        <v>2.3532239978979295</v>
      </c>
      <c r="O541" s="9">
        <f>RATE(M$315-I$315,,-I541,M541)</f>
        <v>-6.4164882799225007E-3</v>
      </c>
      <c r="P541" s="35" t="s">
        <v>77</v>
      </c>
    </row>
    <row r="542" spans="2:16">
      <c r="B542" s="243" t="s">
        <v>78</v>
      </c>
      <c r="C542" s="244"/>
      <c r="D542" s="244"/>
      <c r="E542" s="244"/>
      <c r="F542" s="244"/>
      <c r="G542" s="244"/>
      <c r="H542" s="244"/>
      <c r="I542" s="244"/>
      <c r="J542" s="244"/>
      <c r="K542" s="244"/>
      <c r="L542" s="244"/>
      <c r="M542" s="244"/>
      <c r="N542" s="245"/>
      <c r="O542" s="34"/>
      <c r="P542" s="35"/>
    </row>
    <row r="543" spans="2:16">
      <c r="B543" s="11">
        <v>2393260.193</v>
      </c>
      <c r="C543" s="11">
        <v>2393260.193</v>
      </c>
      <c r="D543" s="11">
        <v>2393260.193</v>
      </c>
      <c r="E543" s="11">
        <v>2393260.193</v>
      </c>
      <c r="F543" s="11">
        <v>2393260.193</v>
      </c>
      <c r="G543" s="11">
        <v>2393260.193</v>
      </c>
      <c r="H543" s="11">
        <v>2393260.193</v>
      </c>
      <c r="I543" s="11">
        <v>2393260.193</v>
      </c>
      <c r="J543" s="11">
        <v>2393260.193</v>
      </c>
      <c r="K543" s="11">
        <v>2393260.193</v>
      </c>
      <c r="L543" s="11">
        <v>2393260.193</v>
      </c>
      <c r="M543" s="11">
        <v>2369327.5929999999</v>
      </c>
      <c r="N543" s="11">
        <v>2369327.5929999999</v>
      </c>
      <c r="O543" s="37"/>
      <c r="P543" s="38" t="s">
        <v>79</v>
      </c>
    </row>
    <row r="544" spans="2:16">
      <c r="B544" s="17">
        <f t="shared" ref="B544:N544" si="87">B388/B543</f>
        <v>47.492763775727077</v>
      </c>
      <c r="C544" s="17">
        <f t="shared" si="87"/>
        <v>51.422068306636483</v>
      </c>
      <c r="D544" s="17">
        <f t="shared" si="87"/>
        <v>56.384464908868352</v>
      </c>
      <c r="E544" s="17">
        <f t="shared" si="87"/>
        <v>64.681120946551417</v>
      </c>
      <c r="F544" s="17">
        <f t="shared" si="87"/>
        <v>77.277679435334178</v>
      </c>
      <c r="G544" s="17">
        <f t="shared" si="87"/>
        <v>91.604040647660582</v>
      </c>
      <c r="H544" s="17">
        <f t="shared" si="87"/>
        <v>107.4096497120821</v>
      </c>
      <c r="I544" s="17">
        <f t="shared" si="87"/>
        <v>119.41857339036099</v>
      </c>
      <c r="J544" s="17">
        <f t="shared" si="87"/>
        <v>134.43841707686818</v>
      </c>
      <c r="K544" s="17">
        <f t="shared" si="87"/>
        <v>145.66954651219572</v>
      </c>
      <c r="L544" s="17">
        <f t="shared" si="87"/>
        <v>157.23219485312353</v>
      </c>
      <c r="M544" s="17">
        <f t="shared" si="87"/>
        <v>171.50756872985949</v>
      </c>
      <c r="N544" s="17">
        <f t="shared" si="87"/>
        <v>185.56726022141086</v>
      </c>
      <c r="O544" s="9">
        <f>RATE(M$315-I$315,,-I544,M544)</f>
        <v>9.4719496988674684E-2</v>
      </c>
      <c r="P544" s="38" t="s">
        <v>80</v>
      </c>
    </row>
    <row r="545" spans="2:17">
      <c r="B545" s="17">
        <f t="shared" ref="B545:N545" si="88">B492/B543</f>
        <v>6.4068524788269858</v>
      </c>
      <c r="C545" s="17">
        <f t="shared" si="88"/>
        <v>6.2223856033525724</v>
      </c>
      <c r="D545" s="17">
        <f t="shared" si="88"/>
        <v>8.3763104566039974</v>
      </c>
      <c r="E545" s="17">
        <f t="shared" si="88"/>
        <v>10.122412544551942</v>
      </c>
      <c r="F545" s="17">
        <f t="shared" si="88"/>
        <v>14.732955949850624</v>
      </c>
      <c r="G545" s="17">
        <f t="shared" si="88"/>
        <v>17.26716055398829</v>
      </c>
      <c r="H545" s="17">
        <f t="shared" si="88"/>
        <v>19.28474352057215</v>
      </c>
      <c r="I545" s="17">
        <f t="shared" si="88"/>
        <v>16.493666721009134</v>
      </c>
      <c r="J545" s="17">
        <f t="shared" si="88"/>
        <v>16.786348645878306</v>
      </c>
      <c r="K545" s="17">
        <f t="shared" si="88"/>
        <v>14.347895018032418</v>
      </c>
      <c r="L545" s="17">
        <f t="shared" si="88"/>
        <v>16.06975961597837</v>
      </c>
      <c r="M545" s="17">
        <f t="shared" si="88"/>
        <v>16.345034816804247</v>
      </c>
      <c r="N545" s="17">
        <f t="shared" si="88"/>
        <v>12.445352042966732</v>
      </c>
      <c r="O545" s="9">
        <f>RATE(M$315-I$315,,-I545,M545)</f>
        <v>-2.2605166351587717E-3</v>
      </c>
      <c r="P545" s="35" t="s">
        <v>81</v>
      </c>
    </row>
    <row r="546" spans="2:17">
      <c r="B546" s="39"/>
      <c r="C546" s="39">
        <f t="shared" ref="C546:M546" si="89">+C545/B545-1</f>
        <v>-2.879212157358535E-2</v>
      </c>
      <c r="D546" s="40">
        <f t="shared" si="89"/>
        <v>0.34615740498160497</v>
      </c>
      <c r="E546" s="39">
        <f t="shared" si="89"/>
        <v>0.20845718374386357</v>
      </c>
      <c r="F546" s="40">
        <f t="shared" si="89"/>
        <v>0.45547870974495663</v>
      </c>
      <c r="G546" s="39">
        <f t="shared" si="89"/>
        <v>0.17200924327499667</v>
      </c>
      <c r="H546" s="40">
        <f t="shared" si="89"/>
        <v>0.11684509217804462</v>
      </c>
      <c r="I546" s="39">
        <f t="shared" si="89"/>
        <v>-0.14472978583228824</v>
      </c>
      <c r="J546" s="40">
        <f t="shared" si="89"/>
        <v>1.7745109672694159E-2</v>
      </c>
      <c r="K546" s="39">
        <f t="shared" si="89"/>
        <v>-0.14526408805673308</v>
      </c>
      <c r="L546" s="40">
        <f t="shared" si="89"/>
        <v>0.12000816815162896</v>
      </c>
      <c r="M546" s="39">
        <f t="shared" si="89"/>
        <v>1.713001360344979E-2</v>
      </c>
      <c r="N546" s="41">
        <f>+N545/M545-1</f>
        <v>-0.23858516164360022</v>
      </c>
      <c r="O546" s="42"/>
      <c r="P546" s="43" t="s">
        <v>82</v>
      </c>
    </row>
    <row r="547" spans="2:17">
      <c r="B547" s="17">
        <v>2</v>
      </c>
      <c r="C547" s="17">
        <v>2.5</v>
      </c>
      <c r="D547" s="17">
        <v>2.5</v>
      </c>
      <c r="E547" s="17">
        <v>2.5</v>
      </c>
      <c r="F547" s="17">
        <v>3</v>
      </c>
      <c r="G547" s="17">
        <v>3.5</v>
      </c>
      <c r="H547" s="17">
        <v>4</v>
      </c>
      <c r="I547" s="17">
        <v>4</v>
      </c>
      <c r="J547" s="17">
        <v>4</v>
      </c>
      <c r="K547" s="17">
        <v>4</v>
      </c>
      <c r="L547" s="17">
        <v>4</v>
      </c>
      <c r="M547" s="17">
        <v>5</v>
      </c>
      <c r="N547" s="17">
        <v>2.5</v>
      </c>
      <c r="O547" s="9">
        <f>RATE(M$315-I$315,,-I547,M547)</f>
        <v>5.7371263440564153E-2</v>
      </c>
      <c r="P547" s="38" t="s">
        <v>83</v>
      </c>
    </row>
    <row r="548" spans="2:17">
      <c r="B548" s="39">
        <f t="shared" ref="B548:N548" si="90">+B547/B557</f>
        <v>2.9201343261790046E-2</v>
      </c>
      <c r="C548" s="39">
        <f t="shared" si="90"/>
        <v>3.8959015116097867E-2</v>
      </c>
      <c r="D548" s="40">
        <f t="shared" si="90"/>
        <v>2.5234682547693552E-2</v>
      </c>
      <c r="E548" s="39">
        <f t="shared" si="90"/>
        <v>2.0577825335418555E-2</v>
      </c>
      <c r="F548" s="40">
        <f t="shared" si="90"/>
        <v>1.8984938615365144E-2</v>
      </c>
      <c r="G548" s="39">
        <f t="shared" si="90"/>
        <v>1.8765749825746608E-2</v>
      </c>
      <c r="H548" s="40">
        <f t="shared" si="90"/>
        <v>2.023165242021142E-2</v>
      </c>
      <c r="I548" s="39">
        <f t="shared" si="90"/>
        <v>2.0835503698301908E-2</v>
      </c>
      <c r="J548" s="40">
        <f t="shared" si="90"/>
        <v>2.2845393797475584E-2</v>
      </c>
      <c r="K548" s="39">
        <f t="shared" si="90"/>
        <v>1.9939185484272967E-2</v>
      </c>
      <c r="L548" s="40">
        <f t="shared" si="90"/>
        <v>1.9313408333735696E-2</v>
      </c>
      <c r="M548" s="39">
        <f t="shared" si="90"/>
        <v>2.9481132075471699E-2</v>
      </c>
      <c r="N548" s="41">
        <f t="shared" si="90"/>
        <v>1.9011406844106463E-2</v>
      </c>
      <c r="O548" s="9">
        <f>RATE(M$315-I$315,,-I548,M548)</f>
        <v>9.0649081881304314E-2</v>
      </c>
      <c r="P548" s="43" t="s">
        <v>84</v>
      </c>
    </row>
    <row r="549" spans="2:17">
      <c r="B549" s="44">
        <f t="shared" ref="B549:M549" si="91">+B547/B545</f>
        <v>0.31216576417351422</v>
      </c>
      <c r="C549" s="44">
        <f t="shared" si="91"/>
        <v>0.40177516460134194</v>
      </c>
      <c r="D549" s="45">
        <f t="shared" si="91"/>
        <v>0.29846076180580983</v>
      </c>
      <c r="E549" s="44">
        <f t="shared" si="91"/>
        <v>0.2469766954267778</v>
      </c>
      <c r="F549" s="45">
        <f t="shared" si="91"/>
        <v>0.20362512520988138</v>
      </c>
      <c r="G549" s="44">
        <f t="shared" si="91"/>
        <v>0.20269690485918287</v>
      </c>
      <c r="H549" s="45">
        <f t="shared" si="91"/>
        <v>0.20741784798605017</v>
      </c>
      <c r="I549" s="44">
        <f t="shared" si="91"/>
        <v>0.2425173290851646</v>
      </c>
      <c r="J549" s="45">
        <f t="shared" si="91"/>
        <v>0.23828886700635482</v>
      </c>
      <c r="K549" s="44">
        <f t="shared" si="91"/>
        <v>0.27878653941730164</v>
      </c>
      <c r="L549" s="45">
        <f t="shared" si="91"/>
        <v>0.24891473771784042</v>
      </c>
      <c r="M549" s="44">
        <f t="shared" si="91"/>
        <v>0.30590329455031356</v>
      </c>
      <c r="N549" s="46">
        <f>+N547/N545</f>
        <v>0.20087820668864326</v>
      </c>
      <c r="O549" s="34"/>
      <c r="P549" s="47" t="s">
        <v>85</v>
      </c>
    </row>
    <row r="550" spans="2:17">
      <c r="B550" s="21">
        <f t="shared" ref="B550:M550" si="92">+B557*B543</f>
        <v>163914390.61857</v>
      </c>
      <c r="C550" s="21">
        <f t="shared" si="92"/>
        <v>153575506.58480999</v>
      </c>
      <c r="D550" s="21">
        <f t="shared" si="92"/>
        <v>237100287.32050997</v>
      </c>
      <c r="E550" s="21">
        <f t="shared" si="92"/>
        <v>290757180.84757</v>
      </c>
      <c r="F550" s="21">
        <f t="shared" si="92"/>
        <v>378182975.69786</v>
      </c>
      <c r="G550" s="21">
        <f t="shared" si="92"/>
        <v>446366958.59642994</v>
      </c>
      <c r="H550" s="21">
        <f t="shared" si="92"/>
        <v>473171472.75803</v>
      </c>
      <c r="I550" s="21">
        <f t="shared" si="92"/>
        <v>459458091.85213995</v>
      </c>
      <c r="J550" s="21">
        <f t="shared" si="92"/>
        <v>419035927.19237</v>
      </c>
      <c r="K550" s="21">
        <f t="shared" si="92"/>
        <v>480111927.31773001</v>
      </c>
      <c r="L550" s="21">
        <f t="shared" si="92"/>
        <v>495668118.57223004</v>
      </c>
      <c r="M550" s="21">
        <f t="shared" si="92"/>
        <v>401837959.77279997</v>
      </c>
      <c r="N550" s="21">
        <f>+N557*N543</f>
        <v>311566578.4795</v>
      </c>
      <c r="O550" s="9">
        <f>RATE(M$315-I$315,,-I550,M550)</f>
        <v>-3.2944801460532407E-2</v>
      </c>
      <c r="P550" s="35" t="s">
        <v>86</v>
      </c>
    </row>
    <row r="551" spans="2:17">
      <c r="B551" s="48">
        <f t="shared" ref="B551:M551" si="93">+B557/B$544</f>
        <v>1.4421144308094431</v>
      </c>
      <c r="C551" s="48">
        <f t="shared" si="93"/>
        <v>1.247907797433311</v>
      </c>
      <c r="D551" s="49">
        <f t="shared" si="93"/>
        <v>1.7570442525281091</v>
      </c>
      <c r="E551" s="48">
        <f t="shared" si="93"/>
        <v>1.8782915048796389</v>
      </c>
      <c r="F551" s="49">
        <f t="shared" si="93"/>
        <v>2.044833659015743</v>
      </c>
      <c r="G551" s="48">
        <f t="shared" si="93"/>
        <v>2.0360455573939045</v>
      </c>
      <c r="H551" s="49">
        <f t="shared" si="93"/>
        <v>1.8407098480441313</v>
      </c>
      <c r="I551" s="48">
        <f t="shared" si="93"/>
        <v>1.6076226214195914</v>
      </c>
      <c r="J551" s="49">
        <f t="shared" si="93"/>
        <v>1.3023807019379614</v>
      </c>
      <c r="K551" s="48">
        <f t="shared" si="93"/>
        <v>1.377158128128068</v>
      </c>
      <c r="L551" s="49">
        <f t="shared" si="93"/>
        <v>1.3172238687723541</v>
      </c>
      <c r="M551" s="48">
        <f t="shared" si="93"/>
        <v>0.98887764112110943</v>
      </c>
      <c r="N551" s="50">
        <f>+N557/N$544</f>
        <v>0.7086379345316618</v>
      </c>
      <c r="O551" s="51">
        <f>(SUM(B551:N551)-MAX(B551:N551)-MIN(B551:N551))/(COUNTA(B551:N551)-2)</f>
        <v>1.5268523956788749</v>
      </c>
      <c r="P551" s="52" t="s">
        <v>87</v>
      </c>
    </row>
    <row r="552" spans="2:17">
      <c r="B552" s="48">
        <f t="shared" ref="B552:M552" si="94">+B557/B$545</f>
        <v>10.690116594121994</v>
      </c>
      <c r="C552" s="48">
        <f t="shared" si="94"/>
        <v>10.312764924987244</v>
      </c>
      <c r="D552" s="49">
        <f t="shared" si="94"/>
        <v>11.827403068840631</v>
      </c>
      <c r="E552" s="48">
        <f t="shared" si="94"/>
        <v>12.002079490959694</v>
      </c>
      <c r="F552" s="49">
        <f t="shared" si="94"/>
        <v>10.725614095221818</v>
      </c>
      <c r="G552" s="48">
        <f t="shared" si="94"/>
        <v>10.801428492938914</v>
      </c>
      <c r="H552" s="49">
        <f t="shared" si="94"/>
        <v>10.252145681330495</v>
      </c>
      <c r="I552" s="48">
        <f t="shared" si="94"/>
        <v>11.639619209442474</v>
      </c>
      <c r="J552" s="49">
        <f t="shared" si="94"/>
        <v>10.430499431035667</v>
      </c>
      <c r="K552" s="48">
        <f t="shared" si="94"/>
        <v>13.98184191812622</v>
      </c>
      <c r="L552" s="49">
        <f t="shared" si="94"/>
        <v>12.888182832185484</v>
      </c>
      <c r="M552" s="48">
        <f t="shared" si="94"/>
        <v>10.376239751146635</v>
      </c>
      <c r="N552" s="50">
        <f>+N557/N$545</f>
        <v>10.566193671822637</v>
      </c>
      <c r="O552" s="51">
        <f>(SUM(B552:N552)-MAX(B552:N552)-MIN(B552:N552))/(COUNTA(B552:N552)-2)</f>
        <v>11.114558323882109</v>
      </c>
      <c r="P552" s="52" t="s">
        <v>88</v>
      </c>
    </row>
    <row r="553" spans="2:17">
      <c r="B553" s="48">
        <f t="shared" ref="B553:N553" si="95">+(B550+B363-B321-B327)/B463</f>
        <v>7.9451368548913974</v>
      </c>
      <c r="C553" s="48">
        <f t="shared" si="95"/>
        <v>15.227940906489554</v>
      </c>
      <c r="D553" s="49">
        <f t="shared" si="95"/>
        <v>15.011926002480649</v>
      </c>
      <c r="E553" s="48">
        <f t="shared" si="95"/>
        <v>10.312630991690883</v>
      </c>
      <c r="F553" s="49">
        <f t="shared" si="95"/>
        <v>7.3140283432495536</v>
      </c>
      <c r="G553" s="48">
        <f t="shared" si="95"/>
        <v>9.5082725196203839</v>
      </c>
      <c r="H553" s="49">
        <f t="shared" si="95"/>
        <v>11.164359337340979</v>
      </c>
      <c r="I553" s="48">
        <f t="shared" si="95"/>
        <v>5.7315611428857522</v>
      </c>
      <c r="J553" s="49">
        <f t="shared" si="95"/>
        <v>2.7989306143509785</v>
      </c>
      <c r="K553" s="48">
        <f t="shared" si="95"/>
        <v>1.6695614971562756</v>
      </c>
      <c r="L553" s="49">
        <f t="shared" si="95"/>
        <v>1.1855912362692058</v>
      </c>
      <c r="M553" s="48">
        <f t="shared" si="95"/>
        <v>1.3013833233728773</v>
      </c>
      <c r="N553" s="50">
        <f t="shared" si="95"/>
        <v>-1.9151804311309755</v>
      </c>
      <c r="O553" s="51">
        <f>(SUM(B553:N553)-MAX(B553:N553)-MIN(B553:N553))/(COUNTA(B553:N553)-2)</f>
        <v>6.7221256239371767</v>
      </c>
      <c r="P553" s="52" t="s">
        <v>89</v>
      </c>
    </row>
    <row r="554" spans="2:17">
      <c r="B554" s="48">
        <f t="shared" ref="B554:N554" si="96">B550/B396</f>
        <v>2.7260019899991619</v>
      </c>
      <c r="C554" s="48">
        <f t="shared" si="96"/>
        <v>2.7231476800900358</v>
      </c>
      <c r="D554" s="49">
        <f t="shared" si="96"/>
        <v>3.7790925347229649</v>
      </c>
      <c r="E554" s="48">
        <f t="shared" si="96"/>
        <v>3.4741062686261266</v>
      </c>
      <c r="F554" s="49">
        <f t="shared" si="96"/>
        <v>3.9322928068561729</v>
      </c>
      <c r="G554" s="48">
        <f t="shared" si="96"/>
        <v>4.202068112756705</v>
      </c>
      <c r="H554" s="49">
        <f t="shared" si="96"/>
        <v>4.1660344843959134</v>
      </c>
      <c r="I554" s="48">
        <f t="shared" si="96"/>
        <v>4.0178631851489515</v>
      </c>
      <c r="J554" s="49">
        <f t="shared" si="96"/>
        <v>3.6163416631745782</v>
      </c>
      <c r="K554" s="48">
        <f t="shared" si="96"/>
        <v>4.023151284668808</v>
      </c>
      <c r="L554" s="49">
        <f t="shared" si="96"/>
        <v>3.9998421794309853</v>
      </c>
      <c r="M554" s="48">
        <f t="shared" si="96"/>
        <v>3.086840449605234</v>
      </c>
      <c r="N554" s="50">
        <f t="shared" si="96"/>
        <v>2.4419016146314187</v>
      </c>
      <c r="O554" s="51">
        <f>(SUM(B554:N554)-MAX(B554:N554)-MIN(B554:N554))/(COUNTA(B554:N554)-2)</f>
        <v>3.594974047883539</v>
      </c>
      <c r="P554" s="52" t="s">
        <v>90</v>
      </c>
    </row>
    <row r="555" spans="2:17" s="20" customFormat="1" ht="14.25">
      <c r="B555" s="53">
        <v>94</v>
      </c>
      <c r="C555" s="53">
        <v>91</v>
      </c>
      <c r="D555" s="54">
        <v>130</v>
      </c>
      <c r="E555" s="53">
        <v>144</v>
      </c>
      <c r="F555" s="54">
        <v>203</v>
      </c>
      <c r="G555" s="53">
        <v>225</v>
      </c>
      <c r="H555" s="54">
        <v>252</v>
      </c>
      <c r="I555" s="53">
        <v>236</v>
      </c>
      <c r="J555" s="54">
        <v>203</v>
      </c>
      <c r="K555" s="53">
        <v>237</v>
      </c>
      <c r="L555" s="54">
        <v>245</v>
      </c>
      <c r="M555" s="53">
        <v>205</v>
      </c>
      <c r="N555" s="55">
        <v>154.5</v>
      </c>
      <c r="O555" s="42"/>
      <c r="P555" s="56" t="s">
        <v>91</v>
      </c>
    </row>
    <row r="556" spans="2:17" s="116" customFormat="1" ht="14.25">
      <c r="B556" s="57">
        <v>38.5</v>
      </c>
      <c r="C556" s="57">
        <v>40.25</v>
      </c>
      <c r="D556" s="58">
        <v>77.25</v>
      </c>
      <c r="E556" s="57">
        <v>99.75</v>
      </c>
      <c r="F556" s="58">
        <v>113.5</v>
      </c>
      <c r="G556" s="57">
        <v>156</v>
      </c>
      <c r="H556" s="58">
        <v>145.5</v>
      </c>
      <c r="I556" s="57">
        <v>147</v>
      </c>
      <c r="J556" s="58">
        <v>144</v>
      </c>
      <c r="K556" s="57">
        <v>179.5</v>
      </c>
      <c r="L556" s="58">
        <v>182</v>
      </c>
      <c r="M556" s="57">
        <v>130.5</v>
      </c>
      <c r="N556" s="59">
        <v>70</v>
      </c>
      <c r="O556" s="60"/>
      <c r="P556" s="61" t="s">
        <v>92</v>
      </c>
    </row>
    <row r="557" spans="2:17" s="3" customFormat="1" ht="14.25">
      <c r="B557" s="62">
        <v>68.489999999999995</v>
      </c>
      <c r="C557" s="62">
        <v>64.17</v>
      </c>
      <c r="D557" s="63">
        <v>99.07</v>
      </c>
      <c r="E557" s="62">
        <v>121.49</v>
      </c>
      <c r="F557" s="63">
        <v>158.02000000000001</v>
      </c>
      <c r="G557" s="62">
        <v>186.51</v>
      </c>
      <c r="H557" s="63">
        <v>197.71</v>
      </c>
      <c r="I557" s="62">
        <v>191.98</v>
      </c>
      <c r="J557" s="63">
        <v>175.09</v>
      </c>
      <c r="K557" s="62">
        <v>200.61</v>
      </c>
      <c r="L557" s="63">
        <v>207.11</v>
      </c>
      <c r="M557" s="62">
        <v>169.6</v>
      </c>
      <c r="N557" s="64">
        <f>VLOOKUP(Q557,Price!1:1048576,5,FALSE)</f>
        <v>131.5</v>
      </c>
      <c r="O557" s="42"/>
      <c r="P557" s="52" t="s">
        <v>93</v>
      </c>
      <c r="Q557" s="3" t="s">
        <v>556</v>
      </c>
    </row>
    <row r="558" spans="2:17">
      <c r="B558" s="231" t="s">
        <v>100</v>
      </c>
      <c r="C558" s="232"/>
      <c r="D558" s="232"/>
      <c r="E558" s="232"/>
      <c r="F558" s="232"/>
      <c r="G558" s="232"/>
      <c r="H558" s="232"/>
      <c r="I558" s="232"/>
      <c r="J558" s="232"/>
      <c r="K558" s="232"/>
      <c r="L558" s="232"/>
      <c r="M558" s="232"/>
      <c r="N558" s="233"/>
      <c r="O558" s="34"/>
      <c r="P558" s="35"/>
    </row>
    <row r="559" spans="2:17">
      <c r="B559" s="73"/>
      <c r="C559" s="74">
        <f t="shared" ref="C559:N559" si="97">+C552/C546/100</f>
        <v>-3.581800979351395</v>
      </c>
      <c r="D559" s="73">
        <f t="shared" si="97"/>
        <v>0.34167702029858782</v>
      </c>
      <c r="E559" s="74">
        <f t="shared" si="97"/>
        <v>0.5757575380902652</v>
      </c>
      <c r="F559" s="73">
        <f t="shared" si="97"/>
        <v>0.23548003157441935</v>
      </c>
      <c r="G559" s="74">
        <f t="shared" si="97"/>
        <v>0.62795628230689471</v>
      </c>
      <c r="H559" s="73">
        <f t="shared" si="97"/>
        <v>0.87741346172320367</v>
      </c>
      <c r="I559" s="74">
        <f t="shared" si="97"/>
        <v>-0.80423108087303985</v>
      </c>
      <c r="J559" s="73">
        <f t="shared" si="97"/>
        <v>5.8779571518151412</v>
      </c>
      <c r="K559" s="74">
        <f t="shared" si="97"/>
        <v>-0.96251193981719652</v>
      </c>
      <c r="L559" s="73">
        <f t="shared" si="97"/>
        <v>1.0739421349971288</v>
      </c>
      <c r="M559" s="74">
        <f t="shared" si="97"/>
        <v>6.057344723332255</v>
      </c>
      <c r="N559" s="75">
        <f t="shared" si="97"/>
        <v>-0.4428688523222778</v>
      </c>
      <c r="O559" s="34"/>
      <c r="P559" s="35" t="s">
        <v>101</v>
      </c>
    </row>
    <row r="560" spans="2:17">
      <c r="B560" s="117"/>
      <c r="D560" s="117"/>
      <c r="F560" s="117"/>
      <c r="H560" s="117"/>
      <c r="I560" s="76"/>
      <c r="J560" s="77"/>
      <c r="K560" s="76"/>
      <c r="L560" s="77"/>
      <c r="M560" s="76"/>
      <c r="N560" s="78"/>
      <c r="O560" s="37"/>
      <c r="P560" s="38" t="s">
        <v>102</v>
      </c>
    </row>
    <row r="561" spans="1:16">
      <c r="B561" s="79">
        <f t="shared" ref="B561:N564" si="98">($O551-B551)/$O551</f>
        <v>5.5498465411095113E-2</v>
      </c>
      <c r="C561" s="80">
        <f t="shared" si="98"/>
        <v>0.18269257659417593</v>
      </c>
      <c r="D561" s="79">
        <f t="shared" si="98"/>
        <v>-0.15076235103058896</v>
      </c>
      <c r="E561" s="80">
        <f t="shared" si="98"/>
        <v>-0.23017228790115357</v>
      </c>
      <c r="F561" s="79">
        <f t="shared" si="98"/>
        <v>-0.33924776540469803</v>
      </c>
      <c r="G561" s="80">
        <f t="shared" si="98"/>
        <v>-0.33349206718088176</v>
      </c>
      <c r="H561" s="79">
        <f t="shared" si="98"/>
        <v>-0.20555847654527729</v>
      </c>
      <c r="I561" s="80">
        <f t="shared" si="98"/>
        <v>-5.2899825791480129E-2</v>
      </c>
      <c r="J561" s="79">
        <f t="shared" si="98"/>
        <v>0.14701597507145281</v>
      </c>
      <c r="K561" s="80">
        <f t="shared" si="98"/>
        <v>9.8041086338440206E-2</v>
      </c>
      <c r="L561" s="79">
        <f t="shared" si="98"/>
        <v>0.13729455938228721</v>
      </c>
      <c r="M561" s="80">
        <f t="shared" si="98"/>
        <v>0.35234234565193123</v>
      </c>
      <c r="N561" s="81">
        <f t="shared" si="98"/>
        <v>0.53588314329717213</v>
      </c>
      <c r="O561" s="42"/>
      <c r="P561" s="82" t="s">
        <v>103</v>
      </c>
    </row>
    <row r="562" spans="1:16">
      <c r="B562" s="79">
        <f t="shared" si="98"/>
        <v>3.8187907912463556E-2</v>
      </c>
      <c r="C562" s="80">
        <f t="shared" si="98"/>
        <v>7.2139024829446757E-2</v>
      </c>
      <c r="D562" s="79">
        <f t="shared" si="98"/>
        <v>-6.4136128866840891E-2</v>
      </c>
      <c r="E562" s="80">
        <f t="shared" si="98"/>
        <v>-7.9852130981268754E-2</v>
      </c>
      <c r="F562" s="79">
        <f t="shared" si="98"/>
        <v>3.4994123682320119E-2</v>
      </c>
      <c r="G562" s="80">
        <f t="shared" si="98"/>
        <v>2.8172944152928307E-2</v>
      </c>
      <c r="H562" s="79">
        <f t="shared" si="98"/>
        <v>7.7593064647339921E-2</v>
      </c>
      <c r="I562" s="80">
        <f t="shared" si="98"/>
        <v>-4.7240823275195194E-2</v>
      </c>
      <c r="J562" s="79">
        <f t="shared" si="98"/>
        <v>6.1546205698213771E-2</v>
      </c>
      <c r="K562" s="80">
        <f t="shared" si="98"/>
        <v>-0.25797548680662474</v>
      </c>
      <c r="L562" s="79">
        <f t="shared" si="98"/>
        <v>-0.15957669721273102</v>
      </c>
      <c r="M562" s="80">
        <f t="shared" si="98"/>
        <v>6.6428062296369647E-2</v>
      </c>
      <c r="N562" s="81">
        <f t="shared" si="98"/>
        <v>4.9337511764294642E-2</v>
      </c>
      <c r="O562" s="42"/>
      <c r="P562" s="82" t="s">
        <v>104</v>
      </c>
    </row>
    <row r="563" spans="1:16">
      <c r="B563" s="79">
        <f t="shared" si="98"/>
        <v>-0.1819381694681716</v>
      </c>
      <c r="C563" s="80">
        <f t="shared" si="98"/>
        <v>-1.2653460762862812</v>
      </c>
      <c r="D563" s="79">
        <f t="shared" si="98"/>
        <v>-1.2332111659776006</v>
      </c>
      <c r="E563" s="80">
        <f t="shared" si="98"/>
        <v>-0.53413244093030388</v>
      </c>
      <c r="F563" s="79">
        <f t="shared" si="98"/>
        <v>-8.8052909514906838E-2</v>
      </c>
      <c r="G563" s="80">
        <f t="shared" si="98"/>
        <v>-0.41447408923181495</v>
      </c>
      <c r="H563" s="79">
        <f t="shared" si="98"/>
        <v>-0.66083765194527377</v>
      </c>
      <c r="I563" s="80">
        <f t="shared" si="98"/>
        <v>0.14735881720568719</v>
      </c>
      <c r="J563" s="79">
        <f t="shared" si="98"/>
        <v>0.58362417322518989</v>
      </c>
      <c r="K563" s="80">
        <f t="shared" si="98"/>
        <v>0.75163191071421742</v>
      </c>
      <c r="L563" s="79">
        <f t="shared" si="98"/>
        <v>0.82362852130472386</v>
      </c>
      <c r="M563" s="80">
        <f t="shared" si="98"/>
        <v>0.80640300461825465</v>
      </c>
      <c r="N563" s="81">
        <f t="shared" si="98"/>
        <v>1.2849069681636276</v>
      </c>
      <c r="O563" s="42"/>
      <c r="P563" s="82" t="s">
        <v>105</v>
      </c>
    </row>
    <row r="564" spans="1:16">
      <c r="B564" s="79">
        <f t="shared" si="98"/>
        <v>0.241718589984249</v>
      </c>
      <c r="C564" s="80">
        <f t="shared" si="98"/>
        <v>0.24251256231092172</v>
      </c>
      <c r="D564" s="79">
        <f t="shared" si="98"/>
        <v>-5.1215526005763949E-2</v>
      </c>
      <c r="E564" s="80">
        <f t="shared" si="98"/>
        <v>3.3621321780770756E-2</v>
      </c>
      <c r="F564" s="79">
        <f t="shared" si="98"/>
        <v>-9.3830652038009221E-2</v>
      </c>
      <c r="G564" s="80">
        <f t="shared" si="98"/>
        <v>-0.16887300347288434</v>
      </c>
      <c r="H564" s="79">
        <f t="shared" si="98"/>
        <v>-0.15884966870583489</v>
      </c>
      <c r="I564" s="80">
        <f t="shared" si="98"/>
        <v>-0.11763343257356169</v>
      </c>
      <c r="J564" s="79">
        <f t="shared" si="98"/>
        <v>-5.9437467437682481E-3</v>
      </c>
      <c r="K564" s="80">
        <f t="shared" si="98"/>
        <v>-0.11910440272506245</v>
      </c>
      <c r="L564" s="79">
        <f t="shared" si="98"/>
        <v>-0.11262059924627367</v>
      </c>
      <c r="M564" s="80">
        <f t="shared" si="98"/>
        <v>0.14134555396233178</v>
      </c>
      <c r="N564" s="81">
        <f t="shared" si="98"/>
        <v>0.32074569048167845</v>
      </c>
      <c r="O564" s="42"/>
      <c r="P564" s="82" t="s">
        <v>106</v>
      </c>
    </row>
    <row r="565" spans="1:16">
      <c r="B565" s="117"/>
      <c r="D565" s="117"/>
      <c r="F565" s="117"/>
      <c r="H565" s="117"/>
      <c r="I565" s="45"/>
      <c r="J565" s="44"/>
      <c r="K565" s="45"/>
      <c r="L565" s="44"/>
      <c r="M565" s="45"/>
      <c r="N565" s="46">
        <f>N560/N557-1</f>
        <v>-1</v>
      </c>
      <c r="O565" s="34"/>
      <c r="P565" s="47" t="s">
        <v>107</v>
      </c>
    </row>
    <row r="566" spans="1:16">
      <c r="B566" s="83">
        <f t="shared" ref="B566:M566" si="99">AVERAGE(B561:B565)</f>
        <v>3.8366698459909018E-2</v>
      </c>
      <c r="C566" s="84">
        <f t="shared" si="99"/>
        <v>-0.19200047813793419</v>
      </c>
      <c r="D566" s="83">
        <f t="shared" si="99"/>
        <v>-0.37483129297019857</v>
      </c>
      <c r="E566" s="84">
        <f t="shared" si="99"/>
        <v>-0.20263388450798889</v>
      </c>
      <c r="F566" s="83">
        <f t="shared" si="99"/>
        <v>-0.12153430081882349</v>
      </c>
      <c r="G566" s="84">
        <f t="shared" si="99"/>
        <v>-0.22216655393316317</v>
      </c>
      <c r="H566" s="83">
        <f t="shared" si="99"/>
        <v>-0.23691318313726151</v>
      </c>
      <c r="I566" s="84">
        <f t="shared" si="99"/>
        <v>-1.7603816108637458E-2</v>
      </c>
      <c r="J566" s="85">
        <f t="shared" si="99"/>
        <v>0.19656065181277205</v>
      </c>
      <c r="K566" s="86">
        <f t="shared" si="99"/>
        <v>0.11814827688024261</v>
      </c>
      <c r="L566" s="85">
        <f t="shared" si="99"/>
        <v>0.17218144605700159</v>
      </c>
      <c r="M566" s="86">
        <f t="shared" si="99"/>
        <v>0.34162974163222182</v>
      </c>
      <c r="N566" s="87">
        <f>AVERAGE(N561:N565)</f>
        <v>0.23817466274135457</v>
      </c>
      <c r="O566" s="42"/>
      <c r="P566" s="82" t="s">
        <v>108</v>
      </c>
    </row>
    <row r="567" spans="1:16">
      <c r="B567" s="234" t="s">
        <v>109</v>
      </c>
      <c r="C567" s="235"/>
      <c r="D567" s="235"/>
      <c r="E567" s="235"/>
      <c r="F567" s="235"/>
      <c r="G567" s="235"/>
      <c r="H567" s="235"/>
      <c r="I567" s="235"/>
      <c r="J567" s="235"/>
      <c r="K567" s="235"/>
      <c r="L567" s="235"/>
      <c r="M567" s="235"/>
      <c r="N567" s="236"/>
      <c r="O567" s="34"/>
      <c r="P567" s="35"/>
    </row>
    <row r="568" spans="1:16" s="118" customFormat="1" ht="14.25">
      <c r="B568" s="133"/>
      <c r="C568" s="134">
        <f>+B$547+B568</f>
        <v>2</v>
      </c>
      <c r="D568" s="134">
        <f t="shared" ref="D568:M568" si="100">+C$547+C568</f>
        <v>4.5</v>
      </c>
      <c r="E568" s="134">
        <f t="shared" si="100"/>
        <v>7</v>
      </c>
      <c r="F568" s="134">
        <f t="shared" si="100"/>
        <v>9.5</v>
      </c>
      <c r="G568" s="134">
        <f t="shared" si="100"/>
        <v>12.5</v>
      </c>
      <c r="H568" s="134">
        <f t="shared" si="100"/>
        <v>16</v>
      </c>
      <c r="I568" s="134">
        <f t="shared" si="100"/>
        <v>20</v>
      </c>
      <c r="J568" s="134">
        <f t="shared" si="100"/>
        <v>24</v>
      </c>
      <c r="K568" s="134">
        <f t="shared" si="100"/>
        <v>28</v>
      </c>
      <c r="L568" s="134">
        <f t="shared" si="100"/>
        <v>32</v>
      </c>
      <c r="M568" s="134">
        <f t="shared" si="100"/>
        <v>36</v>
      </c>
      <c r="N568" s="135">
        <f>+M$547+M568</f>
        <v>41</v>
      </c>
      <c r="O568" s="119"/>
      <c r="P568" s="136" t="s">
        <v>110</v>
      </c>
    </row>
    <row r="569" spans="1:16" s="118" customFormat="1" ht="14.25">
      <c r="B569" s="150">
        <f t="shared" ref="B569:N569" si="101">+B$557+B568</f>
        <v>68.489999999999995</v>
      </c>
      <c r="C569" s="137">
        <f t="shared" si="101"/>
        <v>66.17</v>
      </c>
      <c r="D569" s="137">
        <f t="shared" si="101"/>
        <v>103.57</v>
      </c>
      <c r="E569" s="137">
        <f t="shared" si="101"/>
        <v>128.49</v>
      </c>
      <c r="F569" s="137">
        <f t="shared" si="101"/>
        <v>167.52</v>
      </c>
      <c r="G569" s="137">
        <f t="shared" si="101"/>
        <v>199.01</v>
      </c>
      <c r="H569" s="137">
        <f t="shared" si="101"/>
        <v>213.71</v>
      </c>
      <c r="I569" s="137">
        <f t="shared" si="101"/>
        <v>211.98</v>
      </c>
      <c r="J569" s="137">
        <f t="shared" si="101"/>
        <v>199.09</v>
      </c>
      <c r="K569" s="137">
        <f t="shared" si="101"/>
        <v>228.61</v>
      </c>
      <c r="L569" s="137">
        <f t="shared" si="101"/>
        <v>239.11</v>
      </c>
      <c r="M569" s="137">
        <f t="shared" si="101"/>
        <v>205.6</v>
      </c>
      <c r="N569" s="138">
        <f t="shared" si="101"/>
        <v>172.5</v>
      </c>
      <c r="O569" s="119"/>
      <c r="P569" s="136" t="s">
        <v>111</v>
      </c>
    </row>
    <row r="570" spans="1:16" s="118" customFormat="1" ht="14.25">
      <c r="B570" s="139"/>
      <c r="C570" s="140"/>
      <c r="D570" s="225"/>
      <c r="E570" s="225"/>
      <c r="F570" s="225"/>
      <c r="G570" s="225"/>
      <c r="H570" s="225"/>
      <c r="I570" s="140"/>
      <c r="J570" s="140"/>
      <c r="K570" s="140"/>
      <c r="L570" s="140"/>
      <c r="M570" s="140"/>
      <c r="N570" s="141">
        <f>+N569/B569-1</f>
        <v>1.5186158563293914</v>
      </c>
      <c r="O570" s="119"/>
      <c r="P570" s="142" t="s">
        <v>112</v>
      </c>
    </row>
    <row r="571" spans="1:16" s="149" customFormat="1" ht="14.25">
      <c r="A571" s="143"/>
      <c r="B571" s="144"/>
      <c r="C571" s="145">
        <f>RATE(C$315-$B$315,,-$B569,C569)</f>
        <v>-3.3873558183676274E-2</v>
      </c>
      <c r="D571" s="145">
        <f t="shared" ref="D571:N571" si="102">RATE(D$315-$B$315,,-$B569,D569)</f>
        <v>0.2297119828690769</v>
      </c>
      <c r="E571" s="145">
        <f t="shared" si="102"/>
        <v>0.23333404790101478</v>
      </c>
      <c r="F571" s="145">
        <f t="shared" si="102"/>
        <v>0.2505753800891406</v>
      </c>
      <c r="G571" s="145">
        <f t="shared" si="102"/>
        <v>0.23779734464761551</v>
      </c>
      <c r="H571" s="145">
        <f t="shared" si="102"/>
        <v>0.20883292306995596</v>
      </c>
      <c r="I571" s="145">
        <f t="shared" si="102"/>
        <v>0.1751556387575437</v>
      </c>
      <c r="J571" s="145">
        <f t="shared" si="102"/>
        <v>0.14268831155277426</v>
      </c>
      <c r="K571" s="145">
        <f t="shared" si="102"/>
        <v>0.14330767126817268</v>
      </c>
      <c r="L571" s="145">
        <f t="shared" si="102"/>
        <v>0.13317518977801457</v>
      </c>
      <c r="M571" s="145">
        <f t="shared" si="102"/>
        <v>0.10509504410306748</v>
      </c>
      <c r="N571" s="146">
        <f t="shared" si="102"/>
        <v>8.0015929544022424E-2</v>
      </c>
      <c r="O571" s="147"/>
      <c r="P571" s="148" t="s">
        <v>113</v>
      </c>
    </row>
    <row r="572" spans="1:16" s="118" customFormat="1" ht="14.25">
      <c r="B572" s="133"/>
      <c r="C572" s="134"/>
      <c r="D572" s="134">
        <f t="shared" ref="D572:M572" si="103">+C$547+C572</f>
        <v>2.5</v>
      </c>
      <c r="E572" s="134">
        <f t="shared" si="103"/>
        <v>5</v>
      </c>
      <c r="F572" s="134">
        <f t="shared" si="103"/>
        <v>7.5</v>
      </c>
      <c r="G572" s="134">
        <f t="shared" si="103"/>
        <v>10.5</v>
      </c>
      <c r="H572" s="134">
        <f t="shared" si="103"/>
        <v>14</v>
      </c>
      <c r="I572" s="134">
        <f t="shared" si="103"/>
        <v>18</v>
      </c>
      <c r="J572" s="134">
        <f t="shared" si="103"/>
        <v>22</v>
      </c>
      <c r="K572" s="134">
        <f t="shared" si="103"/>
        <v>26</v>
      </c>
      <c r="L572" s="134">
        <f t="shared" si="103"/>
        <v>30</v>
      </c>
      <c r="M572" s="134">
        <f t="shared" si="103"/>
        <v>34</v>
      </c>
      <c r="N572" s="135">
        <f>+M$547+M572</f>
        <v>39</v>
      </c>
      <c r="O572" s="119"/>
      <c r="P572" s="136" t="s">
        <v>110</v>
      </c>
    </row>
    <row r="573" spans="1:16" s="118" customFormat="1" ht="14.25">
      <c r="B573" s="150"/>
      <c r="C573" s="137">
        <f t="shared" ref="C573:N573" si="104">+C$557+C572</f>
        <v>64.17</v>
      </c>
      <c r="D573" s="137">
        <f t="shared" si="104"/>
        <v>101.57</v>
      </c>
      <c r="E573" s="137">
        <f t="shared" si="104"/>
        <v>126.49</v>
      </c>
      <c r="F573" s="137">
        <f t="shared" si="104"/>
        <v>165.52</v>
      </c>
      <c r="G573" s="137">
        <f t="shared" si="104"/>
        <v>197.01</v>
      </c>
      <c r="H573" s="137">
        <f t="shared" si="104"/>
        <v>211.71</v>
      </c>
      <c r="I573" s="137">
        <f t="shared" si="104"/>
        <v>209.98</v>
      </c>
      <c r="J573" s="137">
        <f t="shared" si="104"/>
        <v>197.09</v>
      </c>
      <c r="K573" s="137">
        <f t="shared" si="104"/>
        <v>226.61</v>
      </c>
      <c r="L573" s="137">
        <f t="shared" si="104"/>
        <v>237.11</v>
      </c>
      <c r="M573" s="137">
        <f t="shared" si="104"/>
        <v>203.6</v>
      </c>
      <c r="N573" s="138">
        <f t="shared" si="104"/>
        <v>170.5</v>
      </c>
      <c r="O573" s="119"/>
      <c r="P573" s="136" t="s">
        <v>111</v>
      </c>
    </row>
    <row r="574" spans="1:16" s="118" customFormat="1" ht="14.25">
      <c r="B574" s="139"/>
      <c r="C574" s="140"/>
      <c r="D574" s="225"/>
      <c r="E574" s="225"/>
      <c r="F574" s="225"/>
      <c r="G574" s="225"/>
      <c r="H574" s="225"/>
      <c r="I574" s="140"/>
      <c r="J574" s="140"/>
      <c r="K574" s="140"/>
      <c r="L574" s="140"/>
      <c r="M574" s="140"/>
      <c r="N574" s="141">
        <f>+N573/C573-1</f>
        <v>1.6570048309178742</v>
      </c>
      <c r="O574" s="119"/>
      <c r="P574" s="142" t="s">
        <v>112</v>
      </c>
    </row>
    <row r="575" spans="1:16" s="149" customFormat="1" ht="14.25">
      <c r="A575" s="143"/>
      <c r="B575" s="144"/>
      <c r="C575" s="145"/>
      <c r="D575" s="145">
        <f>RATE(D$315-$C$315,,-$C573,D573)</f>
        <v>0.582826866136824</v>
      </c>
      <c r="E575" s="145">
        <f t="shared" ref="E575:N575" si="105">RATE(E$315-$C$315,,-$C573,E573)</f>
        <v>0.40398373523844194</v>
      </c>
      <c r="F575" s="145">
        <f t="shared" si="105"/>
        <v>0.37142737070651127</v>
      </c>
      <c r="G575" s="145">
        <f t="shared" si="105"/>
        <v>0.32369844271509296</v>
      </c>
      <c r="H575" s="145">
        <f t="shared" si="105"/>
        <v>0.26964371327556252</v>
      </c>
      <c r="I575" s="145">
        <f t="shared" si="105"/>
        <v>0.21844982154247058</v>
      </c>
      <c r="J575" s="145">
        <f t="shared" si="105"/>
        <v>0.1738671133378285</v>
      </c>
      <c r="K575" s="145">
        <f t="shared" si="105"/>
        <v>0.17082875224470254</v>
      </c>
      <c r="L575" s="145">
        <f t="shared" si="105"/>
        <v>0.15629500059890766</v>
      </c>
      <c r="M575" s="145">
        <f t="shared" si="105"/>
        <v>0.12239202816577459</v>
      </c>
      <c r="N575" s="146">
        <f t="shared" si="105"/>
        <v>9.2901752045335004E-2</v>
      </c>
      <c r="O575" s="147"/>
      <c r="P575" s="148" t="s">
        <v>113</v>
      </c>
    </row>
    <row r="576" spans="1:16" s="118" customFormat="1" ht="14.25">
      <c r="B576" s="133"/>
      <c r="C576" s="134"/>
      <c r="D576" s="134"/>
      <c r="E576" s="134">
        <f t="shared" ref="E576:M576" si="106">+D$547+D576</f>
        <v>2.5</v>
      </c>
      <c r="F576" s="134">
        <f t="shared" si="106"/>
        <v>5</v>
      </c>
      <c r="G576" s="134">
        <f t="shared" si="106"/>
        <v>8</v>
      </c>
      <c r="H576" s="134">
        <f t="shared" si="106"/>
        <v>11.5</v>
      </c>
      <c r="I576" s="134">
        <f t="shared" si="106"/>
        <v>15.5</v>
      </c>
      <c r="J576" s="134">
        <f t="shared" si="106"/>
        <v>19.5</v>
      </c>
      <c r="K576" s="134">
        <f t="shared" si="106"/>
        <v>23.5</v>
      </c>
      <c r="L576" s="134">
        <f t="shared" si="106"/>
        <v>27.5</v>
      </c>
      <c r="M576" s="134">
        <f t="shared" si="106"/>
        <v>31.5</v>
      </c>
      <c r="N576" s="135">
        <f>+M$547+M576</f>
        <v>36.5</v>
      </c>
      <c r="O576" s="119"/>
      <c r="P576" s="136" t="s">
        <v>110</v>
      </c>
    </row>
    <row r="577" spans="1:16" s="118" customFormat="1" ht="14.25">
      <c r="B577" s="150"/>
      <c r="C577" s="137"/>
      <c r="D577" s="137">
        <f t="shared" ref="D577:N577" si="107">+D$557+D576</f>
        <v>99.07</v>
      </c>
      <c r="E577" s="137">
        <f t="shared" si="107"/>
        <v>123.99</v>
      </c>
      <c r="F577" s="137">
        <f t="shared" si="107"/>
        <v>163.02000000000001</v>
      </c>
      <c r="G577" s="137">
        <f t="shared" si="107"/>
        <v>194.51</v>
      </c>
      <c r="H577" s="137">
        <f t="shared" si="107"/>
        <v>209.21</v>
      </c>
      <c r="I577" s="137">
        <f t="shared" si="107"/>
        <v>207.48</v>
      </c>
      <c r="J577" s="137">
        <f t="shared" si="107"/>
        <v>194.59</v>
      </c>
      <c r="K577" s="137">
        <f t="shared" si="107"/>
        <v>224.11</v>
      </c>
      <c r="L577" s="137">
        <f t="shared" si="107"/>
        <v>234.61</v>
      </c>
      <c r="M577" s="137">
        <f t="shared" si="107"/>
        <v>201.1</v>
      </c>
      <c r="N577" s="138">
        <f t="shared" si="107"/>
        <v>168</v>
      </c>
      <c r="O577" s="119"/>
      <c r="P577" s="136" t="s">
        <v>111</v>
      </c>
    </row>
    <row r="578" spans="1:16" s="118" customFormat="1" ht="14.25">
      <c r="B578" s="139"/>
      <c r="C578" s="140"/>
      <c r="D578" s="225"/>
      <c r="E578" s="225"/>
      <c r="F578" s="225"/>
      <c r="G578" s="225"/>
      <c r="H578" s="225"/>
      <c r="I578" s="140"/>
      <c r="J578" s="140"/>
      <c r="K578" s="140"/>
      <c r="L578" s="140"/>
      <c r="M578" s="140"/>
      <c r="N578" s="141">
        <f>+N577/D577-1</f>
        <v>0.69577066720500658</v>
      </c>
      <c r="O578" s="119"/>
      <c r="P578" s="142" t="s">
        <v>112</v>
      </c>
    </row>
    <row r="579" spans="1:16" s="149" customFormat="1" ht="14.25">
      <c r="A579" s="143"/>
      <c r="B579" s="144"/>
      <c r="C579" s="145"/>
      <c r="D579" s="145"/>
      <c r="E579" s="145">
        <f>RATE(E$315-$D$315,,-$D577,E577)</f>
        <v>0.25153931563540943</v>
      </c>
      <c r="F579" s="145">
        <f t="shared" ref="F579:N579" si="108">RATE(F$315-$D$315,,-$D577,F577)</f>
        <v>0.28277167865913655</v>
      </c>
      <c r="G579" s="145">
        <f t="shared" si="108"/>
        <v>0.25217950234099334</v>
      </c>
      <c r="H579" s="145">
        <f t="shared" si="108"/>
        <v>0.20548016566609956</v>
      </c>
      <c r="I579" s="145">
        <f t="shared" si="108"/>
        <v>0.15932930863989928</v>
      </c>
      <c r="J579" s="145">
        <f t="shared" si="108"/>
        <v>0.11908496032477364</v>
      </c>
      <c r="K579" s="145">
        <f t="shared" si="108"/>
        <v>0.1236875829011593</v>
      </c>
      <c r="L579" s="145">
        <f t="shared" si="108"/>
        <v>0.11378289672034074</v>
      </c>
      <c r="M579" s="145">
        <f t="shared" si="108"/>
        <v>8.1840717518232353E-2</v>
      </c>
      <c r="N579" s="146">
        <f t="shared" si="108"/>
        <v>5.4233255688227115E-2</v>
      </c>
      <c r="O579" s="147"/>
      <c r="P579" s="148" t="s">
        <v>113</v>
      </c>
    </row>
    <row r="580" spans="1:16" s="118" customFormat="1" ht="14.25">
      <c r="B580" s="133"/>
      <c r="C580" s="134"/>
      <c r="D580" s="134"/>
      <c r="E580" s="134"/>
      <c r="F580" s="134">
        <f t="shared" ref="F580:M580" si="109">+E$547+E580</f>
        <v>2.5</v>
      </c>
      <c r="G580" s="134">
        <f t="shared" si="109"/>
        <v>5.5</v>
      </c>
      <c r="H580" s="134">
        <f t="shared" si="109"/>
        <v>9</v>
      </c>
      <c r="I580" s="134">
        <f t="shared" si="109"/>
        <v>13</v>
      </c>
      <c r="J580" s="134">
        <f t="shared" si="109"/>
        <v>17</v>
      </c>
      <c r="K580" s="134">
        <f t="shared" si="109"/>
        <v>21</v>
      </c>
      <c r="L580" s="134">
        <f t="shared" si="109"/>
        <v>25</v>
      </c>
      <c r="M580" s="134">
        <f t="shared" si="109"/>
        <v>29</v>
      </c>
      <c r="N580" s="135">
        <f>+M$547+M580</f>
        <v>34</v>
      </c>
      <c r="O580" s="119"/>
      <c r="P580" s="136" t="s">
        <v>110</v>
      </c>
    </row>
    <row r="581" spans="1:16" s="118" customFormat="1" ht="14.25">
      <c r="B581" s="150"/>
      <c r="C581" s="137"/>
      <c r="D581" s="137"/>
      <c r="E581" s="137">
        <f t="shared" ref="E581:N581" si="110">+E$557+E580</f>
        <v>121.49</v>
      </c>
      <c r="F581" s="137">
        <f t="shared" si="110"/>
        <v>160.52000000000001</v>
      </c>
      <c r="G581" s="137">
        <f t="shared" si="110"/>
        <v>192.01</v>
      </c>
      <c r="H581" s="137">
        <f t="shared" si="110"/>
        <v>206.71</v>
      </c>
      <c r="I581" s="137">
        <f t="shared" si="110"/>
        <v>204.98</v>
      </c>
      <c r="J581" s="137">
        <f t="shared" si="110"/>
        <v>192.09</v>
      </c>
      <c r="K581" s="137">
        <f t="shared" si="110"/>
        <v>221.61</v>
      </c>
      <c r="L581" s="137">
        <f t="shared" si="110"/>
        <v>232.11</v>
      </c>
      <c r="M581" s="137">
        <f t="shared" si="110"/>
        <v>198.6</v>
      </c>
      <c r="N581" s="138">
        <f t="shared" si="110"/>
        <v>165.5</v>
      </c>
      <c r="O581" s="119"/>
      <c r="P581" s="136" t="s">
        <v>111</v>
      </c>
    </row>
    <row r="582" spans="1:16" s="118" customFormat="1" ht="14.25">
      <c r="B582" s="139"/>
      <c r="C582" s="140"/>
      <c r="D582" s="225"/>
      <c r="E582" s="225"/>
      <c r="F582" s="225"/>
      <c r="G582" s="225"/>
      <c r="H582" s="225"/>
      <c r="I582" s="140"/>
      <c r="J582" s="140"/>
      <c r="K582" s="140"/>
      <c r="L582" s="140"/>
      <c r="M582" s="140"/>
      <c r="N582" s="141">
        <f>+N581/E581-1</f>
        <v>0.36225203720470822</v>
      </c>
      <c r="O582" s="119"/>
      <c r="P582" s="142" t="s">
        <v>112</v>
      </c>
    </row>
    <row r="583" spans="1:16" s="149" customFormat="1" ht="14.25">
      <c r="A583" s="143"/>
      <c r="B583" s="144"/>
      <c r="C583" s="145"/>
      <c r="D583" s="145"/>
      <c r="E583" s="145"/>
      <c r="F583" s="145">
        <f>RATE(F$315-$E$315,,-$E581,F581)</f>
        <v>0.32126100913655464</v>
      </c>
      <c r="G583" s="145">
        <f t="shared" ref="G583:N583" si="111">RATE(G$315-$E$315,,-$E581,G581)</f>
        <v>0.25716319428365519</v>
      </c>
      <c r="H583" s="145">
        <f t="shared" si="111"/>
        <v>0.19382403529082418</v>
      </c>
      <c r="I583" s="145">
        <f t="shared" si="111"/>
        <v>0.13970574952136461</v>
      </c>
      <c r="J583" s="145">
        <f t="shared" si="111"/>
        <v>9.5955309254093596E-2</v>
      </c>
      <c r="K583" s="145">
        <f t="shared" si="111"/>
        <v>0.10537117943626652</v>
      </c>
      <c r="L583" s="145">
        <f t="shared" si="111"/>
        <v>9.6894250114907113E-2</v>
      </c>
      <c r="M583" s="145">
        <f t="shared" si="111"/>
        <v>6.3358823296217684E-2</v>
      </c>
      <c r="N583" s="146">
        <f t="shared" si="111"/>
        <v>3.4945537374858997E-2</v>
      </c>
      <c r="O583" s="147"/>
      <c r="P583" s="148" t="s">
        <v>113</v>
      </c>
    </row>
    <row r="584" spans="1:16" s="118" customFormat="1" ht="14.25">
      <c r="B584" s="133"/>
      <c r="C584" s="134"/>
      <c r="D584" s="134"/>
      <c r="E584" s="134"/>
      <c r="F584" s="134"/>
      <c r="G584" s="134">
        <f t="shared" ref="G584:M584" si="112">+F$547+F584</f>
        <v>3</v>
      </c>
      <c r="H584" s="134">
        <f t="shared" si="112"/>
        <v>6.5</v>
      </c>
      <c r="I584" s="134">
        <f t="shared" si="112"/>
        <v>10.5</v>
      </c>
      <c r="J584" s="134">
        <f t="shared" si="112"/>
        <v>14.5</v>
      </c>
      <c r="K584" s="134">
        <f t="shared" si="112"/>
        <v>18.5</v>
      </c>
      <c r="L584" s="134">
        <f t="shared" si="112"/>
        <v>22.5</v>
      </c>
      <c r="M584" s="134">
        <f t="shared" si="112"/>
        <v>26.5</v>
      </c>
      <c r="N584" s="135">
        <f>+M$547+M584</f>
        <v>31.5</v>
      </c>
      <c r="O584" s="119"/>
      <c r="P584" s="136" t="s">
        <v>110</v>
      </c>
    </row>
    <row r="585" spans="1:16" s="118" customFormat="1" ht="14.25">
      <c r="B585" s="150"/>
      <c r="C585" s="137"/>
      <c r="D585" s="137"/>
      <c r="E585" s="137"/>
      <c r="F585" s="137">
        <f t="shared" ref="F585:N585" si="113">+F$557+F584</f>
        <v>158.02000000000001</v>
      </c>
      <c r="G585" s="137">
        <f t="shared" si="113"/>
        <v>189.51</v>
      </c>
      <c r="H585" s="137">
        <f t="shared" si="113"/>
        <v>204.21</v>
      </c>
      <c r="I585" s="137">
        <f t="shared" si="113"/>
        <v>202.48</v>
      </c>
      <c r="J585" s="137">
        <f t="shared" si="113"/>
        <v>189.59</v>
      </c>
      <c r="K585" s="137">
        <f t="shared" si="113"/>
        <v>219.11</v>
      </c>
      <c r="L585" s="137">
        <f t="shared" si="113"/>
        <v>229.61</v>
      </c>
      <c r="M585" s="137">
        <f t="shared" si="113"/>
        <v>196.1</v>
      </c>
      <c r="N585" s="138">
        <f t="shared" si="113"/>
        <v>163</v>
      </c>
      <c r="O585" s="119"/>
      <c r="P585" s="136" t="s">
        <v>111</v>
      </c>
    </row>
    <row r="586" spans="1:16" s="118" customFormat="1" ht="14.25">
      <c r="B586" s="139"/>
      <c r="C586" s="140"/>
      <c r="D586" s="225"/>
      <c r="E586" s="225"/>
      <c r="F586" s="225"/>
      <c r="G586" s="225"/>
      <c r="H586" s="225"/>
      <c r="I586" s="140"/>
      <c r="J586" s="140"/>
      <c r="K586" s="140"/>
      <c r="L586" s="140"/>
      <c r="M586" s="140"/>
      <c r="N586" s="141">
        <f>+N585/F585-1</f>
        <v>3.1514998101506153E-2</v>
      </c>
      <c r="O586" s="119"/>
      <c r="P586" s="142" t="s">
        <v>112</v>
      </c>
    </row>
    <row r="587" spans="1:16" s="149" customFormat="1" ht="14.25">
      <c r="A587" s="143"/>
      <c r="B587" s="144"/>
      <c r="C587" s="145"/>
      <c r="D587" s="145"/>
      <c r="E587" s="145"/>
      <c r="F587" s="145"/>
      <c r="G587" s="145">
        <f>RATE(G$315-$F$315,,-$F585,G585)</f>
        <v>0.19927857233261592</v>
      </c>
      <c r="H587" s="145">
        <f t="shared" ref="H587:N587" si="114">RATE(H$315-$F$315,,-$F585,H585)</f>
        <v>0.13679583547263977</v>
      </c>
      <c r="I587" s="145">
        <f t="shared" si="114"/>
        <v>8.6150546109071732E-2</v>
      </c>
      <c r="J587" s="145">
        <f t="shared" si="114"/>
        <v>4.6588220241965968E-2</v>
      </c>
      <c r="K587" s="145">
        <f t="shared" si="114"/>
        <v>6.7554432982553217E-2</v>
      </c>
      <c r="L587" s="145">
        <f t="shared" si="114"/>
        <v>6.4256856603944854E-2</v>
      </c>
      <c r="M587" s="145">
        <f t="shared" si="114"/>
        <v>3.1323886588443761E-2</v>
      </c>
      <c r="N587" s="146">
        <f t="shared" si="114"/>
        <v>3.8861055932677331E-3</v>
      </c>
      <c r="O587" s="147"/>
      <c r="P587" s="148" t="s">
        <v>113</v>
      </c>
    </row>
    <row r="588" spans="1:16" s="118" customFormat="1" ht="14.25">
      <c r="B588" s="133"/>
      <c r="C588" s="134"/>
      <c r="D588" s="134"/>
      <c r="E588" s="134"/>
      <c r="F588" s="134"/>
      <c r="G588" s="134"/>
      <c r="H588" s="134">
        <f t="shared" ref="H588:M588" si="115">+G$547+G588</f>
        <v>3.5</v>
      </c>
      <c r="I588" s="134">
        <f t="shared" si="115"/>
        <v>7.5</v>
      </c>
      <c r="J588" s="134">
        <f t="shared" si="115"/>
        <v>11.5</v>
      </c>
      <c r="K588" s="134">
        <f t="shared" si="115"/>
        <v>15.5</v>
      </c>
      <c r="L588" s="134">
        <f t="shared" si="115"/>
        <v>19.5</v>
      </c>
      <c r="M588" s="134">
        <f t="shared" si="115"/>
        <v>23.5</v>
      </c>
      <c r="N588" s="135">
        <f>+M$547+M588</f>
        <v>28.5</v>
      </c>
      <c r="O588" s="119"/>
      <c r="P588" s="136" t="s">
        <v>110</v>
      </c>
    </row>
    <row r="589" spans="1:16" s="118" customFormat="1" ht="14.25">
      <c r="B589" s="150"/>
      <c r="C589" s="137"/>
      <c r="D589" s="137"/>
      <c r="E589" s="137"/>
      <c r="F589" s="137"/>
      <c r="G589" s="137">
        <f t="shared" ref="G589:N589" si="116">+G$557+G588</f>
        <v>186.51</v>
      </c>
      <c r="H589" s="137">
        <f t="shared" si="116"/>
        <v>201.21</v>
      </c>
      <c r="I589" s="137">
        <f t="shared" si="116"/>
        <v>199.48</v>
      </c>
      <c r="J589" s="137">
        <f t="shared" si="116"/>
        <v>186.59</v>
      </c>
      <c r="K589" s="137">
        <f t="shared" si="116"/>
        <v>216.11</v>
      </c>
      <c r="L589" s="137">
        <f t="shared" si="116"/>
        <v>226.61</v>
      </c>
      <c r="M589" s="137">
        <f t="shared" si="116"/>
        <v>193.1</v>
      </c>
      <c r="N589" s="138">
        <f t="shared" si="116"/>
        <v>160</v>
      </c>
      <c r="O589" s="119"/>
      <c r="P589" s="136" t="s">
        <v>111</v>
      </c>
    </row>
    <row r="590" spans="1:16" s="118" customFormat="1" ht="14.25">
      <c r="B590" s="139"/>
      <c r="C590" s="140"/>
      <c r="D590" s="225"/>
      <c r="E590" s="225"/>
      <c r="F590" s="225"/>
      <c r="G590" s="225"/>
      <c r="H590" s="225"/>
      <c r="I590" s="140"/>
      <c r="J590" s="140"/>
      <c r="K590" s="140"/>
      <c r="L590" s="140"/>
      <c r="M590" s="140"/>
      <c r="N590" s="141">
        <f>+N589/G589-1</f>
        <v>-0.14213715082301215</v>
      </c>
      <c r="O590" s="119"/>
      <c r="P590" s="142" t="s">
        <v>112</v>
      </c>
    </row>
    <row r="591" spans="1:16" s="149" customFormat="1" ht="14.25">
      <c r="A591" s="143"/>
      <c r="B591" s="144"/>
      <c r="C591" s="145"/>
      <c r="D591" s="145"/>
      <c r="E591" s="145"/>
      <c r="F591" s="145"/>
      <c r="G591" s="145"/>
      <c r="H591" s="145">
        <f>RATE(H$315-$G$315,,-$G589,H589)</f>
        <v>7.8816149268135752E-2</v>
      </c>
      <c r="I591" s="145">
        <f t="shared" ref="I591:N591" si="117">RATE(I$315-$G$315,,-$G589,I589)</f>
        <v>3.4185915208273437E-2</v>
      </c>
      <c r="J591" s="145">
        <f t="shared" si="117"/>
        <v>1.4295670398137999E-4</v>
      </c>
      <c r="K591" s="145">
        <f t="shared" si="117"/>
        <v>3.751213567599012E-2</v>
      </c>
      <c r="L591" s="145">
        <f t="shared" si="117"/>
        <v>3.9717585902653577E-2</v>
      </c>
      <c r="M591" s="145">
        <f t="shared" si="117"/>
        <v>5.8040004015684384E-3</v>
      </c>
      <c r="N591" s="146">
        <f t="shared" si="117"/>
        <v>-2.1663479251359682E-2</v>
      </c>
      <c r="O591" s="147"/>
      <c r="P591" s="148" t="s">
        <v>113</v>
      </c>
    </row>
    <row r="592" spans="1:16" s="118" customFormat="1" ht="14.25">
      <c r="B592" s="133"/>
      <c r="C592" s="134"/>
      <c r="D592" s="134"/>
      <c r="E592" s="134"/>
      <c r="F592" s="134"/>
      <c r="G592" s="134"/>
      <c r="H592" s="134"/>
      <c r="I592" s="134">
        <f t="shared" ref="I592:N592" si="118">+H$547+H592</f>
        <v>4</v>
      </c>
      <c r="J592" s="134">
        <f t="shared" si="118"/>
        <v>8</v>
      </c>
      <c r="K592" s="134">
        <f t="shared" si="118"/>
        <v>12</v>
      </c>
      <c r="L592" s="134">
        <f t="shared" si="118"/>
        <v>16</v>
      </c>
      <c r="M592" s="134">
        <f t="shared" si="118"/>
        <v>20</v>
      </c>
      <c r="N592" s="135">
        <f t="shared" si="118"/>
        <v>25</v>
      </c>
      <c r="O592" s="119"/>
      <c r="P592" s="136" t="s">
        <v>110</v>
      </c>
    </row>
    <row r="593" spans="1:16" s="118" customFormat="1" ht="14.25">
      <c r="B593" s="150"/>
      <c r="C593" s="137"/>
      <c r="D593" s="137"/>
      <c r="E593" s="137"/>
      <c r="F593" s="137"/>
      <c r="G593" s="137"/>
      <c r="H593" s="137">
        <f t="shared" ref="H593:N593" si="119">+H$557+H592</f>
        <v>197.71</v>
      </c>
      <c r="I593" s="137">
        <f t="shared" si="119"/>
        <v>195.98</v>
      </c>
      <c r="J593" s="137">
        <f t="shared" si="119"/>
        <v>183.09</v>
      </c>
      <c r="K593" s="137">
        <f t="shared" si="119"/>
        <v>212.61</v>
      </c>
      <c r="L593" s="137">
        <f t="shared" si="119"/>
        <v>223.11</v>
      </c>
      <c r="M593" s="137">
        <f t="shared" si="119"/>
        <v>189.6</v>
      </c>
      <c r="N593" s="138">
        <f t="shared" si="119"/>
        <v>156.5</v>
      </c>
      <c r="O593" s="119"/>
      <c r="P593" s="136" t="s">
        <v>111</v>
      </c>
    </row>
    <row r="594" spans="1:16" s="118" customFormat="1" ht="14.25">
      <c r="B594" s="139"/>
      <c r="C594" s="225"/>
      <c r="D594" s="225"/>
      <c r="E594" s="225"/>
      <c r="F594" s="225"/>
      <c r="G594" s="225"/>
      <c r="H594" s="225"/>
      <c r="I594" s="140"/>
      <c r="J594" s="140"/>
      <c r="K594" s="140"/>
      <c r="L594" s="140"/>
      <c r="M594" s="140"/>
      <c r="N594" s="141">
        <f>+N593/H593-1</f>
        <v>-0.20843659905922818</v>
      </c>
      <c r="O594" s="119"/>
      <c r="P594" s="142" t="s">
        <v>112</v>
      </c>
    </row>
    <row r="595" spans="1:16" s="149" customFormat="1" ht="14.25">
      <c r="A595" s="143"/>
      <c r="B595" s="144"/>
      <c r="C595" s="145"/>
      <c r="D595" s="145"/>
      <c r="E595" s="145"/>
      <c r="F595" s="145"/>
      <c r="G595" s="145"/>
      <c r="H595" s="145"/>
      <c r="I595" s="145">
        <f>RATE(I$315-$H$315,,-$H593,I593)</f>
        <v>-8.7501896717415515E-3</v>
      </c>
      <c r="J595" s="145">
        <f t="shared" ref="J595:N595" si="120">RATE(J$315-$H$315,,-$H593,J593)</f>
        <v>-3.7683362710521709E-2</v>
      </c>
      <c r="K595" s="145">
        <f t="shared" si="120"/>
        <v>2.4515068734469282E-2</v>
      </c>
      <c r="L595" s="145">
        <f t="shared" si="120"/>
        <v>3.0677036402630291E-2</v>
      </c>
      <c r="M595" s="145">
        <f t="shared" si="120"/>
        <v>-8.3419553244854835E-3</v>
      </c>
      <c r="N595" s="146">
        <f t="shared" si="120"/>
        <v>-3.8208463761543757E-2</v>
      </c>
      <c r="O595" s="147"/>
      <c r="P595" s="148" t="s">
        <v>113</v>
      </c>
    </row>
    <row r="596" spans="1:16" s="118" customFormat="1" ht="14.25">
      <c r="B596" s="133"/>
      <c r="C596" s="134"/>
      <c r="D596" s="134"/>
      <c r="E596" s="134"/>
      <c r="F596" s="134"/>
      <c r="G596" s="134"/>
      <c r="H596" s="134"/>
      <c r="I596" s="134"/>
      <c r="J596" s="134">
        <f>+I$547+I596</f>
        <v>4</v>
      </c>
      <c r="K596" s="134">
        <f>+J$547+J596</f>
        <v>8</v>
      </c>
      <c r="L596" s="134">
        <f>+K$547+K596</f>
        <v>12</v>
      </c>
      <c r="M596" s="134">
        <f>+L$547+L596</f>
        <v>16</v>
      </c>
      <c r="N596" s="135">
        <f>+M$547+M596</f>
        <v>21</v>
      </c>
      <c r="O596" s="119"/>
      <c r="P596" s="136" t="s">
        <v>110</v>
      </c>
    </row>
    <row r="597" spans="1:16" s="118" customFormat="1" ht="14.25">
      <c r="B597" s="150"/>
      <c r="C597" s="137"/>
      <c r="D597" s="137"/>
      <c r="E597" s="137"/>
      <c r="F597" s="137"/>
      <c r="G597" s="137"/>
      <c r="H597" s="137"/>
      <c r="I597" s="137">
        <f t="shared" ref="I597:N597" si="121">+I$557+I596</f>
        <v>191.98</v>
      </c>
      <c r="J597" s="137">
        <f t="shared" si="121"/>
        <v>179.09</v>
      </c>
      <c r="K597" s="137">
        <f t="shared" si="121"/>
        <v>208.61</v>
      </c>
      <c r="L597" s="137">
        <f t="shared" si="121"/>
        <v>219.11</v>
      </c>
      <c r="M597" s="137">
        <f t="shared" si="121"/>
        <v>185.6</v>
      </c>
      <c r="N597" s="138">
        <f t="shared" si="121"/>
        <v>152.5</v>
      </c>
      <c r="O597" s="119"/>
      <c r="P597" s="136" t="s">
        <v>111</v>
      </c>
    </row>
    <row r="598" spans="1:16" s="118" customFormat="1" ht="14.25">
      <c r="B598" s="139"/>
      <c r="C598" s="225"/>
      <c r="D598" s="225"/>
      <c r="E598" s="225"/>
      <c r="F598" s="225"/>
      <c r="G598" s="225"/>
      <c r="H598" s="225"/>
      <c r="I598" s="140"/>
      <c r="J598" s="140"/>
      <c r="K598" s="140"/>
      <c r="L598" s="140"/>
      <c r="M598" s="140"/>
      <c r="N598" s="151">
        <f>+N597/I597-1</f>
        <v>-0.20564642150223977</v>
      </c>
      <c r="O598" s="119"/>
      <c r="P598" s="142" t="s">
        <v>112</v>
      </c>
    </row>
    <row r="599" spans="1:16" s="149" customFormat="1" ht="14.25">
      <c r="A599" s="143"/>
      <c r="B599" s="144"/>
      <c r="C599" s="145"/>
      <c r="D599" s="145"/>
      <c r="E599" s="145"/>
      <c r="F599" s="145"/>
      <c r="G599" s="145"/>
      <c r="H599" s="145"/>
      <c r="I599" s="145"/>
      <c r="J599" s="145">
        <f>RATE(J$315-$I$315,,-$I597,J597)</f>
        <v>-6.7142410667777916E-2</v>
      </c>
      <c r="K599" s="145">
        <f>RATE(K$315-$I$315,,-$I597,K597)</f>
        <v>4.2412397579277811E-2</v>
      </c>
      <c r="L599" s="145">
        <f>RATE(L$315-$I$315,,-$I597,L597)</f>
        <v>4.5045991682844289E-2</v>
      </c>
      <c r="M599" s="145">
        <f>RATE(M$315-$I$315,,-$I597,M597)</f>
        <v>-8.4137495043673568E-3</v>
      </c>
      <c r="N599" s="146">
        <f>RATE(N$315-$I$315,,-$I597,N597)</f>
        <v>-4.500132007256237E-2</v>
      </c>
      <c r="O599" s="147"/>
      <c r="P599" s="148" t="s">
        <v>113</v>
      </c>
    </row>
    <row r="600" spans="1:16" s="118" customFormat="1" ht="14.25">
      <c r="B600" s="133"/>
      <c r="C600" s="134"/>
      <c r="D600" s="134"/>
      <c r="E600" s="134"/>
      <c r="F600" s="134"/>
      <c r="G600" s="134"/>
      <c r="H600" s="134"/>
      <c r="I600" s="134"/>
      <c r="J600" s="134"/>
      <c r="K600" s="134">
        <f>+J$547+J600</f>
        <v>4</v>
      </c>
      <c r="L600" s="134">
        <f>+K$547+K600</f>
        <v>8</v>
      </c>
      <c r="M600" s="134">
        <f>+L$547+L600</f>
        <v>12</v>
      </c>
      <c r="N600" s="135">
        <f>+M$547+M600</f>
        <v>17</v>
      </c>
      <c r="O600" s="119"/>
      <c r="P600" s="136" t="s">
        <v>110</v>
      </c>
    </row>
    <row r="601" spans="1:16" s="118" customFormat="1" ht="14.25">
      <c r="B601" s="150"/>
      <c r="C601" s="137"/>
      <c r="D601" s="137"/>
      <c r="E601" s="137"/>
      <c r="F601" s="137"/>
      <c r="G601" s="137"/>
      <c r="H601" s="137"/>
      <c r="I601" s="137"/>
      <c r="J601" s="137">
        <f>+J$557+J600</f>
        <v>175.09</v>
      </c>
      <c r="K601" s="137">
        <f>+K$557+K600</f>
        <v>204.61</v>
      </c>
      <c r="L601" s="137">
        <f>+L$557+L600</f>
        <v>215.11</v>
      </c>
      <c r="M601" s="137">
        <f>+M$557+M600</f>
        <v>181.6</v>
      </c>
      <c r="N601" s="138">
        <f>+N$557+N600</f>
        <v>148.5</v>
      </c>
      <c r="O601" s="119"/>
      <c r="P601" s="136" t="s">
        <v>111</v>
      </c>
    </row>
    <row r="602" spans="1:16" s="118" customFormat="1" ht="14.25">
      <c r="B602" s="139"/>
      <c r="C602" s="225"/>
      <c r="D602" s="225"/>
      <c r="E602" s="225"/>
      <c r="F602" s="225"/>
      <c r="G602" s="225"/>
      <c r="H602" s="225"/>
      <c r="I602" s="140"/>
      <c r="J602" s="140"/>
      <c r="K602" s="140"/>
      <c r="L602" s="140"/>
      <c r="M602" s="140"/>
      <c r="N602" s="151">
        <f>+N601/J601-1</f>
        <v>-0.15186475526871901</v>
      </c>
      <c r="O602" s="119"/>
      <c r="P602" s="142" t="s">
        <v>112</v>
      </c>
    </row>
    <row r="603" spans="1:16" s="149" customFormat="1" ht="14.25">
      <c r="A603" s="143"/>
      <c r="B603" s="144"/>
      <c r="C603" s="145"/>
      <c r="D603" s="145"/>
      <c r="E603" s="145"/>
      <c r="F603" s="145"/>
      <c r="G603" s="145"/>
      <c r="H603" s="145"/>
      <c r="I603" s="145"/>
      <c r="J603" s="145"/>
      <c r="K603" s="145">
        <f>RATE(K$315-$J$315,,-$J601,K601)</f>
        <v>0.16859900622536989</v>
      </c>
      <c r="L603" s="145">
        <f>RATE(L$315-$J$315,,-$J601,L601)</f>
        <v>0.1084079415737435</v>
      </c>
      <c r="M603" s="145">
        <f>RATE(M$315-$J$315,,-$J601,M601)</f>
        <v>1.224312041424116E-2</v>
      </c>
      <c r="N603" s="146">
        <f>RATE(N$315-$J$315,,-$J601,N601)</f>
        <v>-4.0342464768499967E-2</v>
      </c>
      <c r="O603" s="147"/>
      <c r="P603" s="148" t="s">
        <v>113</v>
      </c>
    </row>
    <row r="604" spans="1:16" s="118" customFormat="1" ht="14.25">
      <c r="B604" s="152"/>
      <c r="C604" s="153"/>
      <c r="D604" s="153"/>
      <c r="E604" s="153"/>
      <c r="F604" s="153"/>
      <c r="G604" s="153"/>
      <c r="H604" s="153"/>
      <c r="I604" s="153"/>
      <c r="J604" s="153"/>
      <c r="K604" s="153"/>
      <c r="L604" s="153">
        <f>+K$547+K604</f>
        <v>4</v>
      </c>
      <c r="M604" s="153">
        <f>+L$547+L604</f>
        <v>8</v>
      </c>
      <c r="N604" s="154">
        <f>+M$547+M604</f>
        <v>13</v>
      </c>
      <c r="O604" s="119"/>
      <c r="P604" s="136" t="s">
        <v>110</v>
      </c>
    </row>
    <row r="605" spans="1:16" s="118" customFormat="1" ht="14.25">
      <c r="B605" s="155"/>
      <c r="C605" s="226"/>
      <c r="D605" s="226"/>
      <c r="E605" s="226"/>
      <c r="F605" s="226"/>
      <c r="G605" s="226"/>
      <c r="H605" s="226"/>
      <c r="I605" s="226"/>
      <c r="J605" s="226"/>
      <c r="K605" s="226">
        <f>+K$557+K604</f>
        <v>200.61</v>
      </c>
      <c r="L605" s="226">
        <f>+L$557+L604</f>
        <v>211.11</v>
      </c>
      <c r="M605" s="226">
        <f>+M$557+M604</f>
        <v>177.6</v>
      </c>
      <c r="N605" s="156">
        <f>+N$557+N604</f>
        <v>144.5</v>
      </c>
      <c r="O605" s="119"/>
      <c r="P605" s="136" t="s">
        <v>111</v>
      </c>
    </row>
    <row r="606" spans="1:16" s="118" customFormat="1" ht="14.25">
      <c r="B606" s="139"/>
      <c r="C606" s="225"/>
      <c r="D606" s="225"/>
      <c r="E606" s="225"/>
      <c r="F606" s="225"/>
      <c r="G606" s="225"/>
      <c r="H606" s="225"/>
      <c r="I606" s="140"/>
      <c r="J606" s="140"/>
      <c r="K606" s="140"/>
      <c r="L606" s="140"/>
      <c r="M606" s="140"/>
      <c r="N606" s="151">
        <f>+N605/K605-1</f>
        <v>-0.27969692438063909</v>
      </c>
      <c r="O606" s="119"/>
      <c r="P606" s="142" t="s">
        <v>112</v>
      </c>
    </row>
    <row r="607" spans="1:16" s="103" customFormat="1" ht="14.25">
      <c r="A607" s="97"/>
      <c r="B607" s="98"/>
      <c r="C607" s="99"/>
      <c r="D607" s="99"/>
      <c r="E607" s="99"/>
      <c r="F607" s="99"/>
      <c r="G607" s="99"/>
      <c r="H607" s="99"/>
      <c r="I607" s="99"/>
      <c r="J607" s="99"/>
      <c r="K607" s="99"/>
      <c r="L607" s="99">
        <f>RATE(L$315-$K$315,,-$K605,L605)</f>
        <v>5.2340361896216471E-2</v>
      </c>
      <c r="M607" s="99">
        <f>RATE(M$315-$K$315,,-$K605,M605)</f>
        <v>-5.9096266612925968E-2</v>
      </c>
      <c r="N607" s="100">
        <f>RATE(N$315-$K$315,,-$K605,N605)</f>
        <v>-0.10359330865243033</v>
      </c>
      <c r="O607" s="101"/>
      <c r="P607" s="102" t="s">
        <v>113</v>
      </c>
    </row>
    <row r="608" spans="1:16" s="118" customFormat="1" ht="14.25">
      <c r="B608" s="152"/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153">
        <f>+L$547+L608</f>
        <v>4</v>
      </c>
      <c r="N608" s="154">
        <f>+M$547+M608</f>
        <v>9</v>
      </c>
      <c r="O608" s="119"/>
      <c r="P608" s="136" t="s">
        <v>110</v>
      </c>
    </row>
    <row r="609" spans="1:16" s="118" customFormat="1" ht="14.25">
      <c r="B609" s="155"/>
      <c r="C609" s="226"/>
      <c r="D609" s="226"/>
      <c r="E609" s="226"/>
      <c r="F609" s="226"/>
      <c r="G609" s="226"/>
      <c r="H609" s="226"/>
      <c r="I609" s="226"/>
      <c r="J609" s="226"/>
      <c r="K609" s="226"/>
      <c r="L609" s="226">
        <f>+L$557+L608</f>
        <v>207.11</v>
      </c>
      <c r="M609" s="226">
        <f>+M$557+M608</f>
        <v>173.6</v>
      </c>
      <c r="N609" s="156">
        <f>+N$557+N608</f>
        <v>140.5</v>
      </c>
      <c r="O609" s="119"/>
      <c r="P609" s="136" t="s">
        <v>111</v>
      </c>
    </row>
    <row r="610" spans="1:16" s="118" customFormat="1" ht="14.25">
      <c r="B610" s="139"/>
      <c r="C610" s="225"/>
      <c r="D610" s="225"/>
      <c r="E610" s="225"/>
      <c r="F610" s="225"/>
      <c r="G610" s="225"/>
      <c r="H610" s="225"/>
      <c r="I610" s="140"/>
      <c r="J610" s="140"/>
      <c r="K610" s="140"/>
      <c r="L610" s="140"/>
      <c r="M610" s="140"/>
      <c r="N610" s="151">
        <f>+N609/L609-1</f>
        <v>-0.32161653227753373</v>
      </c>
      <c r="O610" s="119"/>
      <c r="P610" s="142" t="s">
        <v>112</v>
      </c>
    </row>
    <row r="611" spans="1:16" s="103" customFormat="1" ht="14.25">
      <c r="A611" s="97"/>
      <c r="B611" s="98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>
        <f>RATE(M$315-$L$315,,-$L609,M609)</f>
        <v>-0.16179807831587087</v>
      </c>
      <c r="N611" s="100">
        <f>RATE(N$315-$L$315,,-$L609,N609)</f>
        <v>-0.17635962476183445</v>
      </c>
      <c r="O611" s="101"/>
      <c r="P611" s="102" t="s">
        <v>113</v>
      </c>
    </row>
    <row r="612" spans="1:16" s="118" customFormat="1" ht="14.25">
      <c r="B612" s="152"/>
      <c r="C612" s="153"/>
      <c r="D612" s="153"/>
      <c r="E612" s="153"/>
      <c r="F612" s="153"/>
      <c r="G612" s="153"/>
      <c r="H612" s="153"/>
      <c r="I612" s="153"/>
      <c r="J612" s="153"/>
      <c r="K612" s="153"/>
      <c r="L612" s="153"/>
      <c r="M612" s="153"/>
      <c r="N612" s="154">
        <f>+M$547+M612</f>
        <v>5</v>
      </c>
      <c r="O612" s="119"/>
      <c r="P612" s="136" t="s">
        <v>110</v>
      </c>
    </row>
    <row r="613" spans="1:16" s="118" customFormat="1" ht="14.25">
      <c r="B613" s="155"/>
      <c r="C613" s="226"/>
      <c r="D613" s="226"/>
      <c r="E613" s="226"/>
      <c r="F613" s="226"/>
      <c r="G613" s="226"/>
      <c r="H613" s="226"/>
      <c r="I613" s="226"/>
      <c r="J613" s="226"/>
      <c r="K613" s="226"/>
      <c r="L613" s="226"/>
      <c r="M613" s="226">
        <f>+M$557+M612</f>
        <v>169.6</v>
      </c>
      <c r="N613" s="156">
        <f>+N$557+N612</f>
        <v>136.5</v>
      </c>
      <c r="O613" s="119"/>
      <c r="P613" s="136" t="s">
        <v>111</v>
      </c>
    </row>
    <row r="614" spans="1:16" s="118" customFormat="1" ht="14.25">
      <c r="B614" s="139"/>
      <c r="C614" s="225"/>
      <c r="D614" s="225"/>
      <c r="E614" s="225"/>
      <c r="F614" s="225"/>
      <c r="G614" s="225"/>
      <c r="H614" s="225"/>
      <c r="I614" s="140"/>
      <c r="J614" s="140"/>
      <c r="K614" s="140"/>
      <c r="L614" s="140"/>
      <c r="M614" s="140"/>
      <c r="N614" s="151">
        <f>+N613/M613-1</f>
        <v>-0.19516509433962259</v>
      </c>
      <c r="O614" s="119"/>
      <c r="P614" s="142" t="s">
        <v>112</v>
      </c>
    </row>
    <row r="615" spans="1:16" s="103" customFormat="1" ht="14.25">
      <c r="A615" s="97"/>
      <c r="B615" s="98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100">
        <f>RATE(N$315-$M$315,,-$M613,N613)</f>
        <v>-0.19516509433962273</v>
      </c>
      <c r="O615" s="101"/>
      <c r="P615" s="102" t="s">
        <v>113</v>
      </c>
    </row>
  </sheetData>
  <mergeCells count="47">
    <mergeCell ref="B341:N341"/>
    <mergeCell ref="B316:N316"/>
    <mergeCell ref="B317:N317"/>
    <mergeCell ref="B323:N323"/>
    <mergeCell ref="B329:N329"/>
    <mergeCell ref="B335:N335"/>
    <mergeCell ref="B398:N398"/>
    <mergeCell ref="B347:N347"/>
    <mergeCell ref="B352:N352"/>
    <mergeCell ref="B353:N353"/>
    <mergeCell ref="B359:N359"/>
    <mergeCell ref="B365:N365"/>
    <mergeCell ref="B371:N371"/>
    <mergeCell ref="B377:N377"/>
    <mergeCell ref="B378:N378"/>
    <mergeCell ref="B384:N384"/>
    <mergeCell ref="B390:N390"/>
    <mergeCell ref="B391:N391"/>
    <mergeCell ref="B473:N473"/>
    <mergeCell ref="B405:N405"/>
    <mergeCell ref="B411:N411"/>
    <mergeCell ref="B417:N417"/>
    <mergeCell ref="B418:N418"/>
    <mergeCell ref="B426:N426"/>
    <mergeCell ref="B434:N434"/>
    <mergeCell ref="B435:N435"/>
    <mergeCell ref="B443:N443"/>
    <mergeCell ref="B450:N450"/>
    <mergeCell ref="B458:N458"/>
    <mergeCell ref="B466:N466"/>
    <mergeCell ref="B480:N480"/>
    <mergeCell ref="B487:N487"/>
    <mergeCell ref="B495:N495"/>
    <mergeCell ref="B496:N496"/>
    <mergeCell ref="B502:N502"/>
    <mergeCell ref="B508:N508"/>
    <mergeCell ref="B513:N513"/>
    <mergeCell ref="B514:N514"/>
    <mergeCell ref="B519:N519"/>
    <mergeCell ref="B524:N524"/>
    <mergeCell ref="B558:N558"/>
    <mergeCell ref="B567:N567"/>
    <mergeCell ref="B529:N529"/>
    <mergeCell ref="B534:N534"/>
    <mergeCell ref="B535:N535"/>
    <mergeCell ref="B539:N539"/>
    <mergeCell ref="B542:N542"/>
  </mergeCells>
  <conditionalFormatting sqref="P436:P439 P467:P470 P441 P493 P472 P488:P491 O417:P418 O315:P315 B417 P449 C318:M322 C324:M328 C334:M334 C336:M340 C346:M346 P389 P392:P397 B507 N324:N326 N336:N338 B342:N344 B345:M345 B348:N350 B354:N356 B357:M357 B360:N362 B363:M363 B364:N364 B366:N368 B369:M369 B372:N374 B375:M375 B379:N381 B382:M382 B385:N387 B388:M388 B424:N424 B472 B501 B525:N528 B456:N456 B464:N464 B479:N479 B493:N493 O487:P487 B487 O480:P480 B480 O458:P458 B458 B441 O405:P405 B405 O390:P391 B390:B391 B384 B377:B378 B371 B365 B351:M351 B352:B353 B347 B341 B335:B339 B329 B323:B327 B316:B317 B443">
    <cfRule type="cellIs" dxfId="3882" priority="885" operator="lessThan">
      <formula>0</formula>
    </cfRule>
  </conditionalFormatting>
  <conditionalFormatting sqref="O487">
    <cfRule type="cellIs" dxfId="3881" priority="880" operator="lessThan">
      <formula>0</formula>
    </cfRule>
  </conditionalFormatting>
  <conditionalFormatting sqref="B315:N315">
    <cfRule type="cellIs" dxfId="3880" priority="879" operator="lessThan">
      <formula>0</formula>
    </cfRule>
  </conditionalFormatting>
  <conditionalFormatting sqref="O434">
    <cfRule type="cellIs" dxfId="3879" priority="881" operator="lessThan">
      <formula>0</formula>
    </cfRule>
  </conditionalFormatting>
  <conditionalFormatting sqref="P443:P449">
    <cfRule type="cellIs" dxfId="3878" priority="882" operator="lessThan">
      <formula>0</formula>
    </cfRule>
  </conditionalFormatting>
  <conditionalFormatting sqref="O435">
    <cfRule type="cellIs" dxfId="3877" priority="883" operator="lessThan">
      <formula>0</formula>
    </cfRule>
  </conditionalFormatting>
  <conditionalFormatting sqref="O466">
    <cfRule type="cellIs" dxfId="3876" priority="884" operator="lessThan">
      <formula>0</formula>
    </cfRule>
  </conditionalFormatting>
  <conditionalFormatting sqref="B315:N315">
    <cfRule type="cellIs" dxfId="3875" priority="878" operator="lessThan">
      <formula>0</formula>
    </cfRule>
  </conditionalFormatting>
  <conditionalFormatting sqref="P492">
    <cfRule type="cellIs" dxfId="3874" priority="869" operator="lessThan">
      <formula>0</formula>
    </cfRule>
  </conditionalFormatting>
  <conditionalFormatting sqref="P419:P422">
    <cfRule type="cellIs" dxfId="3873" priority="877" operator="lessThan">
      <formula>0</formula>
    </cfRule>
  </conditionalFormatting>
  <conditionalFormatting sqref="P423">
    <cfRule type="cellIs" dxfId="3872" priority="876" operator="lessThan">
      <formula>0</formula>
    </cfRule>
  </conditionalFormatting>
  <conditionalFormatting sqref="P423">
    <cfRule type="cellIs" dxfId="3871" priority="875" operator="lessThan">
      <formula>0</formula>
    </cfRule>
  </conditionalFormatting>
  <conditionalFormatting sqref="B434">
    <cfRule type="cellIs" dxfId="3870" priority="874" operator="lessThan">
      <formula>0</formula>
    </cfRule>
  </conditionalFormatting>
  <conditionalFormatting sqref="P471">
    <cfRule type="cellIs" dxfId="3869" priority="871" operator="lessThan">
      <formula>0</formula>
    </cfRule>
  </conditionalFormatting>
  <conditionalFormatting sqref="P440">
    <cfRule type="cellIs" dxfId="3868" priority="873" operator="lessThan">
      <formula>0</formula>
    </cfRule>
  </conditionalFormatting>
  <conditionalFormatting sqref="P440">
    <cfRule type="cellIs" dxfId="3867" priority="872" operator="lessThan">
      <formula>0</formula>
    </cfRule>
  </conditionalFormatting>
  <conditionalFormatting sqref="O443">
    <cfRule type="cellIs" dxfId="3866" priority="862" operator="lessThan">
      <formula>0</formula>
    </cfRule>
  </conditionalFormatting>
  <conditionalFormatting sqref="P471">
    <cfRule type="cellIs" dxfId="3865" priority="870" operator="lessThan">
      <formula>0</formula>
    </cfRule>
  </conditionalFormatting>
  <conditionalFormatting sqref="O488:O491">
    <cfRule type="cellIs" dxfId="3864" priority="864" operator="lessThan">
      <formula>0</formula>
    </cfRule>
  </conditionalFormatting>
  <conditionalFormatting sqref="O467:O470">
    <cfRule type="cellIs" dxfId="3863" priority="865" operator="lessThan">
      <formula>0</formula>
    </cfRule>
  </conditionalFormatting>
  <conditionalFormatting sqref="P333">
    <cfRule type="cellIs" dxfId="3862" priority="823" operator="lessThan">
      <formula>0</formula>
    </cfRule>
  </conditionalFormatting>
  <conditionalFormatting sqref="P492">
    <cfRule type="cellIs" dxfId="3861" priority="868" operator="lessThan">
      <formula>0</formula>
    </cfRule>
  </conditionalFormatting>
  <conditionalFormatting sqref="P448">
    <cfRule type="cellIs" dxfId="3860" priority="861" operator="lessThan">
      <formula>0</formula>
    </cfRule>
  </conditionalFormatting>
  <conditionalFormatting sqref="J320:N321 K318:N319">
    <cfRule type="cellIs" dxfId="3859" priority="850" operator="lessThan">
      <formula>0</formula>
    </cfRule>
  </conditionalFormatting>
  <conditionalFormatting sqref="O443:O447">
    <cfRule type="cellIs" dxfId="3858" priority="867" operator="lessThan">
      <formula>0</formula>
    </cfRule>
  </conditionalFormatting>
  <conditionalFormatting sqref="O436:O439">
    <cfRule type="cellIs" dxfId="3857" priority="866" operator="lessThan">
      <formula>0</formula>
    </cfRule>
  </conditionalFormatting>
  <conditionalFormatting sqref="P448">
    <cfRule type="cellIs" dxfId="3856" priority="860" operator="lessThan">
      <formula>0</formula>
    </cfRule>
  </conditionalFormatting>
  <conditionalFormatting sqref="P321">
    <cfRule type="cellIs" dxfId="3855" priority="843" operator="lessThan">
      <formula>0</formula>
    </cfRule>
  </conditionalFormatting>
  <conditionalFormatting sqref="P444:P447 B443">
    <cfRule type="cellIs" dxfId="3854" priority="863" operator="lessThan">
      <formula>0</formula>
    </cfRule>
  </conditionalFormatting>
  <conditionalFormatting sqref="O459:O462">
    <cfRule type="cellIs" dxfId="3853" priority="855" operator="lessThan">
      <formula>0</formula>
    </cfRule>
  </conditionalFormatting>
  <conditionalFormatting sqref="P459:P462 P464">
    <cfRule type="cellIs" dxfId="3852" priority="858" operator="lessThan">
      <formula>0</formula>
    </cfRule>
  </conditionalFormatting>
  <conditionalFormatting sqref="P463">
    <cfRule type="cellIs" dxfId="3851" priority="857" operator="lessThan">
      <formula>0</formula>
    </cfRule>
  </conditionalFormatting>
  <conditionalFormatting sqref="P406:P410">
    <cfRule type="cellIs" dxfId="3850" priority="854" operator="lessThan">
      <formula>0</formula>
    </cfRule>
  </conditionalFormatting>
  <conditionalFormatting sqref="P463">
    <cfRule type="cellIs" dxfId="3849" priority="856" operator="lessThan">
      <formula>0</formula>
    </cfRule>
  </conditionalFormatting>
  <conditionalFormatting sqref="J318">
    <cfRule type="cellIs" dxfId="3848" priority="849" operator="lessThan">
      <formula>0</formula>
    </cfRule>
  </conditionalFormatting>
  <conditionalFormatting sqref="O444:O447">
    <cfRule type="cellIs" dxfId="3847" priority="859" operator="lessThan">
      <formula>0</formula>
    </cfRule>
  </conditionalFormatting>
  <conditionalFormatting sqref="O316:P317 P318:P320">
    <cfRule type="cellIs" dxfId="3846" priority="853" operator="lessThan">
      <formula>0</formula>
    </cfRule>
  </conditionalFormatting>
  <conditionalFormatting sqref="B353">
    <cfRule type="cellIs" dxfId="3845" priority="785" operator="lessThan">
      <formula>0</formula>
    </cfRule>
  </conditionalFormatting>
  <conditionalFormatting sqref="B316">
    <cfRule type="cellIs" dxfId="3844" priority="848" operator="lessThan">
      <formula>0</formula>
    </cfRule>
  </conditionalFormatting>
  <conditionalFormatting sqref="O354:O356">
    <cfRule type="cellIs" dxfId="3843" priority="789" operator="lessThan">
      <formula>0</formula>
    </cfRule>
  </conditionalFormatting>
  <conditionalFormatting sqref="P357">
    <cfRule type="cellIs" dxfId="3842" priority="787" operator="lessThan">
      <formula>0</formula>
    </cfRule>
  </conditionalFormatting>
  <conditionalFormatting sqref="O316:O317">
    <cfRule type="cellIs" dxfId="3841" priority="852" operator="lessThan">
      <formula>0</formula>
    </cfRule>
  </conditionalFormatting>
  <conditionalFormatting sqref="O318:O321">
    <cfRule type="cellIs" dxfId="3840" priority="851" operator="lessThan">
      <formula>0</formula>
    </cfRule>
  </conditionalFormatting>
  <conditionalFormatting sqref="P507">
    <cfRule type="cellIs" dxfId="3839" priority="730" operator="lessThan">
      <formula>0</formula>
    </cfRule>
  </conditionalFormatting>
  <conditionalFormatting sqref="P322">
    <cfRule type="cellIs" dxfId="3838" priority="846" operator="lessThan">
      <formula>0</formula>
    </cfRule>
  </conditionalFormatting>
  <conditionalFormatting sqref="O347:P347 P348:P350">
    <cfRule type="cellIs" dxfId="3837" priority="803" operator="lessThan">
      <formula>0</formula>
    </cfRule>
  </conditionalFormatting>
  <conditionalFormatting sqref="O348:O350">
    <cfRule type="cellIs" dxfId="3836" priority="801" operator="lessThan">
      <formula>0</formula>
    </cfRule>
  </conditionalFormatting>
  <conditionalFormatting sqref="C324:J324">
    <cfRule type="cellIs" dxfId="3835" priority="837" operator="lessThan">
      <formula>0</formula>
    </cfRule>
  </conditionalFormatting>
  <conditionalFormatting sqref="H340">
    <cfRule type="cellIs" dxfId="3834" priority="776" operator="lessThan">
      <formula>0</formula>
    </cfRule>
  </conditionalFormatting>
  <conditionalFormatting sqref="P351">
    <cfRule type="cellIs" dxfId="3833" priority="799" operator="lessThan">
      <formula>0</formula>
    </cfRule>
  </conditionalFormatting>
  <conditionalFormatting sqref="B317">
    <cfRule type="cellIs" dxfId="3832" priority="847" operator="lessThan">
      <formula>0</formula>
    </cfRule>
  </conditionalFormatting>
  <conditionalFormatting sqref="J319">
    <cfRule type="cellIs" dxfId="3831" priority="844" operator="lessThan">
      <formula>0</formula>
    </cfRule>
  </conditionalFormatting>
  <conditionalFormatting sqref="O322">
    <cfRule type="cellIs" dxfId="3830" priority="845" operator="lessThan">
      <formula>0</formula>
    </cfRule>
  </conditionalFormatting>
  <conditionalFormatting sqref="O371">
    <cfRule type="cellIs" dxfId="3829" priority="766" operator="lessThan">
      <formula>0</formula>
    </cfRule>
  </conditionalFormatting>
  <conditionalFormatting sqref="P321">
    <cfRule type="cellIs" dxfId="3828" priority="842" operator="lessThan">
      <formula>0</formula>
    </cfRule>
  </conditionalFormatting>
  <conditionalFormatting sqref="O323:P323 P324:P326">
    <cfRule type="cellIs" dxfId="3827" priority="841" operator="lessThan">
      <formula>0</formula>
    </cfRule>
  </conditionalFormatting>
  <conditionalFormatting sqref="O323">
    <cfRule type="cellIs" dxfId="3826" priority="840" operator="lessThan">
      <formula>0</formula>
    </cfRule>
  </conditionalFormatting>
  <conditionalFormatting sqref="O324:O327">
    <cfRule type="cellIs" dxfId="3825" priority="839" operator="lessThan">
      <formula>0</formula>
    </cfRule>
  </conditionalFormatting>
  <conditionalFormatting sqref="I325 K325:N325 C326:M327 K324:M324">
    <cfRule type="cellIs" dxfId="3824" priority="838" operator="lessThan">
      <formula>0</formula>
    </cfRule>
  </conditionalFormatting>
  <conditionalFormatting sqref="B323">
    <cfRule type="cellIs" dxfId="3823" priority="835" operator="lessThan">
      <formula>0</formula>
    </cfRule>
  </conditionalFormatting>
  <conditionalFormatting sqref="I324">
    <cfRule type="cellIs" dxfId="3822" priority="836" operator="lessThan">
      <formula>0</formula>
    </cfRule>
  </conditionalFormatting>
  <conditionalFormatting sqref="P328">
    <cfRule type="cellIs" dxfId="3821" priority="834" operator="lessThan">
      <formula>0</formula>
    </cfRule>
  </conditionalFormatting>
  <conditionalFormatting sqref="C325:J325">
    <cfRule type="cellIs" dxfId="3820" priority="833" operator="lessThan">
      <formula>0</formula>
    </cfRule>
  </conditionalFormatting>
  <conditionalFormatting sqref="P327">
    <cfRule type="cellIs" dxfId="3819" priority="832" operator="lessThan">
      <formula>0</formula>
    </cfRule>
  </conditionalFormatting>
  <conditionalFormatting sqref="P327">
    <cfRule type="cellIs" dxfId="3818" priority="831" operator="lessThan">
      <formula>0</formula>
    </cfRule>
  </conditionalFormatting>
  <conditionalFormatting sqref="O329:P329 P330:P332">
    <cfRule type="cellIs" dxfId="3817" priority="830" operator="lessThan">
      <formula>0</formula>
    </cfRule>
  </conditionalFormatting>
  <conditionalFormatting sqref="O329">
    <cfRule type="cellIs" dxfId="3816" priority="829" operator="lessThan">
      <formula>0</formula>
    </cfRule>
  </conditionalFormatting>
  <conditionalFormatting sqref="P334">
    <cfRule type="cellIs" dxfId="3815" priority="825" operator="lessThan">
      <formula>0</formula>
    </cfRule>
  </conditionalFormatting>
  <conditionalFormatting sqref="O336:O338">
    <cfRule type="cellIs" dxfId="3814" priority="819" operator="lessThan">
      <formula>0</formula>
    </cfRule>
  </conditionalFormatting>
  <conditionalFormatting sqref="B329">
    <cfRule type="cellIs" dxfId="3813" priority="826" operator="lessThan">
      <formula>0</formula>
    </cfRule>
  </conditionalFormatting>
  <conditionalFormatting sqref="O359">
    <cfRule type="cellIs" dxfId="3812" priority="783" operator="lessThan">
      <formula>0</formula>
    </cfRule>
  </conditionalFormatting>
  <conditionalFormatting sqref="O335:P335 P336:P338">
    <cfRule type="cellIs" dxfId="3811" priority="821" operator="lessThan">
      <formula>0</formula>
    </cfRule>
  </conditionalFormatting>
  <conditionalFormatting sqref="P333">
    <cfRule type="cellIs" dxfId="3810" priority="822" operator="lessThan">
      <formula>0</formula>
    </cfRule>
  </conditionalFormatting>
  <conditionalFormatting sqref="O335">
    <cfRule type="cellIs" dxfId="3809" priority="820" operator="lessThan">
      <formula>0</formula>
    </cfRule>
  </conditionalFormatting>
  <conditionalFormatting sqref="P339">
    <cfRule type="cellIs" dxfId="3808" priority="811" operator="lessThan">
      <formula>0</formula>
    </cfRule>
  </conditionalFormatting>
  <conditionalFormatting sqref="I337 K336:N337 C338:N338 C339:M339">
    <cfRule type="cellIs" dxfId="3807" priority="818" operator="lessThan">
      <formula>0</formula>
    </cfRule>
  </conditionalFormatting>
  <conditionalFormatting sqref="I336">
    <cfRule type="cellIs" dxfId="3806" priority="816" operator="lessThan">
      <formula>0</formula>
    </cfRule>
  </conditionalFormatting>
  <conditionalFormatting sqref="C336:J336">
    <cfRule type="cellIs" dxfId="3805" priority="817" operator="lessThan">
      <formula>0</formula>
    </cfRule>
  </conditionalFormatting>
  <conditionalFormatting sqref="B335">
    <cfRule type="cellIs" dxfId="3804" priority="815" operator="lessThan">
      <formula>0</formula>
    </cfRule>
  </conditionalFormatting>
  <conditionalFormatting sqref="P340">
    <cfRule type="cellIs" dxfId="3803" priority="814" operator="lessThan">
      <formula>0</formula>
    </cfRule>
  </conditionalFormatting>
  <conditionalFormatting sqref="O365">
    <cfRule type="cellIs" dxfId="3802" priority="772" operator="lessThan">
      <formula>0</formula>
    </cfRule>
  </conditionalFormatting>
  <conditionalFormatting sqref="C337:J337">
    <cfRule type="cellIs" dxfId="3801" priority="813" operator="lessThan">
      <formula>0</formula>
    </cfRule>
  </conditionalFormatting>
  <conditionalFormatting sqref="P339">
    <cfRule type="cellIs" dxfId="3800" priority="812" operator="lessThan">
      <formula>0</formula>
    </cfRule>
  </conditionalFormatting>
  <conditionalFormatting sqref="O341:P341 P342:P344">
    <cfRule type="cellIs" dxfId="3799" priority="810" operator="lessThan">
      <formula>0</formula>
    </cfRule>
  </conditionalFormatting>
  <conditionalFormatting sqref="O341">
    <cfRule type="cellIs" dxfId="3798" priority="809" operator="lessThan">
      <formula>0</formula>
    </cfRule>
  </conditionalFormatting>
  <conditionalFormatting sqref="O342:O344">
    <cfRule type="cellIs" dxfId="3797" priority="808" operator="lessThan">
      <formula>0</formula>
    </cfRule>
  </conditionalFormatting>
  <conditionalFormatting sqref="B341">
    <cfRule type="cellIs" dxfId="3796" priority="807" operator="lessThan">
      <formula>0</formula>
    </cfRule>
  </conditionalFormatting>
  <conditionalFormatting sqref="P345">
    <cfRule type="cellIs" dxfId="3795" priority="805" operator="lessThan">
      <formula>0</formula>
    </cfRule>
  </conditionalFormatting>
  <conditionalFormatting sqref="P346">
    <cfRule type="cellIs" dxfId="3794" priority="806" operator="lessThan">
      <formula>0</formula>
    </cfRule>
  </conditionalFormatting>
  <conditionalFormatting sqref="P345">
    <cfRule type="cellIs" dxfId="3793" priority="804" operator="lessThan">
      <formula>0</formula>
    </cfRule>
  </conditionalFormatting>
  <conditionalFormatting sqref="C346:M346">
    <cfRule type="cellIs" dxfId="3792" priority="798" operator="lessThan">
      <formula>0</formula>
    </cfRule>
  </conditionalFormatting>
  <conditionalFormatting sqref="C340:M340">
    <cfRule type="cellIs" dxfId="3791" priority="797" operator="lessThan">
      <formula>0</formula>
    </cfRule>
  </conditionalFormatting>
  <conditionalFormatting sqref="B378">
    <cfRule type="cellIs" dxfId="3790" priority="757" operator="lessThan">
      <formula>0</formula>
    </cfRule>
  </conditionalFormatting>
  <conditionalFormatting sqref="P379:P381">
    <cfRule type="cellIs" dxfId="3789" priority="756" operator="lessThan">
      <formula>0</formula>
    </cfRule>
  </conditionalFormatting>
  <conditionalFormatting sqref="H328">
    <cfRule type="cellIs" dxfId="3788" priority="774" operator="lessThan">
      <formula>0</formula>
    </cfRule>
  </conditionalFormatting>
  <conditionalFormatting sqref="O365:P365 P366:P368">
    <cfRule type="cellIs" dxfId="3787" priority="773" operator="lessThan">
      <formula>0</formula>
    </cfRule>
  </conditionalFormatting>
  <conditionalFormatting sqref="O366:O368">
    <cfRule type="cellIs" dxfId="3786" priority="771" operator="lessThan">
      <formula>0</formula>
    </cfRule>
  </conditionalFormatting>
  <conditionalFormatting sqref="P369">
    <cfRule type="cellIs" dxfId="3785" priority="770" operator="lessThan">
      <formula>0</formula>
    </cfRule>
  </conditionalFormatting>
  <conditionalFormatting sqref="P369">
    <cfRule type="cellIs" dxfId="3784" priority="769" operator="lessThan">
      <formula>0</formula>
    </cfRule>
  </conditionalFormatting>
  <conditionalFormatting sqref="B365">
    <cfRule type="cellIs" dxfId="3783" priority="768" operator="lessThan">
      <formula>0</formula>
    </cfRule>
  </conditionalFormatting>
  <conditionalFormatting sqref="O371:P371 P372:P374">
    <cfRule type="cellIs" dxfId="3782" priority="767" operator="lessThan">
      <formula>0</formula>
    </cfRule>
  </conditionalFormatting>
  <conditionalFormatting sqref="O372:O374">
    <cfRule type="cellIs" dxfId="3781" priority="765" operator="lessThan">
      <formula>0</formula>
    </cfRule>
  </conditionalFormatting>
  <conditionalFormatting sqref="O377">
    <cfRule type="cellIs" dxfId="3780" priority="764" operator="lessThan">
      <formula>0</formula>
    </cfRule>
  </conditionalFormatting>
  <conditionalFormatting sqref="O347">
    <cfRule type="cellIs" dxfId="3779" priority="802" operator="lessThan">
      <formula>0</formula>
    </cfRule>
  </conditionalFormatting>
  <conditionalFormatting sqref="P375">
    <cfRule type="cellIs" dxfId="3778" priority="762" operator="lessThan">
      <formula>0</formula>
    </cfRule>
  </conditionalFormatting>
  <conditionalFormatting sqref="P351">
    <cfRule type="cellIs" dxfId="3777" priority="800" operator="lessThan">
      <formula>0</formula>
    </cfRule>
  </conditionalFormatting>
  <conditionalFormatting sqref="P370">
    <cfRule type="cellIs" dxfId="3776" priority="760" operator="lessThan">
      <formula>0</formula>
    </cfRule>
  </conditionalFormatting>
  <conditionalFormatting sqref="O353:P353 P354:P356">
    <cfRule type="cellIs" dxfId="3775" priority="791" operator="lessThan">
      <formula>0</formula>
    </cfRule>
  </conditionalFormatting>
  <conditionalFormatting sqref="O353">
    <cfRule type="cellIs" dxfId="3774" priority="790" operator="lessThan">
      <formula>0</formula>
    </cfRule>
  </conditionalFormatting>
  <conditionalFormatting sqref="B371">
    <cfRule type="cellIs" dxfId="3773" priority="761" operator="lessThan">
      <formula>0</formula>
    </cfRule>
  </conditionalFormatting>
  <conditionalFormatting sqref="P358">
    <cfRule type="cellIs" dxfId="3772" priority="788" operator="lessThan">
      <formula>0</formula>
    </cfRule>
  </conditionalFormatting>
  <conditionalFormatting sqref="P357">
    <cfRule type="cellIs" dxfId="3771" priority="786" operator="lessThan">
      <formula>0</formula>
    </cfRule>
  </conditionalFormatting>
  <conditionalFormatting sqref="H327">
    <cfRule type="cellIs" dxfId="3770" priority="775" operator="lessThan">
      <formula>0</formula>
    </cfRule>
  </conditionalFormatting>
  <conditionalFormatting sqref="P375">
    <cfRule type="cellIs" dxfId="3769" priority="763" operator="lessThan">
      <formula>0</formula>
    </cfRule>
  </conditionalFormatting>
  <conditionalFormatting sqref="P382">
    <cfRule type="cellIs" dxfId="3768" priority="753" operator="lessThan">
      <formula>0</formula>
    </cfRule>
  </conditionalFormatting>
  <conditionalFormatting sqref="P376:P377">
    <cfRule type="cellIs" dxfId="3767" priority="759" operator="lessThan">
      <formula>0</formula>
    </cfRule>
  </conditionalFormatting>
  <conditionalFormatting sqref="B377">
    <cfRule type="cellIs" dxfId="3766" priority="758" operator="lessThan">
      <formula>0</formula>
    </cfRule>
  </conditionalFormatting>
  <conditionalFormatting sqref="J505:N506 K503:N503 K504:M504">
    <cfRule type="cellIs" dxfId="3765" priority="735" operator="lessThan">
      <formula>0</formula>
    </cfRule>
  </conditionalFormatting>
  <conditionalFormatting sqref="O360:O362">
    <cfRule type="cellIs" dxfId="3764" priority="782" operator="lessThan">
      <formula>0</formula>
    </cfRule>
  </conditionalFormatting>
  <conditionalFormatting sqref="J334:M334">
    <cfRule type="cellIs" dxfId="3763" priority="796" operator="lessThan">
      <formula>0</formula>
    </cfRule>
  </conditionalFormatting>
  <conditionalFormatting sqref="C328:M328">
    <cfRule type="cellIs" dxfId="3762" priority="795" operator="lessThan">
      <formula>0</formula>
    </cfRule>
  </conditionalFormatting>
  <conditionalFormatting sqref="J322:N322">
    <cfRule type="cellIs" dxfId="3761" priority="794" operator="lessThan">
      <formula>0</formula>
    </cfRule>
  </conditionalFormatting>
  <conditionalFormatting sqref="B347">
    <cfRule type="cellIs" dxfId="3760" priority="793" operator="lessThan">
      <formula>0</formula>
    </cfRule>
  </conditionalFormatting>
  <conditionalFormatting sqref="B352">
    <cfRule type="cellIs" dxfId="3759" priority="792" operator="lessThan">
      <formula>0</formula>
    </cfRule>
  </conditionalFormatting>
  <conditionalFormatting sqref="P363">
    <cfRule type="cellIs" dxfId="3758" priority="780" operator="lessThan">
      <formula>0</formula>
    </cfRule>
  </conditionalFormatting>
  <conditionalFormatting sqref="J503:N503 J505:N506 J504:M504">
    <cfRule type="cellIs" dxfId="3757" priority="734" operator="lessThan">
      <formula>0</formula>
    </cfRule>
  </conditionalFormatting>
  <conditionalFormatting sqref="P503:P505">
    <cfRule type="cellIs" dxfId="3756" priority="737" operator="lessThan">
      <formula>0</formula>
    </cfRule>
  </conditionalFormatting>
  <conditionalFormatting sqref="O359:P359 P360:P362">
    <cfRule type="cellIs" dxfId="3755" priority="784" operator="lessThan">
      <formula>0</formula>
    </cfRule>
  </conditionalFormatting>
  <conditionalFormatting sqref="P364">
    <cfRule type="cellIs" dxfId="3754" priority="781" operator="lessThan">
      <formula>0</formula>
    </cfRule>
  </conditionalFormatting>
  <conditionalFormatting sqref="P363">
    <cfRule type="cellIs" dxfId="3753" priority="779" operator="lessThan">
      <formula>0</formula>
    </cfRule>
  </conditionalFormatting>
  <conditionalFormatting sqref="H525:H528">
    <cfRule type="cellIs" dxfId="3752" priority="708" operator="lessThan">
      <formula>0</formula>
    </cfRule>
  </conditionalFormatting>
  <conditionalFormatting sqref="P506">
    <cfRule type="cellIs" dxfId="3751" priority="731" operator="lessThan">
      <formula>0</formula>
    </cfRule>
  </conditionalFormatting>
  <conditionalFormatting sqref="H521:H523">
    <cfRule type="cellIs" dxfId="3750" priority="721" operator="lessThan">
      <formula>0</formula>
    </cfRule>
  </conditionalFormatting>
  <conditionalFormatting sqref="J504">
    <cfRule type="cellIs" dxfId="3749" priority="733" operator="lessThan">
      <formula>0</formula>
    </cfRule>
  </conditionalFormatting>
  <conditionalFormatting sqref="O503:O506">
    <cfRule type="cellIs" dxfId="3748" priority="736" operator="lessThan">
      <formula>0</formula>
    </cfRule>
  </conditionalFormatting>
  <conditionalFormatting sqref="P523">
    <cfRule type="cellIs" dxfId="3747" priority="722" operator="lessThan">
      <formula>0</formula>
    </cfRule>
  </conditionalFormatting>
  <conditionalFormatting sqref="P506">
    <cfRule type="cellIs" dxfId="3746" priority="732" operator="lessThan">
      <formula>0</formula>
    </cfRule>
  </conditionalFormatting>
  <conditionalFormatting sqref="H346">
    <cfRule type="cellIs" dxfId="3745" priority="778" operator="lessThan">
      <formula>0</formula>
    </cfRule>
  </conditionalFormatting>
  <conditionalFormatting sqref="H339">
    <cfRule type="cellIs" dxfId="3744" priority="777" operator="lessThan">
      <formula>0</formula>
    </cfRule>
  </conditionalFormatting>
  <conditionalFormatting sqref="I531 K530:N531 C532:N533">
    <cfRule type="cellIs" dxfId="3743" priority="703" operator="lessThan">
      <formula>0</formula>
    </cfRule>
  </conditionalFormatting>
  <conditionalFormatting sqref="O530:O533">
    <cfRule type="cellIs" dxfId="3742" priority="704" operator="lessThan">
      <formula>0</formula>
    </cfRule>
  </conditionalFormatting>
  <conditionalFormatting sqref="P385:P387">
    <cfRule type="cellIs" dxfId="3741" priority="752" operator="lessThan">
      <formula>0</formula>
    </cfRule>
  </conditionalFormatting>
  <conditionalFormatting sqref="O379:O381">
    <cfRule type="cellIs" dxfId="3740" priority="755" operator="lessThan">
      <formula>0</formula>
    </cfRule>
  </conditionalFormatting>
  <conditionalFormatting sqref="B524">
    <cfRule type="cellIs" dxfId="3739" priority="706" operator="lessThan">
      <formula>0</formula>
    </cfRule>
  </conditionalFormatting>
  <conditionalFormatting sqref="P530:P532">
    <cfRule type="cellIs" dxfId="3738" priority="705" operator="lessThan">
      <formula>0</formula>
    </cfRule>
  </conditionalFormatting>
  <conditionalFormatting sqref="P383">
    <cfRule type="cellIs" dxfId="3737" priority="748" operator="lessThan">
      <formula>0</formula>
    </cfRule>
  </conditionalFormatting>
  <conditionalFormatting sqref="J499:N499 K497:N498 J500:M500">
    <cfRule type="cellIs" dxfId="3736" priority="744" operator="lessThan">
      <formula>0</formula>
    </cfRule>
  </conditionalFormatting>
  <conditionalFormatting sqref="H525">
    <cfRule type="cellIs" dxfId="3735" priority="707" operator="lessThan">
      <formula>0</formula>
    </cfRule>
  </conditionalFormatting>
  <conditionalFormatting sqref="J497:N499 J500:M500">
    <cfRule type="cellIs" dxfId="3734" priority="743" operator="lessThan">
      <formula>0</formula>
    </cfRule>
  </conditionalFormatting>
  <conditionalFormatting sqref="C530:N533">
    <cfRule type="cellIs" dxfId="3733" priority="702" operator="lessThan">
      <formula>0</formula>
    </cfRule>
  </conditionalFormatting>
  <conditionalFormatting sqref="B529">
    <cfRule type="cellIs" dxfId="3732" priority="694" operator="lessThan">
      <formula>0</formula>
    </cfRule>
  </conditionalFormatting>
  <conditionalFormatting sqref="O385:O387">
    <cfRule type="cellIs" dxfId="3731" priority="751" operator="lessThan">
      <formula>0</formula>
    </cfRule>
  </conditionalFormatting>
  <conditionalFormatting sqref="P388">
    <cfRule type="cellIs" dxfId="3730" priority="750" operator="lessThan">
      <formula>0</formula>
    </cfRule>
  </conditionalFormatting>
  <conditionalFormatting sqref="P501">
    <cfRule type="cellIs" dxfId="3729" priority="739" operator="lessThan">
      <formula>0</formula>
    </cfRule>
  </conditionalFormatting>
  <conditionalFormatting sqref="P382">
    <cfRule type="cellIs" dxfId="3728" priority="754" operator="lessThan">
      <formula>0</formula>
    </cfRule>
  </conditionalFormatting>
  <conditionalFormatting sqref="P500">
    <cfRule type="cellIs" dxfId="3727" priority="740" operator="lessThan">
      <formula>0</formula>
    </cfRule>
  </conditionalFormatting>
  <conditionalFormatting sqref="P388">
    <cfRule type="cellIs" dxfId="3726" priority="749" operator="lessThan">
      <formula>0</formula>
    </cfRule>
  </conditionalFormatting>
  <conditionalFormatting sqref="C319:I319">
    <cfRule type="cellIs" dxfId="3725" priority="690" operator="lessThan">
      <formula>0</formula>
    </cfRule>
  </conditionalFormatting>
  <conditionalFormatting sqref="B384">
    <cfRule type="cellIs" dxfId="3724" priority="747" operator="lessThan">
      <formula>0</formula>
    </cfRule>
  </conditionalFormatting>
  <conditionalFormatting sqref="C497:I500">
    <cfRule type="cellIs" dxfId="3723" priority="683" operator="lessThan">
      <formula>0</formula>
    </cfRule>
  </conditionalFormatting>
  <conditionalFormatting sqref="P497:P499">
    <cfRule type="cellIs" dxfId="3722" priority="746" operator="lessThan">
      <formula>0</formula>
    </cfRule>
  </conditionalFormatting>
  <conditionalFormatting sqref="P500">
    <cfRule type="cellIs" dxfId="3721" priority="741" operator="lessThan">
      <formula>0</formula>
    </cfRule>
  </conditionalFormatting>
  <conditionalFormatting sqref="H530">
    <cfRule type="cellIs" dxfId="3720" priority="695" operator="lessThan">
      <formula>0</formula>
    </cfRule>
  </conditionalFormatting>
  <conditionalFormatting sqref="B496">
    <cfRule type="cellIs" dxfId="3719" priority="738" operator="lessThan">
      <formula>0</formula>
    </cfRule>
  </conditionalFormatting>
  <conditionalFormatting sqref="O497:O499">
    <cfRule type="cellIs" dxfId="3718" priority="745" operator="lessThan">
      <formula>0</formula>
    </cfRule>
  </conditionalFormatting>
  <conditionalFormatting sqref="J498">
    <cfRule type="cellIs" dxfId="3717" priority="742" operator="lessThan">
      <formula>0</formula>
    </cfRule>
  </conditionalFormatting>
  <conditionalFormatting sqref="C318:I318">
    <cfRule type="cellIs" dxfId="3716" priority="691" operator="lessThan">
      <formula>0</formula>
    </cfRule>
  </conditionalFormatting>
  <conditionalFormatting sqref="C499:I500">
    <cfRule type="cellIs" dxfId="3715" priority="684" operator="lessThan">
      <formula>0</formula>
    </cfRule>
  </conditionalFormatting>
  <conditionalFormatting sqref="O520:O523">
    <cfRule type="cellIs" dxfId="3714" priority="728" operator="lessThan">
      <formula>0</formula>
    </cfRule>
  </conditionalFormatting>
  <conditionalFormatting sqref="P533">
    <cfRule type="cellIs" dxfId="3713" priority="698" operator="lessThan">
      <formula>0</formula>
    </cfRule>
  </conditionalFormatting>
  <conditionalFormatting sqref="I530">
    <cfRule type="cellIs" dxfId="3712" priority="701" operator="lessThan">
      <formula>0</formula>
    </cfRule>
  </conditionalFormatting>
  <conditionalFormatting sqref="C520:N523">
    <cfRule type="cellIs" dxfId="3711" priority="726" operator="lessThan">
      <formula>0</formula>
    </cfRule>
  </conditionalFormatting>
  <conditionalFormatting sqref="I520">
    <cfRule type="cellIs" dxfId="3710" priority="725" operator="lessThan">
      <formula>0</formula>
    </cfRule>
  </conditionalFormatting>
  <conditionalFormatting sqref="P523">
    <cfRule type="cellIs" dxfId="3709" priority="723" operator="lessThan">
      <formula>0</formula>
    </cfRule>
  </conditionalFormatting>
  <conditionalFormatting sqref="H520">
    <cfRule type="cellIs" dxfId="3708" priority="719" operator="lessThan">
      <formula>0</formula>
    </cfRule>
  </conditionalFormatting>
  <conditionalFormatting sqref="H520:H523">
    <cfRule type="cellIs" dxfId="3707" priority="720" operator="lessThan">
      <formula>0</formula>
    </cfRule>
  </conditionalFormatting>
  <conditionalFormatting sqref="C521:J521">
    <cfRule type="cellIs" dxfId="3706" priority="724" operator="lessThan">
      <formula>0</formula>
    </cfRule>
  </conditionalFormatting>
  <conditionalFormatting sqref="I521 K520:N521 C522:N523">
    <cfRule type="cellIs" dxfId="3705" priority="727" operator="lessThan">
      <formula>0</formula>
    </cfRule>
  </conditionalFormatting>
  <conditionalFormatting sqref="P520:P522">
    <cfRule type="cellIs" dxfId="3704" priority="729" operator="lessThan">
      <formula>0</formula>
    </cfRule>
  </conditionalFormatting>
  <conditionalFormatting sqref="B519">
    <cfRule type="cellIs" dxfId="3703" priority="718" operator="lessThan">
      <formula>0</formula>
    </cfRule>
  </conditionalFormatting>
  <conditionalFormatting sqref="P528">
    <cfRule type="cellIs" dxfId="3702" priority="710" operator="lessThan">
      <formula>0</formula>
    </cfRule>
  </conditionalFormatting>
  <conditionalFormatting sqref="I525">
    <cfRule type="cellIs" dxfId="3701" priority="713" operator="lessThan">
      <formula>0</formula>
    </cfRule>
  </conditionalFormatting>
  <conditionalFormatting sqref="C525:N528">
    <cfRule type="cellIs" dxfId="3700" priority="714" operator="lessThan">
      <formula>0</formula>
    </cfRule>
  </conditionalFormatting>
  <conditionalFormatting sqref="P528">
    <cfRule type="cellIs" dxfId="3699" priority="711" operator="lessThan">
      <formula>0</formula>
    </cfRule>
  </conditionalFormatting>
  <conditionalFormatting sqref="O525:O528">
    <cfRule type="cellIs" dxfId="3698" priority="716" operator="lessThan">
      <formula>0</formula>
    </cfRule>
  </conditionalFormatting>
  <conditionalFormatting sqref="C526:J526">
    <cfRule type="cellIs" dxfId="3697" priority="712" operator="lessThan">
      <formula>0</formula>
    </cfRule>
  </conditionalFormatting>
  <conditionalFormatting sqref="H526:H528">
    <cfRule type="cellIs" dxfId="3696" priority="709" operator="lessThan">
      <formula>0</formula>
    </cfRule>
  </conditionalFormatting>
  <conditionalFormatting sqref="I526 K525:N526 C527:N528">
    <cfRule type="cellIs" dxfId="3695" priority="715" operator="lessThan">
      <formula>0</formula>
    </cfRule>
  </conditionalFormatting>
  <conditionalFormatting sqref="P525:P527">
    <cfRule type="cellIs" dxfId="3694" priority="717" operator="lessThan">
      <formula>0</formula>
    </cfRule>
  </conditionalFormatting>
  <conditionalFormatting sqref="P533">
    <cfRule type="cellIs" dxfId="3693" priority="699" operator="lessThan">
      <formula>0</formula>
    </cfRule>
  </conditionalFormatting>
  <conditionalFormatting sqref="H530:H533">
    <cfRule type="cellIs" dxfId="3692" priority="696" operator="lessThan">
      <formula>0</formula>
    </cfRule>
  </conditionalFormatting>
  <conditionalFormatting sqref="C531:J531">
    <cfRule type="cellIs" dxfId="3691" priority="700" operator="lessThan">
      <formula>0</formula>
    </cfRule>
  </conditionalFormatting>
  <conditionalFormatting sqref="H531:H533">
    <cfRule type="cellIs" dxfId="3690" priority="697" operator="lessThan">
      <formula>0</formula>
    </cfRule>
  </conditionalFormatting>
  <conditionalFormatting sqref="C320:I321">
    <cfRule type="cellIs" dxfId="3689" priority="692" operator="lessThan">
      <formula>0</formula>
    </cfRule>
  </conditionalFormatting>
  <conditionalFormatting sqref="O426:P426">
    <cfRule type="cellIs" dxfId="3688" priority="675" operator="lessThan">
      <formula>0</formula>
    </cfRule>
  </conditionalFormatting>
  <conditionalFormatting sqref="O419:O422">
    <cfRule type="cellIs" dxfId="3687" priority="676" operator="lessThan">
      <formula>0</formula>
    </cfRule>
  </conditionalFormatting>
  <conditionalFormatting sqref="P515:P517">
    <cfRule type="cellIs" dxfId="3686" priority="627" operator="lessThan">
      <formula>0</formula>
    </cfRule>
  </conditionalFormatting>
  <conditionalFormatting sqref="B418">
    <cfRule type="cellIs" dxfId="3685" priority="693" operator="lessThan">
      <formula>0</formula>
    </cfRule>
  </conditionalFormatting>
  <conditionalFormatting sqref="C322:I322">
    <cfRule type="cellIs" dxfId="3684" priority="689" operator="lessThan">
      <formula>0</formula>
    </cfRule>
  </conditionalFormatting>
  <conditionalFormatting sqref="C334:I334">
    <cfRule type="cellIs" dxfId="3683" priority="685" operator="lessThan">
      <formula>0</formula>
    </cfRule>
  </conditionalFormatting>
  <conditionalFormatting sqref="C498:I498">
    <cfRule type="cellIs" dxfId="3682" priority="682" operator="lessThan">
      <formula>0</formula>
    </cfRule>
  </conditionalFormatting>
  <conditionalFormatting sqref="P455">
    <cfRule type="cellIs" dxfId="3681" priority="664" operator="lessThan">
      <formula>0</formula>
    </cfRule>
  </conditionalFormatting>
  <conditionalFormatting sqref="P455">
    <cfRule type="cellIs" dxfId="3680" priority="665" operator="lessThan">
      <formula>0</formula>
    </cfRule>
  </conditionalFormatting>
  <conditionalFormatting sqref="C503:I506">
    <cfRule type="cellIs" dxfId="3679" priority="680" operator="lessThan">
      <formula>0</formula>
    </cfRule>
  </conditionalFormatting>
  <conditionalFormatting sqref="C504:I504">
    <cfRule type="cellIs" dxfId="3678" priority="679" operator="lessThan">
      <formula>0</formula>
    </cfRule>
  </conditionalFormatting>
  <conditionalFormatting sqref="C505:I506">
    <cfRule type="cellIs" dxfId="3677" priority="681" operator="lessThan">
      <formula>0</formula>
    </cfRule>
  </conditionalFormatting>
  <conditionalFormatting sqref="C392:C395">
    <cfRule type="cellIs" dxfId="3676" priority="678" operator="lessThan">
      <formula>0</formula>
    </cfRule>
  </conditionalFormatting>
  <conditionalFormatting sqref="O406:O409">
    <cfRule type="cellIs" dxfId="3675" priority="677" operator="lessThan">
      <formula>0</formula>
    </cfRule>
  </conditionalFormatting>
  <conditionalFormatting sqref="P427:P430">
    <cfRule type="cellIs" dxfId="3674" priority="674" operator="lessThan">
      <formula>0</formula>
    </cfRule>
  </conditionalFormatting>
  <conditionalFormatting sqref="P431:P432">
    <cfRule type="cellIs" dxfId="3673" priority="673" operator="lessThan">
      <formula>0</formula>
    </cfRule>
  </conditionalFormatting>
  <conditionalFormatting sqref="P432">
    <cfRule type="cellIs" dxfId="3672" priority="672" operator="lessThan">
      <formula>0</formula>
    </cfRule>
  </conditionalFormatting>
  <conditionalFormatting sqref="P431">
    <cfRule type="cellIs" dxfId="3671" priority="671" operator="lessThan">
      <formula>0</formula>
    </cfRule>
  </conditionalFormatting>
  <conditionalFormatting sqref="O427:O430">
    <cfRule type="cellIs" dxfId="3670" priority="670" operator="lessThan">
      <formula>0</formula>
    </cfRule>
  </conditionalFormatting>
  <conditionalFormatting sqref="B426">
    <cfRule type="cellIs" dxfId="3669" priority="669" operator="lessThan">
      <formula>0</formula>
    </cfRule>
  </conditionalFormatting>
  <conditionalFormatting sqref="C515:N518">
    <cfRule type="cellIs" dxfId="3668" priority="624" operator="lessThan">
      <formula>0</formula>
    </cfRule>
  </conditionalFormatting>
  <conditionalFormatting sqref="P518">
    <cfRule type="cellIs" dxfId="3667" priority="621" operator="lessThan">
      <formula>0</formula>
    </cfRule>
  </conditionalFormatting>
  <conditionalFormatting sqref="O451:O454">
    <cfRule type="cellIs" dxfId="3666" priority="663" operator="lessThan">
      <formula>0</formula>
    </cfRule>
  </conditionalFormatting>
  <conditionalFormatting sqref="H515:H518">
    <cfRule type="cellIs" dxfId="3665" priority="618" operator="lessThan">
      <formula>0</formula>
    </cfRule>
  </conditionalFormatting>
  <conditionalFormatting sqref="P424">
    <cfRule type="cellIs" dxfId="3664" priority="668" operator="lessThan">
      <formula>0</formula>
    </cfRule>
  </conditionalFormatting>
  <conditionalFormatting sqref="P451:P454 P456 P458:P464">
    <cfRule type="cellIs" dxfId="3663" priority="667" operator="lessThan">
      <formula>0</formula>
    </cfRule>
  </conditionalFormatting>
  <conditionalFormatting sqref="O450">
    <cfRule type="cellIs" dxfId="3662" priority="666" operator="lessThan">
      <formula>0</formula>
    </cfRule>
  </conditionalFormatting>
  <conditionalFormatting sqref="O458:O462">
    <cfRule type="cellIs" dxfId="3661" priority="662" operator="lessThan">
      <formula>0</formula>
    </cfRule>
  </conditionalFormatting>
  <conditionalFormatting sqref="P474:P477 P479">
    <cfRule type="cellIs" dxfId="3660" priority="660" operator="lessThan">
      <formula>0</formula>
    </cfRule>
  </conditionalFormatting>
  <conditionalFormatting sqref="B450">
    <cfRule type="cellIs" dxfId="3659" priority="661" operator="lessThan">
      <formula>0</formula>
    </cfRule>
  </conditionalFormatting>
  <conditionalFormatting sqref="O473">
    <cfRule type="cellIs" dxfId="3658" priority="659" operator="lessThan">
      <formula>0</formula>
    </cfRule>
  </conditionalFormatting>
  <conditionalFormatting sqref="P478">
    <cfRule type="cellIs" dxfId="3657" priority="658" operator="lessThan">
      <formula>0</formula>
    </cfRule>
  </conditionalFormatting>
  <conditionalFormatting sqref="P478">
    <cfRule type="cellIs" dxfId="3656" priority="657" operator="lessThan">
      <formula>0</formula>
    </cfRule>
  </conditionalFormatting>
  <conditionalFormatting sqref="O474:O477">
    <cfRule type="cellIs" dxfId="3655" priority="656" operator="lessThan">
      <formula>0</formula>
    </cfRule>
  </conditionalFormatting>
  <conditionalFormatting sqref="P486 P481:P484">
    <cfRule type="cellIs" dxfId="3654" priority="654" operator="lessThan">
      <formula>0</formula>
    </cfRule>
  </conditionalFormatting>
  <conditionalFormatting sqref="P485">
    <cfRule type="cellIs" dxfId="3653" priority="652" operator="lessThan">
      <formula>0</formula>
    </cfRule>
  </conditionalFormatting>
  <conditionalFormatting sqref="B473">
    <cfRule type="cellIs" dxfId="3652" priority="655" operator="lessThan">
      <formula>0</formula>
    </cfRule>
  </conditionalFormatting>
  <conditionalFormatting sqref="O480">
    <cfRule type="cellIs" dxfId="3651" priority="653" operator="lessThan">
      <formula>0</formula>
    </cfRule>
  </conditionalFormatting>
  <conditionalFormatting sqref="O481:O484">
    <cfRule type="cellIs" dxfId="3650" priority="650" operator="lessThan">
      <formula>0</formula>
    </cfRule>
  </conditionalFormatting>
  <conditionalFormatting sqref="P485">
    <cfRule type="cellIs" dxfId="3649" priority="651" operator="lessThan">
      <formula>0</formula>
    </cfRule>
  </conditionalFormatting>
  <conditionalFormatting sqref="O509:O511 O513">
    <cfRule type="cellIs" dxfId="3648" priority="648" operator="lessThan">
      <formula>0</formula>
    </cfRule>
  </conditionalFormatting>
  <conditionalFormatting sqref="P509:P511">
    <cfRule type="cellIs" dxfId="3647" priority="649" operator="lessThan">
      <formula>0</formula>
    </cfRule>
  </conditionalFormatting>
  <conditionalFormatting sqref="C511:I511">
    <cfRule type="cellIs" dxfId="3646" priority="641" operator="lessThan">
      <formula>0</formula>
    </cfRule>
  </conditionalFormatting>
  <conditionalFormatting sqref="C509:I511">
    <cfRule type="cellIs" dxfId="3645" priority="640" operator="lessThan">
      <formula>0</formula>
    </cfRule>
  </conditionalFormatting>
  <conditionalFormatting sqref="B508">
    <cfRule type="cellIs" dxfId="3644" priority="642" operator="lessThan">
      <formula>0</formula>
    </cfRule>
  </conditionalFormatting>
  <conditionalFormatting sqref="J509:N511">
    <cfRule type="cellIs" dxfId="3643" priority="646" operator="lessThan">
      <formula>0</formula>
    </cfRule>
  </conditionalFormatting>
  <conditionalFormatting sqref="O515:O518">
    <cfRule type="cellIs" dxfId="3642" priority="626" operator="lessThan">
      <formula>0</formula>
    </cfRule>
  </conditionalFormatting>
  <conditionalFormatting sqref="P512:P513">
    <cfRule type="cellIs" dxfId="3641" priority="643" operator="lessThan">
      <formula>0</formula>
    </cfRule>
  </conditionalFormatting>
  <conditionalFormatting sqref="P512:P513">
    <cfRule type="cellIs" dxfId="3640" priority="644" operator="lessThan">
      <formula>0</formula>
    </cfRule>
  </conditionalFormatting>
  <conditionalFormatting sqref="J510">
    <cfRule type="cellIs" dxfId="3639" priority="645" operator="lessThan">
      <formula>0</formula>
    </cfRule>
  </conditionalFormatting>
  <conditionalFormatting sqref="J511:N511 K509:N510">
    <cfRule type="cellIs" dxfId="3638" priority="647" operator="lessThan">
      <formula>0</formula>
    </cfRule>
  </conditionalFormatting>
  <conditionalFormatting sqref="I516 K515:N516 C517:N518">
    <cfRule type="cellIs" dxfId="3637" priority="625" operator="lessThan">
      <formula>0</formula>
    </cfRule>
  </conditionalFormatting>
  <conditionalFormatting sqref="C510:I510">
    <cfRule type="cellIs" dxfId="3636" priority="639" operator="lessThan">
      <formula>0</formula>
    </cfRule>
  </conditionalFormatting>
  <conditionalFormatting sqref="H515">
    <cfRule type="cellIs" dxfId="3635" priority="617" operator="lessThan">
      <formula>0</formula>
    </cfRule>
  </conditionalFormatting>
  <conditionalFormatting sqref="H516:H518">
    <cfRule type="cellIs" dxfId="3634" priority="619" operator="lessThan">
      <formula>0</formula>
    </cfRule>
  </conditionalFormatting>
  <conditionalFormatting sqref="P518">
    <cfRule type="cellIs" dxfId="3633" priority="620" operator="lessThan">
      <formula>0</formula>
    </cfRule>
  </conditionalFormatting>
  <conditionalFormatting sqref="I515">
    <cfRule type="cellIs" dxfId="3632" priority="623" operator="lessThan">
      <formula>0</formula>
    </cfRule>
  </conditionalFormatting>
  <conditionalFormatting sqref="C516:J516">
    <cfRule type="cellIs" dxfId="3631" priority="622" operator="lessThan">
      <formula>0</formula>
    </cfRule>
  </conditionalFormatting>
  <conditionalFormatting sqref="B514">
    <cfRule type="cellIs" dxfId="3630" priority="616" operator="lessThan">
      <formula>0</formula>
    </cfRule>
  </conditionalFormatting>
  <conditionalFormatting sqref="B502">
    <cfRule type="cellIs" dxfId="3629" priority="604" operator="lessThan">
      <formula>0</formula>
    </cfRule>
  </conditionalFormatting>
  <conditionalFormatting sqref="B502">
    <cfRule type="cellIs" dxfId="3628" priority="603" operator="lessThan">
      <formula>0</formula>
    </cfRule>
  </conditionalFormatting>
  <conditionalFormatting sqref="B495">
    <cfRule type="cellIs" dxfId="3627" priority="601" operator="lessThan">
      <formula>0</formula>
    </cfRule>
  </conditionalFormatting>
  <conditionalFormatting sqref="B495">
    <cfRule type="cellIs" dxfId="3626" priority="602" operator="lessThan">
      <formula>0</formula>
    </cfRule>
  </conditionalFormatting>
  <conditionalFormatting sqref="B513">
    <cfRule type="cellIs" dxfId="3625" priority="599" operator="lessThan">
      <formula>0</formula>
    </cfRule>
  </conditionalFormatting>
  <conditionalFormatting sqref="B513">
    <cfRule type="cellIs" dxfId="3624" priority="600" operator="lessThan">
      <formula>0</formula>
    </cfRule>
  </conditionalFormatting>
  <conditionalFormatting sqref="B534 O534:P535 O539:P539 P536:P538 P540:P541 O542:P543 C546:N546 J549:P549 C551:N553 N554 C559:N559 I560:N566 O558:P567 C561:H564 I555:P557 C566:H566 J548:N548 P544:P548 B604:N607 P550:P554">
    <cfRule type="cellIs" dxfId="3623" priority="598" operator="lessThan">
      <formula>0</formula>
    </cfRule>
  </conditionalFormatting>
  <conditionalFormatting sqref="B542">
    <cfRule type="cellIs" dxfId="3622" priority="595" operator="lessThan">
      <formula>0</formula>
    </cfRule>
  </conditionalFormatting>
  <conditionalFormatting sqref="B535">
    <cfRule type="cellIs" dxfId="3621" priority="597" operator="lessThan">
      <formula>0</formula>
    </cfRule>
  </conditionalFormatting>
  <conditionalFormatting sqref="B539">
    <cfRule type="cellIs" dxfId="3620" priority="596" operator="lessThan">
      <formula>0</formula>
    </cfRule>
  </conditionalFormatting>
  <conditionalFormatting sqref="B558">
    <cfRule type="cellIs" dxfId="3619" priority="594" operator="lessThan">
      <formula>0</formula>
    </cfRule>
  </conditionalFormatting>
  <conditionalFormatting sqref="B567">
    <cfRule type="cellIs" dxfId="3618" priority="593" operator="lessThan">
      <formula>0</formula>
    </cfRule>
  </conditionalFormatting>
  <conditionalFormatting sqref="C548:I548">
    <cfRule type="cellIs" dxfId="3617" priority="592" operator="lessThan">
      <formula>0</formula>
    </cfRule>
  </conditionalFormatting>
  <conditionalFormatting sqref="C549:I549">
    <cfRule type="cellIs" dxfId="3616" priority="591" operator="lessThan">
      <formula>0</formula>
    </cfRule>
  </conditionalFormatting>
  <conditionalFormatting sqref="C554:M554">
    <cfRule type="cellIs" dxfId="3615" priority="590" operator="lessThan">
      <formula>0</formula>
    </cfRule>
  </conditionalFormatting>
  <conditionalFormatting sqref="O546">
    <cfRule type="cellIs" dxfId="3614" priority="589" operator="lessThan">
      <formula>0</formula>
    </cfRule>
  </conditionalFormatting>
  <conditionalFormatting sqref="B359">
    <cfRule type="cellIs" dxfId="3613" priority="561" operator="lessThan">
      <formula>0</formula>
    </cfRule>
  </conditionalFormatting>
  <conditionalFormatting sqref="B475:B477">
    <cfRule type="cellIs" dxfId="3612" priority="521" operator="lessThan">
      <formula>0</formula>
    </cfRule>
  </conditionalFormatting>
  <conditionalFormatting sqref="B503:B506">
    <cfRule type="cellIs" dxfId="3611" priority="525" operator="lessThan">
      <formula>0</formula>
    </cfRule>
  </conditionalFormatting>
  <conditionalFormatting sqref="B507">
    <cfRule type="cellIs" dxfId="3610" priority="522" operator="lessThan">
      <formula>0</formula>
    </cfRule>
  </conditionalFormatting>
  <conditionalFormatting sqref="B507">
    <cfRule type="cellIs" dxfId="3609" priority="523" operator="lessThan">
      <formula>0</formula>
    </cfRule>
  </conditionalFormatting>
  <conditionalFormatting sqref="B478">
    <cfRule type="cellIs" dxfId="3608" priority="520" operator="lessThan">
      <formula>0</formula>
    </cfRule>
  </conditionalFormatting>
  <conditionalFormatting sqref="N326">
    <cfRule type="cellIs" dxfId="3607" priority="563" operator="lessThan">
      <formula>0</formula>
    </cfRule>
  </conditionalFormatting>
  <conditionalFormatting sqref="C318:M321">
    <cfRule type="cellIs" dxfId="3606" priority="562" operator="lessThan">
      <formula>0</formula>
    </cfRule>
  </conditionalFormatting>
  <conditionalFormatting sqref="B324">
    <cfRule type="cellIs" dxfId="3605" priority="554" operator="lessThan">
      <formula>0</formula>
    </cfRule>
  </conditionalFormatting>
  <conditionalFormatting sqref="B359">
    <cfRule type="cellIs" dxfId="3604" priority="560" operator="lessThan">
      <formula>0</formula>
    </cfRule>
  </conditionalFormatting>
  <conditionalFormatting sqref="B346 B336:B340 B334 B324:B328 B318:B322">
    <cfRule type="cellIs" dxfId="3603" priority="559" operator="lessThan">
      <formula>0</formula>
    </cfRule>
  </conditionalFormatting>
  <conditionalFormatting sqref="B489:B491">
    <cfRule type="cellIs" dxfId="3602" priority="558" operator="lessThan">
      <formula>0</formula>
    </cfRule>
  </conditionalFormatting>
  <conditionalFormatting sqref="B488">
    <cfRule type="cellIs" dxfId="3601" priority="556" operator="lessThan">
      <formula>0</formula>
    </cfRule>
  </conditionalFormatting>
  <conditionalFormatting sqref="B504">
    <cfRule type="cellIs" dxfId="3600" priority="524" operator="lessThan">
      <formula>0</formula>
    </cfRule>
  </conditionalFormatting>
  <conditionalFormatting sqref="B492">
    <cfRule type="cellIs" dxfId="3599" priority="557" operator="lessThan">
      <formula>0</formula>
    </cfRule>
  </conditionalFormatting>
  <conditionalFormatting sqref="B530:B533">
    <cfRule type="cellIs" dxfId="3598" priority="539" operator="lessThan">
      <formula>0</formula>
    </cfRule>
  </conditionalFormatting>
  <conditionalFormatting sqref="B346">
    <cfRule type="cellIs" dxfId="3597" priority="549" operator="lessThan">
      <formula>0</formula>
    </cfRule>
  </conditionalFormatting>
  <conditionalFormatting sqref="B474">
    <cfRule type="cellIs" dxfId="3596" priority="519" operator="lessThan">
      <formula>0</formula>
    </cfRule>
  </conditionalFormatting>
  <conditionalFormatting sqref="B322">
    <cfRule type="cellIs" dxfId="3595" priority="534" operator="lessThan">
      <formula>0</formula>
    </cfRule>
  </conditionalFormatting>
  <conditionalFormatting sqref="B342:N342">
    <cfRule type="cellIs" dxfId="3594" priority="488" operator="lessThan">
      <formula>0</formula>
    </cfRule>
  </conditionalFormatting>
  <conditionalFormatting sqref="B318">
    <cfRule type="cellIs" dxfId="3593" priority="536" operator="lessThan">
      <formula>0</formula>
    </cfRule>
  </conditionalFormatting>
  <conditionalFormatting sqref="B511:B512">
    <cfRule type="cellIs" dxfId="3592" priority="518" operator="lessThan">
      <formula>0</formula>
    </cfRule>
  </conditionalFormatting>
  <conditionalFormatting sqref="B509:B512">
    <cfRule type="cellIs" dxfId="3591" priority="517" operator="lessThan">
      <formula>0</formula>
    </cfRule>
  </conditionalFormatting>
  <conditionalFormatting sqref="B510">
    <cfRule type="cellIs" dxfId="3590" priority="516" operator="lessThan">
      <formula>0</formula>
    </cfRule>
  </conditionalFormatting>
  <conditionalFormatting sqref="B326:B327">
    <cfRule type="cellIs" dxfId="3589" priority="555" operator="lessThan">
      <formula>0</formula>
    </cfRule>
  </conditionalFormatting>
  <conditionalFormatting sqref="B517:B518">
    <cfRule type="cellIs" dxfId="3588" priority="512" operator="lessThan">
      <formula>0</formula>
    </cfRule>
  </conditionalFormatting>
  <conditionalFormatting sqref="B334">
    <cfRule type="cellIs" dxfId="3587" priority="530" operator="lessThan">
      <formula>0</formula>
    </cfRule>
  </conditionalFormatting>
  <conditionalFormatting sqref="B325">
    <cfRule type="cellIs" dxfId="3586" priority="553" operator="lessThan">
      <formula>0</formula>
    </cfRule>
  </conditionalFormatting>
  <conditionalFormatting sqref="B531">
    <cfRule type="cellIs" dxfId="3585" priority="538" operator="lessThan">
      <formula>0</formula>
    </cfRule>
  </conditionalFormatting>
  <conditionalFormatting sqref="B320:B321">
    <cfRule type="cellIs" dxfId="3584" priority="537" operator="lessThan">
      <formula>0</formula>
    </cfRule>
  </conditionalFormatting>
  <conditionalFormatting sqref="B319">
    <cfRule type="cellIs" dxfId="3583" priority="535" operator="lessThan">
      <formula>0</formula>
    </cfRule>
  </conditionalFormatting>
  <conditionalFormatting sqref="B338:B339">
    <cfRule type="cellIs" dxfId="3582" priority="552" operator="lessThan">
      <formula>0</formula>
    </cfRule>
  </conditionalFormatting>
  <conditionalFormatting sqref="B336">
    <cfRule type="cellIs" dxfId="3581" priority="551" operator="lessThan">
      <formula>0</formula>
    </cfRule>
  </conditionalFormatting>
  <conditionalFormatting sqref="B337">
    <cfRule type="cellIs" dxfId="3580" priority="550" operator="lessThan">
      <formula>0</formula>
    </cfRule>
  </conditionalFormatting>
  <conditionalFormatting sqref="B342:N342">
    <cfRule type="cellIs" dxfId="3579" priority="487" operator="lessThan">
      <formula>0</formula>
    </cfRule>
  </conditionalFormatting>
  <conditionalFormatting sqref="B340">
    <cfRule type="cellIs" dxfId="3578" priority="548" operator="lessThan">
      <formula>0</formula>
    </cfRule>
  </conditionalFormatting>
  <conditionalFormatting sqref="B498">
    <cfRule type="cellIs" dxfId="3577" priority="527" operator="lessThan">
      <formula>0</formula>
    </cfRule>
  </conditionalFormatting>
  <conditionalFormatting sqref="B505:B506">
    <cfRule type="cellIs" dxfId="3576" priority="526" operator="lessThan">
      <formula>0</formula>
    </cfRule>
  </conditionalFormatting>
  <conditionalFormatting sqref="B328">
    <cfRule type="cellIs" dxfId="3575" priority="547" operator="lessThan">
      <formula>0</formula>
    </cfRule>
  </conditionalFormatting>
  <conditionalFormatting sqref="B525:B528">
    <cfRule type="cellIs" dxfId="3574" priority="542" operator="lessThan">
      <formula>0</formula>
    </cfRule>
  </conditionalFormatting>
  <conditionalFormatting sqref="B520:B523">
    <cfRule type="cellIs" dxfId="3573" priority="545" operator="lessThan">
      <formula>0</formula>
    </cfRule>
  </conditionalFormatting>
  <conditionalFormatting sqref="B521">
    <cfRule type="cellIs" dxfId="3572" priority="544" operator="lessThan">
      <formula>0</formula>
    </cfRule>
  </conditionalFormatting>
  <conditionalFormatting sqref="B522:B523">
    <cfRule type="cellIs" dxfId="3571" priority="546" operator="lessThan">
      <formula>0</formula>
    </cfRule>
  </conditionalFormatting>
  <conditionalFormatting sqref="B532:B533">
    <cfRule type="cellIs" dxfId="3570" priority="540" operator="lessThan">
      <formula>0</formula>
    </cfRule>
  </conditionalFormatting>
  <conditionalFormatting sqref="B526">
    <cfRule type="cellIs" dxfId="3569" priority="541" operator="lessThan">
      <formula>0</formula>
    </cfRule>
  </conditionalFormatting>
  <conditionalFormatting sqref="B527:B528">
    <cfRule type="cellIs" dxfId="3568" priority="543" operator="lessThan">
      <formula>0</formula>
    </cfRule>
  </conditionalFormatting>
  <conditionalFormatting sqref="B348:N348">
    <cfRule type="cellIs" dxfId="3567" priority="484" operator="lessThan">
      <formula>0</formula>
    </cfRule>
  </conditionalFormatting>
  <conditionalFormatting sqref="B354:N354">
    <cfRule type="cellIs" dxfId="3566" priority="460" operator="lessThan">
      <formula>0</formula>
    </cfRule>
  </conditionalFormatting>
  <conditionalFormatting sqref="B342:N342">
    <cfRule type="cellIs" dxfId="3565" priority="491" operator="lessThan">
      <formula>0</formula>
    </cfRule>
  </conditionalFormatting>
  <conditionalFormatting sqref="B342:N342">
    <cfRule type="cellIs" dxfId="3564" priority="490" operator="lessThan">
      <formula>0</formula>
    </cfRule>
  </conditionalFormatting>
  <conditionalFormatting sqref="B499:B500">
    <cfRule type="cellIs" dxfId="3563" priority="529" operator="lessThan">
      <formula>0</formula>
    </cfRule>
  </conditionalFormatting>
  <conditionalFormatting sqref="B497:B500">
    <cfRule type="cellIs" dxfId="3562" priority="528" operator="lessThan">
      <formula>0</formula>
    </cfRule>
  </conditionalFormatting>
  <conditionalFormatting sqref="B348:N348">
    <cfRule type="cellIs" dxfId="3561" priority="480" operator="lessThan">
      <formula>0</formula>
    </cfRule>
  </conditionalFormatting>
  <conditionalFormatting sqref="B348:N348">
    <cfRule type="cellIs" dxfId="3560" priority="481" operator="lessThan">
      <formula>0</formula>
    </cfRule>
  </conditionalFormatting>
  <conditionalFormatting sqref="B348:N348">
    <cfRule type="cellIs" dxfId="3559" priority="483" operator="lessThan">
      <formula>0</formula>
    </cfRule>
  </conditionalFormatting>
  <conditionalFormatting sqref="B348:N348">
    <cfRule type="cellIs" dxfId="3558" priority="482" operator="lessThan">
      <formula>0</formula>
    </cfRule>
  </conditionalFormatting>
  <conditionalFormatting sqref="N345">
    <cfRule type="cellIs" dxfId="3557" priority="485" operator="lessThan">
      <formula>0</formula>
    </cfRule>
  </conditionalFormatting>
  <conditionalFormatting sqref="B358">
    <cfRule type="cellIs" dxfId="3556" priority="463" operator="lessThan">
      <formula>0</formula>
    </cfRule>
  </conditionalFormatting>
  <conditionalFormatting sqref="B348:N348">
    <cfRule type="cellIs" dxfId="3555" priority="479" operator="lessThan">
      <formula>0</formula>
    </cfRule>
  </conditionalFormatting>
  <conditionalFormatting sqref="N322">
    <cfRule type="cellIs" dxfId="3554" priority="475" operator="lessThan">
      <formula>0</formula>
    </cfRule>
  </conditionalFormatting>
  <conditionalFormatting sqref="N334">
    <cfRule type="cellIs" dxfId="3553" priority="472" operator="lessThan">
      <formula>0</formula>
    </cfRule>
  </conditionalFormatting>
  <conditionalFormatting sqref="B515:B518">
    <cfRule type="cellIs" dxfId="3552" priority="511" operator="lessThan">
      <formula>0</formula>
    </cfRule>
  </conditionalFormatting>
  <conditionalFormatting sqref="N334">
    <cfRule type="cellIs" dxfId="3551" priority="471" operator="lessThan">
      <formula>0</formula>
    </cfRule>
  </conditionalFormatting>
  <conditionalFormatting sqref="B516">
    <cfRule type="cellIs" dxfId="3550" priority="510" operator="lessThan">
      <formula>0</formula>
    </cfRule>
  </conditionalFormatting>
  <conditionalFormatting sqref="B546 B551:B553 B559 B561:B564 B566">
    <cfRule type="cellIs" dxfId="3549" priority="506" operator="lessThan">
      <formula>0</formula>
    </cfRule>
  </conditionalFormatting>
  <conditionalFormatting sqref="B342:N342">
    <cfRule type="cellIs" dxfId="3548" priority="493" operator="lessThan">
      <formula>0</formula>
    </cfRule>
  </conditionalFormatting>
  <conditionalFormatting sqref="N339">
    <cfRule type="cellIs" dxfId="3547" priority="494" operator="lessThan">
      <formula>0</formula>
    </cfRule>
  </conditionalFormatting>
  <conditionalFormatting sqref="B342:N342">
    <cfRule type="cellIs" dxfId="3546" priority="492" operator="lessThan">
      <formula>0</formula>
    </cfRule>
  </conditionalFormatting>
  <conditionalFormatting sqref="B342:N342">
    <cfRule type="cellIs" dxfId="3545" priority="489" operator="lessThan">
      <formula>0</formula>
    </cfRule>
  </conditionalFormatting>
  <conditionalFormatting sqref="B548">
    <cfRule type="cellIs" dxfId="3544" priority="505" operator="lessThan">
      <formula>0</formula>
    </cfRule>
  </conditionalFormatting>
  <conditionalFormatting sqref="B549">
    <cfRule type="cellIs" dxfId="3543" priority="504" operator="lessThan">
      <formula>0</formula>
    </cfRule>
  </conditionalFormatting>
  <conditionalFormatting sqref="B554">
    <cfRule type="cellIs" dxfId="3542" priority="503" operator="lessThan">
      <formula>0</formula>
    </cfRule>
  </conditionalFormatting>
  <conditionalFormatting sqref="B318:B321">
    <cfRule type="cellIs" dxfId="3541" priority="496" operator="lessThan">
      <formula>0</formula>
    </cfRule>
  </conditionalFormatting>
  <conditionalFormatting sqref="B342:N342">
    <cfRule type="cellIs" dxfId="3540" priority="486" operator="lessThan">
      <formula>0</formula>
    </cfRule>
  </conditionalFormatting>
  <conditionalFormatting sqref="B354:N354">
    <cfRule type="cellIs" dxfId="3539" priority="461" operator="lessThan">
      <formula>0</formula>
    </cfRule>
  </conditionalFormatting>
  <conditionalFormatting sqref="N340">
    <cfRule type="cellIs" dxfId="3538" priority="470" operator="lessThan">
      <formula>0</formula>
    </cfRule>
  </conditionalFormatting>
  <conditionalFormatting sqref="B358">
    <cfRule type="cellIs" dxfId="3537" priority="462" operator="lessThan">
      <formula>0</formula>
    </cfRule>
  </conditionalFormatting>
  <conditionalFormatting sqref="N346">
    <cfRule type="cellIs" dxfId="3536" priority="468" operator="lessThan">
      <formula>0</formula>
    </cfRule>
  </conditionalFormatting>
  <conditionalFormatting sqref="N340">
    <cfRule type="cellIs" dxfId="3535" priority="469" operator="lessThan">
      <formula>0</formula>
    </cfRule>
  </conditionalFormatting>
  <conditionalFormatting sqref="N346">
    <cfRule type="cellIs" dxfId="3534" priority="467" operator="lessThan">
      <formula>0</formula>
    </cfRule>
  </conditionalFormatting>
  <conditionalFormatting sqref="B348:N348">
    <cfRule type="cellIs" dxfId="3533" priority="478" operator="lessThan">
      <formula>0</formula>
    </cfRule>
  </conditionalFormatting>
  <conditionalFormatting sqref="B348:N348">
    <cfRule type="cellIs" dxfId="3532" priority="477" operator="lessThan">
      <formula>0</formula>
    </cfRule>
  </conditionalFormatting>
  <conditionalFormatting sqref="N351">
    <cfRule type="cellIs" dxfId="3531" priority="476" operator="lessThan">
      <formula>0</formula>
    </cfRule>
  </conditionalFormatting>
  <conditionalFormatting sqref="N328">
    <cfRule type="cellIs" dxfId="3530" priority="474" operator="lessThan">
      <formula>0</formula>
    </cfRule>
  </conditionalFormatting>
  <conditionalFormatting sqref="N328">
    <cfRule type="cellIs" dxfId="3529" priority="473" operator="lessThan">
      <formula>0</formula>
    </cfRule>
  </conditionalFormatting>
  <conditionalFormatting sqref="H358">
    <cfRule type="cellIs" dxfId="3528" priority="464" operator="lessThan">
      <formula>0</formula>
    </cfRule>
  </conditionalFormatting>
  <conditionalFormatting sqref="B354:N354">
    <cfRule type="cellIs" dxfId="3527" priority="454" operator="lessThan">
      <formula>0</formula>
    </cfRule>
  </conditionalFormatting>
  <conditionalFormatting sqref="N357">
    <cfRule type="cellIs" dxfId="3526" priority="453" operator="lessThan">
      <formula>0</formula>
    </cfRule>
  </conditionalFormatting>
  <conditionalFormatting sqref="N358">
    <cfRule type="cellIs" dxfId="3525" priority="452" operator="lessThan">
      <formula>0</formula>
    </cfRule>
  </conditionalFormatting>
  <conditionalFormatting sqref="N358">
    <cfRule type="cellIs" dxfId="3524" priority="451" operator="lessThan">
      <formula>0</formula>
    </cfRule>
  </conditionalFormatting>
  <conditionalFormatting sqref="B354:N354">
    <cfRule type="cellIs" dxfId="3523" priority="459" operator="lessThan">
      <formula>0</formula>
    </cfRule>
  </conditionalFormatting>
  <conditionalFormatting sqref="B354:N354">
    <cfRule type="cellIs" dxfId="3522" priority="458" operator="lessThan">
      <formula>0</formula>
    </cfRule>
  </conditionalFormatting>
  <conditionalFormatting sqref="B354:N354">
    <cfRule type="cellIs" dxfId="3521" priority="457" operator="lessThan">
      <formula>0</formula>
    </cfRule>
  </conditionalFormatting>
  <conditionalFormatting sqref="B354:N354">
    <cfRule type="cellIs" dxfId="3520" priority="456" operator="lessThan">
      <formula>0</formula>
    </cfRule>
  </conditionalFormatting>
  <conditionalFormatting sqref="B366:N366">
    <cfRule type="cellIs" dxfId="3519" priority="428" operator="lessThan">
      <formula>0</formula>
    </cfRule>
  </conditionalFormatting>
  <conditionalFormatting sqref="B366:N366">
    <cfRule type="cellIs" dxfId="3518" priority="427" operator="lessThan">
      <formula>0</formula>
    </cfRule>
  </conditionalFormatting>
  <conditionalFormatting sqref="C358:M358">
    <cfRule type="cellIs" dxfId="3517" priority="466" operator="lessThan">
      <formula>0</formula>
    </cfRule>
  </conditionalFormatting>
  <conditionalFormatting sqref="C358:M358">
    <cfRule type="cellIs" dxfId="3516" priority="465" operator="lessThan">
      <formula>0</formula>
    </cfRule>
  </conditionalFormatting>
  <conditionalFormatting sqref="B354:N354">
    <cfRule type="cellIs" dxfId="3515" priority="455" operator="lessThan">
      <formula>0</formula>
    </cfRule>
  </conditionalFormatting>
  <conditionalFormatting sqref="C370:M370">
    <cfRule type="cellIs" dxfId="3514" priority="436" operator="lessThan">
      <formula>0</formula>
    </cfRule>
  </conditionalFormatting>
  <conditionalFormatting sqref="C370:M370">
    <cfRule type="cellIs" dxfId="3513" priority="435" operator="lessThan">
      <formula>0</formula>
    </cfRule>
  </conditionalFormatting>
  <conditionalFormatting sqref="H370">
    <cfRule type="cellIs" dxfId="3512" priority="434" operator="lessThan">
      <formula>0</formula>
    </cfRule>
  </conditionalFormatting>
  <conditionalFormatting sqref="B370">
    <cfRule type="cellIs" dxfId="3511" priority="433" operator="lessThan">
      <formula>0</formula>
    </cfRule>
  </conditionalFormatting>
  <conditionalFormatting sqref="B372:N372">
    <cfRule type="cellIs" dxfId="3510" priority="410" operator="lessThan">
      <formula>0</formula>
    </cfRule>
  </conditionalFormatting>
  <conditionalFormatting sqref="B372:N372">
    <cfRule type="cellIs" dxfId="3509" priority="409" operator="lessThan">
      <formula>0</formula>
    </cfRule>
  </conditionalFormatting>
  <conditionalFormatting sqref="B372:N372">
    <cfRule type="cellIs" dxfId="3508" priority="408" operator="lessThan">
      <formula>0</formula>
    </cfRule>
  </conditionalFormatting>
  <conditionalFormatting sqref="N375">
    <cfRule type="cellIs" dxfId="3507" priority="407" operator="lessThan">
      <formula>0</formula>
    </cfRule>
  </conditionalFormatting>
  <conditionalFormatting sqref="N376">
    <cfRule type="cellIs" dxfId="3506" priority="406" operator="lessThan">
      <formula>0</formula>
    </cfRule>
  </conditionalFormatting>
  <conditionalFormatting sqref="N376">
    <cfRule type="cellIs" dxfId="3505" priority="405" operator="lessThan">
      <formula>0</formula>
    </cfRule>
  </conditionalFormatting>
  <conditionalFormatting sqref="C383:M383">
    <cfRule type="cellIs" dxfId="3504" priority="404" operator="lessThan">
      <formula>0</formula>
    </cfRule>
  </conditionalFormatting>
  <conditionalFormatting sqref="C383:M383">
    <cfRule type="cellIs" dxfId="3503" priority="403" operator="lessThan">
      <formula>0</formula>
    </cfRule>
  </conditionalFormatting>
  <conditionalFormatting sqref="H383">
    <cfRule type="cellIs" dxfId="3502" priority="402" operator="lessThan">
      <formula>0</formula>
    </cfRule>
  </conditionalFormatting>
  <conditionalFormatting sqref="B383">
    <cfRule type="cellIs" dxfId="3501" priority="401" operator="lessThan">
      <formula>0</formula>
    </cfRule>
  </conditionalFormatting>
  <conditionalFormatting sqref="B383">
    <cfRule type="cellIs" dxfId="3500" priority="400" operator="lessThan">
      <formula>0</formula>
    </cfRule>
  </conditionalFormatting>
  <conditionalFormatting sqref="B379:N379">
    <cfRule type="cellIs" dxfId="3499" priority="399" operator="lessThan">
      <formula>0</formula>
    </cfRule>
  </conditionalFormatting>
  <conditionalFormatting sqref="B379:N379">
    <cfRule type="cellIs" dxfId="3498" priority="398" operator="lessThan">
      <formula>0</formula>
    </cfRule>
  </conditionalFormatting>
  <conditionalFormatting sqref="C364:M364">
    <cfRule type="cellIs" dxfId="3497" priority="450" operator="lessThan">
      <formula>0</formula>
    </cfRule>
  </conditionalFormatting>
  <conditionalFormatting sqref="C364:M364">
    <cfRule type="cellIs" dxfId="3496" priority="449" operator="lessThan">
      <formula>0</formula>
    </cfRule>
  </conditionalFormatting>
  <conditionalFormatting sqref="H364">
    <cfRule type="cellIs" dxfId="3495" priority="448" operator="lessThan">
      <formula>0</formula>
    </cfRule>
  </conditionalFormatting>
  <conditionalFormatting sqref="B364">
    <cfRule type="cellIs" dxfId="3494" priority="447" operator="lessThan">
      <formula>0</formula>
    </cfRule>
  </conditionalFormatting>
  <conditionalFormatting sqref="B364">
    <cfRule type="cellIs" dxfId="3493" priority="446" operator="lessThan">
      <formula>0</formula>
    </cfRule>
  </conditionalFormatting>
  <conditionalFormatting sqref="B360:N360">
    <cfRule type="cellIs" dxfId="3492" priority="445" operator="lessThan">
      <formula>0</formula>
    </cfRule>
  </conditionalFormatting>
  <conditionalFormatting sqref="B360:N360">
    <cfRule type="cellIs" dxfId="3491" priority="444" operator="lessThan">
      <formula>0</formula>
    </cfRule>
  </conditionalFormatting>
  <conditionalFormatting sqref="B360:N360">
    <cfRule type="cellIs" dxfId="3490" priority="443" operator="lessThan">
      <formula>0</formula>
    </cfRule>
  </conditionalFormatting>
  <conditionalFormatting sqref="B360:N360">
    <cfRule type="cellIs" dxfId="3489" priority="442" operator="lessThan">
      <formula>0</formula>
    </cfRule>
  </conditionalFormatting>
  <conditionalFormatting sqref="B360:N360">
    <cfRule type="cellIs" dxfId="3488" priority="441" operator="lessThan">
      <formula>0</formula>
    </cfRule>
  </conditionalFormatting>
  <conditionalFormatting sqref="B360:N360">
    <cfRule type="cellIs" dxfId="3487" priority="440" operator="lessThan">
      <formula>0</formula>
    </cfRule>
  </conditionalFormatting>
  <conditionalFormatting sqref="B360:N360">
    <cfRule type="cellIs" dxfId="3486" priority="439" operator="lessThan">
      <formula>0</formula>
    </cfRule>
  </conditionalFormatting>
  <conditionalFormatting sqref="B360:N360">
    <cfRule type="cellIs" dxfId="3485" priority="438" operator="lessThan">
      <formula>0</formula>
    </cfRule>
  </conditionalFormatting>
  <conditionalFormatting sqref="B379:N379">
    <cfRule type="cellIs" dxfId="3484" priority="397" operator="lessThan">
      <formula>0</formula>
    </cfRule>
  </conditionalFormatting>
  <conditionalFormatting sqref="B379:N379">
    <cfRule type="cellIs" dxfId="3483" priority="396" operator="lessThan">
      <formula>0</formula>
    </cfRule>
  </conditionalFormatting>
  <conditionalFormatting sqref="B379:N379">
    <cfRule type="cellIs" dxfId="3482" priority="395" operator="lessThan">
      <formula>0</formula>
    </cfRule>
  </conditionalFormatting>
  <conditionalFormatting sqref="B379:N379">
    <cfRule type="cellIs" dxfId="3481" priority="394" operator="lessThan">
      <formula>0</formula>
    </cfRule>
  </conditionalFormatting>
  <conditionalFormatting sqref="B379:N379">
    <cfRule type="cellIs" dxfId="3480" priority="393" operator="lessThan">
      <formula>0</formula>
    </cfRule>
  </conditionalFormatting>
  <conditionalFormatting sqref="B379:N379">
    <cfRule type="cellIs" dxfId="3479" priority="392" operator="lessThan">
      <formula>0</formula>
    </cfRule>
  </conditionalFormatting>
  <conditionalFormatting sqref="N382">
    <cfRule type="cellIs" dxfId="3478" priority="391" operator="lessThan">
      <formula>0</formula>
    </cfRule>
  </conditionalFormatting>
  <conditionalFormatting sqref="N383">
    <cfRule type="cellIs" dxfId="3477" priority="390" operator="lessThan">
      <formula>0</formula>
    </cfRule>
  </conditionalFormatting>
  <conditionalFormatting sqref="N383">
    <cfRule type="cellIs" dxfId="3476" priority="389" operator="lessThan">
      <formula>0</formula>
    </cfRule>
  </conditionalFormatting>
  <conditionalFormatting sqref="C389:M389">
    <cfRule type="cellIs" dxfId="3475" priority="388" operator="lessThan">
      <formula>0</formula>
    </cfRule>
  </conditionalFormatting>
  <conditionalFormatting sqref="C389:M389">
    <cfRule type="cellIs" dxfId="3474" priority="387" operator="lessThan">
      <formula>0</formula>
    </cfRule>
  </conditionalFormatting>
  <conditionalFormatting sqref="H389">
    <cfRule type="cellIs" dxfId="3473" priority="386" operator="lessThan">
      <formula>0</formula>
    </cfRule>
  </conditionalFormatting>
  <conditionalFormatting sqref="B389">
    <cfRule type="cellIs" dxfId="3472" priority="385" operator="lessThan">
      <formula>0</formula>
    </cfRule>
  </conditionalFormatting>
  <conditionalFormatting sqref="N363">
    <cfRule type="cellIs" dxfId="3471" priority="437" operator="lessThan">
      <formula>0</formula>
    </cfRule>
  </conditionalFormatting>
  <conditionalFormatting sqref="B370">
    <cfRule type="cellIs" dxfId="3470" priority="432" operator="lessThan">
      <formula>0</formula>
    </cfRule>
  </conditionalFormatting>
  <conditionalFormatting sqref="B366:N366">
    <cfRule type="cellIs" dxfId="3469" priority="431" operator="lessThan">
      <formula>0</formula>
    </cfRule>
  </conditionalFormatting>
  <conditionalFormatting sqref="B366:N366">
    <cfRule type="cellIs" dxfId="3468" priority="430" operator="lessThan">
      <formula>0</formula>
    </cfRule>
  </conditionalFormatting>
  <conditionalFormatting sqref="B366:N366">
    <cfRule type="cellIs" dxfId="3467" priority="429" operator="lessThan">
      <formula>0</formula>
    </cfRule>
  </conditionalFormatting>
  <conditionalFormatting sqref="B389">
    <cfRule type="cellIs" dxfId="3466" priority="384" operator="lessThan">
      <formula>0</formula>
    </cfRule>
  </conditionalFormatting>
  <conditionalFormatting sqref="B385:N385">
    <cfRule type="cellIs" dxfId="3465" priority="383" operator="lessThan">
      <formula>0</formula>
    </cfRule>
  </conditionalFormatting>
  <conditionalFormatting sqref="B385:N385">
    <cfRule type="cellIs" dxfId="3464" priority="382" operator="lessThan">
      <formula>0</formula>
    </cfRule>
  </conditionalFormatting>
  <conditionalFormatting sqref="B385:N385">
    <cfRule type="cellIs" dxfId="3463" priority="381" operator="lessThan">
      <formula>0</formula>
    </cfRule>
  </conditionalFormatting>
  <conditionalFormatting sqref="B385:N385">
    <cfRule type="cellIs" dxfId="3462" priority="380" operator="lessThan">
      <formula>0</formula>
    </cfRule>
  </conditionalFormatting>
  <conditionalFormatting sqref="B385:N385">
    <cfRule type="cellIs" dxfId="3461" priority="379" operator="lessThan">
      <formula>0</formula>
    </cfRule>
  </conditionalFormatting>
  <conditionalFormatting sqref="B385:N385">
    <cfRule type="cellIs" dxfId="3460" priority="378" operator="lessThan">
      <formula>0</formula>
    </cfRule>
  </conditionalFormatting>
  <conditionalFormatting sqref="B385:N385">
    <cfRule type="cellIs" dxfId="3459" priority="377" operator="lessThan">
      <formula>0</formula>
    </cfRule>
  </conditionalFormatting>
  <conditionalFormatting sqref="B385:N385">
    <cfRule type="cellIs" dxfId="3458" priority="376" operator="lessThan">
      <formula>0</formula>
    </cfRule>
  </conditionalFormatting>
  <conditionalFormatting sqref="B366:N366">
    <cfRule type="cellIs" dxfId="3457" priority="426" operator="lessThan">
      <formula>0</formula>
    </cfRule>
  </conditionalFormatting>
  <conditionalFormatting sqref="B366:N366">
    <cfRule type="cellIs" dxfId="3456" priority="425" operator="lessThan">
      <formula>0</formula>
    </cfRule>
  </conditionalFormatting>
  <conditionalFormatting sqref="B366:N366">
    <cfRule type="cellIs" dxfId="3455" priority="424" operator="lessThan">
      <formula>0</formula>
    </cfRule>
  </conditionalFormatting>
  <conditionalFormatting sqref="N369">
    <cfRule type="cellIs" dxfId="3454" priority="423" operator="lessThan">
      <formula>0</formula>
    </cfRule>
  </conditionalFormatting>
  <conditionalFormatting sqref="N370">
    <cfRule type="cellIs" dxfId="3453" priority="422" operator="lessThan">
      <formula>0</formula>
    </cfRule>
  </conditionalFormatting>
  <conditionalFormatting sqref="N370">
    <cfRule type="cellIs" dxfId="3452" priority="421" operator="lessThan">
      <formula>0</formula>
    </cfRule>
  </conditionalFormatting>
  <conditionalFormatting sqref="C376:M376">
    <cfRule type="cellIs" dxfId="3451" priority="420" operator="lessThan">
      <formula>0</formula>
    </cfRule>
  </conditionalFormatting>
  <conditionalFormatting sqref="C376:M376">
    <cfRule type="cellIs" dxfId="3450" priority="419" operator="lessThan">
      <formula>0</formula>
    </cfRule>
  </conditionalFormatting>
  <conditionalFormatting sqref="H376">
    <cfRule type="cellIs" dxfId="3449" priority="418" operator="lessThan">
      <formula>0</formula>
    </cfRule>
  </conditionalFormatting>
  <conditionalFormatting sqref="B376">
    <cfRule type="cellIs" dxfId="3448" priority="417" operator="lessThan">
      <formula>0</formula>
    </cfRule>
  </conditionalFormatting>
  <conditionalFormatting sqref="B376">
    <cfRule type="cellIs" dxfId="3447" priority="416" operator="lessThan">
      <formula>0</formula>
    </cfRule>
  </conditionalFormatting>
  <conditionalFormatting sqref="N388">
    <cfRule type="cellIs" dxfId="3446" priority="375" operator="lessThan">
      <formula>0</formula>
    </cfRule>
  </conditionalFormatting>
  <conditionalFormatting sqref="N389">
    <cfRule type="cellIs" dxfId="3445" priority="374" operator="lessThan">
      <formula>0</formula>
    </cfRule>
  </conditionalFormatting>
  <conditionalFormatting sqref="N389">
    <cfRule type="cellIs" dxfId="3444" priority="373" operator="lessThan">
      <formula>0</formula>
    </cfRule>
  </conditionalFormatting>
  <conditionalFormatting sqref="D392:N395">
    <cfRule type="cellIs" dxfId="3443" priority="370" operator="lessThan">
      <formula>0</formula>
    </cfRule>
  </conditionalFormatting>
  <conditionalFormatting sqref="B392:B395">
    <cfRule type="cellIs" dxfId="3442" priority="367" operator="lessThan">
      <formula>0</formula>
    </cfRule>
  </conditionalFormatting>
  <conditionalFormatting sqref="B432">
    <cfRule type="cellIs" dxfId="3441" priority="364" operator="lessThan">
      <formula>0</formula>
    </cfRule>
  </conditionalFormatting>
  <conditionalFormatting sqref="B372:N372">
    <cfRule type="cellIs" dxfId="3440" priority="415" operator="lessThan">
      <formula>0</formula>
    </cfRule>
  </conditionalFormatting>
  <conditionalFormatting sqref="B372:N372">
    <cfRule type="cellIs" dxfId="3439" priority="414" operator="lessThan">
      <formula>0</formula>
    </cfRule>
  </conditionalFormatting>
  <conditionalFormatting sqref="B372:N372">
    <cfRule type="cellIs" dxfId="3438" priority="413" operator="lessThan">
      <formula>0</formula>
    </cfRule>
  </conditionalFormatting>
  <conditionalFormatting sqref="B372:N372">
    <cfRule type="cellIs" dxfId="3437" priority="412" operator="lessThan">
      <formula>0</formula>
    </cfRule>
  </conditionalFormatting>
  <conditionalFormatting sqref="B372:N372">
    <cfRule type="cellIs" dxfId="3436" priority="411" operator="lessThan">
      <formula>0</formula>
    </cfRule>
  </conditionalFormatting>
  <conditionalFormatting sqref="C392:C395">
    <cfRule type="expression" dxfId="3435" priority="371">
      <formula>C392/B392&gt;1</formula>
    </cfRule>
    <cfRule type="expression" dxfId="3434" priority="372">
      <formula>C392/B392&lt;1</formula>
    </cfRule>
  </conditionalFormatting>
  <conditionalFormatting sqref="D392:N395">
    <cfRule type="expression" dxfId="3433" priority="368">
      <formula>D392/C392&gt;1</formula>
    </cfRule>
    <cfRule type="expression" dxfId="3432" priority="369">
      <formula>D392/C392&lt;1</formula>
    </cfRule>
  </conditionalFormatting>
  <conditionalFormatting sqref="B392:B395 B456:N456 B464:N464 B479:N479 B493:N493">
    <cfRule type="expression" dxfId="3431" priority="365">
      <formula>B392/#REF!&gt;1</formula>
    </cfRule>
    <cfRule type="expression" dxfId="3430" priority="366">
      <formula>B392/#REF!&lt;1</formula>
    </cfRule>
  </conditionalFormatting>
  <conditionalFormatting sqref="B432">
    <cfRule type="expression" dxfId="3429" priority="362">
      <formula>B432/#REF!&gt;1</formula>
    </cfRule>
    <cfRule type="expression" dxfId="3428" priority="363">
      <formula>B432/#REF!&lt;1</formula>
    </cfRule>
  </conditionalFormatting>
  <conditionalFormatting sqref="C432">
    <cfRule type="cellIs" dxfId="3427" priority="361" operator="lessThan">
      <formula>0</formula>
    </cfRule>
  </conditionalFormatting>
  <conditionalFormatting sqref="C432">
    <cfRule type="expression" dxfId="3426" priority="359">
      <formula>C432/B432&gt;1</formula>
    </cfRule>
    <cfRule type="expression" dxfId="3425" priority="360">
      <formula>C432/B432&lt;1</formula>
    </cfRule>
  </conditionalFormatting>
  <conditionalFormatting sqref="D432">
    <cfRule type="cellIs" dxfId="3424" priority="358" operator="lessThan">
      <formula>0</formula>
    </cfRule>
  </conditionalFormatting>
  <conditionalFormatting sqref="D432">
    <cfRule type="expression" dxfId="3423" priority="356">
      <formula>D432/C432&gt;1</formula>
    </cfRule>
    <cfRule type="expression" dxfId="3422" priority="357">
      <formula>D432/C432&lt;1</formula>
    </cfRule>
  </conditionalFormatting>
  <conditionalFormatting sqref="E432">
    <cfRule type="cellIs" dxfId="3421" priority="355" operator="lessThan">
      <formula>0</formula>
    </cfRule>
  </conditionalFormatting>
  <conditionalFormatting sqref="E432">
    <cfRule type="expression" dxfId="3420" priority="353">
      <formula>E432/D432&gt;1</formula>
    </cfRule>
    <cfRule type="expression" dxfId="3419" priority="354">
      <formula>E432/D432&lt;1</formula>
    </cfRule>
  </conditionalFormatting>
  <conditionalFormatting sqref="F432">
    <cfRule type="cellIs" dxfId="3418" priority="352" operator="lessThan">
      <formula>0</formula>
    </cfRule>
  </conditionalFormatting>
  <conditionalFormatting sqref="F432">
    <cfRule type="expression" dxfId="3417" priority="350">
      <formula>F432/E432&gt;1</formula>
    </cfRule>
    <cfRule type="expression" dxfId="3416" priority="351">
      <formula>F432/E432&lt;1</formula>
    </cfRule>
  </conditionalFormatting>
  <conditionalFormatting sqref="G432">
    <cfRule type="cellIs" dxfId="3415" priority="349" operator="lessThan">
      <formula>0</formula>
    </cfRule>
  </conditionalFormatting>
  <conditionalFormatting sqref="G432">
    <cfRule type="expression" dxfId="3414" priority="347">
      <formula>G432/F432&gt;1</formula>
    </cfRule>
    <cfRule type="expression" dxfId="3413" priority="348">
      <formula>G432/F432&lt;1</formula>
    </cfRule>
  </conditionalFormatting>
  <conditionalFormatting sqref="H432">
    <cfRule type="cellIs" dxfId="3412" priority="346" operator="lessThan">
      <formula>0</formula>
    </cfRule>
  </conditionalFormatting>
  <conditionalFormatting sqref="H432">
    <cfRule type="expression" dxfId="3411" priority="344">
      <formula>H432/G432&gt;1</formula>
    </cfRule>
    <cfRule type="expression" dxfId="3410" priority="345">
      <formula>H432/G432&lt;1</formula>
    </cfRule>
  </conditionalFormatting>
  <conditionalFormatting sqref="I432:N432">
    <cfRule type="cellIs" dxfId="3409" priority="343" operator="lessThan">
      <formula>0</formula>
    </cfRule>
  </conditionalFormatting>
  <conditionalFormatting sqref="I432:N432">
    <cfRule type="expression" dxfId="3408" priority="341">
      <formula>I432/H432&gt;1</formula>
    </cfRule>
    <cfRule type="expression" dxfId="3407" priority="342">
      <formula>I432/H432&lt;1</formula>
    </cfRule>
  </conditionalFormatting>
  <conditionalFormatting sqref="B456">
    <cfRule type="cellIs" dxfId="3406" priority="340" operator="lessThan">
      <formula>0</formula>
    </cfRule>
  </conditionalFormatting>
  <conditionalFormatting sqref="B456">
    <cfRule type="expression" dxfId="3405" priority="338">
      <formula>B456/#REF!&gt;1</formula>
    </cfRule>
    <cfRule type="expression" dxfId="3404" priority="339">
      <formula>B456/#REF!&lt;1</formula>
    </cfRule>
  </conditionalFormatting>
  <conditionalFormatting sqref="C456">
    <cfRule type="cellIs" dxfId="3403" priority="337" operator="lessThan">
      <formula>0</formula>
    </cfRule>
  </conditionalFormatting>
  <conditionalFormatting sqref="C456">
    <cfRule type="expression" dxfId="3402" priority="335">
      <formula>C456/B456&gt;1</formula>
    </cfRule>
    <cfRule type="expression" dxfId="3401" priority="336">
      <formula>C456/B456&lt;1</formula>
    </cfRule>
  </conditionalFormatting>
  <conditionalFormatting sqref="D456">
    <cfRule type="cellIs" dxfId="3400" priority="334" operator="lessThan">
      <formula>0</formula>
    </cfRule>
  </conditionalFormatting>
  <conditionalFormatting sqref="D456">
    <cfRule type="expression" dxfId="3399" priority="332">
      <formula>D456/C456&gt;1</formula>
    </cfRule>
    <cfRule type="expression" dxfId="3398" priority="333">
      <formula>D456/C456&lt;1</formula>
    </cfRule>
  </conditionalFormatting>
  <conditionalFormatting sqref="E456">
    <cfRule type="cellIs" dxfId="3397" priority="331" operator="lessThan">
      <formula>0</formula>
    </cfRule>
  </conditionalFormatting>
  <conditionalFormatting sqref="E456">
    <cfRule type="expression" dxfId="3396" priority="329">
      <formula>E456/D456&gt;1</formula>
    </cfRule>
    <cfRule type="expression" dxfId="3395" priority="330">
      <formula>E456/D456&lt;1</formula>
    </cfRule>
  </conditionalFormatting>
  <conditionalFormatting sqref="F456">
    <cfRule type="cellIs" dxfId="3394" priority="328" operator="lessThan">
      <formula>0</formula>
    </cfRule>
  </conditionalFormatting>
  <conditionalFormatting sqref="F456">
    <cfRule type="expression" dxfId="3393" priority="326">
      <formula>F456/E456&gt;1</formula>
    </cfRule>
    <cfRule type="expression" dxfId="3392" priority="327">
      <formula>F456/E456&lt;1</formula>
    </cfRule>
  </conditionalFormatting>
  <conditionalFormatting sqref="G456">
    <cfRule type="cellIs" dxfId="3391" priority="325" operator="lessThan">
      <formula>0</formula>
    </cfRule>
  </conditionalFormatting>
  <conditionalFormatting sqref="G456">
    <cfRule type="expression" dxfId="3390" priority="323">
      <formula>G456/F456&gt;1</formula>
    </cfRule>
    <cfRule type="expression" dxfId="3389" priority="324">
      <formula>G456/F456&lt;1</formula>
    </cfRule>
  </conditionalFormatting>
  <conditionalFormatting sqref="H456">
    <cfRule type="cellIs" dxfId="3388" priority="322" operator="lessThan">
      <formula>0</formula>
    </cfRule>
  </conditionalFormatting>
  <conditionalFormatting sqref="H456">
    <cfRule type="expression" dxfId="3387" priority="320">
      <formula>H456/G456&gt;1</formula>
    </cfRule>
    <cfRule type="expression" dxfId="3386" priority="321">
      <formula>H456/G456&lt;1</formula>
    </cfRule>
  </conditionalFormatting>
  <conditionalFormatting sqref="B464">
    <cfRule type="cellIs" dxfId="3385" priority="319" operator="lessThan">
      <formula>0</formula>
    </cfRule>
  </conditionalFormatting>
  <conditionalFormatting sqref="B464">
    <cfRule type="expression" dxfId="3384" priority="317">
      <formula>B464/#REF!&gt;1</formula>
    </cfRule>
    <cfRule type="expression" dxfId="3383" priority="318">
      <formula>B464/#REF!&lt;1</formula>
    </cfRule>
  </conditionalFormatting>
  <conditionalFormatting sqref="C464">
    <cfRule type="cellIs" dxfId="3382" priority="316" operator="lessThan">
      <formula>0</formula>
    </cfRule>
  </conditionalFormatting>
  <conditionalFormatting sqref="C464">
    <cfRule type="expression" dxfId="3381" priority="314">
      <formula>C464/B464&gt;1</formula>
    </cfRule>
    <cfRule type="expression" dxfId="3380" priority="315">
      <formula>C464/B464&lt;1</formula>
    </cfRule>
  </conditionalFormatting>
  <conditionalFormatting sqref="D464">
    <cfRule type="cellIs" dxfId="3379" priority="313" operator="lessThan">
      <formula>0</formula>
    </cfRule>
  </conditionalFormatting>
  <conditionalFormatting sqref="D464">
    <cfRule type="expression" dxfId="3378" priority="311">
      <formula>D464/C464&gt;1</formula>
    </cfRule>
    <cfRule type="expression" dxfId="3377" priority="312">
      <formula>D464/C464&lt;1</formula>
    </cfRule>
  </conditionalFormatting>
  <conditionalFormatting sqref="E464">
    <cfRule type="cellIs" dxfId="3376" priority="310" operator="lessThan">
      <formula>0</formula>
    </cfRule>
  </conditionalFormatting>
  <conditionalFormatting sqref="E464">
    <cfRule type="expression" dxfId="3375" priority="308">
      <formula>E464/D464&gt;1</formula>
    </cfRule>
    <cfRule type="expression" dxfId="3374" priority="309">
      <formula>E464/D464&lt;1</formula>
    </cfRule>
  </conditionalFormatting>
  <conditionalFormatting sqref="F464">
    <cfRule type="cellIs" dxfId="3373" priority="307" operator="lessThan">
      <formula>0</formula>
    </cfRule>
  </conditionalFormatting>
  <conditionalFormatting sqref="F464">
    <cfRule type="expression" dxfId="3372" priority="305">
      <formula>F464/E464&gt;1</formula>
    </cfRule>
    <cfRule type="expression" dxfId="3371" priority="306">
      <formula>F464/E464&lt;1</formula>
    </cfRule>
  </conditionalFormatting>
  <conditionalFormatting sqref="G464">
    <cfRule type="cellIs" dxfId="3370" priority="304" operator="lessThan">
      <formula>0</formula>
    </cfRule>
  </conditionalFormatting>
  <conditionalFormatting sqref="G464">
    <cfRule type="expression" dxfId="3369" priority="302">
      <formula>G464/F464&gt;1</formula>
    </cfRule>
    <cfRule type="expression" dxfId="3368" priority="303">
      <formula>G464/F464&lt;1</formula>
    </cfRule>
  </conditionalFormatting>
  <conditionalFormatting sqref="H464">
    <cfRule type="cellIs" dxfId="3367" priority="301" operator="lessThan">
      <formula>0</formula>
    </cfRule>
  </conditionalFormatting>
  <conditionalFormatting sqref="H464">
    <cfRule type="expression" dxfId="3366" priority="299">
      <formula>H464/G464&gt;1</formula>
    </cfRule>
    <cfRule type="expression" dxfId="3365" priority="300">
      <formula>H464/G464&lt;1</formula>
    </cfRule>
  </conditionalFormatting>
  <conditionalFormatting sqref="B493">
    <cfRule type="cellIs" dxfId="3364" priority="298" operator="lessThan">
      <formula>0</formula>
    </cfRule>
  </conditionalFormatting>
  <conditionalFormatting sqref="B493">
    <cfRule type="expression" dxfId="3363" priority="296">
      <formula>B493/#REF!&gt;1</formula>
    </cfRule>
    <cfRule type="expression" dxfId="3362" priority="297">
      <formula>B493/#REF!&lt;1</formula>
    </cfRule>
  </conditionalFormatting>
  <conditionalFormatting sqref="C493">
    <cfRule type="cellIs" dxfId="3361" priority="295" operator="lessThan">
      <formula>0</formula>
    </cfRule>
  </conditionalFormatting>
  <conditionalFormatting sqref="C493">
    <cfRule type="expression" dxfId="3360" priority="293">
      <formula>C493/B493&gt;1</formula>
    </cfRule>
    <cfRule type="expression" dxfId="3359" priority="294">
      <formula>C493/B493&lt;1</formula>
    </cfRule>
  </conditionalFormatting>
  <conditionalFormatting sqref="D493">
    <cfRule type="cellIs" dxfId="3358" priority="292" operator="lessThan">
      <formula>0</formula>
    </cfRule>
  </conditionalFormatting>
  <conditionalFormatting sqref="D493">
    <cfRule type="expression" dxfId="3357" priority="290">
      <formula>D493/C493&gt;1</formula>
    </cfRule>
    <cfRule type="expression" dxfId="3356" priority="291">
      <formula>D493/C493&lt;1</formula>
    </cfRule>
  </conditionalFormatting>
  <conditionalFormatting sqref="E493">
    <cfRule type="cellIs" dxfId="3355" priority="289" operator="lessThan">
      <formula>0</formula>
    </cfRule>
  </conditionalFormatting>
  <conditionalFormatting sqref="E493">
    <cfRule type="expression" dxfId="3354" priority="287">
      <formula>E493/D493&gt;1</formula>
    </cfRule>
    <cfRule type="expression" dxfId="3353" priority="288">
      <formula>E493/D493&lt;1</formula>
    </cfRule>
  </conditionalFormatting>
  <conditionalFormatting sqref="F493">
    <cfRule type="cellIs" dxfId="3352" priority="286" operator="lessThan">
      <formula>0</formula>
    </cfRule>
  </conditionalFormatting>
  <conditionalFormatting sqref="F493">
    <cfRule type="expression" dxfId="3351" priority="284">
      <formula>F493/E493&gt;1</formula>
    </cfRule>
    <cfRule type="expression" dxfId="3350" priority="285">
      <formula>F493/E493&lt;1</formula>
    </cfRule>
  </conditionalFormatting>
  <conditionalFormatting sqref="G493">
    <cfRule type="cellIs" dxfId="3349" priority="283" operator="lessThan">
      <formula>0</formula>
    </cfRule>
  </conditionalFormatting>
  <conditionalFormatting sqref="G493">
    <cfRule type="expression" dxfId="3348" priority="281">
      <formula>G493/F493&gt;1</formula>
    </cfRule>
    <cfRule type="expression" dxfId="3347" priority="282">
      <formula>G493/F493&lt;1</formula>
    </cfRule>
  </conditionalFormatting>
  <conditionalFormatting sqref="H493">
    <cfRule type="cellIs" dxfId="3346" priority="280" operator="lessThan">
      <formula>0</formula>
    </cfRule>
  </conditionalFormatting>
  <conditionalFormatting sqref="H493">
    <cfRule type="expression" dxfId="3345" priority="278">
      <formula>H493/G493&gt;1</formula>
    </cfRule>
    <cfRule type="expression" dxfId="3344" priority="279">
      <formula>H493/G493&lt;1</formula>
    </cfRule>
  </conditionalFormatting>
  <conditionalFormatting sqref="N500">
    <cfRule type="cellIs" dxfId="3343" priority="277" operator="lessThan">
      <formula>0</formula>
    </cfRule>
  </conditionalFormatting>
  <conditionalFormatting sqref="N504">
    <cfRule type="cellIs" dxfId="3342" priority="272" operator="lessThan">
      <formula>0</formula>
    </cfRule>
  </conditionalFormatting>
  <conditionalFormatting sqref="N504">
    <cfRule type="cellIs" dxfId="3341" priority="271" operator="lessThan">
      <formula>0</formula>
    </cfRule>
  </conditionalFormatting>
  <conditionalFormatting sqref="O330">
    <cfRule type="cellIs" dxfId="3340" priority="270" operator="lessThan">
      <formula>0</formula>
    </cfRule>
  </conditionalFormatting>
  <conditionalFormatting sqref="O331:O332">
    <cfRule type="cellIs" dxfId="3339" priority="269" operator="lessThan">
      <formula>0</formula>
    </cfRule>
  </conditionalFormatting>
  <conditionalFormatting sqref="O392:O395">
    <cfRule type="cellIs" dxfId="3338" priority="268" operator="lessThan">
      <formula>0</formula>
    </cfRule>
  </conditionalFormatting>
  <conditionalFormatting sqref="O328">
    <cfRule type="cellIs" dxfId="3337" priority="267" operator="lessThan">
      <formula>0</formula>
    </cfRule>
  </conditionalFormatting>
  <conditionalFormatting sqref="O333:O334">
    <cfRule type="cellIs" dxfId="3336" priority="266" operator="lessThan">
      <formula>0</formula>
    </cfRule>
  </conditionalFormatting>
  <conditionalFormatting sqref="O440:O441">
    <cfRule type="cellIs" dxfId="3335" priority="251" operator="lessThan">
      <formula>0</formula>
    </cfRule>
  </conditionalFormatting>
  <conditionalFormatting sqref="O455:O456">
    <cfRule type="cellIs" dxfId="3334" priority="250" operator="lessThan">
      <formula>0</formula>
    </cfRule>
  </conditionalFormatting>
  <conditionalFormatting sqref="O339:O340">
    <cfRule type="cellIs" dxfId="3333" priority="265" operator="lessThan">
      <formula>0</formula>
    </cfRule>
  </conditionalFormatting>
  <conditionalFormatting sqref="O345:O346">
    <cfRule type="cellIs" dxfId="3332" priority="264" operator="lessThan">
      <formula>0</formula>
    </cfRule>
  </conditionalFormatting>
  <conditionalFormatting sqref="O478:O479">
    <cfRule type="cellIs" dxfId="3331" priority="247" operator="lessThan">
      <formula>0</formula>
    </cfRule>
  </conditionalFormatting>
  <conditionalFormatting sqref="O351">
    <cfRule type="cellIs" dxfId="3330" priority="263" operator="lessThan">
      <formula>0</formula>
    </cfRule>
  </conditionalFormatting>
  <conditionalFormatting sqref="O357:O358">
    <cfRule type="cellIs" dxfId="3329" priority="262" operator="lessThan">
      <formula>0</formula>
    </cfRule>
  </conditionalFormatting>
  <conditionalFormatting sqref="O500:O501">
    <cfRule type="cellIs" dxfId="3328" priority="244" operator="lessThan">
      <formula>0</formula>
    </cfRule>
  </conditionalFormatting>
  <conditionalFormatting sqref="O507">
    <cfRule type="cellIs" dxfId="3327" priority="243" operator="lessThan">
      <formula>0</formula>
    </cfRule>
  </conditionalFormatting>
  <conditionalFormatting sqref="O512">
    <cfRule type="cellIs" dxfId="3326" priority="242" operator="lessThan">
      <formula>0</formula>
    </cfRule>
  </conditionalFormatting>
  <conditionalFormatting sqref="O363:O364">
    <cfRule type="cellIs" dxfId="3325" priority="261" operator="lessThan">
      <formula>0</formula>
    </cfRule>
  </conditionalFormatting>
  <conditionalFormatting sqref="O369:O370">
    <cfRule type="cellIs" dxfId="3324" priority="260" operator="lessThan">
      <formula>0</formula>
    </cfRule>
  </conditionalFormatting>
  <conditionalFormatting sqref="O375:O376">
    <cfRule type="cellIs" dxfId="3323" priority="259" operator="lessThan">
      <formula>0</formula>
    </cfRule>
  </conditionalFormatting>
  <conditionalFormatting sqref="O382:O383">
    <cfRule type="cellIs" dxfId="3322" priority="258" operator="lessThan">
      <formula>0</formula>
    </cfRule>
  </conditionalFormatting>
  <conditionalFormatting sqref="O388:O389">
    <cfRule type="cellIs" dxfId="3321" priority="257" operator="lessThan">
      <formula>0</formula>
    </cfRule>
  </conditionalFormatting>
  <conditionalFormatting sqref="O396:O397">
    <cfRule type="cellIs" dxfId="3320" priority="256" operator="lessThan">
      <formula>0</formula>
    </cfRule>
  </conditionalFormatting>
  <conditionalFormatting sqref="O410">
    <cfRule type="cellIs" dxfId="3319" priority="255" operator="lessThan">
      <formula>0</formula>
    </cfRule>
  </conditionalFormatting>
  <conditionalFormatting sqref="O423:O424">
    <cfRule type="cellIs" dxfId="3318" priority="254" operator="lessThan">
      <formula>0</formula>
    </cfRule>
  </conditionalFormatting>
  <conditionalFormatting sqref="O431:O432">
    <cfRule type="cellIs" dxfId="3317" priority="253" operator="lessThan">
      <formula>0</formula>
    </cfRule>
  </conditionalFormatting>
  <conditionalFormatting sqref="O448:O449">
    <cfRule type="cellIs" dxfId="3316" priority="252" operator="lessThan">
      <formula>0</formula>
    </cfRule>
  </conditionalFormatting>
  <conditionalFormatting sqref="O544">
    <cfRule type="cellIs" dxfId="3315" priority="238" operator="lessThan">
      <formula>0</formula>
    </cfRule>
  </conditionalFormatting>
  <conditionalFormatting sqref="O545">
    <cfRule type="cellIs" dxfId="3314" priority="237" operator="lessThan">
      <formula>0</formula>
    </cfRule>
  </conditionalFormatting>
  <conditionalFormatting sqref="O463:O464">
    <cfRule type="cellIs" dxfId="3313" priority="249" operator="lessThan">
      <formula>0</formula>
    </cfRule>
  </conditionalFormatting>
  <conditionalFormatting sqref="O471:O472">
    <cfRule type="cellIs" dxfId="3312" priority="248" operator="lessThan">
      <formula>0</formula>
    </cfRule>
  </conditionalFormatting>
  <conditionalFormatting sqref="O485:O486">
    <cfRule type="cellIs" dxfId="3311" priority="246" operator="lessThan">
      <formula>0</formula>
    </cfRule>
  </conditionalFormatting>
  <conditionalFormatting sqref="O492:O493">
    <cfRule type="cellIs" dxfId="3310" priority="245" operator="lessThan">
      <formula>0</formula>
    </cfRule>
  </conditionalFormatting>
  <conditionalFormatting sqref="D427:N430">
    <cfRule type="cellIs" dxfId="3309" priority="230" operator="lessThan">
      <formula>0</formula>
    </cfRule>
  </conditionalFormatting>
  <conditionalFormatting sqref="C441:N441">
    <cfRule type="cellIs" dxfId="3308" priority="188" operator="lessThan">
      <formula>0</formula>
    </cfRule>
  </conditionalFormatting>
  <conditionalFormatting sqref="O536:O538">
    <cfRule type="cellIs" dxfId="3307" priority="240" operator="lessThan">
      <formula>0</formula>
    </cfRule>
  </conditionalFormatting>
  <conditionalFormatting sqref="I606:P606 O604:P605 O607:P607">
    <cfRule type="cellIs" dxfId="3306" priority="234" operator="lessThan">
      <formula>0</formula>
    </cfRule>
  </conditionalFormatting>
  <conditionalFormatting sqref="O540:O541">
    <cfRule type="cellIs" dxfId="3305" priority="239" operator="lessThan">
      <formula>0</formula>
    </cfRule>
  </conditionalFormatting>
  <conditionalFormatting sqref="O547">
    <cfRule type="cellIs" dxfId="3304" priority="236" operator="lessThan">
      <formula>0</formula>
    </cfRule>
  </conditionalFormatting>
  <conditionalFormatting sqref="O548">
    <cfRule type="cellIs" dxfId="3303" priority="235" operator="lessThan">
      <formula>0</formula>
    </cfRule>
  </conditionalFormatting>
  <conditionalFormatting sqref="D550:N550 D547:N547 D544:N545 D536:N538">
    <cfRule type="expression" dxfId="3302" priority="207">
      <formula>D536/C536&gt;1</formula>
    </cfRule>
    <cfRule type="expression" dxfId="3301" priority="208">
      <formula>D536/C536&lt;1</formula>
    </cfRule>
  </conditionalFormatting>
  <conditionalFormatting sqref="C427:C430">
    <cfRule type="cellIs" dxfId="3300" priority="233" operator="lessThan">
      <formula>0</formula>
    </cfRule>
  </conditionalFormatting>
  <conditionalFormatting sqref="C427:C430">
    <cfRule type="expression" dxfId="3299" priority="231">
      <formula>C427/B427&gt;1</formula>
    </cfRule>
    <cfRule type="expression" dxfId="3298" priority="232">
      <formula>C427/B427&lt;1</formula>
    </cfRule>
  </conditionalFormatting>
  <conditionalFormatting sqref="D427:N430">
    <cfRule type="expression" dxfId="3297" priority="228">
      <formula>D427/C427&gt;1</formula>
    </cfRule>
    <cfRule type="expression" dxfId="3296" priority="229">
      <formula>D427/C427&lt;1</formula>
    </cfRule>
  </conditionalFormatting>
  <conditionalFormatting sqref="B427:B430">
    <cfRule type="cellIs" dxfId="3295" priority="227" operator="lessThan">
      <formula>0</formula>
    </cfRule>
  </conditionalFormatting>
  <conditionalFormatting sqref="B427:B430">
    <cfRule type="expression" dxfId="3294" priority="225">
      <formula>B427/#REF!&gt;1</formula>
    </cfRule>
    <cfRule type="expression" dxfId="3293" priority="226">
      <formula>B427/#REF!&lt;1</formula>
    </cfRule>
  </conditionalFormatting>
  <conditionalFormatting sqref="J492:N492 J478:N478 J463:N463">
    <cfRule type="cellIs" dxfId="3292" priority="224" operator="lessThan">
      <formula>0</formula>
    </cfRule>
  </conditionalFormatting>
  <conditionalFormatting sqref="C492:I492 C488:C491 C478:I478 C474:C477 C463:I463 C459:C462">
    <cfRule type="cellIs" dxfId="3291" priority="223" operator="lessThan">
      <formula>0</formula>
    </cfRule>
  </conditionalFormatting>
  <conditionalFormatting sqref="C492:M492 C478:M478 C463:M463">
    <cfRule type="cellIs" dxfId="3290" priority="222" operator="lessThan">
      <formula>0</formula>
    </cfRule>
  </conditionalFormatting>
  <conditionalFormatting sqref="C488:C491 C474:C477 C459:C462">
    <cfRule type="expression" dxfId="3289" priority="220">
      <formula>C459/B459&gt;1</formula>
    </cfRule>
    <cfRule type="expression" dxfId="3288" priority="221">
      <formula>C459/B459&lt;1</formula>
    </cfRule>
  </conditionalFormatting>
  <conditionalFormatting sqref="D488:N491 D474:N477 D459:N462">
    <cfRule type="cellIs" dxfId="3287" priority="219" operator="lessThan">
      <formula>0</formula>
    </cfRule>
  </conditionalFormatting>
  <conditionalFormatting sqref="D488:N491 D474:N477 D459:N462">
    <cfRule type="expression" dxfId="3286" priority="217">
      <formula>D459/C459&gt;1</formula>
    </cfRule>
    <cfRule type="expression" dxfId="3285" priority="218">
      <formula>D459/C459&lt;1</formula>
    </cfRule>
  </conditionalFormatting>
  <conditionalFormatting sqref="C492:N492 C478:N478 C463:N463">
    <cfRule type="cellIs" dxfId="3284" priority="216" operator="lessThan">
      <formula>0</formula>
    </cfRule>
  </conditionalFormatting>
  <conditionalFormatting sqref="C492:N492 C478:N478 C463:N463">
    <cfRule type="expression" dxfId="3283" priority="214">
      <formula>C463/B463&gt;1</formula>
    </cfRule>
    <cfRule type="expression" dxfId="3282" priority="215">
      <formula>C463/B463&lt;1</formula>
    </cfRule>
  </conditionalFormatting>
  <conditionalFormatting sqref="B550 B547 B544:B545 B540:B541 B536:B538">
    <cfRule type="cellIs" dxfId="3281" priority="213" operator="lessThan">
      <formula>0</formula>
    </cfRule>
  </conditionalFormatting>
  <conditionalFormatting sqref="C550 C547 C544:C545 C536:C538">
    <cfRule type="cellIs" dxfId="3280" priority="212" operator="lessThan">
      <formula>0</formula>
    </cfRule>
  </conditionalFormatting>
  <conditionalFormatting sqref="C550 C547 C544:C545 C536:C538">
    <cfRule type="expression" dxfId="3279" priority="210">
      <formula>C536/B536&gt;1</formula>
    </cfRule>
    <cfRule type="expression" dxfId="3278" priority="211">
      <formula>C536/B536&lt;1</formula>
    </cfRule>
  </conditionalFormatting>
  <conditionalFormatting sqref="D550:N550 D547:N547 D544:N545 D536:N538">
    <cfRule type="cellIs" dxfId="3277" priority="209" operator="lessThan">
      <formula>0</formula>
    </cfRule>
  </conditionalFormatting>
  <conditionalFormatting sqref="B424:N424 B441 B472 B501">
    <cfRule type="expression" dxfId="3276" priority="886">
      <formula>B424/#REF!&gt;1</formula>
    </cfRule>
    <cfRule type="expression" dxfId="3275" priority="887">
      <formula>B424/#REF!&lt;1</formula>
    </cfRule>
  </conditionalFormatting>
  <conditionalFormatting sqref="C396">
    <cfRule type="cellIs" dxfId="3274" priority="206" operator="lessThan">
      <formula>0</formula>
    </cfRule>
  </conditionalFormatting>
  <conditionalFormatting sqref="C396">
    <cfRule type="expression" dxfId="3273" priority="204">
      <formula>C396/B396&gt;1</formula>
    </cfRule>
    <cfRule type="expression" dxfId="3272" priority="205">
      <formula>C396/B396&lt;1</formula>
    </cfRule>
  </conditionalFormatting>
  <conditionalFormatting sqref="D396:N396">
    <cfRule type="cellIs" dxfId="3271" priority="203" operator="lessThan">
      <formula>0</formula>
    </cfRule>
  </conditionalFormatting>
  <conditionalFormatting sqref="D396:N396">
    <cfRule type="expression" dxfId="3270" priority="201">
      <formula>D396/C396&gt;1</formula>
    </cfRule>
    <cfRule type="expression" dxfId="3269" priority="202">
      <formula>D396/C396&lt;1</formula>
    </cfRule>
  </conditionalFormatting>
  <conditionalFormatting sqref="B396">
    <cfRule type="cellIs" dxfId="3268" priority="200" operator="lessThan">
      <formula>0</formula>
    </cfRule>
  </conditionalFormatting>
  <conditionalFormatting sqref="B396">
    <cfRule type="expression" dxfId="3267" priority="198">
      <formula>B396/#REF!&gt;1</formula>
    </cfRule>
    <cfRule type="expression" dxfId="3266" priority="199">
      <formula>B396/#REF!&lt;1</formula>
    </cfRule>
  </conditionalFormatting>
  <conditionalFormatting sqref="C431">
    <cfRule type="cellIs" dxfId="3265" priority="197" operator="lessThan">
      <formula>0</formula>
    </cfRule>
  </conditionalFormatting>
  <conditionalFormatting sqref="D431:N431">
    <cfRule type="cellIs" dxfId="3264" priority="194" operator="lessThan">
      <formula>0</formula>
    </cfRule>
  </conditionalFormatting>
  <conditionalFormatting sqref="C431">
    <cfRule type="expression" dxfId="3263" priority="195">
      <formula>C431/B431&gt;1</formula>
    </cfRule>
    <cfRule type="expression" dxfId="3262" priority="196">
      <formula>C431/B431&lt;1</formula>
    </cfRule>
  </conditionalFormatting>
  <conditionalFormatting sqref="D431:N431">
    <cfRule type="expression" dxfId="3261" priority="192">
      <formula>D431/C431&gt;1</formula>
    </cfRule>
    <cfRule type="expression" dxfId="3260" priority="193">
      <formula>D431/C431&lt;1</formula>
    </cfRule>
  </conditionalFormatting>
  <conditionalFormatting sqref="B431">
    <cfRule type="cellIs" dxfId="3259" priority="191" operator="lessThan">
      <formula>0</formula>
    </cfRule>
  </conditionalFormatting>
  <conditionalFormatting sqref="B431">
    <cfRule type="expression" dxfId="3258" priority="189">
      <formula>B431/#REF!&gt;1</formula>
    </cfRule>
    <cfRule type="expression" dxfId="3257" priority="190">
      <formula>B431/#REF!&lt;1</formula>
    </cfRule>
  </conditionalFormatting>
  <conditionalFormatting sqref="C472:N472">
    <cfRule type="cellIs" dxfId="3256" priority="185" operator="lessThan">
      <formula>0</formula>
    </cfRule>
  </conditionalFormatting>
  <conditionalFormatting sqref="C507:N507">
    <cfRule type="expression" dxfId="3255" priority="154">
      <formula>C507/B507&gt;1</formula>
    </cfRule>
    <cfRule type="expression" dxfId="3254" priority="155">
      <formula>C507/B507&lt;1</formula>
    </cfRule>
  </conditionalFormatting>
  <conditionalFormatting sqref="I456:N456">
    <cfRule type="cellIs" dxfId="3253" priority="182" operator="lessThan">
      <formula>0</formula>
    </cfRule>
  </conditionalFormatting>
  <conditionalFormatting sqref="I456:N456">
    <cfRule type="expression" dxfId="3252" priority="180">
      <formula>I456/H456&gt;1</formula>
    </cfRule>
    <cfRule type="expression" dxfId="3251" priority="181">
      <formula>I456/H456&lt;1</formula>
    </cfRule>
  </conditionalFormatting>
  <conditionalFormatting sqref="I464:N464">
    <cfRule type="cellIs" dxfId="3250" priority="179" operator="lessThan">
      <formula>0</formula>
    </cfRule>
  </conditionalFormatting>
  <conditionalFormatting sqref="I464:N464">
    <cfRule type="expression" dxfId="3249" priority="177">
      <formula>I464/H464&gt;1</formula>
    </cfRule>
    <cfRule type="expression" dxfId="3248" priority="178">
      <formula>I464/H464&lt;1</formula>
    </cfRule>
  </conditionalFormatting>
  <conditionalFormatting sqref="B479:N479">
    <cfRule type="cellIs" dxfId="3247" priority="176" operator="lessThan">
      <formula>0</formula>
    </cfRule>
  </conditionalFormatting>
  <conditionalFormatting sqref="B479:N479">
    <cfRule type="expression" dxfId="3246" priority="174">
      <formula>B479/A479&gt;1</formula>
    </cfRule>
    <cfRule type="expression" dxfId="3245" priority="175">
      <formula>B479/A479&lt;1</formula>
    </cfRule>
  </conditionalFormatting>
  <conditionalFormatting sqref="B493:N493">
    <cfRule type="cellIs" dxfId="3244" priority="173" operator="lessThan">
      <formula>0</formula>
    </cfRule>
  </conditionalFormatting>
  <conditionalFormatting sqref="B493:N493">
    <cfRule type="expression" dxfId="3243" priority="171">
      <formula>B493/A493&gt;1</formula>
    </cfRule>
    <cfRule type="expression" dxfId="3242" priority="172">
      <formula>B493/A493&lt;1</formula>
    </cfRule>
  </conditionalFormatting>
  <conditionalFormatting sqref="N512">
    <cfRule type="cellIs" dxfId="3241" priority="147" operator="lessThan">
      <formula>0</formula>
    </cfRule>
  </conditionalFormatting>
  <conditionalFormatting sqref="C486:N486">
    <cfRule type="expression" dxfId="3240" priority="165">
      <formula>C486/B486&gt;1</formula>
    </cfRule>
    <cfRule type="expression" dxfId="3239" priority="166">
      <formula>C486/B486&lt;1</formula>
    </cfRule>
  </conditionalFormatting>
  <conditionalFormatting sqref="C441:N441">
    <cfRule type="expression" dxfId="3238" priority="186">
      <formula>C441/B441&gt;1</formula>
    </cfRule>
    <cfRule type="expression" dxfId="3237" priority="187">
      <formula>C441/B441&lt;1</formula>
    </cfRule>
  </conditionalFormatting>
  <conditionalFormatting sqref="C540:N541">
    <cfRule type="cellIs" dxfId="3236" priority="164" operator="lessThan">
      <formula>0</formula>
    </cfRule>
  </conditionalFormatting>
  <conditionalFormatting sqref="C472:N472">
    <cfRule type="expression" dxfId="3235" priority="183">
      <formula>C472/B472&gt;1</formula>
    </cfRule>
    <cfRule type="expression" dxfId="3234" priority="184">
      <formula>C472/B472&lt;1</formula>
    </cfRule>
  </conditionalFormatting>
  <conditionalFormatting sqref="C501:N501">
    <cfRule type="cellIs" dxfId="3233" priority="161" operator="lessThan">
      <formula>0</formula>
    </cfRule>
  </conditionalFormatting>
  <conditionalFormatting sqref="C512:M512">
    <cfRule type="expression" dxfId="3232" priority="149">
      <formula>C512/B512&gt;1</formula>
    </cfRule>
    <cfRule type="expression" dxfId="3231" priority="150">
      <formula>C512/B512&lt;1</formula>
    </cfRule>
  </conditionalFormatting>
  <conditionalFormatting sqref="C507:N507">
    <cfRule type="cellIs" dxfId="3230" priority="158" operator="lessThan">
      <formula>0</formula>
    </cfRule>
  </conditionalFormatting>
  <conditionalFormatting sqref="N512">
    <cfRule type="expression" dxfId="3229" priority="144">
      <formula>N512/M512&gt;1</formula>
    </cfRule>
    <cfRule type="expression" dxfId="3228" priority="145">
      <formula>N512/M512&lt;1</formula>
    </cfRule>
  </conditionalFormatting>
  <conditionalFormatting sqref="C512:M512">
    <cfRule type="cellIs" dxfId="3227" priority="153" operator="lessThan">
      <formula>0</formula>
    </cfRule>
  </conditionalFormatting>
  <conditionalFormatting sqref="C512:M512">
    <cfRule type="cellIs" dxfId="3226" priority="152" operator="lessThan">
      <formula>0</formula>
    </cfRule>
  </conditionalFormatting>
  <conditionalFormatting sqref="B486">
    <cfRule type="cellIs" dxfId="3225" priority="168" operator="lessThan">
      <formula>0</formula>
    </cfRule>
  </conditionalFormatting>
  <conditionalFormatting sqref="B486">
    <cfRule type="expression" dxfId="3224" priority="169">
      <formula>B486/#REF!&gt;1</formula>
    </cfRule>
    <cfRule type="expression" dxfId="3223" priority="170">
      <formula>B486/#REF!&lt;1</formula>
    </cfRule>
  </conditionalFormatting>
  <conditionalFormatting sqref="C486:N486">
    <cfRule type="cellIs" dxfId="3222" priority="167" operator="lessThan">
      <formula>0</formula>
    </cfRule>
  </conditionalFormatting>
  <conditionalFormatting sqref="C540:N541">
    <cfRule type="expression" dxfId="3221" priority="162">
      <formula>C540/B540&gt;1</formula>
    </cfRule>
    <cfRule type="expression" dxfId="3220" priority="163">
      <formula>C540/B540&lt;1</formula>
    </cfRule>
  </conditionalFormatting>
  <conditionalFormatting sqref="C507:N507">
    <cfRule type="cellIs" dxfId="3219" priority="156" operator="lessThan">
      <formula>0</formula>
    </cfRule>
  </conditionalFormatting>
  <conditionalFormatting sqref="C501:N501">
    <cfRule type="expression" dxfId="3218" priority="159">
      <formula>C501/B501&gt;1</formula>
    </cfRule>
    <cfRule type="expression" dxfId="3217" priority="160">
      <formula>C501/B501&lt;1</formula>
    </cfRule>
  </conditionalFormatting>
  <conditionalFormatting sqref="C507:N507">
    <cfRule type="cellIs" dxfId="3216" priority="157" operator="lessThan">
      <formula>0</formula>
    </cfRule>
  </conditionalFormatting>
  <conditionalFormatting sqref="N512">
    <cfRule type="cellIs" dxfId="3215" priority="148" operator="lessThan">
      <formula>0</formula>
    </cfRule>
  </conditionalFormatting>
  <conditionalFormatting sqref="C512:M512">
    <cfRule type="cellIs" dxfId="3214" priority="151" operator="lessThan">
      <formula>0</formula>
    </cfRule>
  </conditionalFormatting>
  <conditionalFormatting sqref="N512">
    <cfRule type="cellIs" dxfId="3213" priority="146" operator="lessThan">
      <formula>0</formula>
    </cfRule>
  </conditionalFormatting>
  <conditionalFormatting sqref="B596:N599">
    <cfRule type="cellIs" dxfId="3212" priority="143" operator="lessThan">
      <formula>0</formula>
    </cfRule>
  </conditionalFormatting>
  <conditionalFormatting sqref="I598:P598 O596:P597 O599:P599">
    <cfRule type="cellIs" dxfId="3211" priority="142" operator="lessThan">
      <formula>0</formula>
    </cfRule>
  </conditionalFormatting>
  <conditionalFormatting sqref="B600:N603">
    <cfRule type="cellIs" dxfId="3210" priority="141" operator="lessThan">
      <formula>0</formula>
    </cfRule>
  </conditionalFormatting>
  <conditionalFormatting sqref="I602:P602 O600:P601 O603:P603">
    <cfRule type="cellIs" dxfId="3209" priority="140" operator="lessThan">
      <formula>0</formula>
    </cfRule>
  </conditionalFormatting>
  <conditionalFormatting sqref="B608:N611">
    <cfRule type="cellIs" dxfId="3208" priority="139" operator="lessThan">
      <formula>0</formula>
    </cfRule>
  </conditionalFormatting>
  <conditionalFormatting sqref="I610:P610 O608:P609 O611:P611">
    <cfRule type="cellIs" dxfId="3207" priority="138" operator="lessThan">
      <formula>0</formula>
    </cfRule>
  </conditionalFormatting>
  <conditionalFormatting sqref="B612:N615">
    <cfRule type="cellIs" dxfId="3206" priority="137" operator="lessThan">
      <formula>0</formula>
    </cfRule>
  </conditionalFormatting>
  <conditionalFormatting sqref="I614:P614 O612:P613 O615:P615">
    <cfRule type="cellIs" dxfId="3205" priority="136" operator="lessThan">
      <formula>0</formula>
    </cfRule>
  </conditionalFormatting>
  <conditionalFormatting sqref="O550">
    <cfRule type="cellIs" dxfId="3204" priority="135" operator="lessThan">
      <formula>0</formula>
    </cfRule>
  </conditionalFormatting>
  <conditionalFormatting sqref="J455:N455">
    <cfRule type="cellIs" dxfId="3203" priority="134" operator="lessThan">
      <formula>0</formula>
    </cfRule>
  </conditionalFormatting>
  <conditionalFormatting sqref="C455:I455 C451:C454">
    <cfRule type="cellIs" dxfId="3202" priority="133" operator="lessThan">
      <formula>0</formula>
    </cfRule>
  </conditionalFormatting>
  <conditionalFormatting sqref="C455:M455">
    <cfRule type="cellIs" dxfId="3201" priority="132" operator="lessThan">
      <formula>0</formula>
    </cfRule>
  </conditionalFormatting>
  <conditionalFormatting sqref="C451:C454">
    <cfRule type="expression" dxfId="3200" priority="130">
      <formula>C451/B451&gt;1</formula>
    </cfRule>
    <cfRule type="expression" dxfId="3199" priority="131">
      <formula>C451/B451&lt;1</formula>
    </cfRule>
  </conditionalFormatting>
  <conditionalFormatting sqref="D451:N454">
    <cfRule type="cellIs" dxfId="3198" priority="129" operator="lessThan">
      <formula>0</formula>
    </cfRule>
  </conditionalFormatting>
  <conditionalFormatting sqref="D451:N454">
    <cfRule type="expression" dxfId="3197" priority="127">
      <formula>D451/C451&gt;1</formula>
    </cfRule>
    <cfRule type="expression" dxfId="3196" priority="128">
      <formula>D451/C451&lt;1</formula>
    </cfRule>
  </conditionalFormatting>
  <conditionalFormatting sqref="C455:N455">
    <cfRule type="cellIs" dxfId="3195" priority="126" operator="lessThan">
      <formula>0</formula>
    </cfRule>
  </conditionalFormatting>
  <conditionalFormatting sqref="C455:N455">
    <cfRule type="expression" dxfId="3194" priority="124">
      <formula>C455/B455&gt;1</formula>
    </cfRule>
    <cfRule type="expression" dxfId="3193" priority="125">
      <formula>C455/B455&lt;1</formula>
    </cfRule>
  </conditionalFormatting>
  <conditionalFormatting sqref="B435">
    <cfRule type="cellIs" dxfId="3192" priority="123" operator="lessThan">
      <formula>0</formula>
    </cfRule>
  </conditionalFormatting>
  <conditionalFormatting sqref="P425">
    <cfRule type="cellIs" dxfId="3191" priority="121" operator="lessThan">
      <formula>0</formula>
    </cfRule>
  </conditionalFormatting>
  <conditionalFormatting sqref="B397:N397">
    <cfRule type="cellIs" dxfId="3190" priority="122" operator="lessThan">
      <formula>0</formula>
    </cfRule>
  </conditionalFormatting>
  <conditionalFormatting sqref="P433">
    <cfRule type="cellIs" dxfId="3189" priority="118" operator="lessThan">
      <formula>0</formula>
    </cfRule>
  </conditionalFormatting>
  <conditionalFormatting sqref="O425">
    <cfRule type="cellIs" dxfId="3188" priority="120" operator="lessThan">
      <formula>0</formula>
    </cfRule>
  </conditionalFormatting>
  <conditionalFormatting sqref="B425:N425">
    <cfRule type="cellIs" dxfId="3187" priority="119" operator="lessThan">
      <formula>0</formula>
    </cfRule>
  </conditionalFormatting>
  <conditionalFormatting sqref="O433">
    <cfRule type="cellIs" dxfId="3186" priority="117" operator="lessThan">
      <formula>0</formula>
    </cfRule>
  </conditionalFormatting>
  <conditionalFormatting sqref="P442">
    <cfRule type="cellIs" dxfId="3185" priority="115" operator="lessThan">
      <formula>0</formula>
    </cfRule>
  </conditionalFormatting>
  <conditionalFormatting sqref="B433:N433">
    <cfRule type="cellIs" dxfId="3184" priority="116" operator="lessThan">
      <formula>0</formula>
    </cfRule>
  </conditionalFormatting>
  <conditionalFormatting sqref="B442:N442">
    <cfRule type="cellIs" dxfId="3183" priority="113" operator="lessThan">
      <formula>0</formula>
    </cfRule>
  </conditionalFormatting>
  <conditionalFormatting sqref="P457">
    <cfRule type="cellIs" dxfId="3182" priority="112" operator="lessThan">
      <formula>0</formula>
    </cfRule>
  </conditionalFormatting>
  <conditionalFormatting sqref="O442">
    <cfRule type="cellIs" dxfId="3181" priority="114" operator="lessThan">
      <formula>0</formula>
    </cfRule>
  </conditionalFormatting>
  <conditionalFormatting sqref="B457:N457">
    <cfRule type="cellIs" dxfId="3180" priority="110" operator="lessThan">
      <formula>0</formula>
    </cfRule>
  </conditionalFormatting>
  <conditionalFormatting sqref="P465">
    <cfRule type="cellIs" dxfId="3179" priority="109" operator="lessThan">
      <formula>0</formula>
    </cfRule>
  </conditionalFormatting>
  <conditionalFormatting sqref="O457">
    <cfRule type="cellIs" dxfId="3178" priority="111" operator="lessThan">
      <formula>0</formula>
    </cfRule>
  </conditionalFormatting>
  <conditionalFormatting sqref="P494">
    <cfRule type="cellIs" dxfId="3177" priority="106" operator="lessThan">
      <formula>0</formula>
    </cfRule>
  </conditionalFormatting>
  <conditionalFormatting sqref="O465">
    <cfRule type="cellIs" dxfId="3176" priority="108" operator="lessThan">
      <formula>0</formula>
    </cfRule>
  </conditionalFormatting>
  <conditionalFormatting sqref="B465:N465">
    <cfRule type="cellIs" dxfId="3175" priority="107" operator="lessThan">
      <formula>0</formula>
    </cfRule>
  </conditionalFormatting>
  <conditionalFormatting sqref="O494">
    <cfRule type="cellIs" dxfId="3174" priority="105" operator="lessThan">
      <formula>0</formula>
    </cfRule>
  </conditionalFormatting>
  <conditionalFormatting sqref="B494:N494">
    <cfRule type="cellIs" dxfId="3173" priority="104" operator="lessThan">
      <formula>0</formula>
    </cfRule>
  </conditionalFormatting>
  <conditionalFormatting sqref="N327">
    <cfRule type="cellIs" dxfId="3172" priority="103" operator="lessThan">
      <formula>0</formula>
    </cfRule>
  </conditionalFormatting>
  <conditionalFormatting sqref="P399:P404 O398:P398 B398">
    <cfRule type="cellIs" dxfId="3171" priority="101" operator="lessThan">
      <formula>0</formula>
    </cfRule>
  </conditionalFormatting>
  <conditionalFormatting sqref="C399:C402">
    <cfRule type="cellIs" dxfId="3170" priority="100" operator="lessThan">
      <formula>0</formula>
    </cfRule>
  </conditionalFormatting>
  <conditionalFormatting sqref="B543:G543">
    <cfRule type="cellIs" dxfId="3169" priority="102" operator="lessThan">
      <formula>0</formula>
    </cfRule>
  </conditionalFormatting>
  <conditionalFormatting sqref="O399:O402">
    <cfRule type="cellIs" dxfId="3168" priority="91" operator="lessThan">
      <formula>0</formula>
    </cfRule>
  </conditionalFormatting>
  <conditionalFormatting sqref="B399:B402">
    <cfRule type="cellIs" dxfId="3167" priority="94" operator="lessThan">
      <formula>0</formula>
    </cfRule>
  </conditionalFormatting>
  <conditionalFormatting sqref="B403">
    <cfRule type="cellIs" dxfId="3166" priority="83" operator="lessThan">
      <formula>0</formula>
    </cfRule>
  </conditionalFormatting>
  <conditionalFormatting sqref="D399:N402">
    <cfRule type="cellIs" dxfId="3165" priority="97" operator="lessThan">
      <formula>0</formula>
    </cfRule>
  </conditionalFormatting>
  <conditionalFormatting sqref="D403:N403">
    <cfRule type="cellIs" dxfId="3164" priority="86" operator="lessThan">
      <formula>0</formula>
    </cfRule>
  </conditionalFormatting>
  <conditionalFormatting sqref="O403:O404">
    <cfRule type="cellIs" dxfId="3163" priority="90" operator="lessThan">
      <formula>0</formula>
    </cfRule>
  </conditionalFormatting>
  <conditionalFormatting sqref="C403">
    <cfRule type="cellIs" dxfId="3162" priority="89" operator="lessThan">
      <formula>0</formula>
    </cfRule>
  </conditionalFormatting>
  <conditionalFormatting sqref="C399:C402">
    <cfRule type="expression" dxfId="3161" priority="98">
      <formula>C399/B399&gt;1</formula>
    </cfRule>
    <cfRule type="expression" dxfId="3160" priority="99">
      <formula>C399/B399&lt;1</formula>
    </cfRule>
  </conditionalFormatting>
  <conditionalFormatting sqref="D399:N402">
    <cfRule type="expression" dxfId="3159" priority="95">
      <formula>D399/C399&gt;1</formula>
    </cfRule>
    <cfRule type="expression" dxfId="3158" priority="96">
      <formula>D399/C399&lt;1</formula>
    </cfRule>
  </conditionalFormatting>
  <conditionalFormatting sqref="B399:B402">
    <cfRule type="expression" dxfId="3157" priority="92">
      <formula>B399/#REF!&gt;1</formula>
    </cfRule>
    <cfRule type="expression" dxfId="3156" priority="93">
      <formula>B399/#REF!&lt;1</formula>
    </cfRule>
  </conditionalFormatting>
  <conditionalFormatting sqref="C403">
    <cfRule type="expression" dxfId="3155" priority="87">
      <formula>C403/B403&gt;1</formula>
    </cfRule>
    <cfRule type="expression" dxfId="3154" priority="88">
      <formula>C403/B403&lt;1</formula>
    </cfRule>
  </conditionalFormatting>
  <conditionalFormatting sqref="D403:N403">
    <cfRule type="expression" dxfId="3153" priority="84">
      <formula>D403/C403&gt;1</formula>
    </cfRule>
    <cfRule type="expression" dxfId="3152" priority="85">
      <formula>D403/C403&lt;1</formula>
    </cfRule>
  </conditionalFormatting>
  <conditionalFormatting sqref="B403">
    <cfRule type="expression" dxfId="3151" priority="81">
      <formula>B403/#REF!&gt;1</formula>
    </cfRule>
    <cfRule type="expression" dxfId="3150" priority="82">
      <formula>B403/#REF!&lt;1</formula>
    </cfRule>
  </conditionalFormatting>
  <conditionalFormatting sqref="B404:N404">
    <cfRule type="cellIs" dxfId="3149" priority="80" operator="lessThan">
      <formula>0</formula>
    </cfRule>
  </conditionalFormatting>
  <conditionalFormatting sqref="B543:N543">
    <cfRule type="cellIs" dxfId="3148" priority="74" operator="lessThan">
      <formula>0</formula>
    </cfRule>
  </conditionalFormatting>
  <conditionalFormatting sqref="B466">
    <cfRule type="cellIs" dxfId="3147" priority="75" operator="lessThan">
      <formula>0</formula>
    </cfRule>
  </conditionalFormatting>
  <conditionalFormatting sqref="B568 B570:B571 D569:G569 D570:H571 D568:H568">
    <cfRule type="cellIs" dxfId="3146" priority="79" operator="lessThan">
      <formula>0</formula>
    </cfRule>
  </conditionalFormatting>
  <conditionalFormatting sqref="O568:P571">
    <cfRule type="cellIs" dxfId="3145" priority="78" operator="lessThan">
      <formula>0</formula>
    </cfRule>
  </conditionalFormatting>
  <conditionalFormatting sqref="H569 I568:N571">
    <cfRule type="cellIs" dxfId="3144" priority="77" operator="lessThan">
      <formula>0</formula>
    </cfRule>
  </conditionalFormatting>
  <conditionalFormatting sqref="I570:N570">
    <cfRule type="cellIs" dxfId="3143" priority="76" operator="lessThan">
      <formula>0</formula>
    </cfRule>
  </conditionalFormatting>
  <conditionalFormatting sqref="B592:H592 B594:H595 B593:G593">
    <cfRule type="cellIs" dxfId="3142" priority="73" operator="lessThan">
      <formula>0</formula>
    </cfRule>
  </conditionalFormatting>
  <conditionalFormatting sqref="O592:P595">
    <cfRule type="cellIs" dxfId="3141" priority="72" operator="lessThan">
      <formula>0</formula>
    </cfRule>
  </conditionalFormatting>
  <conditionalFormatting sqref="H593 I592:N595">
    <cfRule type="cellIs" dxfId="3140" priority="71" operator="lessThan">
      <formula>0</formula>
    </cfRule>
  </conditionalFormatting>
  <conditionalFormatting sqref="I594:N594">
    <cfRule type="cellIs" dxfId="3139" priority="70" operator="lessThan">
      <formula>0</formula>
    </cfRule>
  </conditionalFormatting>
  <conditionalFormatting sqref="B569">
    <cfRule type="cellIs" dxfId="3138" priority="69" operator="lessThan">
      <formula>0</formula>
    </cfRule>
  </conditionalFormatting>
  <conditionalFormatting sqref="C568:C571">
    <cfRule type="cellIs" dxfId="3137" priority="68" operator="lessThan">
      <formula>0</formula>
    </cfRule>
  </conditionalFormatting>
  <conditionalFormatting sqref="C570">
    <cfRule type="cellIs" dxfId="3136" priority="67" operator="lessThan">
      <formula>0</formula>
    </cfRule>
  </conditionalFormatting>
  <conditionalFormatting sqref="B572 B574:B575 D573:G573 D574:H575 D572:H572">
    <cfRule type="cellIs" dxfId="3135" priority="66" operator="lessThan">
      <formula>0</formula>
    </cfRule>
  </conditionalFormatting>
  <conditionalFormatting sqref="O572:P575">
    <cfRule type="cellIs" dxfId="3134" priority="65" operator="lessThan">
      <formula>0</formula>
    </cfRule>
  </conditionalFormatting>
  <conditionalFormatting sqref="H573 I572:N575">
    <cfRule type="cellIs" dxfId="3133" priority="64" operator="lessThan">
      <formula>0</formula>
    </cfRule>
  </conditionalFormatting>
  <conditionalFormatting sqref="I574:N574">
    <cfRule type="cellIs" dxfId="3132" priority="63" operator="lessThan">
      <formula>0</formula>
    </cfRule>
  </conditionalFormatting>
  <conditionalFormatting sqref="B573">
    <cfRule type="cellIs" dxfId="3131" priority="62" operator="lessThan">
      <formula>0</formula>
    </cfRule>
  </conditionalFormatting>
  <conditionalFormatting sqref="C572:C575">
    <cfRule type="cellIs" dxfId="3130" priority="61" operator="lessThan">
      <formula>0</formula>
    </cfRule>
  </conditionalFormatting>
  <conditionalFormatting sqref="C574">
    <cfRule type="cellIs" dxfId="3129" priority="60" operator="lessThan">
      <formula>0</formula>
    </cfRule>
  </conditionalFormatting>
  <conditionalFormatting sqref="B576 B578:B579 D577:G577 D578:H579 D576:H576">
    <cfRule type="cellIs" dxfId="3128" priority="59" operator="lessThan">
      <formula>0</formula>
    </cfRule>
  </conditionalFormatting>
  <conditionalFormatting sqref="O576:P579">
    <cfRule type="cellIs" dxfId="3127" priority="58" operator="lessThan">
      <formula>0</formula>
    </cfRule>
  </conditionalFormatting>
  <conditionalFormatting sqref="H577 I576:N579">
    <cfRule type="cellIs" dxfId="3126" priority="57" operator="lessThan">
      <formula>0</formula>
    </cfRule>
  </conditionalFormatting>
  <conditionalFormatting sqref="I578:N578">
    <cfRule type="cellIs" dxfId="3125" priority="56" operator="lessThan">
      <formula>0</formula>
    </cfRule>
  </conditionalFormatting>
  <conditionalFormatting sqref="B577">
    <cfRule type="cellIs" dxfId="3124" priority="55" operator="lessThan">
      <formula>0</formula>
    </cfRule>
  </conditionalFormatting>
  <conditionalFormatting sqref="C576:C579">
    <cfRule type="cellIs" dxfId="3123" priority="54" operator="lessThan">
      <formula>0</formula>
    </cfRule>
  </conditionalFormatting>
  <conditionalFormatting sqref="C578">
    <cfRule type="cellIs" dxfId="3122" priority="53" operator="lessThan">
      <formula>0</formula>
    </cfRule>
  </conditionalFormatting>
  <conditionalFormatting sqref="B580 B582:B583 D581:G581 D582:H583 D580:H580">
    <cfRule type="cellIs" dxfId="3121" priority="52" operator="lessThan">
      <formula>0</formula>
    </cfRule>
  </conditionalFormatting>
  <conditionalFormatting sqref="O580:P583">
    <cfRule type="cellIs" dxfId="3120" priority="51" operator="lessThan">
      <formula>0</formula>
    </cfRule>
  </conditionalFormatting>
  <conditionalFormatting sqref="H581 I580:N583">
    <cfRule type="cellIs" dxfId="3119" priority="50" operator="lessThan">
      <formula>0</formula>
    </cfRule>
  </conditionalFormatting>
  <conditionalFormatting sqref="I582:N582">
    <cfRule type="cellIs" dxfId="3118" priority="49" operator="lessThan">
      <formula>0</formula>
    </cfRule>
  </conditionalFormatting>
  <conditionalFormatting sqref="B581">
    <cfRule type="cellIs" dxfId="3117" priority="48" operator="lessThan">
      <formula>0</formula>
    </cfRule>
  </conditionalFormatting>
  <conditionalFormatting sqref="C580:C583">
    <cfRule type="cellIs" dxfId="3116" priority="47" operator="lessThan">
      <formula>0</formula>
    </cfRule>
  </conditionalFormatting>
  <conditionalFormatting sqref="C582">
    <cfRule type="cellIs" dxfId="3115" priority="46" operator="lessThan">
      <formula>0</formula>
    </cfRule>
  </conditionalFormatting>
  <conditionalFormatting sqref="B584 B586:B587 D585:G585 D586:H587 D584:H584">
    <cfRule type="cellIs" dxfId="3114" priority="45" operator="lessThan">
      <formula>0</formula>
    </cfRule>
  </conditionalFormatting>
  <conditionalFormatting sqref="O584:P587">
    <cfRule type="cellIs" dxfId="3113" priority="44" operator="lessThan">
      <formula>0</formula>
    </cfRule>
  </conditionalFormatting>
  <conditionalFormatting sqref="H585 I584:N587">
    <cfRule type="cellIs" dxfId="3112" priority="43" operator="lessThan">
      <formula>0</formula>
    </cfRule>
  </conditionalFormatting>
  <conditionalFormatting sqref="I586:N586">
    <cfRule type="cellIs" dxfId="3111" priority="42" operator="lessThan">
      <formula>0</formula>
    </cfRule>
  </conditionalFormatting>
  <conditionalFormatting sqref="B585">
    <cfRule type="cellIs" dxfId="3110" priority="41" operator="lessThan">
      <formula>0</formula>
    </cfRule>
  </conditionalFormatting>
  <conditionalFormatting sqref="C584:C587">
    <cfRule type="cellIs" dxfId="3109" priority="40" operator="lessThan">
      <formula>0</formula>
    </cfRule>
  </conditionalFormatting>
  <conditionalFormatting sqref="C586">
    <cfRule type="cellIs" dxfId="3108" priority="39" operator="lessThan">
      <formula>0</formula>
    </cfRule>
  </conditionalFormatting>
  <conditionalFormatting sqref="B588 B590:B591 D589:G589 D590:H591 D588:H588">
    <cfRule type="cellIs" dxfId="3107" priority="38" operator="lessThan">
      <formula>0</formula>
    </cfRule>
  </conditionalFormatting>
  <conditionalFormatting sqref="O588:P591">
    <cfRule type="cellIs" dxfId="3106" priority="37" operator="lessThan">
      <formula>0</formula>
    </cfRule>
  </conditionalFormatting>
  <conditionalFormatting sqref="H589 I588:N591">
    <cfRule type="cellIs" dxfId="3105" priority="36" operator="lessThan">
      <formula>0</formula>
    </cfRule>
  </conditionalFormatting>
  <conditionalFormatting sqref="I590:N590">
    <cfRule type="cellIs" dxfId="3104" priority="35" operator="lessThan">
      <formula>0</formula>
    </cfRule>
  </conditionalFormatting>
  <conditionalFormatting sqref="B589">
    <cfRule type="cellIs" dxfId="3103" priority="34" operator="lessThan">
      <formula>0</formula>
    </cfRule>
  </conditionalFormatting>
  <conditionalFormatting sqref="C588:C591">
    <cfRule type="cellIs" dxfId="3102" priority="33" operator="lessThan">
      <formula>0</formula>
    </cfRule>
  </conditionalFormatting>
  <conditionalFormatting sqref="C590">
    <cfRule type="cellIs" dxfId="3101" priority="32" operator="lessThan">
      <formula>0</formula>
    </cfRule>
  </conditionalFormatting>
  <conditionalFormatting sqref="O551:O554">
    <cfRule type="cellIs" dxfId="3100" priority="17" operator="lessThan">
      <formula>0</formula>
    </cfRule>
  </conditionalFormatting>
  <conditionalFormatting sqref="O411:P411 B411">
    <cfRule type="cellIs" dxfId="3099" priority="16" operator="lessThan">
      <formula>0</formula>
    </cfRule>
  </conditionalFormatting>
  <conditionalFormatting sqref="P412:P416">
    <cfRule type="cellIs" dxfId="3098" priority="15" operator="lessThan">
      <formula>0</formula>
    </cfRule>
  </conditionalFormatting>
  <conditionalFormatting sqref="O412:O415">
    <cfRule type="cellIs" dxfId="3097" priority="14" operator="lessThan">
      <formula>0</formula>
    </cfRule>
  </conditionalFormatting>
  <conditionalFormatting sqref="G416:N416 M412:N415">
    <cfRule type="cellIs" dxfId="3096" priority="13" operator="lessThan">
      <formula>0</formula>
    </cfRule>
  </conditionalFormatting>
  <conditionalFormatting sqref="G416:N416 M412:N415">
    <cfRule type="expression" dxfId="3095" priority="11">
      <formula>G412/F412&gt;1</formula>
    </cfRule>
    <cfRule type="expression" dxfId="3094" priority="12">
      <formula>G412/F412&lt;1</formula>
    </cfRule>
  </conditionalFormatting>
  <conditionalFormatting sqref="B412:L415">
    <cfRule type="cellIs" dxfId="3093" priority="10" operator="lessThan">
      <formula>0</formula>
    </cfRule>
  </conditionalFormatting>
  <conditionalFormatting sqref="B412:L415">
    <cfRule type="expression" dxfId="3092" priority="8">
      <formula>B412/A412&gt;1</formula>
    </cfRule>
    <cfRule type="expression" dxfId="3091" priority="9">
      <formula>B412/A412&lt;1</formula>
    </cfRule>
  </conditionalFormatting>
  <conditionalFormatting sqref="B416:F416">
    <cfRule type="cellIs" dxfId="3090" priority="7" operator="lessThan">
      <formula>0</formula>
    </cfRule>
  </conditionalFormatting>
  <conditionalFormatting sqref="B416:F416">
    <cfRule type="expression" dxfId="3089" priority="5">
      <formula>B416/A416&gt;1</formula>
    </cfRule>
    <cfRule type="expression" dxfId="3088" priority="6">
      <formula>B416/A416&lt;1</formula>
    </cfRule>
  </conditionalFormatting>
  <conditionalFormatting sqref="O416">
    <cfRule type="cellIs" dxfId="3087" priority="4" operator="lessThan">
      <formula>0</formula>
    </cfRule>
  </conditionalFormatting>
  <conditionalFormatting sqref="B330:N333">
    <cfRule type="cellIs" dxfId="3086" priority="3" operator="lessThan">
      <formula>0</formula>
    </cfRule>
  </conditionalFormatting>
  <conditionalFormatting sqref="B330:N333">
    <cfRule type="expression" dxfId="3085" priority="1">
      <formula>B330/A330&gt;1</formula>
    </cfRule>
    <cfRule type="expression" dxfId="3084" priority="2">
      <formula>B330/A330&lt;1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B4D0-B537-4C7B-8E5C-1752B2A2D1A6}">
  <sheetPr codeName="Sheet3">
    <tabColor rgb="FFFF0000"/>
    <outlinePr summaryBelow="0" summaryRight="0"/>
  </sheetPr>
  <dimension ref="A1:DM737"/>
  <sheetViews>
    <sheetView topLeftCell="F310" zoomScaleNormal="100" workbookViewId="0">
      <selection activeCell="O332" sqref="O332"/>
    </sheetView>
  </sheetViews>
  <sheetFormatPr defaultColWidth="12.625" defaultRowHeight="16.5"/>
  <cols>
    <col min="1" max="1" width="83.625" style="132" bestFit="1" customWidth="1"/>
    <col min="2" max="15" width="13.75" style="132" bestFit="1" customWidth="1"/>
    <col min="16" max="16" width="39.625" style="132" bestFit="1" customWidth="1"/>
    <col min="17" max="40" width="13.75" style="132" bestFit="1" customWidth="1"/>
    <col min="41" max="42" width="12.625" style="132" bestFit="1" customWidth="1"/>
    <col min="43" max="51" width="13.75" style="132" bestFit="1" customWidth="1"/>
    <col min="52" max="68" width="4.75" style="132" bestFit="1" customWidth="1"/>
    <col min="69" max="16384" width="12.625" style="132"/>
  </cols>
  <sheetData>
    <row r="1" spans="1:53">
      <c r="A1" s="1" t="s">
        <v>0</v>
      </c>
    </row>
    <row r="2" spans="1:53" s="3" customFormat="1">
      <c r="A2" s="227" t="s">
        <v>33</v>
      </c>
      <c r="B2" s="227" t="s">
        <v>938</v>
      </c>
      <c r="C2" s="227" t="s">
        <v>939</v>
      </c>
      <c r="D2" s="227" t="s">
        <v>27</v>
      </c>
      <c r="E2" s="227" t="s">
        <v>26</v>
      </c>
      <c r="F2" s="227" t="s">
        <v>25</v>
      </c>
      <c r="G2" s="227" t="s">
        <v>24</v>
      </c>
      <c r="H2" s="227" t="s">
        <v>23</v>
      </c>
      <c r="I2" s="227" t="s">
        <v>22</v>
      </c>
      <c r="J2" s="227" t="s">
        <v>21</v>
      </c>
      <c r="K2" s="227" t="s">
        <v>20</v>
      </c>
      <c r="L2" s="227" t="s">
        <v>19</v>
      </c>
      <c r="M2" s="227" t="s">
        <v>18</v>
      </c>
      <c r="N2" s="227" t="s">
        <v>17</v>
      </c>
      <c r="O2" s="227" t="s">
        <v>16</v>
      </c>
      <c r="P2" s="227" t="s">
        <v>15</v>
      </c>
      <c r="Q2" s="227" t="s">
        <v>14</v>
      </c>
      <c r="R2" s="227" t="s">
        <v>13</v>
      </c>
      <c r="S2" s="227" t="s">
        <v>12</v>
      </c>
      <c r="T2" s="227" t="s">
        <v>11</v>
      </c>
      <c r="U2" s="227" t="s">
        <v>10</v>
      </c>
      <c r="V2" s="227" t="s">
        <v>9</v>
      </c>
      <c r="W2" s="227" t="s">
        <v>8</v>
      </c>
      <c r="X2" s="227" t="s">
        <v>7</v>
      </c>
      <c r="Y2" s="227" t="s">
        <v>6</v>
      </c>
      <c r="Z2" s="227" t="s">
        <v>5</v>
      </c>
      <c r="AA2" s="227" t="s">
        <v>4</v>
      </c>
      <c r="AB2" s="227" t="s">
        <v>3</v>
      </c>
      <c r="AC2" s="227" t="s">
        <v>2</v>
      </c>
      <c r="AD2" s="227" t="s">
        <v>1</v>
      </c>
      <c r="AE2" s="227" t="s">
        <v>865</v>
      </c>
      <c r="AF2" s="227" t="s">
        <v>864</v>
      </c>
      <c r="AG2" s="227" t="s">
        <v>863</v>
      </c>
      <c r="AH2" s="227" t="s">
        <v>862</v>
      </c>
      <c r="AI2" s="227" t="s">
        <v>861</v>
      </c>
      <c r="AJ2" s="227" t="s">
        <v>860</v>
      </c>
      <c r="AK2" s="227" t="s">
        <v>859</v>
      </c>
      <c r="AL2" s="227" t="s">
        <v>858</v>
      </c>
      <c r="AM2" s="227" t="s">
        <v>857</v>
      </c>
      <c r="AN2" s="227" t="s">
        <v>856</v>
      </c>
      <c r="AO2" s="227" t="s">
        <v>855</v>
      </c>
      <c r="AP2" s="227" t="s">
        <v>854</v>
      </c>
      <c r="AQ2" s="227" t="s">
        <v>853</v>
      </c>
      <c r="AR2" s="227" t="s">
        <v>852</v>
      </c>
      <c r="AS2" s="227" t="s">
        <v>851</v>
      </c>
      <c r="AT2" s="227" t="s">
        <v>850</v>
      </c>
      <c r="AU2" s="227" t="s">
        <v>849</v>
      </c>
      <c r="AV2" s="227" t="s">
        <v>848</v>
      </c>
      <c r="AW2" s="227" t="s">
        <v>847</v>
      </c>
      <c r="AX2" s="227" t="s">
        <v>846</v>
      </c>
      <c r="AY2" s="227" t="s">
        <v>845</v>
      </c>
      <c r="AZ2" s="227" t="s">
        <v>844</v>
      </c>
      <c r="BA2" s="227" t="s">
        <v>843</v>
      </c>
    </row>
    <row r="3" spans="1:53">
      <c r="A3" s="227" t="s">
        <v>940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</row>
    <row r="4" spans="1:53">
      <c r="A4" s="227" t="s">
        <v>941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</row>
    <row r="5" spans="1:53">
      <c r="A5" s="227" t="s">
        <v>942</v>
      </c>
      <c r="B5" s="227">
        <v>7218688</v>
      </c>
      <c r="C5" s="227">
        <v>6449522</v>
      </c>
      <c r="D5" s="227">
        <v>2754268</v>
      </c>
      <c r="E5" s="227">
        <v>9116820</v>
      </c>
      <c r="F5" s="227">
        <v>2053237.35</v>
      </c>
      <c r="G5" s="227">
        <v>1537740</v>
      </c>
      <c r="H5" s="227">
        <v>2735856</v>
      </c>
      <c r="I5" s="227">
        <v>2827991</v>
      </c>
      <c r="J5" s="227">
        <v>3021030.7</v>
      </c>
      <c r="K5" s="227">
        <v>2632116</v>
      </c>
      <c r="L5" s="227">
        <v>2588679</v>
      </c>
      <c r="M5" s="227">
        <v>4850693</v>
      </c>
      <c r="N5" s="227">
        <v>2418138.7999999998</v>
      </c>
      <c r="O5" s="227">
        <v>1974740</v>
      </c>
      <c r="P5" s="227">
        <v>2042494</v>
      </c>
      <c r="Q5" s="227">
        <v>2549661</v>
      </c>
      <c r="R5" s="227">
        <v>2488945.2200000002</v>
      </c>
      <c r="S5" s="227">
        <v>1837874</v>
      </c>
      <c r="T5" s="227">
        <v>1529003</v>
      </c>
      <c r="U5" s="227">
        <v>2275951</v>
      </c>
      <c r="V5" s="227">
        <v>2577733.66</v>
      </c>
      <c r="W5" s="227">
        <v>1864333</v>
      </c>
      <c r="X5" s="227">
        <v>1758472</v>
      </c>
      <c r="Y5" s="227">
        <v>1274766</v>
      </c>
      <c r="Z5" s="227">
        <v>2487781.5699999998</v>
      </c>
      <c r="AA5" s="227">
        <v>1352825</v>
      </c>
      <c r="AB5" s="227">
        <v>1653793</v>
      </c>
      <c r="AC5" s="227">
        <v>2161552</v>
      </c>
      <c r="AD5" s="227">
        <v>1752178.4</v>
      </c>
      <c r="AE5" s="227">
        <v>2265791</v>
      </c>
      <c r="AF5" s="227">
        <v>2048120</v>
      </c>
      <c r="AG5" s="227">
        <v>1745337</v>
      </c>
      <c r="AH5" s="227">
        <v>2893635.04</v>
      </c>
      <c r="AI5" s="227">
        <v>3042176</v>
      </c>
      <c r="AJ5" s="227">
        <v>1620704</v>
      </c>
      <c r="AK5" s="227">
        <v>872306</v>
      </c>
      <c r="AL5" s="227">
        <v>833058.06</v>
      </c>
      <c r="AM5" s="227">
        <v>767887</v>
      </c>
      <c r="AN5" s="227">
        <v>921022</v>
      </c>
      <c r="AO5" s="227">
        <v>761211</v>
      </c>
      <c r="AP5" s="227">
        <v>771564.29</v>
      </c>
      <c r="AQ5" s="227">
        <v>530784</v>
      </c>
      <c r="AR5" s="227">
        <v>1100156</v>
      </c>
      <c r="AS5" s="227">
        <v>1581064</v>
      </c>
      <c r="AT5" s="227">
        <v>1734554.68</v>
      </c>
      <c r="AU5" s="227">
        <v>1521015</v>
      </c>
      <c r="AV5" s="227">
        <v>1951588</v>
      </c>
      <c r="AW5" s="227">
        <v>1950710</v>
      </c>
      <c r="AX5" s="227">
        <v>2407346</v>
      </c>
      <c r="AY5" s="227">
        <v>1194113</v>
      </c>
      <c r="AZ5" s="227">
        <v>854266</v>
      </c>
      <c r="BA5" s="227">
        <v>1530609</v>
      </c>
    </row>
    <row r="6" spans="1:53">
      <c r="A6" s="227" t="s">
        <v>943</v>
      </c>
      <c r="B6" s="227">
        <v>2006244.16</v>
      </c>
      <c r="C6" s="227">
        <v>0</v>
      </c>
      <c r="D6" s="227">
        <v>0</v>
      </c>
      <c r="E6" s="227">
        <v>0</v>
      </c>
      <c r="F6" s="227">
        <v>1001374.83</v>
      </c>
      <c r="G6" s="227">
        <v>724416</v>
      </c>
      <c r="H6" s="227">
        <v>3940</v>
      </c>
      <c r="I6" s="227">
        <v>314888</v>
      </c>
      <c r="J6" s="227">
        <v>45520.77</v>
      </c>
      <c r="K6" s="227">
        <v>50268</v>
      </c>
      <c r="L6" s="227">
        <v>3910</v>
      </c>
      <c r="M6" s="227">
        <v>2306797</v>
      </c>
      <c r="N6" s="227">
        <v>2943116.49</v>
      </c>
      <c r="O6" s="227">
        <v>38117</v>
      </c>
      <c r="P6" s="227">
        <v>162016</v>
      </c>
      <c r="Q6" s="227">
        <v>778153</v>
      </c>
      <c r="R6" s="227">
        <v>714829.94</v>
      </c>
      <c r="S6" s="227">
        <v>1279992</v>
      </c>
      <c r="T6" s="227">
        <v>642589</v>
      </c>
      <c r="U6" s="227">
        <v>3081813</v>
      </c>
      <c r="V6" s="227">
        <v>1748018</v>
      </c>
      <c r="W6" s="227">
        <v>658103</v>
      </c>
      <c r="X6" s="227">
        <v>158892</v>
      </c>
      <c r="Y6" s="227">
        <v>1553573</v>
      </c>
      <c r="Z6" s="227">
        <v>1285220.51</v>
      </c>
      <c r="AA6" s="227">
        <v>128932</v>
      </c>
      <c r="AB6" s="227">
        <v>528251</v>
      </c>
      <c r="AC6" s="227">
        <v>117499</v>
      </c>
      <c r="AD6" s="227">
        <v>117010.72</v>
      </c>
      <c r="AE6" s="227">
        <v>416396</v>
      </c>
      <c r="AF6" s="227">
        <v>2227679</v>
      </c>
      <c r="AG6" s="227">
        <v>2163069</v>
      </c>
      <c r="AH6" s="227">
        <v>1313509.49</v>
      </c>
      <c r="AI6" s="227">
        <v>1662183</v>
      </c>
      <c r="AJ6" s="227">
        <v>263762</v>
      </c>
      <c r="AK6" s="227">
        <v>812498</v>
      </c>
      <c r="AL6" s="227">
        <v>111556.74</v>
      </c>
      <c r="AM6" s="227">
        <v>110772</v>
      </c>
      <c r="AN6" s="227">
        <v>110979</v>
      </c>
      <c r="AO6" s="227">
        <v>111666</v>
      </c>
      <c r="AP6" s="227">
        <v>860706.64</v>
      </c>
      <c r="AQ6" s="227">
        <v>800027</v>
      </c>
      <c r="AR6" s="227">
        <v>1829552</v>
      </c>
      <c r="AS6" s="227">
        <v>1503784</v>
      </c>
      <c r="AT6" s="227">
        <v>806457.96</v>
      </c>
      <c r="AU6" s="227">
        <v>511941</v>
      </c>
      <c r="AV6" s="227">
        <v>839954</v>
      </c>
      <c r="AW6" s="227">
        <v>836336</v>
      </c>
      <c r="AX6" s="227">
        <v>1269356</v>
      </c>
      <c r="AY6" s="227">
        <v>1788868</v>
      </c>
      <c r="AZ6" s="227">
        <v>644311</v>
      </c>
      <c r="BA6" s="227">
        <v>1735025</v>
      </c>
    </row>
    <row r="7" spans="1:53">
      <c r="A7" s="227" t="s">
        <v>944</v>
      </c>
      <c r="B7" s="227">
        <v>5628521.9299999997</v>
      </c>
      <c r="C7" s="227">
        <v>6466988</v>
      </c>
      <c r="D7" s="227">
        <v>6179598</v>
      </c>
      <c r="E7" s="227">
        <v>4688528</v>
      </c>
      <c r="F7" s="227">
        <v>4962040.3600000003</v>
      </c>
      <c r="G7" s="227">
        <v>4528429</v>
      </c>
      <c r="H7" s="227">
        <v>4558644</v>
      </c>
      <c r="I7" s="227">
        <v>3912395</v>
      </c>
      <c r="J7" s="227">
        <v>4447397.2</v>
      </c>
      <c r="K7" s="227">
        <v>4481270</v>
      </c>
      <c r="L7" s="227">
        <v>3978885</v>
      </c>
      <c r="M7" s="227">
        <v>3726398</v>
      </c>
      <c r="N7" s="227">
        <v>4146847.59</v>
      </c>
      <c r="O7" s="227">
        <v>3437496</v>
      </c>
      <c r="P7" s="227">
        <v>3421873</v>
      </c>
      <c r="Q7" s="227">
        <v>2655746</v>
      </c>
      <c r="R7" s="227">
        <v>3026784.4</v>
      </c>
      <c r="S7" s="227">
        <v>3015775</v>
      </c>
      <c r="T7" s="227">
        <v>3195536</v>
      </c>
      <c r="U7" s="227">
        <v>2520374</v>
      </c>
      <c r="V7" s="227">
        <v>3011244.09</v>
      </c>
      <c r="W7" s="227">
        <v>3041359</v>
      </c>
      <c r="X7" s="227">
        <v>3476579</v>
      </c>
      <c r="Y7" s="227">
        <v>2703688</v>
      </c>
      <c r="Z7" s="227">
        <v>3245149.43</v>
      </c>
      <c r="AA7" s="227">
        <v>4521752</v>
      </c>
      <c r="AB7" s="227">
        <v>4853582</v>
      </c>
      <c r="AC7" s="227">
        <v>3302242</v>
      </c>
      <c r="AD7" s="227">
        <v>3629913.45</v>
      </c>
      <c r="AE7" s="227">
        <v>2929300</v>
      </c>
      <c r="AF7" s="227">
        <v>2663722</v>
      </c>
      <c r="AG7" s="227">
        <v>2143376</v>
      </c>
      <c r="AH7" s="227">
        <v>2119234.59</v>
      </c>
      <c r="AI7" s="227">
        <v>2198264</v>
      </c>
      <c r="AJ7" s="227">
        <v>2421331</v>
      </c>
      <c r="AK7" s="227">
        <v>2347222</v>
      </c>
      <c r="AL7" s="227">
        <v>2347773.5499999998</v>
      </c>
      <c r="AM7" s="227">
        <v>2217396</v>
      </c>
      <c r="AN7" s="227">
        <v>685586</v>
      </c>
      <c r="AO7" s="227">
        <v>678083</v>
      </c>
      <c r="AP7" s="227">
        <v>653490.43999999994</v>
      </c>
      <c r="AQ7" s="227">
        <v>505637</v>
      </c>
      <c r="AR7" s="227">
        <v>530842</v>
      </c>
      <c r="AS7" s="227">
        <v>543568</v>
      </c>
      <c r="AT7" s="227">
        <v>480934.77</v>
      </c>
      <c r="AU7" s="227">
        <v>474168</v>
      </c>
      <c r="AV7" s="227">
        <v>517681</v>
      </c>
      <c r="AW7" s="227">
        <v>552596</v>
      </c>
      <c r="AX7" s="227">
        <v>536595</v>
      </c>
      <c r="AY7" s="227">
        <v>482271</v>
      </c>
      <c r="AZ7" s="227">
        <v>627021</v>
      </c>
      <c r="BA7" s="227">
        <v>418060</v>
      </c>
    </row>
    <row r="8" spans="1:53">
      <c r="A8" s="227" t="s">
        <v>945</v>
      </c>
      <c r="B8" s="227">
        <v>3571263.15</v>
      </c>
      <c r="C8" s="227">
        <v>6466988</v>
      </c>
      <c r="D8" s="227">
        <v>6179598</v>
      </c>
      <c r="E8" s="227">
        <v>4688528</v>
      </c>
      <c r="F8" s="227">
        <v>4962040.3600000003</v>
      </c>
      <c r="G8" s="227">
        <v>4528429</v>
      </c>
      <c r="H8" s="227">
        <v>4558644</v>
      </c>
      <c r="I8" s="227">
        <v>3912395</v>
      </c>
      <c r="J8" s="227">
        <v>0</v>
      </c>
      <c r="K8" s="227">
        <v>0</v>
      </c>
      <c r="L8" s="227">
        <v>0</v>
      </c>
      <c r="M8" s="227">
        <v>2551826</v>
      </c>
      <c r="N8" s="227">
        <v>2838749.75</v>
      </c>
      <c r="O8" s="227">
        <v>2243174</v>
      </c>
      <c r="P8" s="227">
        <v>2182761</v>
      </c>
      <c r="Q8" s="227">
        <v>1395916</v>
      </c>
      <c r="R8" s="227">
        <v>3026784.4</v>
      </c>
      <c r="S8" s="227">
        <v>1921002</v>
      </c>
      <c r="T8" s="227">
        <v>1977229</v>
      </c>
      <c r="U8" s="227">
        <v>1163410</v>
      </c>
      <c r="V8" s="227">
        <v>1761742.76</v>
      </c>
      <c r="W8" s="227">
        <v>1738731</v>
      </c>
      <c r="X8" s="227">
        <v>2204328</v>
      </c>
      <c r="Y8" s="227">
        <v>1519829</v>
      </c>
      <c r="Z8" s="227">
        <v>1840825.31</v>
      </c>
      <c r="AA8" s="227">
        <v>4521752</v>
      </c>
      <c r="AB8" s="227">
        <v>3595277</v>
      </c>
      <c r="AC8" s="227">
        <v>2016130</v>
      </c>
      <c r="AD8" s="227">
        <v>2400239.66</v>
      </c>
      <c r="AE8" s="227">
        <v>2929300</v>
      </c>
      <c r="AF8" s="227">
        <v>1810890</v>
      </c>
      <c r="AG8" s="227">
        <v>2143376</v>
      </c>
      <c r="AH8" s="227">
        <v>2119234.59</v>
      </c>
      <c r="AI8" s="227">
        <v>2198264</v>
      </c>
      <c r="AJ8" s="227">
        <v>2421331</v>
      </c>
      <c r="AK8" s="227">
        <v>2347222</v>
      </c>
      <c r="AL8" s="227">
        <v>2347773.5499999998</v>
      </c>
      <c r="AM8" s="227">
        <v>2217396</v>
      </c>
      <c r="AN8" s="227">
        <v>685586</v>
      </c>
      <c r="AO8" s="227">
        <v>678083</v>
      </c>
      <c r="AP8" s="227">
        <v>653490.43999999994</v>
      </c>
      <c r="AQ8" s="227">
        <v>505637</v>
      </c>
      <c r="AR8" s="227">
        <v>530842</v>
      </c>
      <c r="AS8" s="227">
        <v>543568</v>
      </c>
      <c r="AT8" s="227">
        <v>480934.77</v>
      </c>
      <c r="AU8" s="227">
        <v>474168</v>
      </c>
      <c r="AV8" s="227">
        <v>517681</v>
      </c>
      <c r="AW8" s="227">
        <v>552596</v>
      </c>
      <c r="AX8" s="227">
        <v>536595</v>
      </c>
      <c r="AY8" s="227">
        <v>482271</v>
      </c>
      <c r="AZ8" s="227">
        <v>627021</v>
      </c>
      <c r="BA8" s="227">
        <v>418060</v>
      </c>
    </row>
    <row r="9" spans="1:53">
      <c r="A9" s="227" t="s">
        <v>946</v>
      </c>
      <c r="B9" s="227">
        <v>2057258.78</v>
      </c>
      <c r="C9" s="227">
        <v>0</v>
      </c>
      <c r="D9" s="227">
        <v>0</v>
      </c>
      <c r="E9" s="227">
        <v>0</v>
      </c>
      <c r="F9" s="227">
        <v>0</v>
      </c>
      <c r="G9" s="227">
        <v>0</v>
      </c>
      <c r="H9" s="227">
        <v>0</v>
      </c>
      <c r="I9" s="227">
        <v>0</v>
      </c>
      <c r="J9" s="227">
        <v>4447397.2</v>
      </c>
      <c r="K9" s="227">
        <v>4481270</v>
      </c>
      <c r="L9" s="227">
        <v>3978885</v>
      </c>
      <c r="M9" s="227">
        <v>1174572</v>
      </c>
      <c r="N9" s="227">
        <v>1308097.8400000001</v>
      </c>
      <c r="O9" s="227">
        <v>1194322</v>
      </c>
      <c r="P9" s="227">
        <v>1239112</v>
      </c>
      <c r="Q9" s="227">
        <v>1259830</v>
      </c>
      <c r="R9" s="227">
        <v>0</v>
      </c>
      <c r="S9" s="227">
        <v>1094773</v>
      </c>
      <c r="T9" s="227">
        <v>1218307</v>
      </c>
      <c r="U9" s="227">
        <v>1356964</v>
      </c>
      <c r="V9" s="227">
        <v>1249501.33</v>
      </c>
      <c r="W9" s="227">
        <v>1302628</v>
      </c>
      <c r="X9" s="227">
        <v>1272251</v>
      </c>
      <c r="Y9" s="227">
        <v>1183859</v>
      </c>
      <c r="Z9" s="227">
        <v>1404324.12</v>
      </c>
      <c r="AA9" s="227">
        <v>0</v>
      </c>
      <c r="AB9" s="227">
        <v>1258305</v>
      </c>
      <c r="AC9" s="227">
        <v>1286112</v>
      </c>
      <c r="AD9" s="227">
        <v>1229673.79</v>
      </c>
      <c r="AE9" s="227">
        <v>0</v>
      </c>
      <c r="AF9" s="227">
        <v>852832</v>
      </c>
      <c r="AG9" s="227">
        <v>0</v>
      </c>
      <c r="AH9" s="227">
        <v>0</v>
      </c>
      <c r="AI9" s="227">
        <v>0</v>
      </c>
      <c r="AJ9" s="227">
        <v>0</v>
      </c>
      <c r="AK9" s="227">
        <v>0</v>
      </c>
      <c r="AL9" s="227">
        <v>0</v>
      </c>
      <c r="AM9" s="227">
        <v>0</v>
      </c>
      <c r="AN9" s="227">
        <v>0</v>
      </c>
      <c r="AO9" s="227">
        <v>0</v>
      </c>
      <c r="AP9" s="227">
        <v>0</v>
      </c>
      <c r="AQ9" s="227">
        <v>0</v>
      </c>
      <c r="AR9" s="227">
        <v>0</v>
      </c>
      <c r="AS9" s="227">
        <v>0</v>
      </c>
      <c r="AT9" s="227">
        <v>0</v>
      </c>
      <c r="AU9" s="227">
        <v>0</v>
      </c>
      <c r="AV9" s="227">
        <v>0</v>
      </c>
      <c r="AW9" s="227">
        <v>0</v>
      </c>
      <c r="AX9" s="227">
        <v>0</v>
      </c>
      <c r="AY9" s="227">
        <v>0</v>
      </c>
      <c r="AZ9" s="227">
        <v>0</v>
      </c>
      <c r="BA9" s="227">
        <v>0</v>
      </c>
    </row>
    <row r="10" spans="1:53">
      <c r="A10" s="227" t="s">
        <v>947</v>
      </c>
      <c r="B10" s="227">
        <v>9032387.1999999993</v>
      </c>
      <c r="C10" s="227">
        <v>9672688</v>
      </c>
      <c r="D10" s="227">
        <v>8999639</v>
      </c>
      <c r="E10" s="227">
        <v>8620714</v>
      </c>
      <c r="F10" s="227">
        <v>8361607.4000000004</v>
      </c>
      <c r="G10" s="227">
        <v>9150922</v>
      </c>
      <c r="H10" s="227">
        <v>8357703</v>
      </c>
      <c r="I10" s="227">
        <v>8062711</v>
      </c>
      <c r="J10" s="227">
        <v>7787315.46</v>
      </c>
      <c r="K10" s="227">
        <v>7118881</v>
      </c>
      <c r="L10" s="227">
        <v>4092344</v>
      </c>
      <c r="M10" s="227">
        <v>4645820</v>
      </c>
      <c r="N10" s="227">
        <v>3606162.61</v>
      </c>
      <c r="O10" s="227">
        <v>1828914</v>
      </c>
      <c r="P10" s="227">
        <v>922371</v>
      </c>
      <c r="Q10" s="227">
        <v>618193</v>
      </c>
      <c r="R10" s="227">
        <v>428460.25</v>
      </c>
      <c r="S10" s="227">
        <v>325328</v>
      </c>
      <c r="T10" s="227">
        <v>143768</v>
      </c>
      <c r="U10" s="227">
        <v>50873</v>
      </c>
      <c r="V10" s="227">
        <v>0</v>
      </c>
      <c r="W10" s="227">
        <v>0</v>
      </c>
      <c r="X10" s="227">
        <v>0</v>
      </c>
      <c r="Y10" s="227">
        <v>0</v>
      </c>
      <c r="Z10" s="227">
        <v>0</v>
      </c>
      <c r="AA10" s="227">
        <v>0</v>
      </c>
      <c r="AB10" s="227">
        <v>0</v>
      </c>
      <c r="AC10" s="227">
        <v>0</v>
      </c>
      <c r="AD10" s="227">
        <v>0</v>
      </c>
      <c r="AE10" s="227">
        <v>0</v>
      </c>
      <c r="AF10" s="227">
        <v>0</v>
      </c>
      <c r="AG10" s="227">
        <v>0</v>
      </c>
      <c r="AH10" s="227">
        <v>0</v>
      </c>
      <c r="AI10" s="227">
        <v>0</v>
      </c>
      <c r="AJ10" s="227">
        <v>0</v>
      </c>
      <c r="AK10" s="227">
        <v>0</v>
      </c>
      <c r="AL10" s="227">
        <v>0</v>
      </c>
      <c r="AM10" s="227">
        <v>0</v>
      </c>
      <c r="AN10" s="227">
        <v>0</v>
      </c>
      <c r="AO10" s="227">
        <v>0</v>
      </c>
      <c r="AP10" s="227">
        <v>0</v>
      </c>
      <c r="AQ10" s="227">
        <v>0</v>
      </c>
      <c r="AR10" s="227">
        <v>0</v>
      </c>
      <c r="AS10" s="227">
        <v>0</v>
      </c>
      <c r="AT10" s="227">
        <v>0</v>
      </c>
      <c r="AU10" s="227">
        <v>0</v>
      </c>
      <c r="AV10" s="227">
        <v>0</v>
      </c>
      <c r="AW10" s="227">
        <v>0</v>
      </c>
      <c r="AX10" s="227">
        <v>0</v>
      </c>
      <c r="AY10" s="227">
        <v>0</v>
      </c>
      <c r="AZ10" s="227">
        <v>0</v>
      </c>
      <c r="BA10" s="227">
        <v>0</v>
      </c>
    </row>
    <row r="11" spans="1:53">
      <c r="A11" s="227" t="s">
        <v>948</v>
      </c>
      <c r="B11" s="227">
        <v>9032387.1999999993</v>
      </c>
      <c r="C11" s="227">
        <v>9672688</v>
      </c>
      <c r="D11" s="227">
        <v>8999639</v>
      </c>
      <c r="E11" s="227">
        <v>8620714</v>
      </c>
      <c r="F11" s="227">
        <v>8361607.4000000004</v>
      </c>
      <c r="G11" s="227">
        <v>9150922</v>
      </c>
      <c r="H11" s="227">
        <v>8357703</v>
      </c>
      <c r="I11" s="227">
        <v>8062711</v>
      </c>
      <c r="J11" s="227">
        <v>7787315.46</v>
      </c>
      <c r="K11" s="227">
        <v>7118881</v>
      </c>
      <c r="L11" s="227">
        <v>4092344</v>
      </c>
      <c r="M11" s="227">
        <v>4645820</v>
      </c>
      <c r="N11" s="227">
        <v>3606162.61</v>
      </c>
      <c r="O11" s="227">
        <v>1828914</v>
      </c>
      <c r="P11" s="227">
        <v>922371</v>
      </c>
      <c r="Q11" s="227">
        <v>618193</v>
      </c>
      <c r="R11" s="227">
        <v>428460.25</v>
      </c>
      <c r="S11" s="227">
        <v>325328</v>
      </c>
      <c r="T11" s="227">
        <v>143768</v>
      </c>
      <c r="U11" s="227">
        <v>50873</v>
      </c>
      <c r="V11" s="227">
        <v>0</v>
      </c>
      <c r="W11" s="227">
        <v>0</v>
      </c>
      <c r="X11" s="227">
        <v>0</v>
      </c>
      <c r="Y11" s="227">
        <v>0</v>
      </c>
      <c r="Z11" s="227">
        <v>0</v>
      </c>
      <c r="AA11" s="227">
        <v>0</v>
      </c>
      <c r="AB11" s="227">
        <v>0</v>
      </c>
      <c r="AC11" s="227">
        <v>0</v>
      </c>
      <c r="AD11" s="227">
        <v>0</v>
      </c>
      <c r="AE11" s="227">
        <v>0</v>
      </c>
      <c r="AF11" s="227">
        <v>0</v>
      </c>
      <c r="AG11" s="227">
        <v>0</v>
      </c>
      <c r="AH11" s="227">
        <v>0</v>
      </c>
      <c r="AI11" s="227">
        <v>0</v>
      </c>
      <c r="AJ11" s="227">
        <v>0</v>
      </c>
      <c r="AK11" s="227">
        <v>0</v>
      </c>
      <c r="AL11" s="227">
        <v>0</v>
      </c>
      <c r="AM11" s="227">
        <v>0</v>
      </c>
      <c r="AN11" s="227">
        <v>0</v>
      </c>
      <c r="AO11" s="227">
        <v>0</v>
      </c>
      <c r="AP11" s="227">
        <v>0</v>
      </c>
      <c r="AQ11" s="227">
        <v>0</v>
      </c>
      <c r="AR11" s="227">
        <v>0</v>
      </c>
      <c r="AS11" s="227">
        <v>0</v>
      </c>
      <c r="AT11" s="227">
        <v>0</v>
      </c>
      <c r="AU11" s="227">
        <v>0</v>
      </c>
      <c r="AV11" s="227">
        <v>0</v>
      </c>
      <c r="AW11" s="227">
        <v>0</v>
      </c>
      <c r="AX11" s="227">
        <v>0</v>
      </c>
      <c r="AY11" s="227">
        <v>0</v>
      </c>
      <c r="AZ11" s="227">
        <v>0</v>
      </c>
      <c r="BA11" s="227">
        <v>0</v>
      </c>
    </row>
    <row r="12" spans="1:53">
      <c r="A12" s="227" t="s">
        <v>949</v>
      </c>
      <c r="B12" s="227">
        <v>0</v>
      </c>
      <c r="C12" s="227">
        <v>2027994</v>
      </c>
      <c r="D12" s="227">
        <v>1592824</v>
      </c>
      <c r="E12" s="227">
        <v>4879401</v>
      </c>
      <c r="F12" s="227">
        <v>0</v>
      </c>
      <c r="G12" s="227">
        <v>0</v>
      </c>
      <c r="H12" s="227">
        <v>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27">
        <v>0</v>
      </c>
      <c r="U12" s="227">
        <v>0</v>
      </c>
      <c r="V12" s="227">
        <v>0</v>
      </c>
      <c r="W12" s="227">
        <v>0</v>
      </c>
      <c r="X12" s="227">
        <v>0</v>
      </c>
      <c r="Y12" s="227">
        <v>0</v>
      </c>
      <c r="Z12" s="227">
        <v>0</v>
      </c>
      <c r="AA12" s="227">
        <v>0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>
        <v>0</v>
      </c>
      <c r="AL12" s="227">
        <v>0</v>
      </c>
      <c r="AM12" s="227">
        <v>0</v>
      </c>
      <c r="AN12" s="227">
        <v>0</v>
      </c>
      <c r="AO12" s="227">
        <v>0</v>
      </c>
      <c r="AP12" s="227">
        <v>0</v>
      </c>
      <c r="AQ12" s="227">
        <v>0</v>
      </c>
      <c r="AR12" s="227">
        <v>0</v>
      </c>
      <c r="AS12" s="227">
        <v>0</v>
      </c>
      <c r="AT12" s="227">
        <v>0</v>
      </c>
      <c r="AU12" s="227">
        <v>0</v>
      </c>
      <c r="AV12" s="227">
        <v>0</v>
      </c>
      <c r="AW12" s="227">
        <v>0</v>
      </c>
      <c r="AX12" s="227">
        <v>0</v>
      </c>
      <c r="AY12" s="227">
        <v>0</v>
      </c>
      <c r="AZ12" s="227">
        <v>0</v>
      </c>
      <c r="BA12" s="227">
        <v>0</v>
      </c>
    </row>
    <row r="13" spans="1:53">
      <c r="A13" s="227" t="s">
        <v>950</v>
      </c>
      <c r="B13" s="227">
        <v>0</v>
      </c>
      <c r="C13" s="227">
        <v>2027994</v>
      </c>
      <c r="D13" s="227">
        <v>1592824</v>
      </c>
      <c r="E13" s="227">
        <v>4879401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27">
        <v>0</v>
      </c>
      <c r="U13" s="227">
        <v>0</v>
      </c>
      <c r="V13" s="227">
        <v>0</v>
      </c>
      <c r="W13" s="227">
        <v>0</v>
      </c>
      <c r="X13" s="227">
        <v>0</v>
      </c>
      <c r="Y13" s="227">
        <v>0</v>
      </c>
      <c r="Z13" s="227">
        <v>0</v>
      </c>
      <c r="AA13" s="227">
        <v>0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  <c r="AL13" s="227">
        <v>0</v>
      </c>
      <c r="AM13" s="227">
        <v>0</v>
      </c>
      <c r="AN13" s="227">
        <v>0</v>
      </c>
      <c r="AO13" s="227">
        <v>0</v>
      </c>
      <c r="AP13" s="227">
        <v>0</v>
      </c>
      <c r="AQ13" s="227">
        <v>0</v>
      </c>
      <c r="AR13" s="227">
        <v>0</v>
      </c>
      <c r="AS13" s="227">
        <v>0</v>
      </c>
      <c r="AT13" s="227">
        <v>0</v>
      </c>
      <c r="AU13" s="227">
        <v>0</v>
      </c>
      <c r="AV13" s="227">
        <v>0</v>
      </c>
      <c r="AW13" s="227">
        <v>0</v>
      </c>
      <c r="AX13" s="227">
        <v>0</v>
      </c>
      <c r="AY13" s="227">
        <v>0</v>
      </c>
      <c r="AZ13" s="227">
        <v>0</v>
      </c>
      <c r="BA13" s="227">
        <v>0</v>
      </c>
    </row>
    <row r="14" spans="1:53">
      <c r="A14" s="227" t="s">
        <v>951</v>
      </c>
      <c r="B14" s="227">
        <v>0</v>
      </c>
      <c r="C14" s="227">
        <v>0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7">
        <v>0</v>
      </c>
      <c r="T14" s="227">
        <v>0</v>
      </c>
      <c r="U14" s="227">
        <v>0</v>
      </c>
      <c r="V14" s="227">
        <v>0</v>
      </c>
      <c r="W14" s="227">
        <v>0</v>
      </c>
      <c r="X14" s="227">
        <v>0</v>
      </c>
      <c r="Y14" s="227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7">
        <v>0</v>
      </c>
      <c r="AF14" s="227">
        <v>0</v>
      </c>
      <c r="AG14" s="227">
        <v>0</v>
      </c>
      <c r="AH14" s="227">
        <v>0</v>
      </c>
      <c r="AI14" s="227">
        <v>0</v>
      </c>
      <c r="AJ14" s="227">
        <v>0</v>
      </c>
      <c r="AK14" s="227">
        <v>0</v>
      </c>
      <c r="AL14" s="227">
        <v>0</v>
      </c>
      <c r="AM14" s="227">
        <v>0</v>
      </c>
      <c r="AN14" s="227">
        <v>1530382</v>
      </c>
      <c r="AO14" s="227">
        <v>1545754</v>
      </c>
      <c r="AP14" s="227">
        <v>1479162.76</v>
      </c>
      <c r="AQ14" s="227">
        <v>1186579</v>
      </c>
      <c r="AR14" s="227">
        <v>981588</v>
      </c>
      <c r="AS14" s="227">
        <v>980764</v>
      </c>
      <c r="AT14" s="227">
        <v>915225.91</v>
      </c>
      <c r="AU14" s="227">
        <v>970743</v>
      </c>
      <c r="AV14" s="227">
        <v>906735</v>
      </c>
      <c r="AW14" s="227">
        <v>1147869</v>
      </c>
      <c r="AX14" s="227">
        <v>1179221</v>
      </c>
      <c r="AY14" s="227">
        <v>788253</v>
      </c>
      <c r="AZ14" s="227">
        <v>757062</v>
      </c>
      <c r="BA14" s="227">
        <v>708342</v>
      </c>
    </row>
    <row r="15" spans="1:53">
      <c r="A15" s="227" t="s">
        <v>952</v>
      </c>
      <c r="B15" s="227">
        <v>0</v>
      </c>
      <c r="C15" s="227">
        <v>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227">
        <v>0</v>
      </c>
      <c r="Z15" s="227">
        <v>0</v>
      </c>
      <c r="AA15" s="227">
        <v>0</v>
      </c>
      <c r="AB15" s="227">
        <v>0</v>
      </c>
      <c r="AC15" s="227">
        <v>0</v>
      </c>
      <c r="AD15" s="227">
        <v>0</v>
      </c>
      <c r="AE15" s="227">
        <v>0</v>
      </c>
      <c r="AF15" s="227">
        <v>0</v>
      </c>
      <c r="AG15" s="227">
        <v>0</v>
      </c>
      <c r="AH15" s="227">
        <v>0</v>
      </c>
      <c r="AI15" s="227">
        <v>0</v>
      </c>
      <c r="AJ15" s="227">
        <v>0</v>
      </c>
      <c r="AK15" s="227">
        <v>0</v>
      </c>
      <c r="AL15" s="227">
        <v>0</v>
      </c>
      <c r="AM15" s="227">
        <v>0</v>
      </c>
      <c r="AN15" s="227">
        <v>1530382</v>
      </c>
      <c r="AO15" s="227">
        <v>1545754</v>
      </c>
      <c r="AP15" s="227">
        <v>1479162.76</v>
      </c>
      <c r="AQ15" s="227">
        <v>1186579</v>
      </c>
      <c r="AR15" s="227">
        <v>981588</v>
      </c>
      <c r="AS15" s="227">
        <v>980764</v>
      </c>
      <c r="AT15" s="227">
        <v>915225.91</v>
      </c>
      <c r="AU15" s="227">
        <v>970743</v>
      </c>
      <c r="AV15" s="227">
        <v>906735</v>
      </c>
      <c r="AW15" s="227">
        <v>0</v>
      </c>
      <c r="AX15" s="227">
        <v>0</v>
      </c>
      <c r="AY15" s="227">
        <v>0</v>
      </c>
      <c r="AZ15" s="227">
        <v>0</v>
      </c>
      <c r="BA15" s="227">
        <v>0</v>
      </c>
    </row>
    <row r="16" spans="1:53">
      <c r="A16" s="227" t="s">
        <v>953</v>
      </c>
      <c r="B16" s="227">
        <v>23885841.289999999</v>
      </c>
      <c r="C16" s="227">
        <v>24617192</v>
      </c>
      <c r="D16" s="227">
        <v>19526329</v>
      </c>
      <c r="E16" s="227">
        <v>27305463</v>
      </c>
      <c r="F16" s="227">
        <v>16378259.939999999</v>
      </c>
      <c r="G16" s="227">
        <v>15941507</v>
      </c>
      <c r="H16" s="227">
        <v>15656143</v>
      </c>
      <c r="I16" s="227">
        <v>15117985</v>
      </c>
      <c r="J16" s="227">
        <v>15301264.119999999</v>
      </c>
      <c r="K16" s="227">
        <v>14282535</v>
      </c>
      <c r="L16" s="227">
        <v>10663818</v>
      </c>
      <c r="M16" s="227">
        <v>15529708</v>
      </c>
      <c r="N16" s="227">
        <v>13114265.49</v>
      </c>
      <c r="O16" s="227">
        <v>7279267</v>
      </c>
      <c r="P16" s="227">
        <v>6548754</v>
      </c>
      <c r="Q16" s="227">
        <v>6601753</v>
      </c>
      <c r="R16" s="227">
        <v>6659019.8099999996</v>
      </c>
      <c r="S16" s="227">
        <v>6458969</v>
      </c>
      <c r="T16" s="227">
        <v>5510896</v>
      </c>
      <c r="U16" s="227">
        <v>7929011</v>
      </c>
      <c r="V16" s="227">
        <v>7336995.75</v>
      </c>
      <c r="W16" s="227">
        <v>5563795</v>
      </c>
      <c r="X16" s="227">
        <v>5393943</v>
      </c>
      <c r="Y16" s="227">
        <v>5532027</v>
      </c>
      <c r="Z16" s="227">
        <v>7018151.5099999998</v>
      </c>
      <c r="AA16" s="227">
        <v>6003509</v>
      </c>
      <c r="AB16" s="227">
        <v>7035626</v>
      </c>
      <c r="AC16" s="227">
        <v>5581293</v>
      </c>
      <c r="AD16" s="227">
        <v>5499102.5700000003</v>
      </c>
      <c r="AE16" s="227">
        <v>5611487</v>
      </c>
      <c r="AF16" s="227">
        <v>6939521</v>
      </c>
      <c r="AG16" s="227">
        <v>6051782</v>
      </c>
      <c r="AH16" s="227">
        <v>6326379.1100000003</v>
      </c>
      <c r="AI16" s="227">
        <v>6902623</v>
      </c>
      <c r="AJ16" s="227">
        <v>4305797</v>
      </c>
      <c r="AK16" s="227">
        <v>4032026</v>
      </c>
      <c r="AL16" s="227">
        <v>3292388.34</v>
      </c>
      <c r="AM16" s="227">
        <v>3096055</v>
      </c>
      <c r="AN16" s="227">
        <v>3247969</v>
      </c>
      <c r="AO16" s="227">
        <v>3096714</v>
      </c>
      <c r="AP16" s="227">
        <v>3764924.14</v>
      </c>
      <c r="AQ16" s="227">
        <v>3023027</v>
      </c>
      <c r="AR16" s="227">
        <v>4442138</v>
      </c>
      <c r="AS16" s="227">
        <v>4609180</v>
      </c>
      <c r="AT16" s="227">
        <v>3937173.33</v>
      </c>
      <c r="AU16" s="227">
        <v>3477867</v>
      </c>
      <c r="AV16" s="227">
        <v>4215958</v>
      </c>
      <c r="AW16" s="227">
        <v>4487511</v>
      </c>
      <c r="AX16" s="227">
        <v>5392518</v>
      </c>
      <c r="AY16" s="227">
        <v>4253505</v>
      </c>
      <c r="AZ16" s="227">
        <v>2882660</v>
      </c>
      <c r="BA16" s="227">
        <v>4392036</v>
      </c>
    </row>
    <row r="17" spans="1:53">
      <c r="A17" s="227" t="s">
        <v>954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</row>
    <row r="18" spans="1:53">
      <c r="A18" s="227" t="s">
        <v>955</v>
      </c>
      <c r="B18" s="227">
        <v>1000</v>
      </c>
      <c r="C18" s="227">
        <v>1000</v>
      </c>
      <c r="D18" s="227">
        <v>1000</v>
      </c>
      <c r="E18" s="227">
        <v>1000</v>
      </c>
      <c r="F18" s="227">
        <v>1000</v>
      </c>
      <c r="G18" s="227">
        <v>2500</v>
      </c>
      <c r="H18" s="227">
        <v>11223</v>
      </c>
      <c r="I18" s="227">
        <v>11223</v>
      </c>
      <c r="J18" s="227">
        <v>11222.89</v>
      </c>
      <c r="K18" s="227">
        <v>11223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227">
        <v>0</v>
      </c>
      <c r="X18" s="227">
        <v>0</v>
      </c>
      <c r="Y18" s="227">
        <v>0</v>
      </c>
      <c r="Z18" s="227">
        <v>0</v>
      </c>
      <c r="AA18" s="227">
        <v>0</v>
      </c>
      <c r="AB18" s="227">
        <v>0</v>
      </c>
      <c r="AC18" s="227">
        <v>0</v>
      </c>
      <c r="AD18" s="227">
        <v>0</v>
      </c>
      <c r="AE18" s="227">
        <v>0</v>
      </c>
      <c r="AF18" s="227">
        <v>0</v>
      </c>
      <c r="AG18" s="227">
        <v>0</v>
      </c>
      <c r="AH18" s="227">
        <v>0</v>
      </c>
      <c r="AI18" s="227">
        <v>0</v>
      </c>
      <c r="AJ18" s="227">
        <v>0</v>
      </c>
      <c r="AK18" s="227">
        <v>0</v>
      </c>
      <c r="AL18" s="227">
        <v>0</v>
      </c>
      <c r="AM18" s="227">
        <v>0</v>
      </c>
      <c r="AN18" s="227">
        <v>0</v>
      </c>
      <c r="AO18" s="227">
        <v>0</v>
      </c>
      <c r="AP18" s="227">
        <v>0</v>
      </c>
      <c r="AQ18" s="227">
        <v>0</v>
      </c>
      <c r="AR18" s="227">
        <v>0</v>
      </c>
      <c r="AS18" s="227">
        <v>0</v>
      </c>
      <c r="AT18" s="227">
        <v>0</v>
      </c>
      <c r="AU18" s="227">
        <v>0</v>
      </c>
      <c r="AV18" s="227">
        <v>0</v>
      </c>
      <c r="AW18" s="227">
        <v>0</v>
      </c>
      <c r="AX18" s="227">
        <v>0</v>
      </c>
      <c r="AY18" s="227">
        <v>0</v>
      </c>
      <c r="AZ18" s="227">
        <v>0</v>
      </c>
      <c r="BA18" s="227">
        <v>0</v>
      </c>
    </row>
    <row r="19" spans="1:53">
      <c r="A19" s="227" t="s">
        <v>956</v>
      </c>
      <c r="B19" s="227">
        <v>0</v>
      </c>
      <c r="C19" s="227">
        <v>16077188</v>
      </c>
      <c r="D19" s="227">
        <v>15756594</v>
      </c>
      <c r="E19" s="227">
        <v>15436000</v>
      </c>
      <c r="F19" s="227">
        <v>0</v>
      </c>
      <c r="G19" s="227">
        <v>0</v>
      </c>
      <c r="H19" s="227">
        <v>0</v>
      </c>
      <c r="I19" s="227">
        <v>0</v>
      </c>
      <c r="J19" s="227">
        <v>0</v>
      </c>
      <c r="K19" s="227">
        <v>0</v>
      </c>
      <c r="L19" s="227">
        <v>0</v>
      </c>
      <c r="M19" s="227">
        <v>0</v>
      </c>
      <c r="N19" s="227">
        <v>0</v>
      </c>
      <c r="O19" s="227">
        <v>0</v>
      </c>
      <c r="P19" s="227">
        <v>0</v>
      </c>
      <c r="Q19" s="227">
        <v>0</v>
      </c>
      <c r="R19" s="227">
        <v>0</v>
      </c>
      <c r="S19" s="227">
        <v>0</v>
      </c>
      <c r="T19" s="227">
        <v>0</v>
      </c>
      <c r="U19" s="227">
        <v>0</v>
      </c>
      <c r="V19" s="227">
        <v>0</v>
      </c>
      <c r="W19" s="227">
        <v>0</v>
      </c>
      <c r="X19" s="227">
        <v>0</v>
      </c>
      <c r="Y19" s="227">
        <v>0</v>
      </c>
      <c r="Z19" s="227">
        <v>0</v>
      </c>
      <c r="AA19" s="227">
        <v>0</v>
      </c>
      <c r="AB19" s="227">
        <v>0</v>
      </c>
      <c r="AC19" s="227">
        <v>0</v>
      </c>
      <c r="AD19" s="227">
        <v>0</v>
      </c>
      <c r="AE19" s="227">
        <v>0</v>
      </c>
      <c r="AF19" s="227">
        <v>0</v>
      </c>
      <c r="AG19" s="227">
        <v>0</v>
      </c>
      <c r="AH19" s="227">
        <v>0</v>
      </c>
      <c r="AI19" s="227">
        <v>0</v>
      </c>
      <c r="AJ19" s="227">
        <v>0</v>
      </c>
      <c r="AK19" s="227">
        <v>0</v>
      </c>
      <c r="AL19" s="227">
        <v>0</v>
      </c>
      <c r="AM19" s="227">
        <v>0</v>
      </c>
      <c r="AN19" s="227">
        <v>0</v>
      </c>
      <c r="AO19" s="227">
        <v>0</v>
      </c>
      <c r="AP19" s="227">
        <v>0</v>
      </c>
      <c r="AQ19" s="227">
        <v>0</v>
      </c>
      <c r="AR19" s="227">
        <v>0</v>
      </c>
      <c r="AS19" s="227">
        <v>0</v>
      </c>
      <c r="AT19" s="227">
        <v>0</v>
      </c>
      <c r="AU19" s="227">
        <v>0</v>
      </c>
      <c r="AV19" s="227">
        <v>0</v>
      </c>
      <c r="AW19" s="227">
        <v>0</v>
      </c>
      <c r="AX19" s="227">
        <v>0</v>
      </c>
      <c r="AY19" s="227">
        <v>0</v>
      </c>
      <c r="AZ19" s="227">
        <v>0</v>
      </c>
      <c r="BA19" s="227">
        <v>0</v>
      </c>
    </row>
    <row r="20" spans="1:53">
      <c r="A20" s="227" t="s">
        <v>945</v>
      </c>
      <c r="B20" s="227">
        <v>0</v>
      </c>
      <c r="C20" s="227">
        <v>16077188</v>
      </c>
      <c r="D20" s="227">
        <v>15756594</v>
      </c>
      <c r="E20" s="227">
        <v>15436000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0</v>
      </c>
      <c r="L20" s="227">
        <v>0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27">
        <v>0</v>
      </c>
      <c r="V20" s="227">
        <v>0</v>
      </c>
      <c r="W20" s="227">
        <v>0</v>
      </c>
      <c r="X20" s="227">
        <v>0</v>
      </c>
      <c r="Y20" s="227">
        <v>0</v>
      </c>
      <c r="Z20" s="227">
        <v>0</v>
      </c>
      <c r="AA20" s="227">
        <v>0</v>
      </c>
      <c r="AB20" s="227">
        <v>0</v>
      </c>
      <c r="AC20" s="227">
        <v>0</v>
      </c>
      <c r="AD20" s="227">
        <v>0</v>
      </c>
      <c r="AE20" s="227">
        <v>0</v>
      </c>
      <c r="AF20" s="227">
        <v>0</v>
      </c>
      <c r="AG20" s="227">
        <v>0</v>
      </c>
      <c r="AH20" s="227">
        <v>0</v>
      </c>
      <c r="AI20" s="227">
        <v>0</v>
      </c>
      <c r="AJ20" s="227">
        <v>0</v>
      </c>
      <c r="AK20" s="227">
        <v>0</v>
      </c>
      <c r="AL20" s="227">
        <v>0</v>
      </c>
      <c r="AM20" s="227">
        <v>0</v>
      </c>
      <c r="AN20" s="227">
        <v>0</v>
      </c>
      <c r="AO20" s="227">
        <v>0</v>
      </c>
      <c r="AP20" s="227">
        <v>0</v>
      </c>
      <c r="AQ20" s="227">
        <v>0</v>
      </c>
      <c r="AR20" s="227">
        <v>0</v>
      </c>
      <c r="AS20" s="227">
        <v>0</v>
      </c>
      <c r="AT20" s="227">
        <v>0</v>
      </c>
      <c r="AU20" s="227">
        <v>0</v>
      </c>
      <c r="AV20" s="227">
        <v>0</v>
      </c>
      <c r="AW20" s="227">
        <v>0</v>
      </c>
      <c r="AX20" s="227">
        <v>0</v>
      </c>
      <c r="AY20" s="227">
        <v>0</v>
      </c>
      <c r="AZ20" s="227">
        <v>0</v>
      </c>
      <c r="BA20" s="227">
        <v>0</v>
      </c>
    </row>
    <row r="21" spans="1:53">
      <c r="A21" s="227" t="s">
        <v>957</v>
      </c>
      <c r="B21" s="227">
        <v>0</v>
      </c>
      <c r="C21" s="227">
        <v>0</v>
      </c>
      <c r="D21" s="227">
        <v>0</v>
      </c>
      <c r="E21" s="227">
        <v>0</v>
      </c>
      <c r="F21" s="227">
        <v>1557186.7</v>
      </c>
      <c r="G21" s="227">
        <v>1604133</v>
      </c>
      <c r="H21" s="227">
        <v>1630786</v>
      </c>
      <c r="I21" s="227">
        <v>1718602</v>
      </c>
      <c r="J21" s="227">
        <v>1908857.87</v>
      </c>
      <c r="K21" s="227">
        <v>2658767</v>
      </c>
      <c r="L21" s="227">
        <v>2380490</v>
      </c>
      <c r="M21" s="227">
        <v>66250</v>
      </c>
      <c r="N21" s="227">
        <v>66250</v>
      </c>
      <c r="O21" s="227">
        <v>66250</v>
      </c>
      <c r="P21" s="227">
        <v>66250</v>
      </c>
      <c r="Q21" s="227">
        <v>66250</v>
      </c>
      <c r="R21" s="227">
        <v>66250</v>
      </c>
      <c r="S21" s="227">
        <v>66250</v>
      </c>
      <c r="T21" s="227">
        <v>66250</v>
      </c>
      <c r="U21" s="227">
        <v>0</v>
      </c>
      <c r="V21" s="227">
        <v>0</v>
      </c>
      <c r="W21" s="227">
        <v>66250</v>
      </c>
      <c r="X21" s="227">
        <v>66250</v>
      </c>
      <c r="Y21" s="227">
        <v>0</v>
      </c>
      <c r="Z21" s="227">
        <v>66250</v>
      </c>
      <c r="AA21" s="227">
        <v>0</v>
      </c>
      <c r="AB21" s="227">
        <v>0</v>
      </c>
      <c r="AC21" s="227">
        <v>0</v>
      </c>
      <c r="AD21" s="227">
        <v>0</v>
      </c>
      <c r="AE21" s="227">
        <v>0</v>
      </c>
      <c r="AF21" s="227">
        <v>0</v>
      </c>
      <c r="AG21" s="227">
        <v>0</v>
      </c>
      <c r="AH21" s="227">
        <v>0</v>
      </c>
      <c r="AI21" s="227">
        <v>0</v>
      </c>
      <c r="AJ21" s="227">
        <v>0</v>
      </c>
      <c r="AK21" s="227">
        <v>0</v>
      </c>
      <c r="AL21" s="227">
        <v>0</v>
      </c>
      <c r="AM21" s="227">
        <v>0</v>
      </c>
      <c r="AN21" s="227">
        <v>0</v>
      </c>
      <c r="AO21" s="227">
        <v>0</v>
      </c>
      <c r="AP21" s="227">
        <v>0</v>
      </c>
      <c r="AQ21" s="227">
        <v>0</v>
      </c>
      <c r="AR21" s="227">
        <v>0</v>
      </c>
      <c r="AS21" s="227">
        <v>0</v>
      </c>
      <c r="AT21" s="227">
        <v>0</v>
      </c>
      <c r="AU21" s="227">
        <v>0</v>
      </c>
      <c r="AV21" s="227">
        <v>0</v>
      </c>
      <c r="AW21" s="227">
        <v>0</v>
      </c>
      <c r="AX21" s="227">
        <v>0</v>
      </c>
      <c r="AY21" s="227">
        <v>0</v>
      </c>
      <c r="AZ21" s="227">
        <v>0</v>
      </c>
      <c r="BA21" s="227">
        <v>0</v>
      </c>
    </row>
    <row r="22" spans="1:53">
      <c r="A22" s="227" t="s">
        <v>958</v>
      </c>
      <c r="B22" s="227">
        <v>0</v>
      </c>
      <c r="C22" s="227">
        <v>0</v>
      </c>
      <c r="D22" s="227">
        <v>0</v>
      </c>
      <c r="E22" s="227">
        <v>0</v>
      </c>
      <c r="F22" s="227">
        <v>1557186.7</v>
      </c>
      <c r="G22" s="227">
        <v>1604133</v>
      </c>
      <c r="H22" s="227">
        <v>1630786</v>
      </c>
      <c r="I22" s="227">
        <v>1718602</v>
      </c>
      <c r="J22" s="227">
        <v>1908857.87</v>
      </c>
      <c r="K22" s="227">
        <v>2658767</v>
      </c>
      <c r="L22" s="227">
        <v>2380490</v>
      </c>
      <c r="M22" s="227">
        <v>66250</v>
      </c>
      <c r="N22" s="227">
        <v>66250</v>
      </c>
      <c r="O22" s="227">
        <v>66250</v>
      </c>
      <c r="P22" s="227">
        <v>66250</v>
      </c>
      <c r="Q22" s="227">
        <v>66250</v>
      </c>
      <c r="R22" s="227">
        <v>66250</v>
      </c>
      <c r="S22" s="227">
        <v>66250</v>
      </c>
      <c r="T22" s="227">
        <v>66250</v>
      </c>
      <c r="U22" s="227">
        <v>0</v>
      </c>
      <c r="V22" s="227">
        <v>0</v>
      </c>
      <c r="W22" s="227">
        <v>66250</v>
      </c>
      <c r="X22" s="227">
        <v>66250</v>
      </c>
      <c r="Y22" s="227">
        <v>0</v>
      </c>
      <c r="Z22" s="227">
        <v>66250</v>
      </c>
      <c r="AA22" s="227">
        <v>0</v>
      </c>
      <c r="AB22" s="227">
        <v>0</v>
      </c>
      <c r="AC22" s="227">
        <v>0</v>
      </c>
      <c r="AD22" s="227">
        <v>0</v>
      </c>
      <c r="AE22" s="227">
        <v>0</v>
      </c>
      <c r="AF22" s="227">
        <v>0</v>
      </c>
      <c r="AG22" s="227">
        <v>0</v>
      </c>
      <c r="AH22" s="227">
        <v>0</v>
      </c>
      <c r="AI22" s="227">
        <v>0</v>
      </c>
      <c r="AJ22" s="227">
        <v>0</v>
      </c>
      <c r="AK22" s="227">
        <v>0</v>
      </c>
      <c r="AL22" s="227">
        <v>0</v>
      </c>
      <c r="AM22" s="227">
        <v>0</v>
      </c>
      <c r="AN22" s="227">
        <v>0</v>
      </c>
      <c r="AO22" s="227">
        <v>0</v>
      </c>
      <c r="AP22" s="227">
        <v>0</v>
      </c>
      <c r="AQ22" s="227">
        <v>0</v>
      </c>
      <c r="AR22" s="227">
        <v>0</v>
      </c>
      <c r="AS22" s="227">
        <v>0</v>
      </c>
      <c r="AT22" s="227">
        <v>0</v>
      </c>
      <c r="AU22" s="227">
        <v>0</v>
      </c>
      <c r="AV22" s="227">
        <v>0</v>
      </c>
      <c r="AW22" s="227">
        <v>0</v>
      </c>
      <c r="AX22" s="227">
        <v>0</v>
      </c>
      <c r="AY22" s="227">
        <v>0</v>
      </c>
      <c r="AZ22" s="227">
        <v>0</v>
      </c>
      <c r="BA22" s="227">
        <v>0</v>
      </c>
    </row>
    <row r="23" spans="1:53">
      <c r="A23" s="227" t="s">
        <v>959</v>
      </c>
      <c r="B23" s="227">
        <v>1955956.97</v>
      </c>
      <c r="C23" s="227">
        <v>0</v>
      </c>
      <c r="D23" s="227">
        <v>0</v>
      </c>
      <c r="E23" s="227">
        <v>0</v>
      </c>
      <c r="F23" s="227">
        <v>199188.98</v>
      </c>
      <c r="G23" s="227">
        <v>198963</v>
      </c>
      <c r="H23" s="227">
        <v>173465</v>
      </c>
      <c r="I23" s="227">
        <v>173166</v>
      </c>
      <c r="J23" s="227">
        <v>172924.29</v>
      </c>
      <c r="K23" s="227">
        <v>142417</v>
      </c>
      <c r="L23" s="227">
        <v>127778</v>
      </c>
      <c r="M23" s="227">
        <v>127670</v>
      </c>
      <c r="N23" s="227">
        <v>127555.08</v>
      </c>
      <c r="O23" s="227">
        <v>127432</v>
      </c>
      <c r="P23" s="227">
        <v>3207</v>
      </c>
      <c r="Q23" s="227">
        <v>3219</v>
      </c>
      <c r="R23" s="227">
        <v>3230.7</v>
      </c>
      <c r="S23" s="227">
        <v>3242</v>
      </c>
      <c r="T23" s="227">
        <v>4319</v>
      </c>
      <c r="U23" s="227">
        <v>68466</v>
      </c>
      <c r="V23" s="227">
        <v>68466.149999999994</v>
      </c>
      <c r="W23" s="227">
        <v>2217</v>
      </c>
      <c r="X23" s="227">
        <v>2217</v>
      </c>
      <c r="Y23" s="227">
        <v>68467</v>
      </c>
      <c r="Z23" s="227">
        <v>2217.83</v>
      </c>
      <c r="AA23" s="227">
        <v>2219</v>
      </c>
      <c r="AB23" s="227">
        <v>2219</v>
      </c>
      <c r="AC23" s="227">
        <v>2219</v>
      </c>
      <c r="AD23" s="227">
        <v>2218.6999999999998</v>
      </c>
      <c r="AE23" s="227">
        <v>2219</v>
      </c>
      <c r="AF23" s="227">
        <v>2230</v>
      </c>
      <c r="AG23" s="227">
        <v>2243</v>
      </c>
      <c r="AH23" s="227">
        <v>2242.67</v>
      </c>
      <c r="AI23" s="227">
        <v>2242</v>
      </c>
      <c r="AJ23" s="227">
        <v>2242</v>
      </c>
      <c r="AK23" s="227">
        <v>2242</v>
      </c>
      <c r="AL23" s="227">
        <v>2242.0500000000002</v>
      </c>
      <c r="AM23" s="227">
        <v>2241</v>
      </c>
      <c r="AN23" s="227">
        <v>1000</v>
      </c>
      <c r="AO23" s="227">
        <v>1000</v>
      </c>
      <c r="AP23" s="227">
        <v>1000</v>
      </c>
      <c r="AQ23" s="227">
        <v>1000</v>
      </c>
      <c r="AR23" s="227">
        <v>1895</v>
      </c>
      <c r="AS23" s="227">
        <v>1895</v>
      </c>
      <c r="AT23" s="227">
        <v>1895.19</v>
      </c>
      <c r="AU23" s="227">
        <v>1895</v>
      </c>
      <c r="AV23" s="227">
        <v>1895</v>
      </c>
      <c r="AW23" s="227">
        <v>1895</v>
      </c>
      <c r="AX23" s="227">
        <v>1895</v>
      </c>
      <c r="AY23" s="227">
        <v>1895</v>
      </c>
      <c r="AZ23" s="227">
        <v>1895</v>
      </c>
      <c r="BA23" s="227">
        <v>1000</v>
      </c>
    </row>
    <row r="24" spans="1:53">
      <c r="A24" s="227" t="s">
        <v>960</v>
      </c>
      <c r="B24" s="227">
        <v>8185200.5800000001</v>
      </c>
      <c r="C24" s="227">
        <v>8157495</v>
      </c>
      <c r="D24" s="227">
        <v>7989432</v>
      </c>
      <c r="E24" s="227">
        <v>10269511</v>
      </c>
      <c r="F24" s="227">
        <v>12166622.17</v>
      </c>
      <c r="G24" s="227">
        <v>12072798</v>
      </c>
      <c r="H24" s="227">
        <v>12070047</v>
      </c>
      <c r="I24" s="227">
        <v>9942688</v>
      </c>
      <c r="J24" s="227">
        <v>9899181.4900000002</v>
      </c>
      <c r="K24" s="227">
        <v>9950188</v>
      </c>
      <c r="L24" s="227">
        <v>6453331</v>
      </c>
      <c r="M24" s="227">
        <v>6378133</v>
      </c>
      <c r="N24" s="227">
        <v>6300161.0700000003</v>
      </c>
      <c r="O24" s="227">
        <v>7383721</v>
      </c>
      <c r="P24" s="227">
        <v>6729118</v>
      </c>
      <c r="Q24" s="227">
        <v>6359134</v>
      </c>
      <c r="R24" s="227">
        <v>6156103.6699999999</v>
      </c>
      <c r="S24" s="227">
        <v>6017801</v>
      </c>
      <c r="T24" s="227">
        <v>5676581</v>
      </c>
      <c r="U24" s="227">
        <v>5598586</v>
      </c>
      <c r="V24" s="227">
        <v>5517303.5700000003</v>
      </c>
      <c r="W24" s="227">
        <v>5439609</v>
      </c>
      <c r="X24" s="227">
        <v>5430290</v>
      </c>
      <c r="Y24" s="227">
        <v>5442948</v>
      </c>
      <c r="Z24" s="227">
        <v>5443526.8600000003</v>
      </c>
      <c r="AA24" s="227">
        <v>5443004</v>
      </c>
      <c r="AB24" s="227">
        <v>5408044</v>
      </c>
      <c r="AC24" s="227">
        <v>3375423</v>
      </c>
      <c r="AD24" s="227">
        <v>3354239.26</v>
      </c>
      <c r="AE24" s="227">
        <v>3347224</v>
      </c>
      <c r="AF24" s="227">
        <v>3342349</v>
      </c>
      <c r="AG24" s="227">
        <v>3320735</v>
      </c>
      <c r="AH24" s="227">
        <v>3308789.22</v>
      </c>
      <c r="AI24" s="227">
        <v>3332153</v>
      </c>
      <c r="AJ24" s="227">
        <v>2750379</v>
      </c>
      <c r="AK24" s="227">
        <v>2736507</v>
      </c>
      <c r="AL24" s="227">
        <v>2714169.88</v>
      </c>
      <c r="AM24" s="227">
        <v>2716463</v>
      </c>
      <c r="AN24" s="227">
        <v>0</v>
      </c>
      <c r="AO24" s="227">
        <v>2691413</v>
      </c>
      <c r="AP24" s="227">
        <v>2684149.6800000002</v>
      </c>
      <c r="AQ24" s="227">
        <v>2668119</v>
      </c>
      <c r="AR24" s="227">
        <v>2666155</v>
      </c>
      <c r="AS24" s="227">
        <v>2661493</v>
      </c>
      <c r="AT24" s="227">
        <v>2617779.66</v>
      </c>
      <c r="AU24" s="227">
        <v>2365952</v>
      </c>
      <c r="AV24" s="227">
        <v>2362033</v>
      </c>
      <c r="AW24" s="227">
        <v>2361889</v>
      </c>
      <c r="AX24" s="227">
        <v>2354752</v>
      </c>
      <c r="AY24" s="227">
        <v>2313479</v>
      </c>
      <c r="AZ24" s="227">
        <v>2307991</v>
      </c>
      <c r="BA24" s="227">
        <v>2309576</v>
      </c>
    </row>
    <row r="25" spans="1:53">
      <c r="A25" s="227" t="s">
        <v>961</v>
      </c>
      <c r="B25" s="227">
        <v>0</v>
      </c>
      <c r="C25" s="227">
        <v>0</v>
      </c>
      <c r="D25" s="227">
        <v>0</v>
      </c>
      <c r="E25" s="227"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227">
        <v>0</v>
      </c>
      <c r="L25" s="227">
        <v>0</v>
      </c>
      <c r="M25" s="227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27">
        <v>0</v>
      </c>
      <c r="T25" s="227">
        <v>0</v>
      </c>
      <c r="U25" s="227">
        <v>0</v>
      </c>
      <c r="V25" s="227">
        <v>0</v>
      </c>
      <c r="W25" s="227">
        <v>0</v>
      </c>
      <c r="X25" s="227">
        <v>0</v>
      </c>
      <c r="Y25" s="227">
        <v>0</v>
      </c>
      <c r="Z25" s="227">
        <v>0</v>
      </c>
      <c r="AA25" s="227">
        <v>0</v>
      </c>
      <c r="AB25" s="227">
        <v>0</v>
      </c>
      <c r="AC25" s="227">
        <v>0</v>
      </c>
      <c r="AD25" s="227">
        <v>0</v>
      </c>
      <c r="AE25" s="227">
        <v>0</v>
      </c>
      <c r="AF25" s="227">
        <v>0</v>
      </c>
      <c r="AG25" s="227">
        <v>0</v>
      </c>
      <c r="AH25" s="227">
        <v>0</v>
      </c>
      <c r="AI25" s="227">
        <v>0</v>
      </c>
      <c r="AJ25" s="227">
        <v>0</v>
      </c>
      <c r="AK25" s="227">
        <v>0</v>
      </c>
      <c r="AL25" s="227">
        <v>0</v>
      </c>
      <c r="AM25" s="227">
        <v>0</v>
      </c>
      <c r="AN25" s="227">
        <v>2702596</v>
      </c>
      <c r="AO25" s="227">
        <v>0</v>
      </c>
      <c r="AP25" s="227">
        <v>0</v>
      </c>
      <c r="AQ25" s="227">
        <v>0</v>
      </c>
      <c r="AR25" s="227">
        <v>0</v>
      </c>
      <c r="AS25" s="227">
        <v>0</v>
      </c>
      <c r="AT25" s="227">
        <v>0</v>
      </c>
      <c r="AU25" s="227">
        <v>0</v>
      </c>
      <c r="AV25" s="227">
        <v>0</v>
      </c>
      <c r="AW25" s="227">
        <v>0</v>
      </c>
      <c r="AX25" s="227">
        <v>0</v>
      </c>
      <c r="AY25" s="227">
        <v>0</v>
      </c>
      <c r="AZ25" s="227">
        <v>0</v>
      </c>
      <c r="BA25" s="227">
        <v>0</v>
      </c>
    </row>
    <row r="26" spans="1:53">
      <c r="A26" s="227" t="s">
        <v>962</v>
      </c>
      <c r="B26" s="227">
        <v>932282.12</v>
      </c>
      <c r="C26" s="227">
        <v>853599</v>
      </c>
      <c r="D26" s="227">
        <v>800079</v>
      </c>
      <c r="E26" s="227">
        <v>5319337</v>
      </c>
      <c r="F26" s="227">
        <v>5166689.9800000004</v>
      </c>
      <c r="G26" s="227">
        <v>4910326</v>
      </c>
      <c r="H26" s="227">
        <v>4666612</v>
      </c>
      <c r="I26" s="227">
        <v>4590798</v>
      </c>
      <c r="J26" s="227">
        <v>4518469.5999999996</v>
      </c>
      <c r="K26" s="227">
        <v>4411573</v>
      </c>
      <c r="L26" s="227">
        <v>139464</v>
      </c>
      <c r="M26" s="227">
        <v>137701</v>
      </c>
      <c r="N26" s="227">
        <v>134319.21</v>
      </c>
      <c r="O26" s="227">
        <v>132604</v>
      </c>
      <c r="P26" s="227">
        <v>130834</v>
      </c>
      <c r="Q26" s="227">
        <v>0</v>
      </c>
      <c r="R26" s="227">
        <v>0</v>
      </c>
      <c r="S26" s="227">
        <v>0</v>
      </c>
      <c r="T26" s="227">
        <v>0</v>
      </c>
      <c r="U26" s="227">
        <v>0</v>
      </c>
      <c r="V26" s="227">
        <v>0</v>
      </c>
      <c r="W26" s="227">
        <v>0</v>
      </c>
      <c r="X26" s="227">
        <v>0</v>
      </c>
      <c r="Y26" s="227">
        <v>0</v>
      </c>
      <c r="Z26" s="227">
        <v>0</v>
      </c>
      <c r="AA26" s="227">
        <v>0</v>
      </c>
      <c r="AB26" s="227">
        <v>0</v>
      </c>
      <c r="AC26" s="227">
        <v>0</v>
      </c>
      <c r="AD26" s="227">
        <v>0</v>
      </c>
      <c r="AE26" s="227">
        <v>0</v>
      </c>
      <c r="AF26" s="227">
        <v>0</v>
      </c>
      <c r="AG26" s="227">
        <v>0</v>
      </c>
      <c r="AH26" s="227">
        <v>0</v>
      </c>
      <c r="AI26" s="227">
        <v>0</v>
      </c>
      <c r="AJ26" s="227">
        <v>0</v>
      </c>
      <c r="AK26" s="227">
        <v>0</v>
      </c>
      <c r="AL26" s="227">
        <v>0</v>
      </c>
      <c r="AM26" s="227">
        <v>0</v>
      </c>
      <c r="AN26" s="227">
        <v>0</v>
      </c>
      <c r="AO26" s="227">
        <v>0</v>
      </c>
      <c r="AP26" s="227">
        <v>0</v>
      </c>
      <c r="AQ26" s="227">
        <v>0</v>
      </c>
      <c r="AR26" s="227">
        <v>0</v>
      </c>
      <c r="AS26" s="227">
        <v>0</v>
      </c>
      <c r="AT26" s="227">
        <v>0</v>
      </c>
      <c r="AU26" s="227">
        <v>0</v>
      </c>
      <c r="AV26" s="227">
        <v>0</v>
      </c>
      <c r="AW26" s="227">
        <v>0</v>
      </c>
      <c r="AX26" s="227">
        <v>0</v>
      </c>
      <c r="AY26" s="227">
        <v>0</v>
      </c>
      <c r="AZ26" s="227">
        <v>0</v>
      </c>
      <c r="BA26" s="227">
        <v>0</v>
      </c>
    </row>
    <row r="27" spans="1:53">
      <c r="A27" s="227" t="s">
        <v>963</v>
      </c>
      <c r="B27" s="227">
        <v>932282.12</v>
      </c>
      <c r="C27" s="227">
        <v>853599</v>
      </c>
      <c r="D27" s="227">
        <v>800079</v>
      </c>
      <c r="E27" s="227">
        <v>5319337</v>
      </c>
      <c r="F27" s="227">
        <v>5166689.9800000004</v>
      </c>
      <c r="G27" s="227">
        <v>4910326</v>
      </c>
      <c r="H27" s="227">
        <v>4666612</v>
      </c>
      <c r="I27" s="227">
        <v>4590798</v>
      </c>
      <c r="J27" s="227">
        <v>4518469.5999999996</v>
      </c>
      <c r="K27" s="227">
        <v>4411573</v>
      </c>
      <c r="L27" s="227">
        <v>139464</v>
      </c>
      <c r="M27" s="227">
        <v>137701</v>
      </c>
      <c r="N27" s="227">
        <v>134319.21</v>
      </c>
      <c r="O27" s="227">
        <v>132604</v>
      </c>
      <c r="P27" s="227">
        <v>130834</v>
      </c>
      <c r="Q27" s="227">
        <v>0</v>
      </c>
      <c r="R27" s="227">
        <v>0</v>
      </c>
      <c r="S27" s="227">
        <v>0</v>
      </c>
      <c r="T27" s="227">
        <v>0</v>
      </c>
      <c r="U27" s="227">
        <v>0</v>
      </c>
      <c r="V27" s="227">
        <v>0</v>
      </c>
      <c r="W27" s="227">
        <v>0</v>
      </c>
      <c r="X27" s="227">
        <v>0</v>
      </c>
      <c r="Y27" s="227">
        <v>0</v>
      </c>
      <c r="Z27" s="227">
        <v>0</v>
      </c>
      <c r="AA27" s="227">
        <v>0</v>
      </c>
      <c r="AB27" s="227">
        <v>0</v>
      </c>
      <c r="AC27" s="227">
        <v>0</v>
      </c>
      <c r="AD27" s="227">
        <v>0</v>
      </c>
      <c r="AE27" s="227">
        <v>0</v>
      </c>
      <c r="AF27" s="227">
        <v>0</v>
      </c>
      <c r="AG27" s="227">
        <v>0</v>
      </c>
      <c r="AH27" s="227">
        <v>0</v>
      </c>
      <c r="AI27" s="227">
        <v>0</v>
      </c>
      <c r="AJ27" s="227">
        <v>0</v>
      </c>
      <c r="AK27" s="227">
        <v>0</v>
      </c>
      <c r="AL27" s="227">
        <v>0</v>
      </c>
      <c r="AM27" s="227">
        <v>0</v>
      </c>
      <c r="AN27" s="227">
        <v>0</v>
      </c>
      <c r="AO27" s="227">
        <v>0</v>
      </c>
      <c r="AP27" s="227">
        <v>0</v>
      </c>
      <c r="AQ27" s="227">
        <v>0</v>
      </c>
      <c r="AR27" s="227">
        <v>0</v>
      </c>
      <c r="AS27" s="227">
        <v>0</v>
      </c>
      <c r="AT27" s="227">
        <v>0</v>
      </c>
      <c r="AU27" s="227">
        <v>0</v>
      </c>
      <c r="AV27" s="227">
        <v>0</v>
      </c>
      <c r="AW27" s="227">
        <v>0</v>
      </c>
      <c r="AX27" s="227">
        <v>0</v>
      </c>
      <c r="AY27" s="227">
        <v>0</v>
      </c>
      <c r="AZ27" s="227">
        <v>0</v>
      </c>
      <c r="BA27" s="227">
        <v>0</v>
      </c>
    </row>
    <row r="28" spans="1:53">
      <c r="A28" s="227" t="s">
        <v>964</v>
      </c>
      <c r="B28" s="227">
        <v>16397781.539999999</v>
      </c>
      <c r="C28" s="227">
        <v>1340576</v>
      </c>
      <c r="D28" s="227">
        <v>1391638</v>
      </c>
      <c r="E28" s="227">
        <v>1326349</v>
      </c>
      <c r="F28" s="227">
        <v>0</v>
      </c>
      <c r="G28" s="227">
        <v>0</v>
      </c>
      <c r="H28" s="227">
        <v>0</v>
      </c>
      <c r="I28" s="227">
        <v>0</v>
      </c>
      <c r="J28" s="227">
        <v>0</v>
      </c>
      <c r="K28" s="227">
        <v>0</v>
      </c>
      <c r="L28" s="227">
        <v>0</v>
      </c>
      <c r="M28" s="227">
        <v>0</v>
      </c>
      <c r="N28" s="227">
        <v>0</v>
      </c>
      <c r="O28" s="227">
        <v>0</v>
      </c>
      <c r="P28" s="227">
        <v>0</v>
      </c>
      <c r="Q28" s="227">
        <v>0</v>
      </c>
      <c r="R28" s="227">
        <v>0</v>
      </c>
      <c r="S28" s="227">
        <v>0</v>
      </c>
      <c r="T28" s="227">
        <v>0</v>
      </c>
      <c r="U28" s="227">
        <v>0</v>
      </c>
      <c r="V28" s="227">
        <v>0</v>
      </c>
      <c r="W28" s="227">
        <v>0</v>
      </c>
      <c r="X28" s="227">
        <v>0</v>
      </c>
      <c r="Y28" s="227">
        <v>0</v>
      </c>
      <c r="Z28" s="227">
        <v>0</v>
      </c>
      <c r="AA28" s="227">
        <v>0</v>
      </c>
      <c r="AB28" s="227">
        <v>0</v>
      </c>
      <c r="AC28" s="227">
        <v>0</v>
      </c>
      <c r="AD28" s="227">
        <v>0</v>
      </c>
      <c r="AE28" s="227">
        <v>0</v>
      </c>
      <c r="AF28" s="227">
        <v>0</v>
      </c>
      <c r="AG28" s="227">
        <v>0</v>
      </c>
      <c r="AH28" s="227">
        <v>0</v>
      </c>
      <c r="AI28" s="227">
        <v>0</v>
      </c>
      <c r="AJ28" s="227">
        <v>0</v>
      </c>
      <c r="AK28" s="227">
        <v>0</v>
      </c>
      <c r="AL28" s="227">
        <v>0</v>
      </c>
      <c r="AM28" s="227">
        <v>0</v>
      </c>
      <c r="AN28" s="227">
        <v>0</v>
      </c>
      <c r="AO28" s="227">
        <v>0</v>
      </c>
      <c r="AP28" s="227">
        <v>0</v>
      </c>
      <c r="AQ28" s="227">
        <v>0</v>
      </c>
      <c r="AR28" s="227">
        <v>0</v>
      </c>
      <c r="AS28" s="227">
        <v>0</v>
      </c>
      <c r="AT28" s="227">
        <v>0</v>
      </c>
      <c r="AU28" s="227">
        <v>0</v>
      </c>
      <c r="AV28" s="227">
        <v>0</v>
      </c>
      <c r="AW28" s="227">
        <v>0</v>
      </c>
      <c r="AX28" s="227">
        <v>0</v>
      </c>
      <c r="AY28" s="227">
        <v>0</v>
      </c>
      <c r="AZ28" s="227">
        <v>0</v>
      </c>
      <c r="BA28" s="227">
        <v>0</v>
      </c>
    </row>
    <row r="29" spans="1:53">
      <c r="A29" s="227" t="s">
        <v>965</v>
      </c>
      <c r="B29" s="227">
        <v>16397781.539999999</v>
      </c>
      <c r="C29" s="227">
        <v>1340576</v>
      </c>
      <c r="D29" s="227">
        <v>1391638</v>
      </c>
      <c r="E29" s="227">
        <v>1326349</v>
      </c>
      <c r="F29" s="227">
        <v>0</v>
      </c>
      <c r="G29" s="227">
        <v>0</v>
      </c>
      <c r="H29" s="227">
        <v>0</v>
      </c>
      <c r="I29" s="227">
        <v>0</v>
      </c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>
        <v>0</v>
      </c>
      <c r="P29" s="227">
        <v>0</v>
      </c>
      <c r="Q29" s="227">
        <v>0</v>
      </c>
      <c r="R29" s="227">
        <v>0</v>
      </c>
      <c r="S29" s="227">
        <v>0</v>
      </c>
      <c r="T29" s="227">
        <v>0</v>
      </c>
      <c r="U29" s="227">
        <v>0</v>
      </c>
      <c r="V29" s="227">
        <v>0</v>
      </c>
      <c r="W29" s="227">
        <v>0</v>
      </c>
      <c r="X29" s="227">
        <v>0</v>
      </c>
      <c r="Y29" s="227">
        <v>0</v>
      </c>
      <c r="Z29" s="227">
        <v>0</v>
      </c>
      <c r="AA29" s="227">
        <v>0</v>
      </c>
      <c r="AB29" s="227">
        <v>0</v>
      </c>
      <c r="AC29" s="227">
        <v>0</v>
      </c>
      <c r="AD29" s="227">
        <v>0</v>
      </c>
      <c r="AE29" s="227">
        <v>0</v>
      </c>
      <c r="AF29" s="227">
        <v>0</v>
      </c>
      <c r="AG29" s="227">
        <v>0</v>
      </c>
      <c r="AH29" s="227">
        <v>0</v>
      </c>
      <c r="AI29" s="227">
        <v>0</v>
      </c>
      <c r="AJ29" s="227">
        <v>0</v>
      </c>
      <c r="AK29" s="227">
        <v>0</v>
      </c>
      <c r="AL29" s="227">
        <v>0</v>
      </c>
      <c r="AM29" s="227">
        <v>0</v>
      </c>
      <c r="AN29" s="227">
        <v>0</v>
      </c>
      <c r="AO29" s="227">
        <v>0</v>
      </c>
      <c r="AP29" s="227">
        <v>0</v>
      </c>
      <c r="AQ29" s="227">
        <v>0</v>
      </c>
      <c r="AR29" s="227">
        <v>0</v>
      </c>
      <c r="AS29" s="227">
        <v>0</v>
      </c>
      <c r="AT29" s="227">
        <v>0</v>
      </c>
      <c r="AU29" s="227">
        <v>0</v>
      </c>
      <c r="AV29" s="227">
        <v>0</v>
      </c>
      <c r="AW29" s="227">
        <v>0</v>
      </c>
      <c r="AX29" s="227">
        <v>0</v>
      </c>
      <c r="AY29" s="227">
        <v>0</v>
      </c>
      <c r="AZ29" s="227">
        <v>0</v>
      </c>
      <c r="BA29" s="227">
        <v>0</v>
      </c>
    </row>
    <row r="30" spans="1:53">
      <c r="A30" s="227" t="s">
        <v>966</v>
      </c>
      <c r="B30" s="227">
        <v>159982702.78</v>
      </c>
      <c r="C30" s="227">
        <v>161715880</v>
      </c>
      <c r="D30" s="227">
        <v>162987175</v>
      </c>
      <c r="E30" s="227">
        <v>149449503</v>
      </c>
      <c r="F30" s="227">
        <v>104503446.8</v>
      </c>
      <c r="G30" s="227">
        <v>103613855</v>
      </c>
      <c r="H30" s="227">
        <v>103064379</v>
      </c>
      <c r="I30" s="227">
        <v>103341003</v>
      </c>
      <c r="J30" s="227">
        <v>108412457.31999999</v>
      </c>
      <c r="K30" s="227">
        <v>107889282</v>
      </c>
      <c r="L30" s="227">
        <v>84342686</v>
      </c>
      <c r="M30" s="227">
        <v>84011672</v>
      </c>
      <c r="N30" s="227">
        <v>84972214.790000007</v>
      </c>
      <c r="O30" s="227">
        <v>81110780</v>
      </c>
      <c r="P30" s="227">
        <v>79073096</v>
      </c>
      <c r="Q30" s="227">
        <v>77303685</v>
      </c>
      <c r="R30" s="227">
        <v>76700380.640000001</v>
      </c>
      <c r="S30" s="227">
        <v>75089240</v>
      </c>
      <c r="T30" s="227">
        <v>75096311</v>
      </c>
      <c r="U30" s="227">
        <v>74741973</v>
      </c>
      <c r="V30" s="227">
        <v>74796435.879999995</v>
      </c>
      <c r="W30" s="227">
        <v>73171371</v>
      </c>
      <c r="X30" s="227">
        <v>70995748</v>
      </c>
      <c r="Y30" s="227">
        <v>63421183</v>
      </c>
      <c r="Z30" s="227">
        <v>60927249.950000003</v>
      </c>
      <c r="AA30" s="227">
        <v>58608830</v>
      </c>
      <c r="AB30" s="227">
        <v>57129320</v>
      </c>
      <c r="AC30" s="227">
        <v>55017056</v>
      </c>
      <c r="AD30" s="227">
        <v>53575156.509999998</v>
      </c>
      <c r="AE30" s="227">
        <v>52814852</v>
      </c>
      <c r="AF30" s="227">
        <v>49132748</v>
      </c>
      <c r="AG30" s="227">
        <v>47801289</v>
      </c>
      <c r="AH30" s="227">
        <v>46341877.719999999</v>
      </c>
      <c r="AI30" s="227">
        <v>43606223</v>
      </c>
      <c r="AJ30" s="227">
        <v>42421221</v>
      </c>
      <c r="AK30" s="227">
        <v>41823033</v>
      </c>
      <c r="AL30" s="227">
        <v>40742772.649999999</v>
      </c>
      <c r="AM30" s="227">
        <v>34432742</v>
      </c>
      <c r="AN30" s="227">
        <v>32822110</v>
      </c>
      <c r="AO30" s="227">
        <v>31801955</v>
      </c>
      <c r="AP30" s="227">
        <v>0</v>
      </c>
      <c r="AQ30" s="227">
        <v>0</v>
      </c>
      <c r="AR30" s="227">
        <v>0</v>
      </c>
      <c r="AS30" s="227">
        <v>0</v>
      </c>
      <c r="AT30" s="227">
        <v>0</v>
      </c>
      <c r="AU30" s="227">
        <v>0</v>
      </c>
      <c r="AV30" s="227">
        <v>0</v>
      </c>
      <c r="AW30" s="227">
        <v>0</v>
      </c>
      <c r="AX30" s="227">
        <v>0</v>
      </c>
      <c r="AY30" s="227">
        <v>0</v>
      </c>
      <c r="AZ30" s="227">
        <v>0</v>
      </c>
      <c r="BA30" s="227">
        <v>0</v>
      </c>
    </row>
    <row r="31" spans="1:53">
      <c r="A31" s="227" t="s">
        <v>967</v>
      </c>
      <c r="B31" s="227">
        <v>3241510.58</v>
      </c>
      <c r="C31" s="227">
        <v>1720419</v>
      </c>
      <c r="D31" s="227">
        <v>1532325</v>
      </c>
      <c r="E31" s="227">
        <v>1562686</v>
      </c>
      <c r="F31" s="227">
        <v>22756245.48</v>
      </c>
      <c r="G31" s="227">
        <v>22594510</v>
      </c>
      <c r="H31" s="227">
        <v>22913462</v>
      </c>
      <c r="I31" s="227">
        <v>22378928</v>
      </c>
      <c r="J31" s="227">
        <v>15732033.689999999</v>
      </c>
      <c r="K31" s="227">
        <v>15589106</v>
      </c>
      <c r="L31" s="227">
        <v>15433255</v>
      </c>
      <c r="M31" s="227">
        <v>12622948</v>
      </c>
      <c r="N31" s="227">
        <v>12882870.42</v>
      </c>
      <c r="O31" s="227">
        <v>12937472</v>
      </c>
      <c r="P31" s="227">
        <v>12109343</v>
      </c>
      <c r="Q31" s="227">
        <v>12307005</v>
      </c>
      <c r="R31" s="227">
        <v>12444134.859999999</v>
      </c>
      <c r="S31" s="227">
        <v>12690762</v>
      </c>
      <c r="T31" s="227">
        <v>12998898</v>
      </c>
      <c r="U31" s="227">
        <v>13365777</v>
      </c>
      <c r="V31" s="227">
        <v>13583419.85</v>
      </c>
      <c r="W31" s="227">
        <v>13923002</v>
      </c>
      <c r="X31" s="227">
        <v>14251789</v>
      </c>
      <c r="Y31" s="227">
        <v>13593729</v>
      </c>
      <c r="Z31" s="227">
        <v>13935650.119999999</v>
      </c>
      <c r="AA31" s="227">
        <v>14233164</v>
      </c>
      <c r="AB31" s="227">
        <v>13691056</v>
      </c>
      <c r="AC31" s="227">
        <v>13890546</v>
      </c>
      <c r="AD31" s="227">
        <v>13809467.119999999</v>
      </c>
      <c r="AE31" s="227">
        <v>11777843</v>
      </c>
      <c r="AF31" s="227">
        <v>11892683</v>
      </c>
      <c r="AG31" s="227">
        <v>12150551</v>
      </c>
      <c r="AH31" s="227">
        <v>12500818.1</v>
      </c>
      <c r="AI31" s="227">
        <v>12887630</v>
      </c>
      <c r="AJ31" s="227">
        <v>15370222</v>
      </c>
      <c r="AK31" s="227">
        <v>15606313</v>
      </c>
      <c r="AL31" s="227">
        <v>15900786.08</v>
      </c>
      <c r="AM31" s="227">
        <v>16438957</v>
      </c>
      <c r="AN31" s="227">
        <v>15556538</v>
      </c>
      <c r="AO31" s="227">
        <v>15759397</v>
      </c>
      <c r="AP31" s="227">
        <v>45858006.380000003</v>
      </c>
      <c r="AQ31" s="227">
        <v>44172881</v>
      </c>
      <c r="AR31" s="227">
        <v>43229446</v>
      </c>
      <c r="AS31" s="227">
        <v>42654651</v>
      </c>
      <c r="AT31" s="227">
        <v>42876530.630000003</v>
      </c>
      <c r="AU31" s="227">
        <v>41877981</v>
      </c>
      <c r="AV31" s="227">
        <v>41523952</v>
      </c>
      <c r="AW31" s="227">
        <v>33137980</v>
      </c>
      <c r="AX31" s="227">
        <v>31660922</v>
      </c>
      <c r="AY31" s="227">
        <v>32326138</v>
      </c>
      <c r="AZ31" s="227">
        <v>31191066</v>
      </c>
      <c r="BA31" s="227">
        <v>29396694</v>
      </c>
    </row>
    <row r="32" spans="1:53">
      <c r="A32" s="227" t="s">
        <v>968</v>
      </c>
      <c r="B32" s="227">
        <v>0</v>
      </c>
      <c r="C32" s="227">
        <v>0</v>
      </c>
      <c r="D32" s="227">
        <v>0</v>
      </c>
      <c r="E32" s="227">
        <v>0</v>
      </c>
      <c r="F32" s="227">
        <v>0</v>
      </c>
      <c r="G32" s="227">
        <v>386618</v>
      </c>
      <c r="H32" s="227">
        <v>0</v>
      </c>
      <c r="I32" s="227">
        <v>0</v>
      </c>
      <c r="J32" s="227">
        <v>0</v>
      </c>
      <c r="K32" s="227">
        <v>0</v>
      </c>
      <c r="L32" s="227">
        <v>0</v>
      </c>
      <c r="M32" s="227">
        <v>0</v>
      </c>
      <c r="N32" s="227">
        <v>0</v>
      </c>
      <c r="O32" s="227">
        <v>0</v>
      </c>
      <c r="P32" s="227">
        <v>0</v>
      </c>
      <c r="Q32" s="227">
        <v>0</v>
      </c>
      <c r="R32" s="227">
        <v>481771.3</v>
      </c>
      <c r="S32" s="227">
        <v>0</v>
      </c>
      <c r="T32" s="227">
        <v>0</v>
      </c>
      <c r="U32" s="227">
        <v>0</v>
      </c>
      <c r="V32" s="227">
        <v>0</v>
      </c>
      <c r="W32" s="227">
        <v>0</v>
      </c>
      <c r="X32" s="227">
        <v>0</v>
      </c>
      <c r="Y32" s="227">
        <v>0</v>
      </c>
      <c r="Z32" s="227">
        <v>0</v>
      </c>
      <c r="AA32" s="227">
        <v>123737</v>
      </c>
      <c r="AB32" s="227">
        <v>0</v>
      </c>
      <c r="AC32" s="227">
        <v>0</v>
      </c>
      <c r="AD32" s="227">
        <v>0</v>
      </c>
      <c r="AE32" s="227">
        <v>171589</v>
      </c>
      <c r="AF32" s="227">
        <v>0</v>
      </c>
      <c r="AG32" s="227">
        <v>178819</v>
      </c>
      <c r="AH32" s="227">
        <v>181003.2</v>
      </c>
      <c r="AI32" s="227">
        <v>150883</v>
      </c>
      <c r="AJ32" s="227">
        <v>152852</v>
      </c>
      <c r="AK32" s="227">
        <v>154822</v>
      </c>
      <c r="AL32" s="227">
        <v>156792.37</v>
      </c>
      <c r="AM32" s="227">
        <v>158756</v>
      </c>
      <c r="AN32" s="227">
        <v>161028</v>
      </c>
      <c r="AO32" s="227">
        <v>163300</v>
      </c>
      <c r="AP32" s="227">
        <v>165572.1</v>
      </c>
      <c r="AQ32" s="227">
        <v>166381</v>
      </c>
      <c r="AR32" s="227">
        <v>168636</v>
      </c>
      <c r="AS32" s="227">
        <v>172650</v>
      </c>
      <c r="AT32" s="227">
        <v>174905.75</v>
      </c>
      <c r="AU32" s="227">
        <v>176903</v>
      </c>
      <c r="AV32" s="227">
        <v>179161</v>
      </c>
      <c r="AW32" s="227">
        <v>5455924</v>
      </c>
      <c r="AX32" s="227">
        <v>3495804</v>
      </c>
      <c r="AY32" s="227">
        <v>185262</v>
      </c>
      <c r="AZ32" s="227">
        <v>187519</v>
      </c>
      <c r="BA32" s="227">
        <v>189776</v>
      </c>
    </row>
    <row r="33" spans="1:53">
      <c r="A33" s="227" t="s">
        <v>969</v>
      </c>
      <c r="B33" s="227">
        <v>0</v>
      </c>
      <c r="C33" s="227">
        <v>0</v>
      </c>
      <c r="D33" s="227">
        <v>0</v>
      </c>
      <c r="E33" s="227">
        <v>0</v>
      </c>
      <c r="F33" s="227">
        <v>0</v>
      </c>
      <c r="G33" s="227">
        <v>386618</v>
      </c>
      <c r="H33" s="227">
        <v>0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481771.3</v>
      </c>
      <c r="S33" s="227">
        <v>0</v>
      </c>
      <c r="T33" s="227">
        <v>0</v>
      </c>
      <c r="U33" s="227">
        <v>0</v>
      </c>
      <c r="V33" s="227">
        <v>0</v>
      </c>
      <c r="W33" s="227">
        <v>0</v>
      </c>
      <c r="X33" s="227">
        <v>0</v>
      </c>
      <c r="Y33" s="227">
        <v>0</v>
      </c>
      <c r="Z33" s="227">
        <v>0</v>
      </c>
      <c r="AA33" s="227">
        <v>123737</v>
      </c>
      <c r="AB33" s="227">
        <v>0</v>
      </c>
      <c r="AC33" s="227">
        <v>0</v>
      </c>
      <c r="AD33" s="227">
        <v>0</v>
      </c>
      <c r="AE33" s="227">
        <v>171589</v>
      </c>
      <c r="AF33" s="227">
        <v>0</v>
      </c>
      <c r="AG33" s="227">
        <v>178819</v>
      </c>
      <c r="AH33" s="227">
        <v>181003.2</v>
      </c>
      <c r="AI33" s="227">
        <v>150883</v>
      </c>
      <c r="AJ33" s="227">
        <v>152852</v>
      </c>
      <c r="AK33" s="227">
        <v>154822</v>
      </c>
      <c r="AL33" s="227">
        <v>156792.37</v>
      </c>
      <c r="AM33" s="227">
        <v>158756</v>
      </c>
      <c r="AN33" s="227">
        <v>161028</v>
      </c>
      <c r="AO33" s="227">
        <v>163300</v>
      </c>
      <c r="AP33" s="227">
        <v>165572.1</v>
      </c>
      <c r="AQ33" s="227">
        <v>166381</v>
      </c>
      <c r="AR33" s="227">
        <v>168636</v>
      </c>
      <c r="AS33" s="227">
        <v>172650</v>
      </c>
      <c r="AT33" s="227">
        <v>174905.75</v>
      </c>
      <c r="AU33" s="227">
        <v>176903</v>
      </c>
      <c r="AV33" s="227">
        <v>179161</v>
      </c>
      <c r="AW33" s="227">
        <v>5455924</v>
      </c>
      <c r="AX33" s="227">
        <v>3495804</v>
      </c>
      <c r="AY33" s="227">
        <v>185262</v>
      </c>
      <c r="AZ33" s="227">
        <v>187519</v>
      </c>
      <c r="BA33" s="227">
        <v>189776</v>
      </c>
    </row>
    <row r="34" spans="1:53">
      <c r="A34" s="227" t="s">
        <v>970</v>
      </c>
      <c r="B34" s="227">
        <v>1036491.64</v>
      </c>
      <c r="C34" s="227">
        <v>1036492</v>
      </c>
      <c r="D34" s="227">
        <v>1036492</v>
      </c>
      <c r="E34" s="227">
        <v>1036492</v>
      </c>
      <c r="F34" s="227">
        <v>1036491.64</v>
      </c>
      <c r="G34" s="227">
        <v>1036492</v>
      </c>
      <c r="H34" s="227">
        <v>1036492</v>
      </c>
      <c r="I34" s="227">
        <v>1036492</v>
      </c>
      <c r="J34" s="227">
        <v>1036491.64</v>
      </c>
      <c r="K34" s="227">
        <v>1036492</v>
      </c>
      <c r="L34" s="227">
        <v>0</v>
      </c>
      <c r="M34" s="227">
        <v>0</v>
      </c>
      <c r="N34" s="227">
        <v>0</v>
      </c>
      <c r="O34" s="227">
        <v>0</v>
      </c>
      <c r="P34" s="227">
        <v>0</v>
      </c>
      <c r="Q34" s="227">
        <v>0</v>
      </c>
      <c r="R34" s="227">
        <v>0</v>
      </c>
      <c r="S34" s="227">
        <v>0</v>
      </c>
      <c r="T34" s="227">
        <v>0</v>
      </c>
      <c r="U34" s="227">
        <v>0</v>
      </c>
      <c r="V34" s="227">
        <v>0</v>
      </c>
      <c r="W34" s="227">
        <v>0</v>
      </c>
      <c r="X34" s="227">
        <v>0</v>
      </c>
      <c r="Y34" s="227">
        <v>0</v>
      </c>
      <c r="Z34" s="227">
        <v>0</v>
      </c>
      <c r="AA34" s="227">
        <v>0</v>
      </c>
      <c r="AB34" s="227">
        <v>0</v>
      </c>
      <c r="AC34" s="227">
        <v>0</v>
      </c>
      <c r="AD34" s="227">
        <v>0</v>
      </c>
      <c r="AE34" s="227">
        <v>0</v>
      </c>
      <c r="AF34" s="227">
        <v>0</v>
      </c>
      <c r="AG34" s="227">
        <v>0</v>
      </c>
      <c r="AH34" s="227">
        <v>0</v>
      </c>
      <c r="AI34" s="227">
        <v>0</v>
      </c>
      <c r="AJ34" s="227">
        <v>0</v>
      </c>
      <c r="AK34" s="227">
        <v>0</v>
      </c>
      <c r="AL34" s="227">
        <v>0</v>
      </c>
      <c r="AM34" s="227">
        <v>0</v>
      </c>
      <c r="AN34" s="227">
        <v>0</v>
      </c>
      <c r="AO34" s="227">
        <v>0</v>
      </c>
      <c r="AP34" s="227">
        <v>0</v>
      </c>
      <c r="AQ34" s="227">
        <v>0</v>
      </c>
      <c r="AR34" s="227">
        <v>0</v>
      </c>
      <c r="AS34" s="227">
        <v>0</v>
      </c>
      <c r="AT34" s="227">
        <v>0</v>
      </c>
      <c r="AU34" s="227">
        <v>0</v>
      </c>
      <c r="AV34" s="227">
        <v>0</v>
      </c>
      <c r="AW34" s="227">
        <v>0</v>
      </c>
      <c r="AX34" s="227">
        <v>0</v>
      </c>
      <c r="AY34" s="227">
        <v>0</v>
      </c>
      <c r="AZ34" s="227">
        <v>0</v>
      </c>
      <c r="BA34" s="227">
        <v>0</v>
      </c>
    </row>
    <row r="35" spans="1:53">
      <c r="A35" s="227" t="s">
        <v>971</v>
      </c>
      <c r="B35" s="227">
        <v>3392385.67</v>
      </c>
      <c r="C35" s="227">
        <v>3549359</v>
      </c>
      <c r="D35" s="227">
        <v>3371737</v>
      </c>
      <c r="E35" s="227">
        <v>3353905</v>
      </c>
      <c r="F35" s="227">
        <v>2226344.21</v>
      </c>
      <c r="G35" s="227">
        <v>2132010</v>
      </c>
      <c r="H35" s="227">
        <v>2078133</v>
      </c>
      <c r="I35" s="227">
        <v>2002088</v>
      </c>
      <c r="J35" s="227">
        <v>1899878.95</v>
      </c>
      <c r="K35" s="227">
        <v>1702025</v>
      </c>
      <c r="L35" s="227">
        <v>1606023</v>
      </c>
      <c r="M35" s="227">
        <v>1581897</v>
      </c>
      <c r="N35" s="227">
        <v>1422943.44</v>
      </c>
      <c r="O35" s="227">
        <v>1393411</v>
      </c>
      <c r="P35" s="227">
        <v>1406877</v>
      </c>
      <c r="Q35" s="227">
        <v>1299420</v>
      </c>
      <c r="R35" s="227">
        <v>1215934.27</v>
      </c>
      <c r="S35" s="227">
        <v>1130178</v>
      </c>
      <c r="T35" s="227">
        <v>1016205</v>
      </c>
      <c r="U35" s="227">
        <v>923757</v>
      </c>
      <c r="V35" s="227">
        <v>789229.58</v>
      </c>
      <c r="W35" s="227">
        <v>799892</v>
      </c>
      <c r="X35" s="227">
        <v>736950</v>
      </c>
      <c r="Y35" s="227">
        <v>681630</v>
      </c>
      <c r="Z35" s="227">
        <v>731389</v>
      </c>
      <c r="AA35" s="227">
        <v>727946</v>
      </c>
      <c r="AB35" s="227">
        <v>759568</v>
      </c>
      <c r="AC35" s="227">
        <v>757432</v>
      </c>
      <c r="AD35" s="227">
        <v>745362.46</v>
      </c>
      <c r="AE35" s="227">
        <v>1443056</v>
      </c>
      <c r="AF35" s="227">
        <v>1420700</v>
      </c>
      <c r="AG35" s="227">
        <v>1347894</v>
      </c>
      <c r="AH35" s="227">
        <v>1304239.43</v>
      </c>
      <c r="AI35" s="227">
        <v>1159991</v>
      </c>
      <c r="AJ35" s="227">
        <v>1002791</v>
      </c>
      <c r="AK35" s="227">
        <v>947189</v>
      </c>
      <c r="AL35" s="227">
        <v>948028.47</v>
      </c>
      <c r="AM35" s="227">
        <v>1352073</v>
      </c>
      <c r="AN35" s="227">
        <v>1299783</v>
      </c>
      <c r="AO35" s="227">
        <v>1143100</v>
      </c>
      <c r="AP35" s="227">
        <v>1064144.48</v>
      </c>
      <c r="AQ35" s="227">
        <v>1022337</v>
      </c>
      <c r="AR35" s="227">
        <v>963499</v>
      </c>
      <c r="AS35" s="227">
        <v>929729</v>
      </c>
      <c r="AT35" s="227">
        <v>931661.03</v>
      </c>
      <c r="AU35" s="227">
        <v>871104</v>
      </c>
      <c r="AV35" s="227">
        <v>776899</v>
      </c>
      <c r="AW35" s="227">
        <v>0</v>
      </c>
      <c r="AX35" s="227">
        <v>0</v>
      </c>
      <c r="AY35" s="227">
        <v>0</v>
      </c>
      <c r="AZ35" s="227">
        <v>0</v>
      </c>
      <c r="BA35" s="227">
        <v>0</v>
      </c>
    </row>
    <row r="36" spans="1:53">
      <c r="A36" s="227" t="s">
        <v>972</v>
      </c>
      <c r="B36" s="227">
        <v>2762353.49</v>
      </c>
      <c r="C36" s="227">
        <v>2688495</v>
      </c>
      <c r="D36" s="227">
        <v>1969793</v>
      </c>
      <c r="E36" s="227">
        <v>4348330</v>
      </c>
      <c r="F36" s="227">
        <v>3941558.26</v>
      </c>
      <c r="G36" s="227">
        <v>4923810</v>
      </c>
      <c r="H36" s="227">
        <v>4925235</v>
      </c>
      <c r="I36" s="227">
        <v>2769233</v>
      </c>
      <c r="J36" s="227">
        <v>2815044.56</v>
      </c>
      <c r="K36" s="227">
        <v>2763167</v>
      </c>
      <c r="L36" s="227">
        <v>1858758</v>
      </c>
      <c r="M36" s="227">
        <v>1909958</v>
      </c>
      <c r="N36" s="227">
        <v>1553010.98</v>
      </c>
      <c r="O36" s="227">
        <v>1923452</v>
      </c>
      <c r="P36" s="227">
        <v>2560782</v>
      </c>
      <c r="Q36" s="227">
        <v>1264727</v>
      </c>
      <c r="R36" s="227">
        <v>800522.93</v>
      </c>
      <c r="S36" s="227">
        <v>984485</v>
      </c>
      <c r="T36" s="227">
        <v>1229286</v>
      </c>
      <c r="U36" s="227">
        <v>951350</v>
      </c>
      <c r="V36" s="227">
        <v>952781.36</v>
      </c>
      <c r="W36" s="227">
        <v>997830</v>
      </c>
      <c r="X36" s="227">
        <v>980475</v>
      </c>
      <c r="Y36" s="227">
        <v>978417</v>
      </c>
      <c r="Z36" s="227">
        <v>910752.47</v>
      </c>
      <c r="AA36" s="227">
        <v>818450</v>
      </c>
      <c r="AB36" s="227">
        <v>995869</v>
      </c>
      <c r="AC36" s="227">
        <v>522484</v>
      </c>
      <c r="AD36" s="227">
        <v>553227.63</v>
      </c>
      <c r="AE36" s="227">
        <v>400845</v>
      </c>
      <c r="AF36" s="227">
        <v>541778</v>
      </c>
      <c r="AG36" s="227">
        <v>327748</v>
      </c>
      <c r="AH36" s="227">
        <v>318469.51</v>
      </c>
      <c r="AI36" s="227">
        <v>301812</v>
      </c>
      <c r="AJ36" s="227">
        <v>288311</v>
      </c>
      <c r="AK36" s="227">
        <v>314771</v>
      </c>
      <c r="AL36" s="227">
        <v>301985.13</v>
      </c>
      <c r="AM36" s="227">
        <v>3983727</v>
      </c>
      <c r="AN36" s="227">
        <v>434128</v>
      </c>
      <c r="AO36" s="227">
        <v>277605</v>
      </c>
      <c r="AP36" s="227">
        <v>294766.24</v>
      </c>
      <c r="AQ36" s="227">
        <v>485140</v>
      </c>
      <c r="AR36" s="227">
        <v>475139</v>
      </c>
      <c r="AS36" s="227">
        <v>510577</v>
      </c>
      <c r="AT36" s="227">
        <v>355504.33</v>
      </c>
      <c r="AU36" s="227">
        <v>171370</v>
      </c>
      <c r="AV36" s="227">
        <v>158212</v>
      </c>
      <c r="AW36" s="227">
        <v>915538</v>
      </c>
      <c r="AX36" s="227">
        <v>877889</v>
      </c>
      <c r="AY36" s="227">
        <v>853710</v>
      </c>
      <c r="AZ36" s="227">
        <v>859081</v>
      </c>
      <c r="BA36" s="227">
        <v>830070</v>
      </c>
    </row>
    <row r="37" spans="1:53">
      <c r="A37" s="227" t="s">
        <v>973</v>
      </c>
      <c r="B37" s="227">
        <v>0</v>
      </c>
      <c r="C37" s="227">
        <v>0</v>
      </c>
      <c r="D37" s="227">
        <v>0</v>
      </c>
      <c r="E37" s="227">
        <v>2309616</v>
      </c>
      <c r="F37" s="227">
        <v>2309616</v>
      </c>
      <c r="G37" s="227">
        <v>2309616</v>
      </c>
      <c r="H37" s="227">
        <v>2309616</v>
      </c>
      <c r="I37" s="227">
        <v>0</v>
      </c>
      <c r="J37" s="227">
        <v>0</v>
      </c>
      <c r="K37" s="227">
        <v>0</v>
      </c>
      <c r="L37" s="227">
        <v>0</v>
      </c>
      <c r="M37" s="227">
        <v>0</v>
      </c>
      <c r="N37" s="227">
        <v>0</v>
      </c>
      <c r="O37" s="227">
        <v>0</v>
      </c>
      <c r="P37" s="227">
        <v>0</v>
      </c>
      <c r="Q37" s="227">
        <v>0</v>
      </c>
      <c r="R37" s="227">
        <v>0</v>
      </c>
      <c r="S37" s="227">
        <v>0</v>
      </c>
      <c r="T37" s="227">
        <v>0</v>
      </c>
      <c r="U37" s="227">
        <v>0</v>
      </c>
      <c r="V37" s="227">
        <v>0</v>
      </c>
      <c r="W37" s="227">
        <v>0</v>
      </c>
      <c r="X37" s="227">
        <v>0</v>
      </c>
      <c r="Y37" s="227">
        <v>0</v>
      </c>
      <c r="Z37" s="227">
        <v>0</v>
      </c>
      <c r="AA37" s="227">
        <v>0</v>
      </c>
      <c r="AB37" s="227">
        <v>0</v>
      </c>
      <c r="AC37" s="227">
        <v>0</v>
      </c>
      <c r="AD37" s="227">
        <v>0</v>
      </c>
      <c r="AE37" s="227">
        <v>0</v>
      </c>
      <c r="AF37" s="227">
        <v>0</v>
      </c>
      <c r="AG37" s="227">
        <v>0</v>
      </c>
      <c r="AH37" s="227">
        <v>0</v>
      </c>
      <c r="AI37" s="227">
        <v>0</v>
      </c>
      <c r="AJ37" s="227">
        <v>0</v>
      </c>
      <c r="AK37" s="227">
        <v>0</v>
      </c>
      <c r="AL37" s="227">
        <v>0</v>
      </c>
      <c r="AM37" s="227">
        <v>0</v>
      </c>
      <c r="AN37" s="227">
        <v>0</v>
      </c>
      <c r="AO37" s="227">
        <v>0</v>
      </c>
      <c r="AP37" s="227">
        <v>0</v>
      </c>
      <c r="AQ37" s="227">
        <v>0</v>
      </c>
      <c r="AR37" s="227">
        <v>0</v>
      </c>
      <c r="AS37" s="227">
        <v>0</v>
      </c>
      <c r="AT37" s="227">
        <v>0</v>
      </c>
      <c r="AU37" s="227">
        <v>0</v>
      </c>
      <c r="AV37" s="227">
        <v>0</v>
      </c>
      <c r="AW37" s="227">
        <v>0</v>
      </c>
      <c r="AX37" s="227">
        <v>0</v>
      </c>
      <c r="AY37" s="227">
        <v>0</v>
      </c>
      <c r="AZ37" s="227">
        <v>0</v>
      </c>
      <c r="BA37" s="227">
        <v>0</v>
      </c>
    </row>
    <row r="38" spans="1:53">
      <c r="A38" s="227" t="s">
        <v>974</v>
      </c>
      <c r="B38" s="227">
        <v>2762353.49</v>
      </c>
      <c r="C38" s="227">
        <v>2688495</v>
      </c>
      <c r="D38" s="227">
        <v>1969793</v>
      </c>
      <c r="E38" s="227">
        <v>2038714</v>
      </c>
      <c r="F38" s="227">
        <v>1631942.26</v>
      </c>
      <c r="G38" s="227">
        <v>2614194</v>
      </c>
      <c r="H38" s="227">
        <v>2615619</v>
      </c>
      <c r="I38" s="227">
        <v>2769233</v>
      </c>
      <c r="J38" s="227">
        <v>2815044.56</v>
      </c>
      <c r="K38" s="227">
        <v>2763167</v>
      </c>
      <c r="L38" s="227">
        <v>1858758</v>
      </c>
      <c r="M38" s="227">
        <v>1909958</v>
      </c>
      <c r="N38" s="227">
        <v>1553010.98</v>
      </c>
      <c r="O38" s="227">
        <v>1923452</v>
      </c>
      <c r="P38" s="227">
        <v>2560782</v>
      </c>
      <c r="Q38" s="227">
        <v>1264727</v>
      </c>
      <c r="R38" s="227">
        <v>800522.93</v>
      </c>
      <c r="S38" s="227">
        <v>984485</v>
      </c>
      <c r="T38" s="227">
        <v>1229286</v>
      </c>
      <c r="U38" s="227">
        <v>951350</v>
      </c>
      <c r="V38" s="227">
        <v>952781.36</v>
      </c>
      <c r="W38" s="227">
        <v>997830</v>
      </c>
      <c r="X38" s="227">
        <v>980475</v>
      </c>
      <c r="Y38" s="227">
        <v>978417</v>
      </c>
      <c r="Z38" s="227">
        <v>910752.47</v>
      </c>
      <c r="AA38" s="227">
        <v>818450</v>
      </c>
      <c r="AB38" s="227">
        <v>995869</v>
      </c>
      <c r="AC38" s="227">
        <v>522484</v>
      </c>
      <c r="AD38" s="227">
        <v>553227.63</v>
      </c>
      <c r="AE38" s="227">
        <v>400845</v>
      </c>
      <c r="AF38" s="227">
        <v>541778</v>
      </c>
      <c r="AG38" s="227">
        <v>327748</v>
      </c>
      <c r="AH38" s="227">
        <v>318469.51</v>
      </c>
      <c r="AI38" s="227">
        <v>301812</v>
      </c>
      <c r="AJ38" s="227">
        <v>288311</v>
      </c>
      <c r="AK38" s="227">
        <v>314771</v>
      </c>
      <c r="AL38" s="227">
        <v>301985.13</v>
      </c>
      <c r="AM38" s="227">
        <v>3983727</v>
      </c>
      <c r="AN38" s="227">
        <v>434128</v>
      </c>
      <c r="AO38" s="227">
        <v>277605</v>
      </c>
      <c r="AP38" s="227">
        <v>294766.24</v>
      </c>
      <c r="AQ38" s="227">
        <v>485140</v>
      </c>
      <c r="AR38" s="227">
        <v>475139</v>
      </c>
      <c r="AS38" s="227">
        <v>510577</v>
      </c>
      <c r="AT38" s="227">
        <v>355504.33</v>
      </c>
      <c r="AU38" s="227">
        <v>171370</v>
      </c>
      <c r="AV38" s="227">
        <v>158212</v>
      </c>
      <c r="AW38" s="227">
        <v>915538</v>
      </c>
      <c r="AX38" s="227">
        <v>877889</v>
      </c>
      <c r="AY38" s="227">
        <v>853710</v>
      </c>
      <c r="AZ38" s="227">
        <v>859081</v>
      </c>
      <c r="BA38" s="227">
        <v>830070</v>
      </c>
    </row>
    <row r="39" spans="1:53">
      <c r="A39" s="227" t="s">
        <v>975</v>
      </c>
      <c r="B39" s="227">
        <v>197887665.36000001</v>
      </c>
      <c r="C39" s="227">
        <v>197140503</v>
      </c>
      <c r="D39" s="227">
        <v>196836265</v>
      </c>
      <c r="E39" s="227">
        <v>192103113</v>
      </c>
      <c r="F39" s="227">
        <v>153554774.22</v>
      </c>
      <c r="G39" s="227">
        <v>153476015</v>
      </c>
      <c r="H39" s="227">
        <v>152569834</v>
      </c>
      <c r="I39" s="227">
        <v>147964221</v>
      </c>
      <c r="J39" s="227">
        <v>146406562.28999999</v>
      </c>
      <c r="K39" s="227">
        <v>146154240</v>
      </c>
      <c r="L39" s="227">
        <v>112341785</v>
      </c>
      <c r="M39" s="227">
        <v>106836229</v>
      </c>
      <c r="N39" s="227">
        <v>107459324.98</v>
      </c>
      <c r="O39" s="227">
        <v>105075122</v>
      </c>
      <c r="P39" s="227">
        <v>102079507</v>
      </c>
      <c r="Q39" s="227">
        <v>98603440</v>
      </c>
      <c r="R39" s="227">
        <v>97868328.359999999</v>
      </c>
      <c r="S39" s="227">
        <v>95981958</v>
      </c>
      <c r="T39" s="227">
        <v>96087850</v>
      </c>
      <c r="U39" s="227">
        <v>95649909</v>
      </c>
      <c r="V39" s="227">
        <v>95707636.400000006</v>
      </c>
      <c r="W39" s="227">
        <v>94400171</v>
      </c>
      <c r="X39" s="227">
        <v>92463719</v>
      </c>
      <c r="Y39" s="227">
        <v>84186374</v>
      </c>
      <c r="Z39" s="227">
        <v>82017036.219999999</v>
      </c>
      <c r="AA39" s="227">
        <v>79957350</v>
      </c>
      <c r="AB39" s="227">
        <v>77986076</v>
      </c>
      <c r="AC39" s="227">
        <v>73565160</v>
      </c>
      <c r="AD39" s="227">
        <v>72039671.670000002</v>
      </c>
      <c r="AE39" s="227">
        <v>69957628</v>
      </c>
      <c r="AF39" s="227">
        <v>66332488</v>
      </c>
      <c r="AG39" s="227">
        <v>65129279</v>
      </c>
      <c r="AH39" s="227">
        <v>63957439.850000001</v>
      </c>
      <c r="AI39" s="227">
        <v>61440934</v>
      </c>
      <c r="AJ39" s="227">
        <v>61988018</v>
      </c>
      <c r="AK39" s="227">
        <v>61584877</v>
      </c>
      <c r="AL39" s="227">
        <v>60766776.630000003</v>
      </c>
      <c r="AM39" s="227">
        <v>59084959</v>
      </c>
      <c r="AN39" s="227">
        <v>52977183</v>
      </c>
      <c r="AO39" s="227">
        <v>51837770</v>
      </c>
      <c r="AP39" s="227">
        <v>50067638.869999997</v>
      </c>
      <c r="AQ39" s="227">
        <v>48515858</v>
      </c>
      <c r="AR39" s="227">
        <v>47504770</v>
      </c>
      <c r="AS39" s="227">
        <v>46930995</v>
      </c>
      <c r="AT39" s="227">
        <v>46958276.590000004</v>
      </c>
      <c r="AU39" s="227">
        <v>45465205</v>
      </c>
      <c r="AV39" s="227">
        <v>45002152</v>
      </c>
      <c r="AW39" s="227">
        <v>41873226</v>
      </c>
      <c r="AX39" s="227">
        <v>38391262</v>
      </c>
      <c r="AY39" s="227">
        <v>35680484</v>
      </c>
      <c r="AZ39" s="227">
        <v>34547552</v>
      </c>
      <c r="BA39" s="227">
        <v>32727116</v>
      </c>
    </row>
    <row r="40" spans="1:53">
      <c r="A40" s="227" t="s">
        <v>976</v>
      </c>
      <c r="B40" s="227">
        <v>221773506.65000001</v>
      </c>
      <c r="C40" s="227">
        <v>221757695</v>
      </c>
      <c r="D40" s="227">
        <v>216362594</v>
      </c>
      <c r="E40" s="227">
        <v>219408576</v>
      </c>
      <c r="F40" s="227">
        <v>169933034.16</v>
      </c>
      <c r="G40" s="227">
        <v>169417522</v>
      </c>
      <c r="H40" s="227">
        <v>168225977</v>
      </c>
      <c r="I40" s="227">
        <v>163082206</v>
      </c>
      <c r="J40" s="227">
        <v>161707826.41</v>
      </c>
      <c r="K40" s="227">
        <v>160436775</v>
      </c>
      <c r="L40" s="227">
        <v>123005603</v>
      </c>
      <c r="M40" s="227">
        <v>122365937</v>
      </c>
      <c r="N40" s="227">
        <v>120573590.45999999</v>
      </c>
      <c r="O40" s="227">
        <v>112354389</v>
      </c>
      <c r="P40" s="227">
        <v>108628261</v>
      </c>
      <c r="Q40" s="227">
        <v>105205193</v>
      </c>
      <c r="R40" s="227">
        <v>104527348.17</v>
      </c>
      <c r="S40" s="227">
        <v>102440927</v>
      </c>
      <c r="T40" s="227">
        <v>101598746</v>
      </c>
      <c r="U40" s="227">
        <v>103578920</v>
      </c>
      <c r="V40" s="227">
        <v>103044632.15000001</v>
      </c>
      <c r="W40" s="227">
        <v>99963966</v>
      </c>
      <c r="X40" s="227">
        <v>97857662</v>
      </c>
      <c r="Y40" s="227">
        <v>89718401</v>
      </c>
      <c r="Z40" s="227">
        <v>89035187.730000004</v>
      </c>
      <c r="AA40" s="227">
        <v>85960859</v>
      </c>
      <c r="AB40" s="227">
        <v>85021702</v>
      </c>
      <c r="AC40" s="227">
        <v>79146453</v>
      </c>
      <c r="AD40" s="227">
        <v>77538774.239999995</v>
      </c>
      <c r="AE40" s="227">
        <v>75569115</v>
      </c>
      <c r="AF40" s="227">
        <v>73272009</v>
      </c>
      <c r="AG40" s="227">
        <v>71181061</v>
      </c>
      <c r="AH40" s="227">
        <v>70283818.969999999</v>
      </c>
      <c r="AI40" s="227">
        <v>68343557</v>
      </c>
      <c r="AJ40" s="227">
        <v>66293815</v>
      </c>
      <c r="AK40" s="227">
        <v>65616903</v>
      </c>
      <c r="AL40" s="227">
        <v>64059164.979999997</v>
      </c>
      <c r="AM40" s="227">
        <v>62181014</v>
      </c>
      <c r="AN40" s="227">
        <v>56225152</v>
      </c>
      <c r="AO40" s="227">
        <v>54934484</v>
      </c>
      <c r="AP40" s="227">
        <v>53832563.009999998</v>
      </c>
      <c r="AQ40" s="227">
        <v>51538885</v>
      </c>
      <c r="AR40" s="227">
        <v>51946908</v>
      </c>
      <c r="AS40" s="227">
        <v>51540175</v>
      </c>
      <c r="AT40" s="227">
        <v>50895449.920000002</v>
      </c>
      <c r="AU40" s="227">
        <v>48943072</v>
      </c>
      <c r="AV40" s="227">
        <v>49218110</v>
      </c>
      <c r="AW40" s="227">
        <v>46360737</v>
      </c>
      <c r="AX40" s="227">
        <v>43783780</v>
      </c>
      <c r="AY40" s="227">
        <v>39933989</v>
      </c>
      <c r="AZ40" s="227">
        <v>37430212</v>
      </c>
      <c r="BA40" s="227">
        <v>37119152</v>
      </c>
    </row>
    <row r="41" spans="1:53">
      <c r="A41" s="227" t="s">
        <v>977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</row>
    <row r="42" spans="1:53">
      <c r="A42" s="227" t="s">
        <v>978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</row>
    <row r="43" spans="1:53">
      <c r="A43" s="227" t="s">
        <v>979</v>
      </c>
      <c r="B43" s="227">
        <v>0</v>
      </c>
      <c r="C43" s="227">
        <v>15632000</v>
      </c>
      <c r="D43" s="227">
        <v>11982000</v>
      </c>
      <c r="E43" s="227">
        <v>12500000</v>
      </c>
      <c r="F43" s="227">
        <v>4970000</v>
      </c>
      <c r="G43" s="227">
        <v>0</v>
      </c>
      <c r="H43" s="227">
        <v>9203312</v>
      </c>
      <c r="I43" s="227">
        <v>7050000</v>
      </c>
      <c r="J43" s="227">
        <v>7948005.4100000001</v>
      </c>
      <c r="K43" s="227">
        <v>10183018</v>
      </c>
      <c r="L43" s="227">
        <v>3400000</v>
      </c>
      <c r="M43" s="227">
        <v>0</v>
      </c>
      <c r="N43" s="227">
        <v>0</v>
      </c>
      <c r="O43" s="227">
        <v>4400000</v>
      </c>
      <c r="P43" s="227">
        <v>5400000</v>
      </c>
      <c r="Q43" s="227">
        <v>0</v>
      </c>
      <c r="R43" s="227">
        <v>0</v>
      </c>
      <c r="S43" s="227">
        <v>0</v>
      </c>
      <c r="T43" s="227">
        <v>300000</v>
      </c>
      <c r="U43" s="227">
        <v>0</v>
      </c>
      <c r="V43" s="227">
        <v>0</v>
      </c>
      <c r="W43" s="227">
        <v>2935000</v>
      </c>
      <c r="X43" s="227">
        <v>7335000</v>
      </c>
      <c r="Y43" s="227">
        <v>0</v>
      </c>
      <c r="Z43" s="227">
        <v>200000</v>
      </c>
      <c r="AA43" s="227">
        <v>200000</v>
      </c>
      <c r="AB43" s="227">
        <v>0</v>
      </c>
      <c r="AC43" s="227">
        <v>2000000</v>
      </c>
      <c r="AD43" s="227">
        <v>900000</v>
      </c>
      <c r="AE43" s="227">
        <v>0</v>
      </c>
      <c r="AF43" s="227">
        <v>0</v>
      </c>
      <c r="AG43" s="227">
        <v>0</v>
      </c>
      <c r="AH43" s="227">
        <v>0</v>
      </c>
      <c r="AI43" s="227">
        <v>0</v>
      </c>
      <c r="AJ43" s="227">
        <v>0</v>
      </c>
      <c r="AK43" s="227">
        <v>0</v>
      </c>
      <c r="AL43" s="227">
        <v>0</v>
      </c>
      <c r="AM43" s="227">
        <v>0</v>
      </c>
      <c r="AN43" s="227">
        <v>0</v>
      </c>
      <c r="AO43" s="227">
        <v>0</v>
      </c>
      <c r="AP43" s="227">
        <v>0</v>
      </c>
      <c r="AQ43" s="227">
        <v>0</v>
      </c>
      <c r="AR43" s="227">
        <v>0</v>
      </c>
      <c r="AS43" s="227">
        <v>0</v>
      </c>
      <c r="AT43" s="227">
        <v>0</v>
      </c>
      <c r="AU43" s="227">
        <v>0</v>
      </c>
      <c r="AV43" s="227">
        <v>0</v>
      </c>
      <c r="AW43" s="227">
        <v>0</v>
      </c>
      <c r="AX43" s="227">
        <v>0</v>
      </c>
      <c r="AY43" s="227">
        <v>0</v>
      </c>
      <c r="AZ43" s="227">
        <v>0</v>
      </c>
      <c r="BA43" s="227">
        <v>0</v>
      </c>
    </row>
    <row r="44" spans="1:53">
      <c r="A44" s="227" t="s">
        <v>980</v>
      </c>
      <c r="B44" s="227">
        <v>7922442.8099999996</v>
      </c>
      <c r="C44" s="227">
        <v>7786781</v>
      </c>
      <c r="D44" s="227">
        <v>8029132</v>
      </c>
      <c r="E44" s="227">
        <v>8211008</v>
      </c>
      <c r="F44" s="227">
        <v>9446458.5299999993</v>
      </c>
      <c r="G44" s="227">
        <v>9876374</v>
      </c>
      <c r="H44" s="227">
        <v>10128559</v>
      </c>
      <c r="I44" s="227">
        <v>10244187</v>
      </c>
      <c r="J44" s="227">
        <v>11234508.08</v>
      </c>
      <c r="K44" s="227">
        <v>10501578</v>
      </c>
      <c r="L44" s="227">
        <v>8831476</v>
      </c>
      <c r="M44" s="227">
        <v>8679478</v>
      </c>
      <c r="N44" s="227">
        <v>10176084.789999999</v>
      </c>
      <c r="O44" s="227">
        <v>8501728</v>
      </c>
      <c r="P44" s="227">
        <v>9445231</v>
      </c>
      <c r="Q44" s="227">
        <v>8824930</v>
      </c>
      <c r="R44" s="227">
        <v>8762355.2100000009</v>
      </c>
      <c r="S44" s="227">
        <v>7737367</v>
      </c>
      <c r="T44" s="227">
        <v>8068432</v>
      </c>
      <c r="U44" s="227">
        <v>8162770</v>
      </c>
      <c r="V44" s="227">
        <v>9291023.3000000007</v>
      </c>
      <c r="W44" s="227">
        <v>8580669</v>
      </c>
      <c r="X44" s="227">
        <v>7907317</v>
      </c>
      <c r="Y44" s="227">
        <v>7649644</v>
      </c>
      <c r="Z44" s="227">
        <v>8500872.2599999998</v>
      </c>
      <c r="AA44" s="227">
        <v>7785301</v>
      </c>
      <c r="AB44" s="227">
        <v>7631741</v>
      </c>
      <c r="AC44" s="227">
        <v>7804233</v>
      </c>
      <c r="AD44" s="227">
        <v>8534666.1300000008</v>
      </c>
      <c r="AE44" s="227">
        <v>7511419</v>
      </c>
      <c r="AF44" s="227">
        <v>5805442</v>
      </c>
      <c r="AG44" s="227">
        <v>6016854</v>
      </c>
      <c r="AH44" s="227">
        <v>7005228.7000000002</v>
      </c>
      <c r="AI44" s="227">
        <v>6047042</v>
      </c>
      <c r="AJ44" s="227">
        <v>6300625</v>
      </c>
      <c r="AK44" s="227">
        <v>6795807</v>
      </c>
      <c r="AL44" s="227">
        <v>7338421.2199999997</v>
      </c>
      <c r="AM44" s="227">
        <v>6282825</v>
      </c>
      <c r="AN44" s="227">
        <v>1849646</v>
      </c>
      <c r="AO44" s="227">
        <v>2226671</v>
      </c>
      <c r="AP44" s="227">
        <v>2325067.61</v>
      </c>
      <c r="AQ44" s="227">
        <v>853479</v>
      </c>
      <c r="AR44" s="227">
        <v>1022430</v>
      </c>
      <c r="AS44" s="227">
        <v>1095766</v>
      </c>
      <c r="AT44" s="227">
        <v>1490077.63</v>
      </c>
      <c r="AU44" s="227">
        <v>1044644</v>
      </c>
      <c r="AV44" s="227">
        <v>1333240</v>
      </c>
      <c r="AW44" s="227">
        <v>31751</v>
      </c>
      <c r="AX44" s="227">
        <v>53325</v>
      </c>
      <c r="AY44" s="227">
        <v>83945</v>
      </c>
      <c r="AZ44" s="227">
        <v>67494</v>
      </c>
      <c r="BA44" s="227">
        <v>63260</v>
      </c>
    </row>
    <row r="45" spans="1:53">
      <c r="A45" s="227" t="s">
        <v>945</v>
      </c>
      <c r="B45" s="227">
        <v>911171.49</v>
      </c>
      <c r="C45" s="227">
        <v>5682381</v>
      </c>
      <c r="D45" s="227">
        <v>6081515</v>
      </c>
      <c r="E45" s="227">
        <v>6257019</v>
      </c>
      <c r="F45" s="227">
        <v>7258173.4500000002</v>
      </c>
      <c r="G45" s="227">
        <v>7237111</v>
      </c>
      <c r="H45" s="227">
        <v>7025630</v>
      </c>
      <c r="I45" s="227">
        <v>7325172</v>
      </c>
      <c r="J45" s="227">
        <v>0</v>
      </c>
      <c r="K45" s="227">
        <v>0</v>
      </c>
      <c r="L45" s="227">
        <v>0</v>
      </c>
      <c r="M45" s="227">
        <v>0</v>
      </c>
      <c r="N45" s="227">
        <v>9070209.0800000001</v>
      </c>
      <c r="O45" s="227">
        <v>7609653</v>
      </c>
      <c r="P45" s="227">
        <v>8582432</v>
      </c>
      <c r="Q45" s="227">
        <v>5276840</v>
      </c>
      <c r="R45" s="227">
        <v>6373531.3300000001</v>
      </c>
      <c r="S45" s="227">
        <v>7014370</v>
      </c>
      <c r="T45" s="227">
        <v>7402185</v>
      </c>
      <c r="U45" s="227">
        <v>7488745</v>
      </c>
      <c r="V45" s="227">
        <v>8386944.0099999998</v>
      </c>
      <c r="W45" s="227">
        <v>4771407</v>
      </c>
      <c r="X45" s="227">
        <v>4887168</v>
      </c>
      <c r="Y45" s="227">
        <v>7023627</v>
      </c>
      <c r="Z45" s="227">
        <v>4890294.55</v>
      </c>
      <c r="AA45" s="227">
        <v>5228611</v>
      </c>
      <c r="AB45" s="227">
        <v>6985785</v>
      </c>
      <c r="AC45" s="227">
        <v>7321486</v>
      </c>
      <c r="AD45" s="227">
        <v>5157203.88</v>
      </c>
      <c r="AE45" s="227">
        <v>4628487</v>
      </c>
      <c r="AF45" s="227">
        <v>5790869</v>
      </c>
      <c r="AG45" s="227">
        <v>4372943</v>
      </c>
      <c r="AH45" s="227">
        <v>4668752.37</v>
      </c>
      <c r="AI45" s="227">
        <v>4314680</v>
      </c>
      <c r="AJ45" s="227">
        <v>4324564</v>
      </c>
      <c r="AK45" s="227">
        <v>4037337</v>
      </c>
      <c r="AL45" s="227">
        <v>4499378.2699999996</v>
      </c>
      <c r="AM45" s="227">
        <v>0</v>
      </c>
      <c r="AN45" s="227">
        <v>0</v>
      </c>
      <c r="AO45" s="227">
        <v>0</v>
      </c>
      <c r="AP45" s="227">
        <v>0</v>
      </c>
      <c r="AQ45" s="227">
        <v>0</v>
      </c>
      <c r="AR45" s="227">
        <v>998140</v>
      </c>
      <c r="AS45" s="227">
        <v>0</v>
      </c>
      <c r="AT45" s="227">
        <v>0</v>
      </c>
      <c r="AU45" s="227">
        <v>11396</v>
      </c>
      <c r="AV45" s="227">
        <v>1333240</v>
      </c>
      <c r="AW45" s="227">
        <v>31751</v>
      </c>
      <c r="AX45" s="227">
        <v>53325</v>
      </c>
      <c r="AY45" s="227">
        <v>83945</v>
      </c>
      <c r="AZ45" s="227">
        <v>67494</v>
      </c>
      <c r="BA45" s="227">
        <v>63260</v>
      </c>
    </row>
    <row r="46" spans="1:53">
      <c r="A46" s="227" t="s">
        <v>963</v>
      </c>
      <c r="B46" s="227">
        <v>0</v>
      </c>
      <c r="C46" s="227">
        <v>0</v>
      </c>
      <c r="D46" s="227">
        <v>0</v>
      </c>
      <c r="E46" s="227">
        <v>0</v>
      </c>
      <c r="F46" s="227">
        <v>0</v>
      </c>
      <c r="G46" s="227">
        <v>0</v>
      </c>
      <c r="H46" s="227">
        <v>0</v>
      </c>
      <c r="I46" s="227">
        <v>0</v>
      </c>
      <c r="J46" s="227">
        <v>0</v>
      </c>
      <c r="K46" s="227">
        <v>0</v>
      </c>
      <c r="L46" s="227">
        <v>0</v>
      </c>
      <c r="M46" s="227">
        <v>0</v>
      </c>
      <c r="N46" s="227">
        <v>0</v>
      </c>
      <c r="O46" s="227">
        <v>0</v>
      </c>
      <c r="P46" s="227">
        <v>0</v>
      </c>
      <c r="Q46" s="227">
        <v>0</v>
      </c>
      <c r="R46" s="227">
        <v>0</v>
      </c>
      <c r="S46" s="227">
        <v>0</v>
      </c>
      <c r="T46" s="227">
        <v>0</v>
      </c>
      <c r="U46" s="227">
        <v>0</v>
      </c>
      <c r="V46" s="227">
        <v>0</v>
      </c>
      <c r="W46" s="227">
        <v>0</v>
      </c>
      <c r="X46" s="227">
        <v>0</v>
      </c>
      <c r="Y46" s="227">
        <v>0</v>
      </c>
      <c r="Z46" s="227">
        <v>0</v>
      </c>
      <c r="AA46" s="227">
        <v>0</v>
      </c>
      <c r="AB46" s="227">
        <v>0</v>
      </c>
      <c r="AC46" s="227">
        <v>0</v>
      </c>
      <c r="AD46" s="227">
        <v>0</v>
      </c>
      <c r="AE46" s="227">
        <v>15688</v>
      </c>
      <c r="AF46" s="227">
        <v>14573</v>
      </c>
      <c r="AG46" s="227">
        <v>23673</v>
      </c>
      <c r="AH46" s="227">
        <v>16218.94</v>
      </c>
      <c r="AI46" s="227">
        <v>14001</v>
      </c>
      <c r="AJ46" s="227">
        <v>11444</v>
      </c>
      <c r="AK46" s="227">
        <v>6993</v>
      </c>
      <c r="AL46" s="227">
        <v>6212.32</v>
      </c>
      <c r="AM46" s="227">
        <v>3662920</v>
      </c>
      <c r="AN46" s="227">
        <v>14183</v>
      </c>
      <c r="AO46" s="227">
        <v>42479</v>
      </c>
      <c r="AP46" s="227">
        <v>5988.67</v>
      </c>
      <c r="AQ46" s="227">
        <v>8990</v>
      </c>
      <c r="AR46" s="227">
        <v>24290</v>
      </c>
      <c r="AS46" s="227">
        <v>11204</v>
      </c>
      <c r="AT46" s="227">
        <v>6936.38</v>
      </c>
      <c r="AU46" s="227">
        <v>0</v>
      </c>
      <c r="AV46" s="227">
        <v>0</v>
      </c>
      <c r="AW46" s="227">
        <v>0</v>
      </c>
      <c r="AX46" s="227">
        <v>0</v>
      </c>
      <c r="AY46" s="227">
        <v>0</v>
      </c>
      <c r="AZ46" s="227">
        <v>0</v>
      </c>
      <c r="BA46" s="227">
        <v>0</v>
      </c>
    </row>
    <row r="47" spans="1:53">
      <c r="A47" s="227" t="s">
        <v>981</v>
      </c>
      <c r="B47" s="227">
        <v>2098047.21</v>
      </c>
      <c r="C47" s="227">
        <v>2104400</v>
      </c>
      <c r="D47" s="227">
        <v>1947617</v>
      </c>
      <c r="E47" s="227">
        <v>1953989</v>
      </c>
      <c r="F47" s="227">
        <v>2188285.08</v>
      </c>
      <c r="G47" s="227">
        <v>2639263</v>
      </c>
      <c r="H47" s="227">
        <v>3102929</v>
      </c>
      <c r="I47" s="227">
        <v>2919015</v>
      </c>
      <c r="J47" s="227">
        <v>2930778.02</v>
      </c>
      <c r="K47" s="227">
        <v>3138924</v>
      </c>
      <c r="L47" s="227">
        <v>3122609</v>
      </c>
      <c r="M47" s="227">
        <v>3343538</v>
      </c>
      <c r="N47" s="227">
        <v>0</v>
      </c>
      <c r="O47" s="227">
        <v>0</v>
      </c>
      <c r="P47" s="227">
        <v>0</v>
      </c>
      <c r="Q47" s="227">
        <v>2687446</v>
      </c>
      <c r="R47" s="227">
        <v>2388823.88</v>
      </c>
      <c r="S47" s="227">
        <v>0</v>
      </c>
      <c r="T47" s="227">
        <v>0</v>
      </c>
      <c r="U47" s="227">
        <v>0</v>
      </c>
      <c r="V47" s="227">
        <v>0</v>
      </c>
      <c r="W47" s="227">
        <v>3172474</v>
      </c>
      <c r="X47" s="227">
        <v>2380581</v>
      </c>
      <c r="Y47" s="227">
        <v>0</v>
      </c>
      <c r="Z47" s="227">
        <v>2782184.39</v>
      </c>
      <c r="AA47" s="227">
        <v>2556690</v>
      </c>
      <c r="AB47" s="227">
        <v>0</v>
      </c>
      <c r="AC47" s="227">
        <v>0</v>
      </c>
      <c r="AD47" s="227">
        <v>2779050.2</v>
      </c>
      <c r="AE47" s="227">
        <v>2867244</v>
      </c>
      <c r="AF47" s="227">
        <v>0</v>
      </c>
      <c r="AG47" s="227">
        <v>1620238</v>
      </c>
      <c r="AH47" s="227">
        <v>2320257.39</v>
      </c>
      <c r="AI47" s="227">
        <v>1718361</v>
      </c>
      <c r="AJ47" s="227">
        <v>1964617</v>
      </c>
      <c r="AK47" s="227">
        <v>2751477</v>
      </c>
      <c r="AL47" s="227">
        <v>2832830.63</v>
      </c>
      <c r="AM47" s="227">
        <v>2619905</v>
      </c>
      <c r="AN47" s="227">
        <v>1835463</v>
      </c>
      <c r="AO47" s="227">
        <v>2184192</v>
      </c>
      <c r="AP47" s="227">
        <v>2319078.94</v>
      </c>
      <c r="AQ47" s="227">
        <v>844489</v>
      </c>
      <c r="AR47" s="227">
        <v>0</v>
      </c>
      <c r="AS47" s="227">
        <v>1084562</v>
      </c>
      <c r="AT47" s="227">
        <v>1483141.25</v>
      </c>
      <c r="AU47" s="227">
        <v>1033248</v>
      </c>
      <c r="AV47" s="227">
        <v>0</v>
      </c>
      <c r="AW47" s="227">
        <v>0</v>
      </c>
      <c r="AX47" s="227">
        <v>0</v>
      </c>
      <c r="AY47" s="227">
        <v>0</v>
      </c>
      <c r="AZ47" s="227">
        <v>0</v>
      </c>
      <c r="BA47" s="227">
        <v>0</v>
      </c>
    </row>
    <row r="48" spans="1:53">
      <c r="A48" s="227" t="s">
        <v>982</v>
      </c>
      <c r="B48" s="227">
        <v>4913224.1100000003</v>
      </c>
      <c r="C48" s="227">
        <v>0</v>
      </c>
      <c r="D48" s="227">
        <v>0</v>
      </c>
      <c r="E48" s="227">
        <v>0</v>
      </c>
      <c r="F48" s="227">
        <v>0</v>
      </c>
      <c r="G48" s="227">
        <v>0</v>
      </c>
      <c r="H48" s="227">
        <v>0</v>
      </c>
      <c r="I48" s="227">
        <v>0</v>
      </c>
      <c r="J48" s="227">
        <v>8303730.0599999996</v>
      </c>
      <c r="K48" s="227">
        <v>7362654</v>
      </c>
      <c r="L48" s="227">
        <v>5708867</v>
      </c>
      <c r="M48" s="227">
        <v>5335940</v>
      </c>
      <c r="N48" s="227">
        <v>1105875.71</v>
      </c>
      <c r="O48" s="227">
        <v>892075</v>
      </c>
      <c r="P48" s="227">
        <v>862799</v>
      </c>
      <c r="Q48" s="227">
        <v>860644</v>
      </c>
      <c r="R48" s="227">
        <v>0</v>
      </c>
      <c r="S48" s="227">
        <v>722997</v>
      </c>
      <c r="T48" s="227">
        <v>666247</v>
      </c>
      <c r="U48" s="227">
        <v>674025</v>
      </c>
      <c r="V48" s="227">
        <v>904079.29</v>
      </c>
      <c r="W48" s="227">
        <v>636788</v>
      </c>
      <c r="X48" s="227">
        <v>639568</v>
      </c>
      <c r="Y48" s="227">
        <v>626017</v>
      </c>
      <c r="Z48" s="227">
        <v>828393.32</v>
      </c>
      <c r="AA48" s="227">
        <v>0</v>
      </c>
      <c r="AB48" s="227">
        <v>645956</v>
      </c>
      <c r="AC48" s="227">
        <v>482747</v>
      </c>
      <c r="AD48" s="227">
        <v>598412.05000000005</v>
      </c>
      <c r="AE48" s="227">
        <v>0</v>
      </c>
      <c r="AF48" s="227">
        <v>0</v>
      </c>
      <c r="AG48" s="227">
        <v>0</v>
      </c>
      <c r="AH48" s="227">
        <v>0</v>
      </c>
      <c r="AI48" s="227">
        <v>0</v>
      </c>
      <c r="AJ48" s="227">
        <v>0</v>
      </c>
      <c r="AK48" s="227">
        <v>0</v>
      </c>
      <c r="AL48" s="227">
        <v>0</v>
      </c>
      <c r="AM48" s="227">
        <v>0</v>
      </c>
      <c r="AN48" s="227">
        <v>0</v>
      </c>
      <c r="AO48" s="227">
        <v>0</v>
      </c>
      <c r="AP48" s="227">
        <v>0</v>
      </c>
      <c r="AQ48" s="227">
        <v>0</v>
      </c>
      <c r="AR48" s="227">
        <v>0</v>
      </c>
      <c r="AS48" s="227">
        <v>0</v>
      </c>
      <c r="AT48" s="227">
        <v>0</v>
      </c>
      <c r="AU48" s="227">
        <v>0</v>
      </c>
      <c r="AV48" s="227">
        <v>0</v>
      </c>
      <c r="AW48" s="227">
        <v>0</v>
      </c>
      <c r="AX48" s="227">
        <v>0</v>
      </c>
      <c r="AY48" s="227">
        <v>0</v>
      </c>
      <c r="AZ48" s="227">
        <v>0</v>
      </c>
      <c r="BA48" s="227">
        <v>0</v>
      </c>
    </row>
    <row r="49" spans="1:53">
      <c r="A49" s="227" t="s">
        <v>983</v>
      </c>
      <c r="B49" s="227">
        <v>11958249.34</v>
      </c>
      <c r="C49" s="227">
        <v>215609</v>
      </c>
      <c r="D49" s="227">
        <v>127471</v>
      </c>
      <c r="E49" s="227">
        <v>126695</v>
      </c>
      <c r="F49" s="227">
        <v>125761.22</v>
      </c>
      <c r="G49" s="227">
        <v>6383242</v>
      </c>
      <c r="H49" s="227">
        <v>122258</v>
      </c>
      <c r="I49" s="227">
        <v>121284</v>
      </c>
      <c r="J49" s="227">
        <v>90089.3</v>
      </c>
      <c r="K49" s="227">
        <v>88815</v>
      </c>
      <c r="L49" s="227">
        <v>14455</v>
      </c>
      <c r="M49" s="227">
        <v>14150</v>
      </c>
      <c r="N49" s="227">
        <v>14229.01</v>
      </c>
      <c r="O49" s="227">
        <v>14114</v>
      </c>
      <c r="P49" s="227">
        <v>14038</v>
      </c>
      <c r="Q49" s="227">
        <v>0</v>
      </c>
      <c r="R49" s="227">
        <v>0</v>
      </c>
      <c r="S49" s="227">
        <v>0</v>
      </c>
      <c r="T49" s="227">
        <v>0</v>
      </c>
      <c r="U49" s="227">
        <v>0</v>
      </c>
      <c r="V49" s="227">
        <v>0</v>
      </c>
      <c r="W49" s="227">
        <v>4566</v>
      </c>
      <c r="X49" s="227">
        <v>4506</v>
      </c>
      <c r="Y49" s="227">
        <v>4447</v>
      </c>
      <c r="Z49" s="227">
        <v>4387.0600000000004</v>
      </c>
      <c r="AA49" s="227">
        <v>4330</v>
      </c>
      <c r="AB49" s="227">
        <v>4272</v>
      </c>
      <c r="AC49" s="227">
        <v>4216</v>
      </c>
      <c r="AD49" s="227">
        <v>4159.96</v>
      </c>
      <c r="AE49" s="227">
        <v>4106</v>
      </c>
      <c r="AF49" s="227">
        <v>4051</v>
      </c>
      <c r="AG49" s="227">
        <v>3998</v>
      </c>
      <c r="AH49" s="227">
        <v>3944.7</v>
      </c>
      <c r="AI49" s="227">
        <v>3912</v>
      </c>
      <c r="AJ49" s="227">
        <v>453880</v>
      </c>
      <c r="AK49" s="227">
        <v>3848</v>
      </c>
      <c r="AL49" s="227">
        <v>503815.44</v>
      </c>
      <c r="AM49" s="227">
        <v>3918783</v>
      </c>
      <c r="AN49" s="227">
        <v>3750</v>
      </c>
      <c r="AO49" s="227">
        <v>153719</v>
      </c>
      <c r="AP49" s="227">
        <v>1103686.8899999999</v>
      </c>
      <c r="AQ49" s="227">
        <v>3654</v>
      </c>
      <c r="AR49" s="227">
        <v>3622</v>
      </c>
      <c r="AS49" s="227">
        <v>82729</v>
      </c>
      <c r="AT49" s="227">
        <v>3557.98</v>
      </c>
      <c r="AU49" s="227">
        <v>903526</v>
      </c>
      <c r="AV49" s="227">
        <v>1563493</v>
      </c>
      <c r="AW49" s="227">
        <v>1403461</v>
      </c>
      <c r="AX49" s="227">
        <v>1453429</v>
      </c>
      <c r="AY49" s="227">
        <v>1503397</v>
      </c>
      <c r="AZ49" s="227">
        <v>803364</v>
      </c>
      <c r="BA49" s="227">
        <v>3332</v>
      </c>
    </row>
    <row r="50" spans="1:53">
      <c r="A50" s="227" t="s">
        <v>945</v>
      </c>
      <c r="B50" s="227">
        <v>11732000</v>
      </c>
      <c r="C50" s="227">
        <v>0</v>
      </c>
      <c r="D50" s="227">
        <v>0</v>
      </c>
      <c r="E50" s="227">
        <v>0</v>
      </c>
      <c r="F50" s="227">
        <v>0</v>
      </c>
      <c r="G50" s="227">
        <v>6260000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14150</v>
      </c>
      <c r="N50" s="227">
        <v>14229.01</v>
      </c>
      <c r="O50" s="227">
        <v>14114</v>
      </c>
      <c r="P50" s="227">
        <v>14038</v>
      </c>
      <c r="Q50" s="227">
        <v>0</v>
      </c>
      <c r="R50" s="227">
        <v>0</v>
      </c>
      <c r="S50" s="227">
        <v>0</v>
      </c>
      <c r="T50" s="227">
        <v>0</v>
      </c>
      <c r="U50" s="227">
        <v>0</v>
      </c>
      <c r="V50" s="227">
        <v>0</v>
      </c>
      <c r="W50" s="227">
        <v>0</v>
      </c>
      <c r="X50" s="227">
        <v>0</v>
      </c>
      <c r="Y50" s="227">
        <v>0</v>
      </c>
      <c r="Z50" s="227">
        <v>0</v>
      </c>
      <c r="AA50" s="227">
        <v>0</v>
      </c>
      <c r="AB50" s="227">
        <v>0</v>
      </c>
      <c r="AC50" s="227">
        <v>0</v>
      </c>
      <c r="AD50" s="227">
        <v>0</v>
      </c>
      <c r="AE50" s="227">
        <v>0</v>
      </c>
      <c r="AF50" s="227">
        <v>0</v>
      </c>
      <c r="AG50" s="227">
        <v>0</v>
      </c>
      <c r="AH50" s="227">
        <v>0</v>
      </c>
      <c r="AI50" s="227">
        <v>0</v>
      </c>
      <c r="AJ50" s="227">
        <v>450000</v>
      </c>
      <c r="AK50" s="227">
        <v>0</v>
      </c>
      <c r="AL50" s="227">
        <v>500000</v>
      </c>
      <c r="AM50" s="227">
        <v>3915000</v>
      </c>
      <c r="AN50" s="227">
        <v>0</v>
      </c>
      <c r="AO50" s="227">
        <v>150000</v>
      </c>
      <c r="AP50" s="227">
        <v>1100000</v>
      </c>
      <c r="AQ50" s="227">
        <v>0</v>
      </c>
      <c r="AR50" s="227">
        <v>0</v>
      </c>
      <c r="AS50" s="227">
        <v>0</v>
      </c>
      <c r="AT50" s="227">
        <v>0</v>
      </c>
      <c r="AU50" s="227">
        <v>900000</v>
      </c>
      <c r="AV50" s="227">
        <v>1560000</v>
      </c>
      <c r="AW50" s="227">
        <v>1400000</v>
      </c>
      <c r="AX50" s="227">
        <v>1450000</v>
      </c>
      <c r="AY50" s="227">
        <v>1500000</v>
      </c>
      <c r="AZ50" s="227">
        <v>800000</v>
      </c>
      <c r="BA50" s="227">
        <v>0</v>
      </c>
    </row>
    <row r="51" spans="1:53">
      <c r="A51" s="227" t="s">
        <v>963</v>
      </c>
      <c r="B51" s="227">
        <v>226249.34</v>
      </c>
      <c r="C51" s="227">
        <v>215609</v>
      </c>
      <c r="D51" s="227">
        <v>127471</v>
      </c>
      <c r="E51" s="227">
        <v>126695</v>
      </c>
      <c r="F51" s="227">
        <v>125761.22</v>
      </c>
      <c r="G51" s="227">
        <v>123242</v>
      </c>
      <c r="H51" s="227">
        <v>122258</v>
      </c>
      <c r="I51" s="227">
        <v>121284</v>
      </c>
      <c r="J51" s="227">
        <v>90089.3</v>
      </c>
      <c r="K51" s="227">
        <v>88815</v>
      </c>
      <c r="L51" s="227">
        <v>14455</v>
      </c>
      <c r="M51" s="227">
        <v>0</v>
      </c>
      <c r="N51" s="227">
        <v>0</v>
      </c>
      <c r="O51" s="227">
        <v>0</v>
      </c>
      <c r="P51" s="227">
        <v>0</v>
      </c>
      <c r="Q51" s="227">
        <v>0</v>
      </c>
      <c r="R51" s="227">
        <v>0</v>
      </c>
      <c r="S51" s="227">
        <v>0</v>
      </c>
      <c r="T51" s="227">
        <v>0</v>
      </c>
      <c r="U51" s="227">
        <v>0</v>
      </c>
      <c r="V51" s="227">
        <v>0</v>
      </c>
      <c r="W51" s="227">
        <v>4566</v>
      </c>
      <c r="X51" s="227">
        <v>4506</v>
      </c>
      <c r="Y51" s="227">
        <v>4447</v>
      </c>
      <c r="Z51" s="227">
        <v>4387.0600000000004</v>
      </c>
      <c r="AA51" s="227">
        <v>4330</v>
      </c>
      <c r="AB51" s="227">
        <v>4272</v>
      </c>
      <c r="AC51" s="227">
        <v>4216</v>
      </c>
      <c r="AD51" s="227">
        <v>4159.96</v>
      </c>
      <c r="AE51" s="227">
        <v>4106</v>
      </c>
      <c r="AF51" s="227">
        <v>4051</v>
      </c>
      <c r="AG51" s="227">
        <v>3998</v>
      </c>
      <c r="AH51" s="227">
        <v>3944.7</v>
      </c>
      <c r="AI51" s="227">
        <v>3912</v>
      </c>
      <c r="AJ51" s="227">
        <v>3880</v>
      </c>
      <c r="AK51" s="227">
        <v>3848</v>
      </c>
      <c r="AL51" s="227">
        <v>3815.44</v>
      </c>
      <c r="AM51" s="227">
        <v>3783</v>
      </c>
      <c r="AN51" s="227">
        <v>3750</v>
      </c>
      <c r="AO51" s="227">
        <v>3719</v>
      </c>
      <c r="AP51" s="227">
        <v>3686.89</v>
      </c>
      <c r="AQ51" s="227">
        <v>3654</v>
      </c>
      <c r="AR51" s="227">
        <v>3622</v>
      </c>
      <c r="AS51" s="227">
        <v>82729</v>
      </c>
      <c r="AT51" s="227">
        <v>3557.98</v>
      </c>
      <c r="AU51" s="227">
        <v>3526</v>
      </c>
      <c r="AV51" s="227">
        <v>3493</v>
      </c>
      <c r="AW51" s="227">
        <v>3461</v>
      </c>
      <c r="AX51" s="227">
        <v>3429</v>
      </c>
      <c r="AY51" s="227">
        <v>3397</v>
      </c>
      <c r="AZ51" s="227">
        <v>3364</v>
      </c>
      <c r="BA51" s="227">
        <v>3332</v>
      </c>
    </row>
    <row r="52" spans="1:53">
      <c r="A52" s="227" t="s">
        <v>984</v>
      </c>
      <c r="B52" s="227">
        <v>8284494.79</v>
      </c>
      <c r="C52" s="227">
        <v>5942612</v>
      </c>
      <c r="D52" s="227">
        <v>5042232</v>
      </c>
      <c r="E52" s="227">
        <v>3616784</v>
      </c>
      <c r="F52" s="227">
        <v>3769203.29</v>
      </c>
      <c r="G52" s="227">
        <v>3390714</v>
      </c>
      <c r="H52" s="227">
        <v>2889314</v>
      </c>
      <c r="I52" s="227">
        <v>3082892</v>
      </c>
      <c r="J52" s="227">
        <v>2927965.86</v>
      </c>
      <c r="K52" s="227">
        <v>1859003</v>
      </c>
      <c r="L52" s="227">
        <v>2266933</v>
      </c>
      <c r="M52" s="227">
        <v>2266933</v>
      </c>
      <c r="N52" s="227">
        <v>2307410.5499999998</v>
      </c>
      <c r="O52" s="227">
        <v>3738637</v>
      </c>
      <c r="P52" s="227">
        <v>2020737</v>
      </c>
      <c r="Q52" s="227">
        <v>2436057</v>
      </c>
      <c r="R52" s="227">
        <v>4707620.46</v>
      </c>
      <c r="S52" s="227">
        <v>6084519</v>
      </c>
      <c r="T52" s="227">
        <v>6483645</v>
      </c>
      <c r="U52" s="227">
        <v>7141340</v>
      </c>
      <c r="V52" s="227">
        <v>5202315.33</v>
      </c>
      <c r="W52" s="227">
        <v>4699612</v>
      </c>
      <c r="X52" s="227">
        <v>4832882</v>
      </c>
      <c r="Y52" s="227">
        <v>4874552</v>
      </c>
      <c r="Z52" s="227">
        <v>4478722</v>
      </c>
      <c r="AA52" s="227">
        <v>3823422</v>
      </c>
      <c r="AB52" s="227">
        <v>4101922</v>
      </c>
      <c r="AC52" s="227">
        <v>4749692</v>
      </c>
      <c r="AD52" s="227">
        <v>5153567</v>
      </c>
      <c r="AE52" s="227">
        <v>5677442</v>
      </c>
      <c r="AF52" s="227">
        <v>5392977</v>
      </c>
      <c r="AG52" s="227">
        <v>7311364</v>
      </c>
      <c r="AH52" s="227">
        <v>6840358.4500000002</v>
      </c>
      <c r="AI52" s="227">
        <v>5761758</v>
      </c>
      <c r="AJ52" s="227">
        <v>6506497</v>
      </c>
      <c r="AK52" s="227">
        <v>6799786</v>
      </c>
      <c r="AL52" s="227">
        <v>6906088.9299999997</v>
      </c>
      <c r="AM52" s="227">
        <v>7491735</v>
      </c>
      <c r="AN52" s="227">
        <v>7607089</v>
      </c>
      <c r="AO52" s="227">
        <v>3819676</v>
      </c>
      <c r="AP52" s="227">
        <v>3403686.16</v>
      </c>
      <c r="AQ52" s="227">
        <v>4481246</v>
      </c>
      <c r="AR52" s="227">
        <v>2832226</v>
      </c>
      <c r="AS52" s="227">
        <v>2483196</v>
      </c>
      <c r="AT52" s="227">
        <v>2200185.84</v>
      </c>
      <c r="AU52" s="227">
        <v>1188664</v>
      </c>
      <c r="AV52" s="227">
        <v>1188664</v>
      </c>
      <c r="AW52" s="227">
        <v>3240070</v>
      </c>
      <c r="AX52" s="227">
        <v>3320420</v>
      </c>
      <c r="AY52" s="227">
        <v>3369811</v>
      </c>
      <c r="AZ52" s="227">
        <v>3419821</v>
      </c>
      <c r="BA52" s="227">
        <v>1969861</v>
      </c>
    </row>
    <row r="53" spans="1:53">
      <c r="A53" s="227" t="s">
        <v>985</v>
      </c>
      <c r="B53" s="227">
        <v>6172903.4299999997</v>
      </c>
      <c r="C53" s="227">
        <v>0</v>
      </c>
      <c r="D53" s="227">
        <v>0</v>
      </c>
      <c r="E53" s="227">
        <v>0</v>
      </c>
      <c r="F53" s="227">
        <v>0</v>
      </c>
      <c r="G53" s="227">
        <v>3390714</v>
      </c>
      <c r="H53" s="227">
        <v>0</v>
      </c>
      <c r="I53" s="227">
        <v>0</v>
      </c>
      <c r="J53" s="227">
        <v>0</v>
      </c>
      <c r="K53" s="227">
        <v>0</v>
      </c>
      <c r="L53" s="227">
        <v>0</v>
      </c>
      <c r="M53" s="227">
        <v>0</v>
      </c>
      <c r="N53" s="227">
        <v>0</v>
      </c>
      <c r="O53" s="227">
        <v>0</v>
      </c>
      <c r="P53" s="227">
        <v>0</v>
      </c>
      <c r="Q53" s="227">
        <v>0</v>
      </c>
      <c r="R53" s="227">
        <v>4707620.46</v>
      </c>
      <c r="S53" s="227">
        <v>0</v>
      </c>
      <c r="T53" s="227">
        <v>0</v>
      </c>
      <c r="U53" s="227">
        <v>0</v>
      </c>
      <c r="V53" s="227">
        <v>0</v>
      </c>
      <c r="W53" s="227">
        <v>0</v>
      </c>
      <c r="X53" s="227">
        <v>0</v>
      </c>
      <c r="Y53" s="227">
        <v>0</v>
      </c>
      <c r="Z53" s="227">
        <v>0</v>
      </c>
      <c r="AA53" s="227">
        <v>3823422</v>
      </c>
      <c r="AB53" s="227">
        <v>0</v>
      </c>
      <c r="AC53" s="227">
        <v>0</v>
      </c>
      <c r="AD53" s="227">
        <v>0</v>
      </c>
      <c r="AE53" s="227">
        <v>5677442</v>
      </c>
      <c r="AF53" s="227">
        <v>0</v>
      </c>
      <c r="AG53" s="227">
        <v>7092072</v>
      </c>
      <c r="AH53" s="227">
        <v>6621066.2000000002</v>
      </c>
      <c r="AI53" s="227">
        <v>5542466</v>
      </c>
      <c r="AJ53" s="227">
        <v>6287205</v>
      </c>
      <c r="AK53" s="227">
        <v>6373614</v>
      </c>
      <c r="AL53" s="227">
        <v>6479917.2000000002</v>
      </c>
      <c r="AM53" s="227">
        <v>6955917</v>
      </c>
      <c r="AN53" s="227">
        <v>7180917</v>
      </c>
      <c r="AO53" s="227">
        <v>3405917</v>
      </c>
      <c r="AP53" s="227">
        <v>2989927.2</v>
      </c>
      <c r="AQ53" s="227">
        <v>4090907</v>
      </c>
      <c r="AR53" s="227">
        <v>0</v>
      </c>
      <c r="AS53" s="227">
        <v>0</v>
      </c>
      <c r="AT53" s="227">
        <v>1809847.2</v>
      </c>
      <c r="AU53" s="227">
        <v>820420</v>
      </c>
      <c r="AV53" s="227">
        <v>0</v>
      </c>
      <c r="AW53" s="227">
        <v>0</v>
      </c>
      <c r="AX53" s="227">
        <v>0</v>
      </c>
      <c r="AY53" s="227">
        <v>0</v>
      </c>
      <c r="AZ53" s="227">
        <v>0</v>
      </c>
      <c r="BA53" s="227">
        <v>0</v>
      </c>
    </row>
    <row r="54" spans="1:53">
      <c r="A54" s="227" t="s">
        <v>986</v>
      </c>
      <c r="B54" s="227">
        <v>2111591.36</v>
      </c>
      <c r="C54" s="227">
        <v>5942612</v>
      </c>
      <c r="D54" s="227">
        <v>5042232</v>
      </c>
      <c r="E54" s="227">
        <v>3616784</v>
      </c>
      <c r="F54" s="227">
        <v>3769203.29</v>
      </c>
      <c r="G54" s="227">
        <v>0</v>
      </c>
      <c r="H54" s="227">
        <v>2889314</v>
      </c>
      <c r="I54" s="227">
        <v>3082892</v>
      </c>
      <c r="J54" s="227">
        <v>2927965.86</v>
      </c>
      <c r="K54" s="227">
        <v>1859003</v>
      </c>
      <c r="L54" s="227">
        <v>2266933</v>
      </c>
      <c r="M54" s="227">
        <v>2266933</v>
      </c>
      <c r="N54" s="227">
        <v>2307410.5499999998</v>
      </c>
      <c r="O54" s="227">
        <v>3738637</v>
      </c>
      <c r="P54" s="227">
        <v>2020737</v>
      </c>
      <c r="Q54" s="227">
        <v>2436057</v>
      </c>
      <c r="R54" s="227">
        <v>0</v>
      </c>
      <c r="S54" s="227">
        <v>6084519</v>
      </c>
      <c r="T54" s="227">
        <v>6483645</v>
      </c>
      <c r="U54" s="227">
        <v>7141340</v>
      </c>
      <c r="V54" s="227">
        <v>5202315.33</v>
      </c>
      <c r="W54" s="227">
        <v>4699612</v>
      </c>
      <c r="X54" s="227">
        <v>4832882</v>
      </c>
      <c r="Y54" s="227">
        <v>4874552</v>
      </c>
      <c r="Z54" s="227">
        <v>4478722</v>
      </c>
      <c r="AA54" s="227">
        <v>0</v>
      </c>
      <c r="AB54" s="227">
        <v>4101922</v>
      </c>
      <c r="AC54" s="227">
        <v>4749692</v>
      </c>
      <c r="AD54" s="227">
        <v>5153567</v>
      </c>
      <c r="AE54" s="227">
        <v>0</v>
      </c>
      <c r="AF54" s="227">
        <v>5392977</v>
      </c>
      <c r="AG54" s="227">
        <v>219292</v>
      </c>
      <c r="AH54" s="227">
        <v>219292.25</v>
      </c>
      <c r="AI54" s="227">
        <v>219292</v>
      </c>
      <c r="AJ54" s="227">
        <v>219292</v>
      </c>
      <c r="AK54" s="227">
        <v>426172</v>
      </c>
      <c r="AL54" s="227">
        <v>426171.73</v>
      </c>
      <c r="AM54" s="227">
        <v>535818</v>
      </c>
      <c r="AN54" s="227">
        <v>426172</v>
      </c>
      <c r="AO54" s="227">
        <v>413759</v>
      </c>
      <c r="AP54" s="227">
        <v>413758.96</v>
      </c>
      <c r="AQ54" s="227">
        <v>390339</v>
      </c>
      <c r="AR54" s="227">
        <v>2832226</v>
      </c>
      <c r="AS54" s="227">
        <v>2483196</v>
      </c>
      <c r="AT54" s="227">
        <v>390338.64</v>
      </c>
      <c r="AU54" s="227">
        <v>368244</v>
      </c>
      <c r="AV54" s="227">
        <v>1188664</v>
      </c>
      <c r="AW54" s="227">
        <v>3240070</v>
      </c>
      <c r="AX54" s="227">
        <v>3320420</v>
      </c>
      <c r="AY54" s="227">
        <v>3369811</v>
      </c>
      <c r="AZ54" s="227">
        <v>3419821</v>
      </c>
      <c r="BA54" s="227">
        <v>1969861</v>
      </c>
    </row>
    <row r="55" spans="1:53">
      <c r="A55" s="227" t="s">
        <v>987</v>
      </c>
      <c r="B55" s="227">
        <v>1905361.36</v>
      </c>
      <c r="C55" s="227">
        <v>1846874</v>
      </c>
      <c r="D55" s="227">
        <v>1846606</v>
      </c>
      <c r="E55" s="227">
        <v>1845872</v>
      </c>
      <c r="F55" s="227">
        <v>1842399.13</v>
      </c>
      <c r="G55" s="227">
        <v>1811249</v>
      </c>
      <c r="H55" s="227">
        <v>1804066</v>
      </c>
      <c r="I55" s="227">
        <v>1746689</v>
      </c>
      <c r="J55" s="227">
        <v>1720153.39</v>
      </c>
      <c r="K55" s="227">
        <v>1674707</v>
      </c>
      <c r="L55" s="227">
        <v>1433260</v>
      </c>
      <c r="M55" s="227">
        <v>1421211</v>
      </c>
      <c r="N55" s="227">
        <v>1387287.91</v>
      </c>
      <c r="O55" s="227">
        <v>738419</v>
      </c>
      <c r="P55" s="227">
        <v>679902</v>
      </c>
      <c r="Q55" s="227">
        <v>681024</v>
      </c>
      <c r="R55" s="227">
        <v>682447.73</v>
      </c>
      <c r="S55" s="227">
        <v>656646</v>
      </c>
      <c r="T55" s="227">
        <v>641662</v>
      </c>
      <c r="U55" s="227">
        <v>640318</v>
      </c>
      <c r="V55" s="227">
        <v>664062.27</v>
      </c>
      <c r="W55" s="227">
        <v>659213</v>
      </c>
      <c r="X55" s="227">
        <v>643750</v>
      </c>
      <c r="Y55" s="227">
        <v>634284</v>
      </c>
      <c r="Z55" s="227">
        <v>688904.68</v>
      </c>
      <c r="AA55" s="227">
        <v>691229</v>
      </c>
      <c r="AB55" s="227">
        <v>366145</v>
      </c>
      <c r="AC55" s="227">
        <v>325862</v>
      </c>
      <c r="AD55" s="227">
        <v>317870.78000000003</v>
      </c>
      <c r="AE55" s="227">
        <v>258817</v>
      </c>
      <c r="AF55" s="227">
        <v>249689</v>
      </c>
      <c r="AG55" s="227">
        <v>300086</v>
      </c>
      <c r="AH55" s="227">
        <v>315687.14</v>
      </c>
      <c r="AI55" s="227">
        <v>315696</v>
      </c>
      <c r="AJ55" s="227">
        <v>299952</v>
      </c>
      <c r="AK55" s="227">
        <v>269255</v>
      </c>
      <c r="AL55" s="227">
        <v>292122.57</v>
      </c>
      <c r="AM55" s="227">
        <v>253340</v>
      </c>
      <c r="AN55" s="227">
        <v>308801</v>
      </c>
      <c r="AO55" s="227">
        <v>306939</v>
      </c>
      <c r="AP55" s="227">
        <v>311656.11</v>
      </c>
      <c r="AQ55" s="227">
        <v>314187</v>
      </c>
      <c r="AR55" s="227">
        <v>306171</v>
      </c>
      <c r="AS55" s="227">
        <v>0</v>
      </c>
      <c r="AT55" s="227">
        <v>0</v>
      </c>
      <c r="AU55" s="227">
        <v>0</v>
      </c>
      <c r="AV55" s="227">
        <v>0</v>
      </c>
      <c r="AW55" s="227">
        <v>0</v>
      </c>
      <c r="AX55" s="227">
        <v>0</v>
      </c>
      <c r="AY55" s="227">
        <v>0</v>
      </c>
      <c r="AZ55" s="227">
        <v>0</v>
      </c>
      <c r="BA55" s="227">
        <v>0</v>
      </c>
    </row>
    <row r="56" spans="1:53">
      <c r="A56" s="227" t="s">
        <v>988</v>
      </c>
      <c r="B56" s="227">
        <v>0</v>
      </c>
      <c r="C56" s="227">
        <v>1846874</v>
      </c>
      <c r="D56" s="227">
        <v>1846606</v>
      </c>
      <c r="E56" s="227">
        <v>1845872</v>
      </c>
      <c r="F56" s="227">
        <v>1842399.13</v>
      </c>
      <c r="G56" s="227">
        <v>0</v>
      </c>
      <c r="H56" s="227">
        <v>1804066</v>
      </c>
      <c r="I56" s="227">
        <v>1746689</v>
      </c>
      <c r="J56" s="227">
        <v>1720153.39</v>
      </c>
      <c r="K56" s="227">
        <v>1674707</v>
      </c>
      <c r="L56" s="227">
        <v>1433260</v>
      </c>
      <c r="M56" s="227">
        <v>1421211</v>
      </c>
      <c r="N56" s="227">
        <v>1387287.91</v>
      </c>
      <c r="O56" s="227">
        <v>738419</v>
      </c>
      <c r="P56" s="227">
        <v>679902</v>
      </c>
      <c r="Q56" s="227">
        <v>681024</v>
      </c>
      <c r="R56" s="227">
        <v>0</v>
      </c>
      <c r="S56" s="227">
        <v>656646</v>
      </c>
      <c r="T56" s="227">
        <v>641662</v>
      </c>
      <c r="U56" s="227">
        <v>640318</v>
      </c>
      <c r="V56" s="227">
        <v>664062.27</v>
      </c>
      <c r="W56" s="227">
        <v>659213</v>
      </c>
      <c r="X56" s="227">
        <v>643750</v>
      </c>
      <c r="Y56" s="227">
        <v>634284</v>
      </c>
      <c r="Z56" s="227">
        <v>688904.68</v>
      </c>
      <c r="AA56" s="227">
        <v>0</v>
      </c>
      <c r="AB56" s="227">
        <v>366145</v>
      </c>
      <c r="AC56" s="227">
        <v>325862</v>
      </c>
      <c r="AD56" s="227">
        <v>317870.78000000003</v>
      </c>
      <c r="AE56" s="227">
        <v>0</v>
      </c>
      <c r="AF56" s="227">
        <v>249689</v>
      </c>
      <c r="AG56" s="227">
        <v>0</v>
      </c>
      <c r="AH56" s="227">
        <v>0</v>
      </c>
      <c r="AI56" s="227">
        <v>0</v>
      </c>
      <c r="AJ56" s="227">
        <v>0</v>
      </c>
      <c r="AK56" s="227">
        <v>0</v>
      </c>
      <c r="AL56" s="227">
        <v>0</v>
      </c>
      <c r="AM56" s="227">
        <v>0</v>
      </c>
      <c r="AN56" s="227">
        <v>0</v>
      </c>
      <c r="AO56" s="227">
        <v>0</v>
      </c>
      <c r="AP56" s="227">
        <v>0</v>
      </c>
      <c r="AQ56" s="227">
        <v>0</v>
      </c>
      <c r="AR56" s="227">
        <v>306171</v>
      </c>
      <c r="AS56" s="227">
        <v>0</v>
      </c>
      <c r="AT56" s="227">
        <v>0</v>
      </c>
      <c r="AU56" s="227">
        <v>0</v>
      </c>
      <c r="AV56" s="227">
        <v>0</v>
      </c>
      <c r="AW56" s="227">
        <v>0</v>
      </c>
      <c r="AX56" s="227">
        <v>0</v>
      </c>
      <c r="AY56" s="227">
        <v>0</v>
      </c>
      <c r="AZ56" s="227">
        <v>0</v>
      </c>
      <c r="BA56" s="227">
        <v>0</v>
      </c>
    </row>
    <row r="57" spans="1:53">
      <c r="A57" s="227" t="s">
        <v>989</v>
      </c>
      <c r="B57" s="227">
        <v>1905361.36</v>
      </c>
      <c r="C57" s="227">
        <v>0</v>
      </c>
      <c r="D57" s="227">
        <v>0</v>
      </c>
      <c r="E57" s="227">
        <v>0</v>
      </c>
      <c r="F57" s="227">
        <v>0</v>
      </c>
      <c r="G57" s="227">
        <v>1811249</v>
      </c>
      <c r="H57" s="227">
        <v>0</v>
      </c>
      <c r="I57" s="227">
        <v>0</v>
      </c>
      <c r="J57" s="227">
        <v>0</v>
      </c>
      <c r="K57" s="227">
        <v>0</v>
      </c>
      <c r="L57" s="227">
        <v>0</v>
      </c>
      <c r="M57" s="227">
        <v>0</v>
      </c>
      <c r="N57" s="227">
        <v>0</v>
      </c>
      <c r="O57" s="227">
        <v>0</v>
      </c>
      <c r="P57" s="227">
        <v>0</v>
      </c>
      <c r="Q57" s="227">
        <v>0</v>
      </c>
      <c r="R57" s="227">
        <v>682447.73</v>
      </c>
      <c r="S57" s="227">
        <v>0</v>
      </c>
      <c r="T57" s="227">
        <v>0</v>
      </c>
      <c r="U57" s="227">
        <v>0</v>
      </c>
      <c r="V57" s="227">
        <v>0</v>
      </c>
      <c r="W57" s="227">
        <v>0</v>
      </c>
      <c r="X57" s="227">
        <v>0</v>
      </c>
      <c r="Y57" s="227">
        <v>0</v>
      </c>
      <c r="Z57" s="227">
        <v>0</v>
      </c>
      <c r="AA57" s="227">
        <v>691229</v>
      </c>
      <c r="AB57" s="227">
        <v>0</v>
      </c>
      <c r="AC57" s="227">
        <v>0</v>
      </c>
      <c r="AD57" s="227">
        <v>0</v>
      </c>
      <c r="AE57" s="227">
        <v>258817</v>
      </c>
      <c r="AF57" s="227">
        <v>0</v>
      </c>
      <c r="AG57" s="227">
        <v>300086</v>
      </c>
      <c r="AH57" s="227">
        <v>315687.14</v>
      </c>
      <c r="AI57" s="227">
        <v>315696</v>
      </c>
      <c r="AJ57" s="227">
        <v>299952</v>
      </c>
      <c r="AK57" s="227">
        <v>269255</v>
      </c>
      <c r="AL57" s="227">
        <v>292122.57</v>
      </c>
      <c r="AM57" s="227">
        <v>253340</v>
      </c>
      <c r="AN57" s="227">
        <v>308801</v>
      </c>
      <c r="AO57" s="227">
        <v>306939</v>
      </c>
      <c r="AP57" s="227">
        <v>311656.11</v>
      </c>
      <c r="AQ57" s="227">
        <v>314187</v>
      </c>
      <c r="AR57" s="227">
        <v>0</v>
      </c>
      <c r="AS57" s="227">
        <v>0</v>
      </c>
      <c r="AT57" s="227">
        <v>0</v>
      </c>
      <c r="AU57" s="227">
        <v>0</v>
      </c>
      <c r="AV57" s="227">
        <v>0</v>
      </c>
      <c r="AW57" s="227">
        <v>0</v>
      </c>
      <c r="AX57" s="227">
        <v>0</v>
      </c>
      <c r="AY57" s="227">
        <v>0</v>
      </c>
      <c r="AZ57" s="227">
        <v>0</v>
      </c>
      <c r="BA57" s="227">
        <v>0</v>
      </c>
    </row>
    <row r="58" spans="1:53">
      <c r="A58" s="227" t="s">
        <v>990</v>
      </c>
      <c r="B58" s="227">
        <v>0</v>
      </c>
      <c r="C58" s="227">
        <v>2648293</v>
      </c>
      <c r="D58" s="227">
        <v>2498400</v>
      </c>
      <c r="E58" s="227">
        <v>2212143</v>
      </c>
      <c r="F58" s="227">
        <v>0</v>
      </c>
      <c r="G58" s="227">
        <v>0</v>
      </c>
      <c r="H58" s="227">
        <v>0</v>
      </c>
      <c r="I58" s="227">
        <v>0</v>
      </c>
      <c r="J58" s="227">
        <v>0</v>
      </c>
      <c r="K58" s="227">
        <v>0</v>
      </c>
      <c r="L58" s="227">
        <v>0</v>
      </c>
      <c r="M58" s="227">
        <v>0</v>
      </c>
      <c r="N58" s="227">
        <v>0</v>
      </c>
      <c r="O58" s="227">
        <v>0</v>
      </c>
      <c r="P58" s="227">
        <v>0</v>
      </c>
      <c r="Q58" s="227">
        <v>0</v>
      </c>
      <c r="R58" s="227">
        <v>0</v>
      </c>
      <c r="S58" s="227">
        <v>0</v>
      </c>
      <c r="T58" s="227">
        <v>0</v>
      </c>
      <c r="U58" s="227">
        <v>0</v>
      </c>
      <c r="V58" s="227">
        <v>0</v>
      </c>
      <c r="W58" s="227">
        <v>0</v>
      </c>
      <c r="X58" s="227">
        <v>0</v>
      </c>
      <c r="Y58" s="227">
        <v>0</v>
      </c>
      <c r="Z58" s="227">
        <v>0</v>
      </c>
      <c r="AA58" s="227">
        <v>0</v>
      </c>
      <c r="AB58" s="227">
        <v>0</v>
      </c>
      <c r="AC58" s="227">
        <v>0</v>
      </c>
      <c r="AD58" s="227">
        <v>0</v>
      </c>
      <c r="AE58" s="227">
        <v>0</v>
      </c>
      <c r="AF58" s="227">
        <v>0</v>
      </c>
      <c r="AG58" s="227">
        <v>0</v>
      </c>
      <c r="AH58" s="227">
        <v>0</v>
      </c>
      <c r="AI58" s="227">
        <v>0</v>
      </c>
      <c r="AJ58" s="227">
        <v>0</v>
      </c>
      <c r="AK58" s="227">
        <v>0</v>
      </c>
      <c r="AL58" s="227">
        <v>0</v>
      </c>
      <c r="AM58" s="227">
        <v>0</v>
      </c>
      <c r="AN58" s="227">
        <v>0</v>
      </c>
      <c r="AO58" s="227">
        <v>0</v>
      </c>
      <c r="AP58" s="227">
        <v>0</v>
      </c>
      <c r="AQ58" s="227">
        <v>0</v>
      </c>
      <c r="AR58" s="227">
        <v>0</v>
      </c>
      <c r="AS58" s="227">
        <v>0</v>
      </c>
      <c r="AT58" s="227">
        <v>0</v>
      </c>
      <c r="AU58" s="227">
        <v>0</v>
      </c>
      <c r="AV58" s="227">
        <v>0</v>
      </c>
      <c r="AW58" s="227">
        <v>0</v>
      </c>
      <c r="AX58" s="227">
        <v>0</v>
      </c>
      <c r="AY58" s="227">
        <v>0</v>
      </c>
      <c r="AZ58" s="227">
        <v>0</v>
      </c>
      <c r="BA58" s="227">
        <v>0</v>
      </c>
    </row>
    <row r="59" spans="1:53">
      <c r="A59" s="227" t="s">
        <v>991</v>
      </c>
      <c r="B59" s="227">
        <v>0</v>
      </c>
      <c r="C59" s="227">
        <v>0</v>
      </c>
      <c r="D59" s="227">
        <v>0</v>
      </c>
      <c r="E59" s="227">
        <v>0</v>
      </c>
      <c r="F59" s="227">
        <v>0</v>
      </c>
      <c r="G59" s="227">
        <v>0</v>
      </c>
      <c r="H59" s="227">
        <v>0</v>
      </c>
      <c r="I59" s="227">
        <v>13435</v>
      </c>
      <c r="J59" s="227">
        <v>30365.82</v>
      </c>
      <c r="K59" s="227">
        <v>15971</v>
      </c>
      <c r="L59" s="227">
        <v>13684</v>
      </c>
      <c r="M59" s="227">
        <v>12170</v>
      </c>
      <c r="N59" s="227">
        <v>13128.35</v>
      </c>
      <c r="O59" s="227">
        <v>10712</v>
      </c>
      <c r="P59" s="227">
        <v>8296</v>
      </c>
      <c r="Q59" s="227">
        <v>0</v>
      </c>
      <c r="R59" s="227">
        <v>0</v>
      </c>
      <c r="S59" s="227">
        <v>0</v>
      </c>
      <c r="T59" s="227">
        <v>0</v>
      </c>
      <c r="U59" s="227">
        <v>0</v>
      </c>
      <c r="V59" s="227">
        <v>0</v>
      </c>
      <c r="W59" s="227">
        <v>0</v>
      </c>
      <c r="X59" s="227">
        <v>0</v>
      </c>
      <c r="Y59" s="227">
        <v>0</v>
      </c>
      <c r="Z59" s="227">
        <v>0</v>
      </c>
      <c r="AA59" s="227">
        <v>0</v>
      </c>
      <c r="AB59" s="227">
        <v>0</v>
      </c>
      <c r="AC59" s="227">
        <v>0</v>
      </c>
      <c r="AD59" s="227">
        <v>0</v>
      </c>
      <c r="AE59" s="227">
        <v>0</v>
      </c>
      <c r="AF59" s="227">
        <v>0</v>
      </c>
      <c r="AG59" s="227">
        <v>0</v>
      </c>
      <c r="AH59" s="227">
        <v>0</v>
      </c>
      <c r="AI59" s="227">
        <v>0</v>
      </c>
      <c r="AJ59" s="227">
        <v>0</v>
      </c>
      <c r="AK59" s="227">
        <v>0</v>
      </c>
      <c r="AL59" s="227">
        <v>0</v>
      </c>
      <c r="AM59" s="227">
        <v>0</v>
      </c>
      <c r="AN59" s="227">
        <v>0</v>
      </c>
      <c r="AO59" s="227">
        <v>0</v>
      </c>
      <c r="AP59" s="227">
        <v>0</v>
      </c>
      <c r="AQ59" s="227">
        <v>0</v>
      </c>
      <c r="AR59" s="227">
        <v>0</v>
      </c>
      <c r="AS59" s="227">
        <v>0</v>
      </c>
      <c r="AT59" s="227">
        <v>0</v>
      </c>
      <c r="AU59" s="227">
        <v>0</v>
      </c>
      <c r="AV59" s="227">
        <v>0</v>
      </c>
      <c r="AW59" s="227">
        <v>0</v>
      </c>
      <c r="AX59" s="227">
        <v>0</v>
      </c>
      <c r="AY59" s="227">
        <v>0</v>
      </c>
      <c r="AZ59" s="227">
        <v>0</v>
      </c>
      <c r="BA59" s="227">
        <v>0</v>
      </c>
    </row>
    <row r="60" spans="1:53">
      <c r="A60" s="227" t="s">
        <v>992</v>
      </c>
      <c r="B60" s="227">
        <v>0</v>
      </c>
      <c r="C60" s="227">
        <v>0</v>
      </c>
      <c r="D60" s="227">
        <v>0</v>
      </c>
      <c r="E60" s="227">
        <v>0</v>
      </c>
      <c r="F60" s="227">
        <v>0</v>
      </c>
      <c r="G60" s="227">
        <v>0</v>
      </c>
      <c r="H60" s="227">
        <v>0</v>
      </c>
      <c r="I60" s="227">
        <v>0</v>
      </c>
      <c r="J60" s="227">
        <v>0</v>
      </c>
      <c r="K60" s="227">
        <v>0</v>
      </c>
      <c r="L60" s="227">
        <v>0</v>
      </c>
      <c r="M60" s="227">
        <v>0</v>
      </c>
      <c r="N60" s="227">
        <v>0</v>
      </c>
      <c r="O60" s="227">
        <v>0</v>
      </c>
      <c r="P60" s="227">
        <v>0</v>
      </c>
      <c r="Q60" s="227">
        <v>0</v>
      </c>
      <c r="R60" s="227">
        <v>0</v>
      </c>
      <c r="S60" s="227">
        <v>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227">
        <v>0</v>
      </c>
      <c r="Z60" s="227">
        <v>0</v>
      </c>
      <c r="AA60" s="227">
        <v>0</v>
      </c>
      <c r="AB60" s="227">
        <v>0</v>
      </c>
      <c r="AC60" s="227">
        <v>0</v>
      </c>
      <c r="AD60" s="227">
        <v>0</v>
      </c>
      <c r="AE60" s="227">
        <v>0</v>
      </c>
      <c r="AF60" s="227">
        <v>0</v>
      </c>
      <c r="AG60" s="227">
        <v>0</v>
      </c>
      <c r="AH60" s="227">
        <v>0</v>
      </c>
      <c r="AI60" s="227">
        <v>0</v>
      </c>
      <c r="AJ60" s="227">
        <v>0</v>
      </c>
      <c r="AK60" s="227">
        <v>0</v>
      </c>
      <c r="AL60" s="227">
        <v>0</v>
      </c>
      <c r="AM60" s="227">
        <v>0</v>
      </c>
      <c r="AN60" s="227">
        <v>0</v>
      </c>
      <c r="AO60" s="227">
        <v>0</v>
      </c>
      <c r="AP60" s="227">
        <v>0</v>
      </c>
      <c r="AQ60" s="227">
        <v>0</v>
      </c>
      <c r="AR60" s="227">
        <v>30965</v>
      </c>
      <c r="AS60" s="227">
        <v>30965</v>
      </c>
      <c r="AT60" s="227">
        <v>0</v>
      </c>
      <c r="AU60" s="227">
        <v>0</v>
      </c>
      <c r="AV60" s="227">
        <v>0</v>
      </c>
      <c r="AW60" s="227">
        <v>0</v>
      </c>
      <c r="AX60" s="227">
        <v>0</v>
      </c>
      <c r="AY60" s="227">
        <v>0</v>
      </c>
      <c r="AZ60" s="227">
        <v>0</v>
      </c>
      <c r="BA60" s="227">
        <v>0</v>
      </c>
    </row>
    <row r="61" spans="1:53">
      <c r="A61" s="227" t="s">
        <v>993</v>
      </c>
      <c r="B61" s="227">
        <v>483540.67</v>
      </c>
      <c r="C61" s="227">
        <v>341413</v>
      </c>
      <c r="D61" s="227">
        <v>1090433</v>
      </c>
      <c r="E61" s="227">
        <v>1518744</v>
      </c>
      <c r="F61" s="227">
        <v>921155.03</v>
      </c>
      <c r="G61" s="227">
        <v>478623</v>
      </c>
      <c r="H61" s="227">
        <v>798673</v>
      </c>
      <c r="I61" s="227">
        <v>1088267</v>
      </c>
      <c r="J61" s="227">
        <v>662266.28</v>
      </c>
      <c r="K61" s="227">
        <v>417697</v>
      </c>
      <c r="L61" s="227">
        <v>847436</v>
      </c>
      <c r="M61" s="227">
        <v>883889</v>
      </c>
      <c r="N61" s="227">
        <v>455838.44</v>
      </c>
      <c r="O61" s="227">
        <v>346240</v>
      </c>
      <c r="P61" s="227">
        <v>777547</v>
      </c>
      <c r="Q61" s="227">
        <v>1121175</v>
      </c>
      <c r="R61" s="227">
        <v>725980.07</v>
      </c>
      <c r="S61" s="227">
        <v>466523</v>
      </c>
      <c r="T61" s="227">
        <v>735388</v>
      </c>
      <c r="U61" s="227">
        <v>762426</v>
      </c>
      <c r="V61" s="227">
        <v>372496.73</v>
      </c>
      <c r="W61" s="227">
        <v>273214</v>
      </c>
      <c r="X61" s="227">
        <v>502167</v>
      </c>
      <c r="Y61" s="227">
        <v>469265</v>
      </c>
      <c r="Z61" s="227">
        <v>253605.37</v>
      </c>
      <c r="AA61" s="227">
        <v>198972</v>
      </c>
      <c r="AB61" s="227">
        <v>486332</v>
      </c>
      <c r="AC61" s="227">
        <v>819048</v>
      </c>
      <c r="AD61" s="227">
        <v>547968.06000000006</v>
      </c>
      <c r="AE61" s="227">
        <v>329886</v>
      </c>
      <c r="AF61" s="227">
        <v>468843</v>
      </c>
      <c r="AG61" s="227">
        <v>573928</v>
      </c>
      <c r="AH61" s="227">
        <v>326442.14</v>
      </c>
      <c r="AI61" s="227">
        <v>156864</v>
      </c>
      <c r="AJ61" s="227">
        <v>345546</v>
      </c>
      <c r="AK61" s="227">
        <v>461309</v>
      </c>
      <c r="AL61" s="227">
        <v>315041.90000000002</v>
      </c>
      <c r="AM61" s="227">
        <v>157725</v>
      </c>
      <c r="AN61" s="227">
        <v>294348</v>
      </c>
      <c r="AO61" s="227">
        <v>535013</v>
      </c>
      <c r="AP61" s="227">
        <v>352419.09</v>
      </c>
      <c r="AQ61" s="227">
        <v>213006</v>
      </c>
      <c r="AR61" s="227">
        <v>422748</v>
      </c>
      <c r="AS61" s="227">
        <v>434089</v>
      </c>
      <c r="AT61" s="227">
        <v>188499.95</v>
      </c>
      <c r="AU61" s="227">
        <v>179304</v>
      </c>
      <c r="AV61" s="227">
        <v>301858</v>
      </c>
      <c r="AW61" s="227">
        <v>0</v>
      </c>
      <c r="AX61" s="227">
        <v>0</v>
      </c>
      <c r="AY61" s="227">
        <v>0</v>
      </c>
      <c r="AZ61" s="227">
        <v>0</v>
      </c>
      <c r="BA61" s="227">
        <v>0</v>
      </c>
    </row>
    <row r="62" spans="1:53">
      <c r="A62" s="227" t="s">
        <v>994</v>
      </c>
      <c r="B62" s="227">
        <v>0</v>
      </c>
      <c r="C62" s="227">
        <v>0</v>
      </c>
      <c r="D62" s="227">
        <v>0</v>
      </c>
      <c r="E62" s="227">
        <v>0</v>
      </c>
      <c r="F62" s="227">
        <v>0</v>
      </c>
      <c r="G62" s="227">
        <v>0</v>
      </c>
      <c r="H62" s="227">
        <v>0</v>
      </c>
      <c r="I62" s="227">
        <v>0</v>
      </c>
      <c r="J62" s="227">
        <v>0</v>
      </c>
      <c r="K62" s="227">
        <v>0</v>
      </c>
      <c r="L62" s="227">
        <v>0</v>
      </c>
      <c r="M62" s="227">
        <v>0</v>
      </c>
      <c r="N62" s="227">
        <v>0</v>
      </c>
      <c r="O62" s="227">
        <v>0</v>
      </c>
      <c r="P62" s="227">
        <v>0</v>
      </c>
      <c r="Q62" s="227">
        <v>0</v>
      </c>
      <c r="R62" s="227">
        <v>0</v>
      </c>
      <c r="S62" s="227">
        <v>0</v>
      </c>
      <c r="T62" s="227">
        <v>0</v>
      </c>
      <c r="U62" s="227">
        <v>0</v>
      </c>
      <c r="V62" s="227">
        <v>0</v>
      </c>
      <c r="W62" s="227">
        <v>0</v>
      </c>
      <c r="X62" s="227">
        <v>0</v>
      </c>
      <c r="Y62" s="227">
        <v>0</v>
      </c>
      <c r="Z62" s="227">
        <v>0</v>
      </c>
      <c r="AA62" s="227">
        <v>0</v>
      </c>
      <c r="AB62" s="227">
        <v>0</v>
      </c>
      <c r="AC62" s="227">
        <v>0</v>
      </c>
      <c r="AD62" s="227">
        <v>0</v>
      </c>
      <c r="AE62" s="227">
        <v>0</v>
      </c>
      <c r="AF62" s="227">
        <v>0</v>
      </c>
      <c r="AG62" s="227">
        <v>0</v>
      </c>
      <c r="AH62" s="227">
        <v>0</v>
      </c>
      <c r="AI62" s="227">
        <v>0</v>
      </c>
      <c r="AJ62" s="227">
        <v>0</v>
      </c>
      <c r="AK62" s="227">
        <v>0</v>
      </c>
      <c r="AL62" s="227">
        <v>0</v>
      </c>
      <c r="AM62" s="227">
        <v>0</v>
      </c>
      <c r="AN62" s="227">
        <v>3148867</v>
      </c>
      <c r="AO62" s="227">
        <v>2318692</v>
      </c>
      <c r="AP62" s="227">
        <v>2656778.35</v>
      </c>
      <c r="AQ62" s="227">
        <v>2366528</v>
      </c>
      <c r="AR62" s="227">
        <v>2380979</v>
      </c>
      <c r="AS62" s="227">
        <v>2327439</v>
      </c>
      <c r="AT62" s="227">
        <v>2700491.5</v>
      </c>
      <c r="AU62" s="227">
        <v>2428038</v>
      </c>
      <c r="AV62" s="227">
        <v>3016696</v>
      </c>
      <c r="AW62" s="227">
        <v>3618144</v>
      </c>
      <c r="AX62" s="227">
        <v>3523652</v>
      </c>
      <c r="AY62" s="227">
        <v>2512553</v>
      </c>
      <c r="AZ62" s="227">
        <v>2538829</v>
      </c>
      <c r="BA62" s="227">
        <v>2592528</v>
      </c>
    </row>
    <row r="63" spans="1:53">
      <c r="A63" s="227" t="s">
        <v>995</v>
      </c>
      <c r="B63" s="227">
        <v>30554088.969999999</v>
      </c>
      <c r="C63" s="227">
        <v>34413582</v>
      </c>
      <c r="D63" s="227">
        <v>30616274</v>
      </c>
      <c r="E63" s="227">
        <v>30031246</v>
      </c>
      <c r="F63" s="227">
        <v>21074977.199999999</v>
      </c>
      <c r="G63" s="227">
        <v>21940202</v>
      </c>
      <c r="H63" s="227">
        <v>24946182</v>
      </c>
      <c r="I63" s="227">
        <v>23346754</v>
      </c>
      <c r="J63" s="227">
        <v>24613354.140000001</v>
      </c>
      <c r="K63" s="227">
        <v>24740789</v>
      </c>
      <c r="L63" s="227">
        <v>16807244</v>
      </c>
      <c r="M63" s="227">
        <v>13277831</v>
      </c>
      <c r="N63" s="227">
        <v>14353979.039999999</v>
      </c>
      <c r="O63" s="227">
        <v>17749850</v>
      </c>
      <c r="P63" s="227">
        <v>18345751</v>
      </c>
      <c r="Q63" s="227">
        <v>13063186</v>
      </c>
      <c r="R63" s="227">
        <v>14878403.470000001</v>
      </c>
      <c r="S63" s="227">
        <v>14945055</v>
      </c>
      <c r="T63" s="227">
        <v>16229127</v>
      </c>
      <c r="U63" s="227">
        <v>16706854</v>
      </c>
      <c r="V63" s="227">
        <v>15529897.640000001</v>
      </c>
      <c r="W63" s="227">
        <v>17152274</v>
      </c>
      <c r="X63" s="227">
        <v>21225622</v>
      </c>
      <c r="Y63" s="227">
        <v>13632192</v>
      </c>
      <c r="Z63" s="227">
        <v>14126491.380000001</v>
      </c>
      <c r="AA63" s="227">
        <v>12703254</v>
      </c>
      <c r="AB63" s="227">
        <v>12590412</v>
      </c>
      <c r="AC63" s="227">
        <v>15703051</v>
      </c>
      <c r="AD63" s="227">
        <v>15458231.939999999</v>
      </c>
      <c r="AE63" s="227">
        <v>13781670</v>
      </c>
      <c r="AF63" s="227">
        <v>11921002</v>
      </c>
      <c r="AG63" s="227">
        <v>14206230</v>
      </c>
      <c r="AH63" s="227">
        <v>14491661.130000001</v>
      </c>
      <c r="AI63" s="227">
        <v>12285272</v>
      </c>
      <c r="AJ63" s="227">
        <v>13906500</v>
      </c>
      <c r="AK63" s="227">
        <v>14330005</v>
      </c>
      <c r="AL63" s="227">
        <v>15355490.060000001</v>
      </c>
      <c r="AM63" s="227">
        <v>18104408</v>
      </c>
      <c r="AN63" s="227">
        <v>13212501</v>
      </c>
      <c r="AO63" s="227">
        <v>9360710</v>
      </c>
      <c r="AP63" s="227">
        <v>10153294.210000001</v>
      </c>
      <c r="AQ63" s="227">
        <v>8232100</v>
      </c>
      <c r="AR63" s="227">
        <v>6999141</v>
      </c>
      <c r="AS63" s="227">
        <v>6454184</v>
      </c>
      <c r="AT63" s="227">
        <v>6582812.9000000004</v>
      </c>
      <c r="AU63" s="227">
        <v>5744176</v>
      </c>
      <c r="AV63" s="227">
        <v>7403951</v>
      </c>
      <c r="AW63" s="227">
        <v>8293426</v>
      </c>
      <c r="AX63" s="227">
        <v>8350826</v>
      </c>
      <c r="AY63" s="227">
        <v>7469706</v>
      </c>
      <c r="AZ63" s="227">
        <v>6829508</v>
      </c>
      <c r="BA63" s="227">
        <v>4628981</v>
      </c>
    </row>
    <row r="64" spans="1:53">
      <c r="A64" s="227" t="s">
        <v>996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</row>
    <row r="65" spans="1:53">
      <c r="A65" s="227" t="s">
        <v>997</v>
      </c>
      <c r="B65" s="227">
        <v>0</v>
      </c>
      <c r="C65" s="227">
        <v>0</v>
      </c>
      <c r="D65" s="227">
        <v>0</v>
      </c>
      <c r="E65" s="227">
        <v>0</v>
      </c>
      <c r="F65" s="227">
        <v>0</v>
      </c>
      <c r="G65" s="227">
        <v>0</v>
      </c>
      <c r="H65" s="227">
        <v>0</v>
      </c>
      <c r="I65" s="227">
        <v>418018</v>
      </c>
      <c r="J65" s="227">
        <v>418017.67</v>
      </c>
      <c r="K65" s="227">
        <v>418018</v>
      </c>
      <c r="L65" s="227">
        <v>418018</v>
      </c>
      <c r="M65" s="227">
        <v>418018</v>
      </c>
      <c r="N65" s="227">
        <v>418017.67</v>
      </c>
      <c r="O65" s="227">
        <v>451351</v>
      </c>
      <c r="P65" s="227">
        <v>451351</v>
      </c>
      <c r="Q65" s="227">
        <v>451351</v>
      </c>
      <c r="R65" s="227">
        <v>0</v>
      </c>
      <c r="S65" s="227">
        <v>300000</v>
      </c>
      <c r="T65" s="227">
        <v>300000</v>
      </c>
      <c r="U65" s="227">
        <v>300000</v>
      </c>
      <c r="V65" s="227">
        <v>300000</v>
      </c>
      <c r="W65" s="227">
        <v>333333</v>
      </c>
      <c r="X65" s="227">
        <v>333333</v>
      </c>
      <c r="Y65" s="227">
        <v>0</v>
      </c>
      <c r="Z65" s="227">
        <v>0</v>
      </c>
      <c r="AA65" s="227">
        <v>0</v>
      </c>
      <c r="AB65" s="227">
        <v>0</v>
      </c>
      <c r="AC65" s="227">
        <v>0</v>
      </c>
      <c r="AD65" s="227">
        <v>0</v>
      </c>
      <c r="AE65" s="227">
        <v>0</v>
      </c>
      <c r="AF65" s="227">
        <v>0</v>
      </c>
      <c r="AG65" s="227">
        <v>0</v>
      </c>
      <c r="AH65" s="227">
        <v>0</v>
      </c>
      <c r="AI65" s="227">
        <v>0</v>
      </c>
      <c r="AJ65" s="227">
        <v>0</v>
      </c>
      <c r="AK65" s="227">
        <v>0</v>
      </c>
      <c r="AL65" s="227">
        <v>0</v>
      </c>
      <c r="AM65" s="227">
        <v>0</v>
      </c>
      <c r="AN65" s="227">
        <v>0</v>
      </c>
      <c r="AO65" s="227">
        <v>0</v>
      </c>
      <c r="AP65" s="227">
        <v>0</v>
      </c>
      <c r="AQ65" s="227">
        <v>0</v>
      </c>
      <c r="AR65" s="227">
        <v>852344</v>
      </c>
      <c r="AS65" s="227">
        <v>0</v>
      </c>
      <c r="AT65" s="227">
        <v>0</v>
      </c>
      <c r="AU65" s="227">
        <v>0</v>
      </c>
      <c r="AV65" s="227">
        <v>1242682</v>
      </c>
      <c r="AW65" s="227">
        <v>0</v>
      </c>
      <c r="AX65" s="227">
        <v>0</v>
      </c>
      <c r="AY65" s="227">
        <v>0</v>
      </c>
      <c r="AZ65" s="227">
        <v>0</v>
      </c>
      <c r="BA65" s="227">
        <v>0</v>
      </c>
    </row>
    <row r="66" spans="1:53">
      <c r="A66" s="227" t="s">
        <v>945</v>
      </c>
      <c r="B66" s="227">
        <v>0</v>
      </c>
      <c r="C66" s="227">
        <v>0</v>
      </c>
      <c r="D66" s="227">
        <v>0</v>
      </c>
      <c r="E66" s="227">
        <v>0</v>
      </c>
      <c r="F66" s="227">
        <v>0</v>
      </c>
      <c r="G66" s="227">
        <v>0</v>
      </c>
      <c r="H66" s="227">
        <v>0</v>
      </c>
      <c r="I66" s="227">
        <v>418018</v>
      </c>
      <c r="J66" s="227">
        <v>418017.67</v>
      </c>
      <c r="K66" s="227">
        <v>418018</v>
      </c>
      <c r="L66" s="227">
        <v>418018</v>
      </c>
      <c r="M66" s="227">
        <v>418018</v>
      </c>
      <c r="N66" s="227">
        <v>418017.67</v>
      </c>
      <c r="O66" s="227">
        <v>451351</v>
      </c>
      <c r="P66" s="227">
        <v>451351</v>
      </c>
      <c r="Q66" s="227">
        <v>451351</v>
      </c>
      <c r="R66" s="227">
        <v>0</v>
      </c>
      <c r="S66" s="227">
        <v>300000</v>
      </c>
      <c r="T66" s="227">
        <v>300000</v>
      </c>
      <c r="U66" s="227">
        <v>300000</v>
      </c>
      <c r="V66" s="227">
        <v>300000</v>
      </c>
      <c r="W66" s="227">
        <v>333333</v>
      </c>
      <c r="X66" s="227">
        <v>333333</v>
      </c>
      <c r="Y66" s="227">
        <v>0</v>
      </c>
      <c r="Z66" s="227">
        <v>0</v>
      </c>
      <c r="AA66" s="227">
        <v>0</v>
      </c>
      <c r="AB66" s="227">
        <v>0</v>
      </c>
      <c r="AC66" s="227">
        <v>0</v>
      </c>
      <c r="AD66" s="227">
        <v>0</v>
      </c>
      <c r="AE66" s="227">
        <v>0</v>
      </c>
      <c r="AF66" s="227">
        <v>0</v>
      </c>
      <c r="AG66" s="227">
        <v>0</v>
      </c>
      <c r="AH66" s="227">
        <v>0</v>
      </c>
      <c r="AI66" s="227">
        <v>0</v>
      </c>
      <c r="AJ66" s="227">
        <v>0</v>
      </c>
      <c r="AK66" s="227">
        <v>0</v>
      </c>
      <c r="AL66" s="227">
        <v>0</v>
      </c>
      <c r="AM66" s="227">
        <v>0</v>
      </c>
      <c r="AN66" s="227">
        <v>0</v>
      </c>
      <c r="AO66" s="227">
        <v>0</v>
      </c>
      <c r="AP66" s="227">
        <v>0</v>
      </c>
      <c r="AQ66" s="227">
        <v>0</v>
      </c>
      <c r="AR66" s="227">
        <v>852344</v>
      </c>
      <c r="AS66" s="227">
        <v>0</v>
      </c>
      <c r="AT66" s="227">
        <v>0</v>
      </c>
      <c r="AU66" s="227">
        <v>0</v>
      </c>
      <c r="AV66" s="227">
        <v>1242682</v>
      </c>
      <c r="AW66" s="227">
        <v>0</v>
      </c>
      <c r="AX66" s="227">
        <v>0</v>
      </c>
      <c r="AY66" s="227">
        <v>0</v>
      </c>
      <c r="AZ66" s="227">
        <v>0</v>
      </c>
      <c r="BA66" s="227">
        <v>0</v>
      </c>
    </row>
    <row r="67" spans="1:53">
      <c r="A67" s="227" t="s">
        <v>998</v>
      </c>
      <c r="B67" s="227">
        <v>71841586.629999995</v>
      </c>
      <c r="C67" s="227">
        <v>27080745</v>
      </c>
      <c r="D67" s="227">
        <v>27474352</v>
      </c>
      <c r="E67" s="227">
        <v>26518271</v>
      </c>
      <c r="F67" s="227">
        <v>25163538.800000001</v>
      </c>
      <c r="G67" s="227">
        <v>27161275</v>
      </c>
      <c r="H67" s="227">
        <v>25452421</v>
      </c>
      <c r="I67" s="227">
        <v>19652136</v>
      </c>
      <c r="J67" s="227">
        <v>19522147.449999999</v>
      </c>
      <c r="K67" s="227">
        <v>16825562</v>
      </c>
      <c r="L67" s="227">
        <v>7088400</v>
      </c>
      <c r="M67" s="227">
        <v>7171800</v>
      </c>
      <c r="N67" s="227">
        <v>7255200</v>
      </c>
      <c r="O67" s="227">
        <v>9828850</v>
      </c>
      <c r="P67" s="227">
        <v>11889830</v>
      </c>
      <c r="Q67" s="227">
        <v>12523010</v>
      </c>
      <c r="R67" s="227">
        <v>13496667.220000001</v>
      </c>
      <c r="S67" s="227">
        <v>13595287</v>
      </c>
      <c r="T67" s="227">
        <v>13910567</v>
      </c>
      <c r="U67" s="227">
        <v>14459067</v>
      </c>
      <c r="V67" s="227">
        <v>17454287.68</v>
      </c>
      <c r="W67" s="227">
        <v>15313173</v>
      </c>
      <c r="X67" s="227">
        <v>11177569</v>
      </c>
      <c r="Y67" s="227">
        <v>10333754</v>
      </c>
      <c r="Z67" s="227">
        <v>11339939.68</v>
      </c>
      <c r="AA67" s="227">
        <v>11510595</v>
      </c>
      <c r="AB67" s="227">
        <v>12212451</v>
      </c>
      <c r="AC67" s="227">
        <v>13037556</v>
      </c>
      <c r="AD67" s="227">
        <v>13788036.68</v>
      </c>
      <c r="AE67" s="227">
        <v>14779517</v>
      </c>
      <c r="AF67" s="227">
        <v>16235998</v>
      </c>
      <c r="AG67" s="227">
        <v>18377248</v>
      </c>
      <c r="AH67" s="227">
        <v>18943698</v>
      </c>
      <c r="AI67" s="227">
        <v>20949778</v>
      </c>
      <c r="AJ67" s="227">
        <v>20132518</v>
      </c>
      <c r="AK67" s="227">
        <v>19692880</v>
      </c>
      <c r="AL67" s="227">
        <v>18484056.449999999</v>
      </c>
      <c r="AM67" s="227">
        <v>14599889</v>
      </c>
      <c r="AN67" s="227">
        <v>14261015</v>
      </c>
      <c r="AO67" s="227">
        <v>16731786</v>
      </c>
      <c r="AP67" s="227">
        <v>15433265.9</v>
      </c>
      <c r="AQ67" s="227">
        <v>14848505</v>
      </c>
      <c r="AR67" s="227">
        <v>15822640</v>
      </c>
      <c r="AS67" s="227">
        <v>15401473</v>
      </c>
      <c r="AT67" s="227">
        <v>15730371.359999999</v>
      </c>
      <c r="AU67" s="227">
        <v>19197478</v>
      </c>
      <c r="AV67" s="227">
        <v>17132038</v>
      </c>
      <c r="AW67" s="227">
        <v>12618405</v>
      </c>
      <c r="AX67" s="227">
        <v>11836274</v>
      </c>
      <c r="AY67" s="227">
        <v>9379791</v>
      </c>
      <c r="AZ67" s="227">
        <v>8084896</v>
      </c>
      <c r="BA67" s="227">
        <v>9819971</v>
      </c>
    </row>
    <row r="68" spans="1:53">
      <c r="A68" s="227" t="s">
        <v>985</v>
      </c>
      <c r="B68" s="227">
        <v>27630459.670000002</v>
      </c>
      <c r="C68" s="227">
        <v>0</v>
      </c>
      <c r="D68" s="227">
        <v>0</v>
      </c>
      <c r="E68" s="227">
        <v>0</v>
      </c>
      <c r="F68" s="227">
        <v>0</v>
      </c>
      <c r="G68" s="227">
        <v>27161275</v>
      </c>
      <c r="H68" s="227">
        <v>0</v>
      </c>
      <c r="I68" s="227">
        <v>0</v>
      </c>
      <c r="J68" s="227">
        <v>0</v>
      </c>
      <c r="K68" s="227">
        <v>0</v>
      </c>
      <c r="L68" s="227">
        <v>0</v>
      </c>
      <c r="M68" s="227">
        <v>0</v>
      </c>
      <c r="N68" s="227">
        <v>0</v>
      </c>
      <c r="O68" s="227">
        <v>0</v>
      </c>
      <c r="P68" s="227">
        <v>0</v>
      </c>
      <c r="Q68" s="227">
        <v>0</v>
      </c>
      <c r="R68" s="227">
        <v>13196667.220000001</v>
      </c>
      <c r="S68" s="227">
        <v>0</v>
      </c>
      <c r="T68" s="227">
        <v>0</v>
      </c>
      <c r="U68" s="227">
        <v>0</v>
      </c>
      <c r="V68" s="227">
        <v>0</v>
      </c>
      <c r="W68" s="227">
        <v>0</v>
      </c>
      <c r="X68" s="227">
        <v>0</v>
      </c>
      <c r="Y68" s="227">
        <v>0</v>
      </c>
      <c r="Z68" s="227">
        <v>0</v>
      </c>
      <c r="AA68" s="227">
        <v>11510595</v>
      </c>
      <c r="AB68" s="227">
        <v>0</v>
      </c>
      <c r="AC68" s="227">
        <v>0</v>
      </c>
      <c r="AD68" s="227">
        <v>0</v>
      </c>
      <c r="AE68" s="227">
        <v>14779517</v>
      </c>
      <c r="AF68" s="227">
        <v>0</v>
      </c>
      <c r="AG68" s="227">
        <v>18377248</v>
      </c>
      <c r="AH68" s="227">
        <v>18943698</v>
      </c>
      <c r="AI68" s="227">
        <v>20949778</v>
      </c>
      <c r="AJ68" s="227">
        <v>20132518</v>
      </c>
      <c r="AK68" s="227">
        <v>19473588</v>
      </c>
      <c r="AL68" s="227">
        <v>18264764.199999999</v>
      </c>
      <c r="AM68" s="227">
        <v>14490243</v>
      </c>
      <c r="AN68" s="227">
        <v>14041723</v>
      </c>
      <c r="AO68" s="227">
        <v>16293202</v>
      </c>
      <c r="AP68" s="227">
        <v>14994681.4</v>
      </c>
      <c r="AQ68" s="227">
        <v>13996161</v>
      </c>
      <c r="AR68" s="227">
        <v>0</v>
      </c>
      <c r="AS68" s="227">
        <v>0</v>
      </c>
      <c r="AT68" s="227">
        <v>14859598.6</v>
      </c>
      <c r="AU68" s="227">
        <v>17725621</v>
      </c>
      <c r="AV68" s="227">
        <v>0</v>
      </c>
      <c r="AW68" s="227">
        <v>0</v>
      </c>
      <c r="AX68" s="227">
        <v>0</v>
      </c>
      <c r="AY68" s="227">
        <v>0</v>
      </c>
      <c r="AZ68" s="227">
        <v>0</v>
      </c>
      <c r="BA68" s="227">
        <v>0</v>
      </c>
    </row>
    <row r="69" spans="1:53">
      <c r="A69" s="227" t="s">
        <v>963</v>
      </c>
      <c r="B69" s="227">
        <v>724338.06</v>
      </c>
      <c r="C69" s="227">
        <v>721082</v>
      </c>
      <c r="D69" s="227">
        <v>707724</v>
      </c>
      <c r="E69" s="227">
        <v>692724</v>
      </c>
      <c r="F69" s="227">
        <v>692724.45</v>
      </c>
      <c r="G69" s="227">
        <v>0</v>
      </c>
      <c r="H69" s="227">
        <v>0</v>
      </c>
      <c r="I69" s="227">
        <v>0</v>
      </c>
      <c r="J69" s="227">
        <v>0</v>
      </c>
      <c r="K69" s="227">
        <v>0</v>
      </c>
      <c r="L69" s="227">
        <v>0</v>
      </c>
      <c r="M69" s="227">
        <v>0</v>
      </c>
      <c r="N69" s="227">
        <v>0</v>
      </c>
      <c r="O69" s="227">
        <v>0</v>
      </c>
      <c r="P69" s="227">
        <v>0</v>
      </c>
      <c r="Q69" s="227">
        <v>0</v>
      </c>
      <c r="R69" s="227">
        <v>0</v>
      </c>
      <c r="S69" s="227">
        <v>0</v>
      </c>
      <c r="T69" s="227">
        <v>0</v>
      </c>
      <c r="U69" s="227">
        <v>0</v>
      </c>
      <c r="V69" s="227">
        <v>0</v>
      </c>
      <c r="W69" s="227">
        <v>0</v>
      </c>
      <c r="X69" s="227">
        <v>0</v>
      </c>
      <c r="Y69" s="227">
        <v>0</v>
      </c>
      <c r="Z69" s="227">
        <v>0</v>
      </c>
      <c r="AA69" s="227">
        <v>0</v>
      </c>
      <c r="AB69" s="227">
        <v>0</v>
      </c>
      <c r="AC69" s="227">
        <v>0</v>
      </c>
      <c r="AD69" s="227">
        <v>0</v>
      </c>
      <c r="AE69" s="227">
        <v>0</v>
      </c>
      <c r="AF69" s="227">
        <v>0</v>
      </c>
      <c r="AG69" s="227">
        <v>0</v>
      </c>
      <c r="AH69" s="227">
        <v>0</v>
      </c>
      <c r="AI69" s="227">
        <v>0</v>
      </c>
      <c r="AJ69" s="227">
        <v>0</v>
      </c>
      <c r="AK69" s="227">
        <v>0</v>
      </c>
      <c r="AL69" s="227">
        <v>0</v>
      </c>
      <c r="AM69" s="227">
        <v>0</v>
      </c>
      <c r="AN69" s="227">
        <v>0</v>
      </c>
      <c r="AO69" s="227">
        <v>0</v>
      </c>
      <c r="AP69" s="227">
        <v>0</v>
      </c>
      <c r="AQ69" s="227">
        <v>0</v>
      </c>
      <c r="AR69" s="227">
        <v>0</v>
      </c>
      <c r="AS69" s="227">
        <v>0</v>
      </c>
      <c r="AT69" s="227">
        <v>18429.310000000001</v>
      </c>
      <c r="AU69" s="227">
        <v>229175</v>
      </c>
      <c r="AV69" s="227">
        <v>201312</v>
      </c>
      <c r="AW69" s="227">
        <v>178824</v>
      </c>
      <c r="AX69" s="227">
        <v>161588</v>
      </c>
      <c r="AY69" s="227">
        <v>0</v>
      </c>
      <c r="AZ69" s="227">
        <v>0</v>
      </c>
      <c r="BA69" s="227">
        <v>0</v>
      </c>
    </row>
    <row r="70" spans="1:53">
      <c r="A70" s="227" t="s">
        <v>999</v>
      </c>
      <c r="B70" s="227">
        <v>43486788.890000001</v>
      </c>
      <c r="C70" s="227">
        <v>26359663</v>
      </c>
      <c r="D70" s="227">
        <v>26766628</v>
      </c>
      <c r="E70" s="227">
        <v>25825547</v>
      </c>
      <c r="F70" s="227">
        <v>24470814.350000001</v>
      </c>
      <c r="G70" s="227">
        <v>0</v>
      </c>
      <c r="H70" s="227">
        <v>25452421</v>
      </c>
      <c r="I70" s="227">
        <v>19652136</v>
      </c>
      <c r="J70" s="227">
        <v>19522147.449999999</v>
      </c>
      <c r="K70" s="227">
        <v>16825562</v>
      </c>
      <c r="L70" s="227">
        <v>7088400</v>
      </c>
      <c r="M70" s="227">
        <v>7171800</v>
      </c>
      <c r="N70" s="227">
        <v>7255200</v>
      </c>
      <c r="O70" s="227">
        <v>9828850</v>
      </c>
      <c r="P70" s="227">
        <v>11889830</v>
      </c>
      <c r="Q70" s="227">
        <v>12523010</v>
      </c>
      <c r="R70" s="227">
        <v>300000</v>
      </c>
      <c r="S70" s="227">
        <v>13595287</v>
      </c>
      <c r="T70" s="227">
        <v>13910567</v>
      </c>
      <c r="U70" s="227">
        <v>14459067</v>
      </c>
      <c r="V70" s="227">
        <v>17454287.68</v>
      </c>
      <c r="W70" s="227">
        <v>15313173</v>
      </c>
      <c r="X70" s="227">
        <v>11177569</v>
      </c>
      <c r="Y70" s="227">
        <v>10333754</v>
      </c>
      <c r="Z70" s="227">
        <v>11339939.68</v>
      </c>
      <c r="AA70" s="227">
        <v>0</v>
      </c>
      <c r="AB70" s="227">
        <v>12212451</v>
      </c>
      <c r="AC70" s="227">
        <v>13037556</v>
      </c>
      <c r="AD70" s="227">
        <v>13788036.68</v>
      </c>
      <c r="AE70" s="227">
        <v>0</v>
      </c>
      <c r="AF70" s="227">
        <v>16235998</v>
      </c>
      <c r="AG70" s="227">
        <v>0</v>
      </c>
      <c r="AH70" s="227">
        <v>0</v>
      </c>
      <c r="AI70" s="227">
        <v>0</v>
      </c>
      <c r="AJ70" s="227">
        <v>0</v>
      </c>
      <c r="AK70" s="227">
        <v>219292</v>
      </c>
      <c r="AL70" s="227">
        <v>219292.25</v>
      </c>
      <c r="AM70" s="227">
        <v>109646</v>
      </c>
      <c r="AN70" s="227">
        <v>219292</v>
      </c>
      <c r="AO70" s="227">
        <v>438584</v>
      </c>
      <c r="AP70" s="227">
        <v>438584.5</v>
      </c>
      <c r="AQ70" s="227">
        <v>852344</v>
      </c>
      <c r="AR70" s="227">
        <v>15822640</v>
      </c>
      <c r="AS70" s="227">
        <v>15401473</v>
      </c>
      <c r="AT70" s="227">
        <v>852343.45</v>
      </c>
      <c r="AU70" s="227">
        <v>1242682</v>
      </c>
      <c r="AV70" s="227">
        <v>16930726</v>
      </c>
      <c r="AW70" s="227">
        <v>12439581</v>
      </c>
      <c r="AX70" s="227">
        <v>11674686</v>
      </c>
      <c r="AY70" s="227">
        <v>9379791</v>
      </c>
      <c r="AZ70" s="227">
        <v>8084896</v>
      </c>
      <c r="BA70" s="227">
        <v>9819971</v>
      </c>
    </row>
    <row r="71" spans="1:53">
      <c r="A71" s="227" t="s">
        <v>1000</v>
      </c>
      <c r="B71" s="227">
        <v>0</v>
      </c>
      <c r="C71" s="227">
        <v>42939369</v>
      </c>
      <c r="D71" s="227">
        <v>42968729</v>
      </c>
      <c r="E71" s="227">
        <v>44146391</v>
      </c>
      <c r="F71" s="227">
        <v>0</v>
      </c>
      <c r="G71" s="227">
        <v>0</v>
      </c>
      <c r="H71" s="227">
        <v>0</v>
      </c>
      <c r="I71" s="227">
        <v>0</v>
      </c>
      <c r="J71" s="227">
        <v>0</v>
      </c>
      <c r="K71" s="227">
        <v>0</v>
      </c>
      <c r="L71" s="227">
        <v>0</v>
      </c>
      <c r="M71" s="227">
        <v>0</v>
      </c>
      <c r="N71" s="227">
        <v>0</v>
      </c>
      <c r="O71" s="227">
        <v>0</v>
      </c>
      <c r="P71" s="227">
        <v>0</v>
      </c>
      <c r="Q71" s="227">
        <v>0</v>
      </c>
      <c r="R71" s="227">
        <v>0</v>
      </c>
      <c r="S71" s="227">
        <v>0</v>
      </c>
      <c r="T71" s="227">
        <v>0</v>
      </c>
      <c r="U71" s="227">
        <v>0</v>
      </c>
      <c r="V71" s="227">
        <v>0</v>
      </c>
      <c r="W71" s="227">
        <v>0</v>
      </c>
      <c r="X71" s="227">
        <v>0</v>
      </c>
      <c r="Y71" s="227">
        <v>0</v>
      </c>
      <c r="Z71" s="227">
        <v>0</v>
      </c>
      <c r="AA71" s="227">
        <v>0</v>
      </c>
      <c r="AB71" s="227">
        <v>0</v>
      </c>
      <c r="AC71" s="227">
        <v>0</v>
      </c>
      <c r="AD71" s="227">
        <v>0</v>
      </c>
      <c r="AE71" s="227">
        <v>0</v>
      </c>
      <c r="AF71" s="227">
        <v>0</v>
      </c>
      <c r="AG71" s="227">
        <v>0</v>
      </c>
      <c r="AH71" s="227">
        <v>0</v>
      </c>
      <c r="AI71" s="227">
        <v>0</v>
      </c>
      <c r="AJ71" s="227">
        <v>0</v>
      </c>
      <c r="AK71" s="227">
        <v>0</v>
      </c>
      <c r="AL71" s="227">
        <v>0</v>
      </c>
      <c r="AM71" s="227">
        <v>0</v>
      </c>
      <c r="AN71" s="227">
        <v>0</v>
      </c>
      <c r="AO71" s="227">
        <v>0</v>
      </c>
      <c r="AP71" s="227">
        <v>0</v>
      </c>
      <c r="AQ71" s="227">
        <v>0</v>
      </c>
      <c r="AR71" s="227">
        <v>0</v>
      </c>
      <c r="AS71" s="227">
        <v>0</v>
      </c>
      <c r="AT71" s="227">
        <v>0</v>
      </c>
      <c r="AU71" s="227">
        <v>0</v>
      </c>
      <c r="AV71" s="227">
        <v>0</v>
      </c>
      <c r="AW71" s="227">
        <v>0</v>
      </c>
      <c r="AX71" s="227">
        <v>0</v>
      </c>
      <c r="AY71" s="227">
        <v>0</v>
      </c>
      <c r="AZ71" s="227">
        <v>0</v>
      </c>
      <c r="BA71" s="227">
        <v>0</v>
      </c>
    </row>
    <row r="72" spans="1:53">
      <c r="A72" s="227" t="s">
        <v>1001</v>
      </c>
      <c r="B72" s="227">
        <v>7865714.9000000004</v>
      </c>
      <c r="C72" s="227">
        <v>7932719</v>
      </c>
      <c r="D72" s="227">
        <v>7955596</v>
      </c>
      <c r="E72" s="227">
        <v>8010998</v>
      </c>
      <c r="F72" s="227">
        <v>8027661.8399999999</v>
      </c>
      <c r="G72" s="227">
        <v>7981160</v>
      </c>
      <c r="H72" s="227">
        <v>7832612</v>
      </c>
      <c r="I72" s="227">
        <v>7754660</v>
      </c>
      <c r="J72" s="227">
        <v>7692519.96</v>
      </c>
      <c r="K72" s="227">
        <v>7556289</v>
      </c>
      <c r="L72" s="227">
        <v>7146989</v>
      </c>
      <c r="M72" s="227">
        <v>6970658</v>
      </c>
      <c r="N72" s="227">
        <v>6858851.5499999998</v>
      </c>
      <c r="O72" s="227">
        <v>6863504</v>
      </c>
      <c r="P72" s="227">
        <v>6789275</v>
      </c>
      <c r="Q72" s="227">
        <v>6702966</v>
      </c>
      <c r="R72" s="227">
        <v>6610973.7400000002</v>
      </c>
      <c r="S72" s="227">
        <v>6501818</v>
      </c>
      <c r="T72" s="227">
        <v>6395746</v>
      </c>
      <c r="U72" s="227">
        <v>6412262</v>
      </c>
      <c r="V72" s="227">
        <v>6322877.6200000001</v>
      </c>
      <c r="W72" s="227">
        <v>6067063</v>
      </c>
      <c r="X72" s="227">
        <v>5789989</v>
      </c>
      <c r="Y72" s="227">
        <v>5502254</v>
      </c>
      <c r="Z72" s="227">
        <v>5395426.9299999997</v>
      </c>
      <c r="AA72" s="227">
        <v>5345048</v>
      </c>
      <c r="AB72" s="227">
        <v>5248973</v>
      </c>
      <c r="AC72" s="227">
        <v>5308439</v>
      </c>
      <c r="AD72" s="227">
        <v>5184958.04</v>
      </c>
      <c r="AE72" s="227">
        <v>4995154</v>
      </c>
      <c r="AF72" s="227">
        <v>4839359</v>
      </c>
      <c r="AG72" s="227">
        <v>4660607</v>
      </c>
      <c r="AH72" s="227">
        <v>4502246.96</v>
      </c>
      <c r="AI72" s="227">
        <v>4361059</v>
      </c>
      <c r="AJ72" s="227">
        <v>4300875</v>
      </c>
      <c r="AK72" s="227">
        <v>4139791</v>
      </c>
      <c r="AL72" s="227">
        <v>3890619.9</v>
      </c>
      <c r="AM72" s="227">
        <v>3816154</v>
      </c>
      <c r="AN72" s="227">
        <v>3570776</v>
      </c>
      <c r="AO72" s="227">
        <v>3431855</v>
      </c>
      <c r="AP72" s="227">
        <v>3340313.55</v>
      </c>
      <c r="AQ72" s="227">
        <v>3252176</v>
      </c>
      <c r="AR72" s="227">
        <v>3109763</v>
      </c>
      <c r="AS72" s="227">
        <v>3101098</v>
      </c>
      <c r="AT72" s="227">
        <v>2994670.37</v>
      </c>
      <c r="AU72" s="227">
        <v>3078244</v>
      </c>
      <c r="AV72" s="227">
        <v>3000566</v>
      </c>
      <c r="AW72" s="227">
        <v>0</v>
      </c>
      <c r="AX72" s="227">
        <v>0</v>
      </c>
      <c r="AY72" s="227">
        <v>0</v>
      </c>
      <c r="AZ72" s="227">
        <v>0</v>
      </c>
      <c r="BA72" s="227">
        <v>0</v>
      </c>
    </row>
    <row r="73" spans="1:53">
      <c r="A73" s="227" t="s">
        <v>1002</v>
      </c>
      <c r="B73" s="227">
        <v>7865714.9000000004</v>
      </c>
      <c r="C73" s="227">
        <v>7932719</v>
      </c>
      <c r="D73" s="227">
        <v>7955596</v>
      </c>
      <c r="E73" s="227">
        <v>8010998</v>
      </c>
      <c r="F73" s="227">
        <v>8027661.8399999999</v>
      </c>
      <c r="G73" s="227">
        <v>7981160</v>
      </c>
      <c r="H73" s="227">
        <v>7832612</v>
      </c>
      <c r="I73" s="227">
        <v>7754660</v>
      </c>
      <c r="J73" s="227">
        <v>7692519.96</v>
      </c>
      <c r="K73" s="227">
        <v>7556289</v>
      </c>
      <c r="L73" s="227">
        <v>7146989</v>
      </c>
      <c r="M73" s="227">
        <v>6970658</v>
      </c>
      <c r="N73" s="227">
        <v>6858851.5499999998</v>
      </c>
      <c r="O73" s="227">
        <v>6863504</v>
      </c>
      <c r="P73" s="227">
        <v>6789275</v>
      </c>
      <c r="Q73" s="227">
        <v>6702966</v>
      </c>
      <c r="R73" s="227">
        <v>6610973.7400000002</v>
      </c>
      <c r="S73" s="227">
        <v>6501818</v>
      </c>
      <c r="T73" s="227">
        <v>6395746</v>
      </c>
      <c r="U73" s="227">
        <v>6412262</v>
      </c>
      <c r="V73" s="227">
        <v>6322877.6200000001</v>
      </c>
      <c r="W73" s="227">
        <v>6067063</v>
      </c>
      <c r="X73" s="227">
        <v>5789989</v>
      </c>
      <c r="Y73" s="227">
        <v>5502254</v>
      </c>
      <c r="Z73" s="227">
        <v>5395426.9299999997</v>
      </c>
      <c r="AA73" s="227">
        <v>5345048</v>
      </c>
      <c r="AB73" s="227">
        <v>5248973</v>
      </c>
      <c r="AC73" s="227">
        <v>5308439</v>
      </c>
      <c r="AD73" s="227">
        <v>5184958.04</v>
      </c>
      <c r="AE73" s="227">
        <v>4995154</v>
      </c>
      <c r="AF73" s="227">
        <v>4839359</v>
      </c>
      <c r="AG73" s="227">
        <v>4660607</v>
      </c>
      <c r="AH73" s="227">
        <v>4502246.96</v>
      </c>
      <c r="AI73" s="227">
        <v>4361059</v>
      </c>
      <c r="AJ73" s="227">
        <v>4300875</v>
      </c>
      <c r="AK73" s="227">
        <v>4139791</v>
      </c>
      <c r="AL73" s="227">
        <v>3890619.9</v>
      </c>
      <c r="AM73" s="227">
        <v>3816154</v>
      </c>
      <c r="AN73" s="227">
        <v>3570776</v>
      </c>
      <c r="AO73" s="227">
        <v>3431855</v>
      </c>
      <c r="AP73" s="227">
        <v>3340313.55</v>
      </c>
      <c r="AQ73" s="227">
        <v>3252176</v>
      </c>
      <c r="AR73" s="227">
        <v>3109763</v>
      </c>
      <c r="AS73" s="227">
        <v>3101098</v>
      </c>
      <c r="AT73" s="227">
        <v>2994670.37</v>
      </c>
      <c r="AU73" s="227">
        <v>3078244</v>
      </c>
      <c r="AV73" s="227">
        <v>3000566</v>
      </c>
      <c r="AW73" s="227">
        <v>0</v>
      </c>
      <c r="AX73" s="227">
        <v>0</v>
      </c>
      <c r="AY73" s="227">
        <v>0</v>
      </c>
      <c r="AZ73" s="227">
        <v>0</v>
      </c>
      <c r="BA73" s="227">
        <v>0</v>
      </c>
    </row>
    <row r="74" spans="1:53">
      <c r="A74" s="227" t="s">
        <v>1003</v>
      </c>
      <c r="B74" s="227">
        <v>30649055.870000001</v>
      </c>
      <c r="C74" s="227">
        <v>31034993</v>
      </c>
      <c r="D74" s="227">
        <v>31431303</v>
      </c>
      <c r="E74" s="227">
        <v>31846646</v>
      </c>
      <c r="F74" s="227">
        <v>32292675.949999999</v>
      </c>
      <c r="G74" s="227">
        <v>32662287</v>
      </c>
      <c r="H74" s="227">
        <v>32996166</v>
      </c>
      <c r="I74" s="227">
        <v>32086809</v>
      </c>
      <c r="J74" s="227">
        <v>32310327.219999999</v>
      </c>
      <c r="K74" s="227">
        <v>32471258</v>
      </c>
      <c r="L74" s="227">
        <v>26755251</v>
      </c>
      <c r="M74" s="227">
        <v>26863949</v>
      </c>
      <c r="N74" s="227">
        <v>26938527.780000001</v>
      </c>
      <c r="O74" s="227">
        <v>15864850</v>
      </c>
      <c r="P74" s="227">
        <v>15638152</v>
      </c>
      <c r="Q74" s="227">
        <v>15798365</v>
      </c>
      <c r="R74" s="227">
        <v>15679144.77</v>
      </c>
      <c r="S74" s="227">
        <v>15447032</v>
      </c>
      <c r="T74" s="227">
        <v>15492222</v>
      </c>
      <c r="U74" s="227">
        <v>15631507</v>
      </c>
      <c r="V74" s="227">
        <v>15786750.09</v>
      </c>
      <c r="W74" s="227">
        <v>14595335</v>
      </c>
      <c r="X74" s="227">
        <v>14662761</v>
      </c>
      <c r="Y74" s="227">
        <v>14731110</v>
      </c>
      <c r="Z74" s="227">
        <v>14830725.27</v>
      </c>
      <c r="AA74" s="227">
        <v>14965464</v>
      </c>
      <c r="AB74" s="227">
        <v>15527241</v>
      </c>
      <c r="AC74" s="227">
        <v>4942758</v>
      </c>
      <c r="AD74" s="227">
        <v>4941489.04</v>
      </c>
      <c r="AE74" s="227">
        <v>4902899</v>
      </c>
      <c r="AF74" s="227">
        <v>4639563</v>
      </c>
      <c r="AG74" s="227">
        <v>4645633</v>
      </c>
      <c r="AH74" s="227">
        <v>4717556.26</v>
      </c>
      <c r="AI74" s="227">
        <v>4777146</v>
      </c>
      <c r="AJ74" s="227">
        <v>4801451</v>
      </c>
      <c r="AK74" s="227">
        <v>4809003</v>
      </c>
      <c r="AL74" s="227">
        <v>4731512.0599999996</v>
      </c>
      <c r="AM74" s="227">
        <v>4207140</v>
      </c>
      <c r="AN74" s="227">
        <v>4100293</v>
      </c>
      <c r="AO74" s="227">
        <v>4187884</v>
      </c>
      <c r="AP74" s="227">
        <v>4235482.13</v>
      </c>
      <c r="AQ74" s="227">
        <v>4350328</v>
      </c>
      <c r="AR74" s="227">
        <v>4447002</v>
      </c>
      <c r="AS74" s="227">
        <v>4816667</v>
      </c>
      <c r="AT74" s="227">
        <v>4744359.33</v>
      </c>
      <c r="AU74" s="227">
        <v>4647268</v>
      </c>
      <c r="AV74" s="227">
        <v>4709325</v>
      </c>
      <c r="AW74" s="227">
        <v>0</v>
      </c>
      <c r="AX74" s="227">
        <v>0</v>
      </c>
      <c r="AY74" s="227">
        <v>0</v>
      </c>
      <c r="AZ74" s="227">
        <v>0</v>
      </c>
      <c r="BA74" s="227">
        <v>0</v>
      </c>
    </row>
    <row r="75" spans="1:53">
      <c r="A75" s="227" t="s">
        <v>988</v>
      </c>
      <c r="B75" s="227">
        <v>0</v>
      </c>
      <c r="C75" s="227">
        <v>31034993</v>
      </c>
      <c r="D75" s="227">
        <v>31431303</v>
      </c>
      <c r="E75" s="227">
        <v>31846646</v>
      </c>
      <c r="F75" s="227">
        <v>32292675.949999999</v>
      </c>
      <c r="G75" s="227">
        <v>0</v>
      </c>
      <c r="H75" s="227">
        <v>32996166</v>
      </c>
      <c r="I75" s="227">
        <v>32086809</v>
      </c>
      <c r="J75" s="227">
        <v>32310327.219999999</v>
      </c>
      <c r="K75" s="227">
        <v>32471258</v>
      </c>
      <c r="L75" s="227">
        <v>26755251</v>
      </c>
      <c r="M75" s="227">
        <v>26863949</v>
      </c>
      <c r="N75" s="227">
        <v>26938527.780000001</v>
      </c>
      <c r="O75" s="227">
        <v>15864850</v>
      </c>
      <c r="P75" s="227">
        <v>15638152</v>
      </c>
      <c r="Q75" s="227">
        <v>15798365</v>
      </c>
      <c r="R75" s="227">
        <v>0</v>
      </c>
      <c r="S75" s="227">
        <v>15447032</v>
      </c>
      <c r="T75" s="227">
        <v>15492222</v>
      </c>
      <c r="U75" s="227">
        <v>15631507</v>
      </c>
      <c r="V75" s="227">
        <v>15786750.09</v>
      </c>
      <c r="W75" s="227">
        <v>14595335</v>
      </c>
      <c r="X75" s="227">
        <v>14662761</v>
      </c>
      <c r="Y75" s="227">
        <v>14731110</v>
      </c>
      <c r="Z75" s="227">
        <v>14830725.27</v>
      </c>
      <c r="AA75" s="227">
        <v>0</v>
      </c>
      <c r="AB75" s="227">
        <v>15527241</v>
      </c>
      <c r="AC75" s="227">
        <v>4942758</v>
      </c>
      <c r="AD75" s="227">
        <v>4941489.04</v>
      </c>
      <c r="AE75" s="227">
        <v>0</v>
      </c>
      <c r="AF75" s="227">
        <v>4639563</v>
      </c>
      <c r="AG75" s="227">
        <v>0</v>
      </c>
      <c r="AH75" s="227">
        <v>0</v>
      </c>
      <c r="AI75" s="227">
        <v>0</v>
      </c>
      <c r="AJ75" s="227">
        <v>0</v>
      </c>
      <c r="AK75" s="227">
        <v>0</v>
      </c>
      <c r="AL75" s="227">
        <v>0</v>
      </c>
      <c r="AM75" s="227">
        <v>0</v>
      </c>
      <c r="AN75" s="227">
        <v>0</v>
      </c>
      <c r="AO75" s="227">
        <v>0</v>
      </c>
      <c r="AP75" s="227">
        <v>0</v>
      </c>
      <c r="AQ75" s="227">
        <v>0</v>
      </c>
      <c r="AR75" s="227">
        <v>4447002</v>
      </c>
      <c r="AS75" s="227">
        <v>4816667</v>
      </c>
      <c r="AT75" s="227">
        <v>0</v>
      </c>
      <c r="AU75" s="227">
        <v>0</v>
      </c>
      <c r="AV75" s="227">
        <v>4709325</v>
      </c>
      <c r="AW75" s="227">
        <v>0</v>
      </c>
      <c r="AX75" s="227">
        <v>0</v>
      </c>
      <c r="AY75" s="227">
        <v>0</v>
      </c>
      <c r="AZ75" s="227">
        <v>0</v>
      </c>
      <c r="BA75" s="227">
        <v>0</v>
      </c>
    </row>
    <row r="76" spans="1:53">
      <c r="A76" s="227" t="s">
        <v>989</v>
      </c>
      <c r="B76" s="227">
        <v>30649055.870000001</v>
      </c>
      <c r="C76" s="227">
        <v>0</v>
      </c>
      <c r="D76" s="227">
        <v>0</v>
      </c>
      <c r="E76" s="227">
        <v>0</v>
      </c>
      <c r="F76" s="227">
        <v>0</v>
      </c>
      <c r="G76" s="227">
        <v>32662287</v>
      </c>
      <c r="H76" s="227">
        <v>0</v>
      </c>
      <c r="I76" s="227">
        <v>0</v>
      </c>
      <c r="J76" s="227">
        <v>0</v>
      </c>
      <c r="K76" s="227">
        <v>0</v>
      </c>
      <c r="L76" s="227">
        <v>0</v>
      </c>
      <c r="M76" s="227">
        <v>0</v>
      </c>
      <c r="N76" s="227">
        <v>0</v>
      </c>
      <c r="O76" s="227">
        <v>0</v>
      </c>
      <c r="P76" s="227">
        <v>0</v>
      </c>
      <c r="Q76" s="227">
        <v>0</v>
      </c>
      <c r="R76" s="227">
        <v>15679144.77</v>
      </c>
      <c r="S76" s="227">
        <v>0</v>
      </c>
      <c r="T76" s="227">
        <v>0</v>
      </c>
      <c r="U76" s="227">
        <v>0</v>
      </c>
      <c r="V76" s="227">
        <v>0</v>
      </c>
      <c r="W76" s="227">
        <v>0</v>
      </c>
      <c r="X76" s="227">
        <v>0</v>
      </c>
      <c r="Y76" s="227">
        <v>0</v>
      </c>
      <c r="Z76" s="227">
        <v>0</v>
      </c>
      <c r="AA76" s="227">
        <v>14965464</v>
      </c>
      <c r="AB76" s="227">
        <v>0</v>
      </c>
      <c r="AC76" s="227">
        <v>0</v>
      </c>
      <c r="AD76" s="227">
        <v>0</v>
      </c>
      <c r="AE76" s="227">
        <v>4902899</v>
      </c>
      <c r="AF76" s="227">
        <v>0</v>
      </c>
      <c r="AG76" s="227">
        <v>4645633</v>
      </c>
      <c r="AH76" s="227">
        <v>4717556.26</v>
      </c>
      <c r="AI76" s="227">
        <v>4777146</v>
      </c>
      <c r="AJ76" s="227">
        <v>4801451</v>
      </c>
      <c r="AK76" s="227">
        <v>4809003</v>
      </c>
      <c r="AL76" s="227">
        <v>4731512.0599999996</v>
      </c>
      <c r="AM76" s="227">
        <v>4207140</v>
      </c>
      <c r="AN76" s="227">
        <v>4100293</v>
      </c>
      <c r="AO76" s="227">
        <v>4187884</v>
      </c>
      <c r="AP76" s="227">
        <v>4235482.13</v>
      </c>
      <c r="AQ76" s="227">
        <v>4350328</v>
      </c>
      <c r="AR76" s="227">
        <v>0</v>
      </c>
      <c r="AS76" s="227">
        <v>0</v>
      </c>
      <c r="AT76" s="227">
        <v>4744359.33</v>
      </c>
      <c r="AU76" s="227">
        <v>4647268</v>
      </c>
      <c r="AV76" s="227">
        <v>0</v>
      </c>
      <c r="AW76" s="227">
        <v>0</v>
      </c>
      <c r="AX76" s="227">
        <v>0</v>
      </c>
      <c r="AY76" s="227">
        <v>0</v>
      </c>
      <c r="AZ76" s="227">
        <v>0</v>
      </c>
      <c r="BA76" s="227">
        <v>0</v>
      </c>
    </row>
    <row r="77" spans="1:53">
      <c r="A77" s="227" t="s">
        <v>1004</v>
      </c>
      <c r="B77" s="227">
        <v>384188.22</v>
      </c>
      <c r="C77" s="227">
        <v>379692</v>
      </c>
      <c r="D77" s="227">
        <v>375996</v>
      </c>
      <c r="E77" s="227">
        <v>372305</v>
      </c>
      <c r="F77" s="227">
        <v>287057.46999999997</v>
      </c>
      <c r="G77" s="227">
        <v>284120</v>
      </c>
      <c r="H77" s="227">
        <v>281225</v>
      </c>
      <c r="I77" s="227">
        <v>278349</v>
      </c>
      <c r="J77" s="227">
        <v>275479.21999999997</v>
      </c>
      <c r="K77" s="227">
        <v>272660</v>
      </c>
      <c r="L77" s="227">
        <v>269882</v>
      </c>
      <c r="M77" s="227">
        <v>267122</v>
      </c>
      <c r="N77" s="227">
        <v>264368</v>
      </c>
      <c r="O77" s="227">
        <v>261663</v>
      </c>
      <c r="P77" s="227">
        <v>258996</v>
      </c>
      <c r="Q77" s="227">
        <v>256348</v>
      </c>
      <c r="R77" s="227">
        <v>253704.98</v>
      </c>
      <c r="S77" s="227">
        <v>251109</v>
      </c>
      <c r="T77" s="227">
        <v>239027</v>
      </c>
      <c r="U77" s="227">
        <v>236582</v>
      </c>
      <c r="V77" s="227">
        <v>234141.78</v>
      </c>
      <c r="W77" s="227">
        <v>41189</v>
      </c>
      <c r="X77" s="227">
        <v>40771</v>
      </c>
      <c r="Y77" s="227">
        <v>40367</v>
      </c>
      <c r="Z77" s="227">
        <v>39967.449999999997</v>
      </c>
      <c r="AA77" s="227">
        <v>0</v>
      </c>
      <c r="AB77" s="227">
        <v>0</v>
      </c>
      <c r="AC77" s="227">
        <v>0</v>
      </c>
      <c r="AD77" s="227">
        <v>0</v>
      </c>
      <c r="AE77" s="227">
        <v>0</v>
      </c>
      <c r="AF77" s="227">
        <v>0</v>
      </c>
      <c r="AG77" s="227">
        <v>0</v>
      </c>
      <c r="AH77" s="227">
        <v>0</v>
      </c>
      <c r="AI77" s="227">
        <v>0</v>
      </c>
      <c r="AJ77" s="227">
        <v>0</v>
      </c>
      <c r="AK77" s="227">
        <v>0</v>
      </c>
      <c r="AL77" s="227">
        <v>0</v>
      </c>
      <c r="AM77" s="227">
        <v>0</v>
      </c>
      <c r="AN77" s="227">
        <v>0</v>
      </c>
      <c r="AO77" s="227">
        <v>0</v>
      </c>
      <c r="AP77" s="227">
        <v>0</v>
      </c>
      <c r="AQ77" s="227">
        <v>0</v>
      </c>
      <c r="AR77" s="227">
        <v>0</v>
      </c>
      <c r="AS77" s="227">
        <v>0</v>
      </c>
      <c r="AT77" s="227">
        <v>0</v>
      </c>
      <c r="AU77" s="227">
        <v>0</v>
      </c>
      <c r="AV77" s="227">
        <v>0</v>
      </c>
      <c r="AW77" s="227">
        <v>0</v>
      </c>
      <c r="AX77" s="227">
        <v>0</v>
      </c>
      <c r="AY77" s="227">
        <v>0</v>
      </c>
      <c r="AZ77" s="227">
        <v>0</v>
      </c>
      <c r="BA77" s="227">
        <v>0</v>
      </c>
    </row>
    <row r="78" spans="1:53">
      <c r="A78" s="227" t="s">
        <v>1005</v>
      </c>
      <c r="B78" s="227">
        <v>730904.81</v>
      </c>
      <c r="C78" s="227">
        <v>708777</v>
      </c>
      <c r="D78" s="227">
        <v>686340</v>
      </c>
      <c r="E78" s="227">
        <v>671135</v>
      </c>
      <c r="F78" s="227">
        <v>649366.79</v>
      </c>
      <c r="G78" s="227">
        <v>633494</v>
      </c>
      <c r="H78" s="227">
        <v>614632</v>
      </c>
      <c r="I78" s="227">
        <v>467210</v>
      </c>
      <c r="J78" s="227">
        <v>430963.7</v>
      </c>
      <c r="K78" s="227">
        <v>397904</v>
      </c>
      <c r="L78" s="227">
        <v>370475</v>
      </c>
      <c r="M78" s="227">
        <v>359221</v>
      </c>
      <c r="N78" s="227">
        <v>345494.34</v>
      </c>
      <c r="O78" s="227">
        <v>336679</v>
      </c>
      <c r="P78" s="227">
        <v>327052</v>
      </c>
      <c r="Q78" s="227">
        <v>323849</v>
      </c>
      <c r="R78" s="227">
        <v>312079.15000000002</v>
      </c>
      <c r="S78" s="227">
        <v>306136</v>
      </c>
      <c r="T78" s="227">
        <v>295378</v>
      </c>
      <c r="U78" s="227">
        <v>284619</v>
      </c>
      <c r="V78" s="227">
        <v>274543.71999999997</v>
      </c>
      <c r="W78" s="227">
        <v>215591</v>
      </c>
      <c r="X78" s="227">
        <v>208737</v>
      </c>
      <c r="Y78" s="227">
        <v>200233</v>
      </c>
      <c r="Z78" s="227">
        <v>193475.85</v>
      </c>
      <c r="AA78" s="227">
        <v>189986</v>
      </c>
      <c r="AB78" s="227">
        <v>183507</v>
      </c>
      <c r="AC78" s="227">
        <v>177028</v>
      </c>
      <c r="AD78" s="227">
        <v>171551.58</v>
      </c>
      <c r="AE78" s="227">
        <v>165495</v>
      </c>
      <c r="AF78" s="227">
        <v>158791</v>
      </c>
      <c r="AG78" s="227">
        <v>152050</v>
      </c>
      <c r="AH78" s="227">
        <v>127976.43</v>
      </c>
      <c r="AI78" s="227">
        <v>123506</v>
      </c>
      <c r="AJ78" s="227">
        <v>119209</v>
      </c>
      <c r="AK78" s="227">
        <v>114738</v>
      </c>
      <c r="AL78" s="227">
        <v>110267.66</v>
      </c>
      <c r="AM78" s="227">
        <v>106349</v>
      </c>
      <c r="AN78" s="227">
        <v>102268</v>
      </c>
      <c r="AO78" s="227">
        <v>98397</v>
      </c>
      <c r="AP78" s="227">
        <v>0</v>
      </c>
      <c r="AQ78" s="227">
        <v>0</v>
      </c>
      <c r="AR78" s="227">
        <v>0</v>
      </c>
      <c r="AS78" s="227">
        <v>0</v>
      </c>
      <c r="AT78" s="227">
        <v>0</v>
      </c>
      <c r="AU78" s="227">
        <v>0</v>
      </c>
      <c r="AV78" s="227">
        <v>0</v>
      </c>
      <c r="AW78" s="227">
        <v>0</v>
      </c>
      <c r="AX78" s="227">
        <v>0</v>
      </c>
      <c r="AY78" s="227">
        <v>0</v>
      </c>
      <c r="AZ78" s="227">
        <v>0</v>
      </c>
      <c r="BA78" s="227">
        <v>0</v>
      </c>
    </row>
    <row r="79" spans="1:53">
      <c r="A79" s="227" t="s">
        <v>1006</v>
      </c>
      <c r="B79" s="227">
        <v>2623959.1</v>
      </c>
      <c r="C79" s="227">
        <v>2635278</v>
      </c>
      <c r="D79" s="227">
        <v>2611933</v>
      </c>
      <c r="E79" s="227">
        <v>2519246</v>
      </c>
      <c r="F79" s="227">
        <v>1974785.57</v>
      </c>
      <c r="G79" s="227">
        <v>2012925</v>
      </c>
      <c r="H79" s="227">
        <v>2018915</v>
      </c>
      <c r="I79" s="227">
        <v>2027240</v>
      </c>
      <c r="J79" s="227">
        <v>2035483.31</v>
      </c>
      <c r="K79" s="227">
        <v>2044402</v>
      </c>
      <c r="L79" s="227">
        <v>0</v>
      </c>
      <c r="M79" s="227">
        <v>0</v>
      </c>
      <c r="N79" s="227">
        <v>0</v>
      </c>
      <c r="O79" s="227">
        <v>6940</v>
      </c>
      <c r="P79" s="227">
        <v>16560</v>
      </c>
      <c r="Q79" s="227">
        <v>25026</v>
      </c>
      <c r="R79" s="227">
        <v>35150.93</v>
      </c>
      <c r="S79" s="227">
        <v>45451</v>
      </c>
      <c r="T79" s="227">
        <v>54871</v>
      </c>
      <c r="U79" s="227">
        <v>64850</v>
      </c>
      <c r="V79" s="227">
        <v>76594.16</v>
      </c>
      <c r="W79" s="227">
        <v>84689</v>
      </c>
      <c r="X79" s="227">
        <v>94563</v>
      </c>
      <c r="Y79" s="227">
        <v>113581</v>
      </c>
      <c r="Z79" s="227">
        <v>139265.42000000001</v>
      </c>
      <c r="AA79" s="227">
        <v>124081</v>
      </c>
      <c r="AB79" s="227">
        <v>135636</v>
      </c>
      <c r="AC79" s="227">
        <v>144659</v>
      </c>
      <c r="AD79" s="227">
        <v>155447.69</v>
      </c>
      <c r="AE79" s="227">
        <v>838418</v>
      </c>
      <c r="AF79" s="227">
        <v>866250</v>
      </c>
      <c r="AG79" s="227">
        <v>893844</v>
      </c>
      <c r="AH79" s="227">
        <v>921438.71999999997</v>
      </c>
      <c r="AI79" s="227">
        <v>948800</v>
      </c>
      <c r="AJ79" s="227">
        <v>976161</v>
      </c>
      <c r="AK79" s="227">
        <v>999853</v>
      </c>
      <c r="AL79" s="227">
        <v>1030884.87</v>
      </c>
      <c r="AM79" s="227">
        <v>1589699</v>
      </c>
      <c r="AN79" s="227">
        <v>1623799</v>
      </c>
      <c r="AO79" s="227">
        <v>1588243</v>
      </c>
      <c r="AP79" s="227">
        <v>1677091.16</v>
      </c>
      <c r="AQ79" s="227">
        <v>1710921</v>
      </c>
      <c r="AR79" s="227">
        <v>1744548</v>
      </c>
      <c r="AS79" s="227">
        <v>1778175</v>
      </c>
      <c r="AT79" s="227">
        <v>1812014.34</v>
      </c>
      <c r="AU79" s="227">
        <v>681936</v>
      </c>
      <c r="AV79" s="227">
        <v>693038</v>
      </c>
      <c r="AW79" s="227">
        <v>0</v>
      </c>
      <c r="AX79" s="227">
        <v>0</v>
      </c>
      <c r="AY79" s="227">
        <v>0</v>
      </c>
      <c r="AZ79" s="227">
        <v>0</v>
      </c>
      <c r="BA79" s="227">
        <v>0</v>
      </c>
    </row>
    <row r="80" spans="1:53">
      <c r="A80" s="227" t="s">
        <v>1007</v>
      </c>
      <c r="B80" s="227">
        <v>707.36</v>
      </c>
      <c r="C80" s="227">
        <v>707</v>
      </c>
      <c r="D80" s="227">
        <v>707</v>
      </c>
      <c r="E80" s="227">
        <v>707</v>
      </c>
      <c r="F80" s="227">
        <v>707.36</v>
      </c>
      <c r="G80" s="227">
        <v>707</v>
      </c>
      <c r="H80" s="227">
        <v>707</v>
      </c>
      <c r="I80" s="227">
        <v>707</v>
      </c>
      <c r="J80" s="227">
        <v>233796.71</v>
      </c>
      <c r="K80" s="227">
        <v>235494</v>
      </c>
      <c r="L80" s="227">
        <v>237191</v>
      </c>
      <c r="M80" s="227">
        <v>242888</v>
      </c>
      <c r="N80" s="227">
        <v>259365.3</v>
      </c>
      <c r="O80" s="227">
        <v>249391</v>
      </c>
      <c r="P80" s="227">
        <v>251735</v>
      </c>
      <c r="Q80" s="227">
        <v>254079</v>
      </c>
      <c r="R80" s="227">
        <v>256422.34</v>
      </c>
      <c r="S80" s="227">
        <v>287116</v>
      </c>
      <c r="T80" s="227">
        <v>288884</v>
      </c>
      <c r="U80" s="227">
        <v>262653</v>
      </c>
      <c r="V80" s="227">
        <v>264422.65999999997</v>
      </c>
      <c r="W80" s="227">
        <v>1258747</v>
      </c>
      <c r="X80" s="227">
        <v>1261962</v>
      </c>
      <c r="Y80" s="227">
        <v>1213985</v>
      </c>
      <c r="Z80" s="227">
        <v>1221974.67</v>
      </c>
      <c r="AA80" s="227">
        <v>1228724</v>
      </c>
      <c r="AB80" s="227">
        <v>1196421</v>
      </c>
      <c r="AC80" s="227">
        <v>1268984</v>
      </c>
      <c r="AD80" s="227">
        <v>1015418.01</v>
      </c>
      <c r="AE80" s="227">
        <v>1056398</v>
      </c>
      <c r="AF80" s="227">
        <v>1045027</v>
      </c>
      <c r="AG80" s="227">
        <v>677059</v>
      </c>
      <c r="AH80" s="227">
        <v>679267.22</v>
      </c>
      <c r="AI80" s="227">
        <v>133203</v>
      </c>
      <c r="AJ80" s="227">
        <v>152578</v>
      </c>
      <c r="AK80" s="227">
        <v>8157</v>
      </c>
      <c r="AL80" s="227">
        <v>8156.69</v>
      </c>
      <c r="AM80" s="227">
        <v>8157</v>
      </c>
      <c r="AN80" s="227">
        <v>8157</v>
      </c>
      <c r="AO80" s="227">
        <v>8157</v>
      </c>
      <c r="AP80" s="227">
        <v>8156.69</v>
      </c>
      <c r="AQ80" s="227">
        <v>8157</v>
      </c>
      <c r="AR80" s="227">
        <v>8157</v>
      </c>
      <c r="AS80" s="227">
        <v>26267</v>
      </c>
      <c r="AT80" s="227">
        <v>23119.45</v>
      </c>
      <c r="AU80" s="227">
        <v>17686</v>
      </c>
      <c r="AV80" s="227">
        <v>5957</v>
      </c>
      <c r="AW80" s="227">
        <v>9674876</v>
      </c>
      <c r="AX80" s="227">
        <v>8423357</v>
      </c>
      <c r="AY80" s="227">
        <v>8382173</v>
      </c>
      <c r="AZ80" s="227">
        <v>8373775</v>
      </c>
      <c r="BA80" s="227">
        <v>8319114</v>
      </c>
    </row>
    <row r="81" spans="1:53">
      <c r="A81" s="227" t="s">
        <v>1008</v>
      </c>
      <c r="B81" s="227">
        <v>114096116.90000001</v>
      </c>
      <c r="C81" s="227">
        <v>112712280</v>
      </c>
      <c r="D81" s="227">
        <v>113504956</v>
      </c>
      <c r="E81" s="227">
        <v>114085699</v>
      </c>
      <c r="F81" s="227">
        <v>68395793.790000007</v>
      </c>
      <c r="G81" s="227">
        <v>70735968</v>
      </c>
      <c r="H81" s="227">
        <v>69196678</v>
      </c>
      <c r="I81" s="227">
        <v>62685129</v>
      </c>
      <c r="J81" s="227">
        <v>62918735.229999997</v>
      </c>
      <c r="K81" s="227">
        <v>60221587</v>
      </c>
      <c r="L81" s="227">
        <v>42286206</v>
      </c>
      <c r="M81" s="227">
        <v>42293656</v>
      </c>
      <c r="N81" s="227">
        <v>42339824.630000003</v>
      </c>
      <c r="O81" s="227">
        <v>33863228</v>
      </c>
      <c r="P81" s="227">
        <v>35622951</v>
      </c>
      <c r="Q81" s="227">
        <v>36334994</v>
      </c>
      <c r="R81" s="227">
        <v>36644143.140000001</v>
      </c>
      <c r="S81" s="227">
        <v>36733949</v>
      </c>
      <c r="T81" s="227">
        <v>36976695</v>
      </c>
      <c r="U81" s="227">
        <v>37651540</v>
      </c>
      <c r="V81" s="227">
        <v>40713617.719999999</v>
      </c>
      <c r="W81" s="227">
        <v>37909120</v>
      </c>
      <c r="X81" s="227">
        <v>33569685</v>
      </c>
      <c r="Y81" s="227">
        <v>32135284</v>
      </c>
      <c r="Z81" s="227">
        <v>33160775.27</v>
      </c>
      <c r="AA81" s="227">
        <v>33363898</v>
      </c>
      <c r="AB81" s="227">
        <v>34504229</v>
      </c>
      <c r="AC81" s="227">
        <v>24879424</v>
      </c>
      <c r="AD81" s="227">
        <v>25256901.039999999</v>
      </c>
      <c r="AE81" s="227">
        <v>26737881</v>
      </c>
      <c r="AF81" s="227">
        <v>27784988</v>
      </c>
      <c r="AG81" s="227">
        <v>29406441</v>
      </c>
      <c r="AH81" s="227">
        <v>29892183.59</v>
      </c>
      <c r="AI81" s="227">
        <v>31293492</v>
      </c>
      <c r="AJ81" s="227">
        <v>30482792</v>
      </c>
      <c r="AK81" s="227">
        <v>29764422</v>
      </c>
      <c r="AL81" s="227">
        <v>28255497.620000001</v>
      </c>
      <c r="AM81" s="227">
        <v>24327388</v>
      </c>
      <c r="AN81" s="227">
        <v>23666308</v>
      </c>
      <c r="AO81" s="227">
        <v>26046322</v>
      </c>
      <c r="AP81" s="227">
        <v>24694309.420000002</v>
      </c>
      <c r="AQ81" s="227">
        <v>24170087</v>
      </c>
      <c r="AR81" s="227">
        <v>25984454</v>
      </c>
      <c r="AS81" s="227">
        <v>25123680</v>
      </c>
      <c r="AT81" s="227">
        <v>25304534.84</v>
      </c>
      <c r="AU81" s="227">
        <v>27622612</v>
      </c>
      <c r="AV81" s="227">
        <v>26783606</v>
      </c>
      <c r="AW81" s="227">
        <v>22293281</v>
      </c>
      <c r="AX81" s="227">
        <v>20259631</v>
      </c>
      <c r="AY81" s="227">
        <v>17761964</v>
      </c>
      <c r="AZ81" s="227">
        <v>16458671</v>
      </c>
      <c r="BA81" s="227">
        <v>18139085</v>
      </c>
    </row>
    <row r="82" spans="1:53">
      <c r="A82" s="227" t="s">
        <v>1009</v>
      </c>
      <c r="B82" s="227">
        <v>144650205.86000001</v>
      </c>
      <c r="C82" s="227">
        <v>147125862</v>
      </c>
      <c r="D82" s="227">
        <v>144121230</v>
      </c>
      <c r="E82" s="227">
        <v>144116945</v>
      </c>
      <c r="F82" s="227">
        <v>89470770.980000004</v>
      </c>
      <c r="G82" s="227">
        <v>92676170</v>
      </c>
      <c r="H82" s="227">
        <v>94142860</v>
      </c>
      <c r="I82" s="227">
        <v>86031883</v>
      </c>
      <c r="J82" s="227">
        <v>87532089.370000005</v>
      </c>
      <c r="K82" s="227">
        <v>84962376</v>
      </c>
      <c r="L82" s="227">
        <v>59093450</v>
      </c>
      <c r="M82" s="227">
        <v>55571487</v>
      </c>
      <c r="N82" s="227">
        <v>56693803.68</v>
      </c>
      <c r="O82" s="227">
        <v>51613078</v>
      </c>
      <c r="P82" s="227">
        <v>53968702</v>
      </c>
      <c r="Q82" s="227">
        <v>49398180</v>
      </c>
      <c r="R82" s="227">
        <v>51522546.600000001</v>
      </c>
      <c r="S82" s="227">
        <v>51679004</v>
      </c>
      <c r="T82" s="227">
        <v>53205822</v>
      </c>
      <c r="U82" s="227">
        <v>54358394</v>
      </c>
      <c r="V82" s="227">
        <v>56243515.359999999</v>
      </c>
      <c r="W82" s="227">
        <v>55061394</v>
      </c>
      <c r="X82" s="227">
        <v>54795307</v>
      </c>
      <c r="Y82" s="227">
        <v>45767476</v>
      </c>
      <c r="Z82" s="227">
        <v>47287266.649999999</v>
      </c>
      <c r="AA82" s="227">
        <v>46067152</v>
      </c>
      <c r="AB82" s="227">
        <v>47094641</v>
      </c>
      <c r="AC82" s="227">
        <v>40582475</v>
      </c>
      <c r="AD82" s="227">
        <v>40715132.969999999</v>
      </c>
      <c r="AE82" s="227">
        <v>40519551</v>
      </c>
      <c r="AF82" s="227">
        <v>39705990</v>
      </c>
      <c r="AG82" s="227">
        <v>43612671</v>
      </c>
      <c r="AH82" s="227">
        <v>44383844.719999999</v>
      </c>
      <c r="AI82" s="227">
        <v>43578764</v>
      </c>
      <c r="AJ82" s="227">
        <v>44389292</v>
      </c>
      <c r="AK82" s="227">
        <v>44094427</v>
      </c>
      <c r="AL82" s="227">
        <v>43610987.670000002</v>
      </c>
      <c r="AM82" s="227">
        <v>42431796</v>
      </c>
      <c r="AN82" s="227">
        <v>36878809</v>
      </c>
      <c r="AO82" s="227">
        <v>35407032</v>
      </c>
      <c r="AP82" s="227">
        <v>34847603.630000003</v>
      </c>
      <c r="AQ82" s="227">
        <v>32402187</v>
      </c>
      <c r="AR82" s="227">
        <v>32983595</v>
      </c>
      <c r="AS82" s="227">
        <v>31577864</v>
      </c>
      <c r="AT82" s="227">
        <v>31887347.739999998</v>
      </c>
      <c r="AU82" s="227">
        <v>33366788</v>
      </c>
      <c r="AV82" s="227">
        <v>34187557</v>
      </c>
      <c r="AW82" s="227">
        <v>30586707</v>
      </c>
      <c r="AX82" s="227">
        <v>28610457</v>
      </c>
      <c r="AY82" s="227">
        <v>25231670</v>
      </c>
      <c r="AZ82" s="227">
        <v>23288179</v>
      </c>
      <c r="BA82" s="227">
        <v>22768066</v>
      </c>
    </row>
    <row r="83" spans="1:53">
      <c r="A83" s="227" t="s">
        <v>1010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</row>
    <row r="84" spans="1:53">
      <c r="A84" s="227" t="s">
        <v>1011</v>
      </c>
      <c r="B84" s="227">
        <v>2244000</v>
      </c>
      <c r="C84" s="227">
        <v>2244000</v>
      </c>
      <c r="D84" s="227">
        <v>2244000</v>
      </c>
      <c r="E84" s="227">
        <v>2244000</v>
      </c>
      <c r="F84" s="227">
        <v>2244000</v>
      </c>
      <c r="G84" s="227">
        <v>2244000</v>
      </c>
      <c r="H84" s="227">
        <v>2244000</v>
      </c>
      <c r="I84" s="227">
        <v>2244000</v>
      </c>
      <c r="J84" s="227">
        <v>2244000</v>
      </c>
      <c r="K84" s="227">
        <v>2244000</v>
      </c>
      <c r="L84" s="227">
        <v>2244000</v>
      </c>
      <c r="M84" s="227">
        <v>2244000</v>
      </c>
      <c r="N84" s="227">
        <v>2244000</v>
      </c>
      <c r="O84" s="227">
        <v>2244000</v>
      </c>
      <c r="P84" s="227">
        <v>2244000</v>
      </c>
      <c r="Q84" s="227">
        <v>2244000</v>
      </c>
      <c r="R84" s="227">
        <v>2244000</v>
      </c>
      <c r="S84" s="227">
        <v>2244000</v>
      </c>
      <c r="T84" s="227">
        <v>2244000</v>
      </c>
      <c r="U84" s="227">
        <v>2244000</v>
      </c>
      <c r="V84" s="227">
        <v>2244000</v>
      </c>
      <c r="W84" s="227">
        <v>2244000</v>
      </c>
      <c r="X84" s="227">
        <v>2244000</v>
      </c>
      <c r="Y84" s="227">
        <v>2244000</v>
      </c>
      <c r="Z84" s="227">
        <v>2244000</v>
      </c>
      <c r="AA84" s="227">
        <v>2244000</v>
      </c>
      <c r="AB84" s="227">
        <v>2244000</v>
      </c>
      <c r="AC84" s="227">
        <v>2244000</v>
      </c>
      <c r="AD84" s="227">
        <v>2244000</v>
      </c>
      <c r="AE84" s="227">
        <v>2244000</v>
      </c>
      <c r="AF84" s="227">
        <v>2244000</v>
      </c>
      <c r="AG84" s="227">
        <v>2178816</v>
      </c>
      <c r="AH84" s="227">
        <v>2178816</v>
      </c>
      <c r="AI84" s="227">
        <v>2178816</v>
      </c>
      <c r="AJ84" s="227">
        <v>2178816</v>
      </c>
      <c r="AK84" s="227">
        <v>2178816</v>
      </c>
      <c r="AL84" s="227">
        <v>2178816</v>
      </c>
      <c r="AM84" s="227">
        <v>2178816</v>
      </c>
      <c r="AN84" s="227">
        <v>2178816</v>
      </c>
      <c r="AO84" s="227">
        <v>2178816</v>
      </c>
      <c r="AP84" s="227">
        <v>2178816</v>
      </c>
      <c r="AQ84" s="227">
        <v>2178816</v>
      </c>
      <c r="AR84" s="227">
        <v>2178816</v>
      </c>
      <c r="AS84" s="227">
        <v>2178816</v>
      </c>
      <c r="AT84" s="227">
        <v>2178816</v>
      </c>
      <c r="AU84" s="227">
        <v>2178816</v>
      </c>
      <c r="AV84" s="227">
        <v>2178816</v>
      </c>
      <c r="AW84" s="227">
        <v>2178816</v>
      </c>
      <c r="AX84" s="227">
        <v>2178816</v>
      </c>
      <c r="AY84" s="227">
        <v>2178816</v>
      </c>
      <c r="AZ84" s="227">
        <v>2178816</v>
      </c>
      <c r="BA84" s="227">
        <v>2178816</v>
      </c>
    </row>
    <row r="85" spans="1:53">
      <c r="A85" s="227" t="s">
        <v>1012</v>
      </c>
      <c r="B85" s="227">
        <v>2244000</v>
      </c>
      <c r="C85" s="227">
        <v>2244000</v>
      </c>
      <c r="D85" s="227">
        <v>2244000</v>
      </c>
      <c r="E85" s="227">
        <v>2244000</v>
      </c>
      <c r="F85" s="227">
        <v>2244000</v>
      </c>
      <c r="G85" s="227">
        <v>2244000</v>
      </c>
      <c r="H85" s="227">
        <v>2244000</v>
      </c>
      <c r="I85" s="227">
        <v>2244000</v>
      </c>
      <c r="J85" s="227">
        <v>2244000</v>
      </c>
      <c r="K85" s="227">
        <v>2244000</v>
      </c>
      <c r="L85" s="227">
        <v>2244000</v>
      </c>
      <c r="M85" s="227">
        <v>2244000</v>
      </c>
      <c r="N85" s="227">
        <v>2244000</v>
      </c>
      <c r="O85" s="227">
        <v>2244000</v>
      </c>
      <c r="P85" s="227">
        <v>2244000</v>
      </c>
      <c r="Q85" s="227">
        <v>2244000</v>
      </c>
      <c r="R85" s="227">
        <v>2244000</v>
      </c>
      <c r="S85" s="227">
        <v>2244000</v>
      </c>
      <c r="T85" s="227">
        <v>2244000</v>
      </c>
      <c r="U85" s="227">
        <v>2244000</v>
      </c>
      <c r="V85" s="227">
        <v>2244000</v>
      </c>
      <c r="W85" s="227">
        <v>2244000</v>
      </c>
      <c r="X85" s="227">
        <v>2244000</v>
      </c>
      <c r="Y85" s="227">
        <v>2244000</v>
      </c>
      <c r="Z85" s="227">
        <v>2244000</v>
      </c>
      <c r="AA85" s="227">
        <v>2244000</v>
      </c>
      <c r="AB85" s="227">
        <v>2244000</v>
      </c>
      <c r="AC85" s="227">
        <v>2244000</v>
      </c>
      <c r="AD85" s="227">
        <v>2244000</v>
      </c>
      <c r="AE85" s="227">
        <v>2244000</v>
      </c>
      <c r="AF85" s="227">
        <v>2244000</v>
      </c>
      <c r="AG85" s="227">
        <v>2178816</v>
      </c>
      <c r="AH85" s="227">
        <v>2178816</v>
      </c>
      <c r="AI85" s="227">
        <v>2178816</v>
      </c>
      <c r="AJ85" s="227">
        <v>2178816</v>
      </c>
      <c r="AK85" s="227">
        <v>2178816</v>
      </c>
      <c r="AL85" s="227">
        <v>2178816</v>
      </c>
      <c r="AM85" s="227">
        <v>2178816</v>
      </c>
      <c r="AN85" s="227">
        <v>2178816</v>
      </c>
      <c r="AO85" s="227">
        <v>2178816</v>
      </c>
      <c r="AP85" s="227">
        <v>2178816</v>
      </c>
      <c r="AQ85" s="227">
        <v>2178816</v>
      </c>
      <c r="AR85" s="227">
        <v>2178816</v>
      </c>
      <c r="AS85" s="227">
        <v>2178816</v>
      </c>
      <c r="AT85" s="227">
        <v>2178816</v>
      </c>
      <c r="AU85" s="227">
        <v>2178816</v>
      </c>
      <c r="AV85" s="227">
        <v>2178816</v>
      </c>
      <c r="AW85" s="227">
        <v>2178816</v>
      </c>
      <c r="AX85" s="227">
        <v>2178816</v>
      </c>
      <c r="AY85" s="227">
        <v>2178816</v>
      </c>
      <c r="AZ85" s="227">
        <v>2178816</v>
      </c>
      <c r="BA85" s="227">
        <v>2178816</v>
      </c>
    </row>
    <row r="86" spans="1:53">
      <c r="A86" s="227" t="s">
        <v>1013</v>
      </c>
      <c r="B86" s="227">
        <v>2244000</v>
      </c>
      <c r="C86" s="227">
        <v>2244000</v>
      </c>
      <c r="D86" s="227">
        <v>2244000</v>
      </c>
      <c r="E86" s="227">
        <v>2244000</v>
      </c>
      <c r="F86" s="227">
        <v>2244000</v>
      </c>
      <c r="G86" s="227">
        <v>2244000</v>
      </c>
      <c r="H86" s="227">
        <v>2244000</v>
      </c>
      <c r="I86" s="227">
        <v>2244000</v>
      </c>
      <c r="J86" s="227">
        <v>2244000</v>
      </c>
      <c r="K86" s="227">
        <v>2244000</v>
      </c>
      <c r="L86" s="227">
        <v>2244000</v>
      </c>
      <c r="M86" s="227">
        <v>2244000</v>
      </c>
      <c r="N86" s="227">
        <v>2244000</v>
      </c>
      <c r="O86" s="227">
        <v>2244000</v>
      </c>
      <c r="P86" s="227">
        <v>2244000</v>
      </c>
      <c r="Q86" s="227">
        <v>2244000</v>
      </c>
      <c r="R86" s="227">
        <v>2244000</v>
      </c>
      <c r="S86" s="227">
        <v>2244000</v>
      </c>
      <c r="T86" s="227">
        <v>2244000</v>
      </c>
      <c r="U86" s="227">
        <v>2244000</v>
      </c>
      <c r="V86" s="227">
        <v>2244000</v>
      </c>
      <c r="W86" s="227">
        <v>2244000</v>
      </c>
      <c r="X86" s="227">
        <v>2244000</v>
      </c>
      <c r="Y86" s="227">
        <v>2244000</v>
      </c>
      <c r="Z86" s="227">
        <v>2244000</v>
      </c>
      <c r="AA86" s="227">
        <v>2244000</v>
      </c>
      <c r="AB86" s="227">
        <v>2244000</v>
      </c>
      <c r="AC86" s="227">
        <v>2244000</v>
      </c>
      <c r="AD86" s="227">
        <v>2244000</v>
      </c>
      <c r="AE86" s="227">
        <v>2244000</v>
      </c>
      <c r="AF86" s="227">
        <v>2244000</v>
      </c>
      <c r="AG86" s="227">
        <v>2178816</v>
      </c>
      <c r="AH86" s="227">
        <v>2178816</v>
      </c>
      <c r="AI86" s="227">
        <v>2178816</v>
      </c>
      <c r="AJ86" s="227">
        <v>2178816</v>
      </c>
      <c r="AK86" s="227">
        <v>2178816</v>
      </c>
      <c r="AL86" s="227">
        <v>2178816</v>
      </c>
      <c r="AM86" s="227">
        <v>2178816</v>
      </c>
      <c r="AN86" s="227">
        <v>2178816</v>
      </c>
      <c r="AO86" s="227">
        <v>2178816</v>
      </c>
      <c r="AP86" s="227">
        <v>2178816</v>
      </c>
      <c r="AQ86" s="227">
        <v>2178816</v>
      </c>
      <c r="AR86" s="227">
        <v>2178816</v>
      </c>
      <c r="AS86" s="227">
        <v>2178816</v>
      </c>
      <c r="AT86" s="227">
        <v>2178816</v>
      </c>
      <c r="AU86" s="227">
        <v>2178816</v>
      </c>
      <c r="AV86" s="227">
        <v>2178816</v>
      </c>
      <c r="AW86" s="227">
        <v>2178816</v>
      </c>
      <c r="AX86" s="227">
        <v>2178816</v>
      </c>
      <c r="AY86" s="227">
        <v>2178816</v>
      </c>
      <c r="AZ86" s="227">
        <v>2178816</v>
      </c>
      <c r="BA86" s="227">
        <v>2178816</v>
      </c>
    </row>
    <row r="87" spans="1:53">
      <c r="A87" s="227" t="s">
        <v>1014</v>
      </c>
      <c r="B87" s="227">
        <v>2244000</v>
      </c>
      <c r="C87" s="227">
        <v>2244000</v>
      </c>
      <c r="D87" s="227">
        <v>2244000</v>
      </c>
      <c r="E87" s="227">
        <v>2244000</v>
      </c>
      <c r="F87" s="227">
        <v>2244000</v>
      </c>
      <c r="G87" s="227">
        <v>2244000</v>
      </c>
      <c r="H87" s="227">
        <v>2244000</v>
      </c>
      <c r="I87" s="227">
        <v>2244000</v>
      </c>
      <c r="J87" s="227">
        <v>2244000</v>
      </c>
      <c r="K87" s="227">
        <v>2244000</v>
      </c>
      <c r="L87" s="227">
        <v>2244000</v>
      </c>
      <c r="M87" s="227">
        <v>2244000</v>
      </c>
      <c r="N87" s="227">
        <v>2244000</v>
      </c>
      <c r="O87" s="227">
        <v>2244000</v>
      </c>
      <c r="P87" s="227">
        <v>2244000</v>
      </c>
      <c r="Q87" s="227">
        <v>2244000</v>
      </c>
      <c r="R87" s="227">
        <v>2244000</v>
      </c>
      <c r="S87" s="227">
        <v>2244000</v>
      </c>
      <c r="T87" s="227">
        <v>2244000</v>
      </c>
      <c r="U87" s="227">
        <v>2244000</v>
      </c>
      <c r="V87" s="227">
        <v>2244000</v>
      </c>
      <c r="W87" s="227">
        <v>2244000</v>
      </c>
      <c r="X87" s="227">
        <v>2244000</v>
      </c>
      <c r="Y87" s="227">
        <v>2244000</v>
      </c>
      <c r="Z87" s="227">
        <v>2244000</v>
      </c>
      <c r="AA87" s="227">
        <v>2244000</v>
      </c>
      <c r="AB87" s="227">
        <v>2244000</v>
      </c>
      <c r="AC87" s="227">
        <v>2244000</v>
      </c>
      <c r="AD87" s="227">
        <v>2244000</v>
      </c>
      <c r="AE87" s="227">
        <v>2244000</v>
      </c>
      <c r="AF87" s="227">
        <v>2244000</v>
      </c>
      <c r="AG87" s="227">
        <v>2178816</v>
      </c>
      <c r="AH87" s="227">
        <v>2178816</v>
      </c>
      <c r="AI87" s="227">
        <v>2178816</v>
      </c>
      <c r="AJ87" s="227">
        <v>2178816</v>
      </c>
      <c r="AK87" s="227">
        <v>2178816</v>
      </c>
      <c r="AL87" s="227">
        <v>2178816</v>
      </c>
      <c r="AM87" s="227">
        <v>2178816</v>
      </c>
      <c r="AN87" s="227">
        <v>2178816</v>
      </c>
      <c r="AO87" s="227">
        <v>2178816</v>
      </c>
      <c r="AP87" s="227">
        <v>2178816</v>
      </c>
      <c r="AQ87" s="227">
        <v>2178816</v>
      </c>
      <c r="AR87" s="227">
        <v>2178816</v>
      </c>
      <c r="AS87" s="227">
        <v>2178816</v>
      </c>
      <c r="AT87" s="227">
        <v>2178816</v>
      </c>
      <c r="AU87" s="227">
        <v>2178816</v>
      </c>
      <c r="AV87" s="227">
        <v>2178816</v>
      </c>
      <c r="AW87" s="227">
        <v>2178816</v>
      </c>
      <c r="AX87" s="227">
        <v>2178816</v>
      </c>
      <c r="AY87" s="227">
        <v>2178816</v>
      </c>
      <c r="AZ87" s="227">
        <v>2178816</v>
      </c>
      <c r="BA87" s="227">
        <v>2178816</v>
      </c>
    </row>
    <row r="88" spans="1:53">
      <c r="A88" s="227" t="s">
        <v>1015</v>
      </c>
      <c r="B88" s="227">
        <v>8558557.8499999996</v>
      </c>
      <c r="C88" s="227">
        <v>8558558</v>
      </c>
      <c r="D88" s="227">
        <v>8558558</v>
      </c>
      <c r="E88" s="227">
        <v>8558558</v>
      </c>
      <c r="F88" s="227">
        <v>8558557.8499999996</v>
      </c>
      <c r="G88" s="227">
        <v>8558558</v>
      </c>
      <c r="H88" s="227">
        <v>8558558</v>
      </c>
      <c r="I88" s="227">
        <v>8558558</v>
      </c>
      <c r="J88" s="227">
        <v>8558557.8499999996</v>
      </c>
      <c r="K88" s="227">
        <v>8558558</v>
      </c>
      <c r="L88" s="227">
        <v>8558558</v>
      </c>
      <c r="M88" s="227">
        <v>8558558</v>
      </c>
      <c r="N88" s="227">
        <v>8558557.8499999996</v>
      </c>
      <c r="O88" s="227">
        <v>8558558</v>
      </c>
      <c r="P88" s="227">
        <v>8558558</v>
      </c>
      <c r="Q88" s="227">
        <v>8558558</v>
      </c>
      <c r="R88" s="227">
        <v>8558557.8499999996</v>
      </c>
      <c r="S88" s="227">
        <v>8558558</v>
      </c>
      <c r="T88" s="227">
        <v>8558558</v>
      </c>
      <c r="U88" s="227">
        <v>8558558</v>
      </c>
      <c r="V88" s="227">
        <v>8558557.8499999996</v>
      </c>
      <c r="W88" s="227">
        <v>8558558</v>
      </c>
      <c r="X88" s="227">
        <v>8558558</v>
      </c>
      <c r="Y88" s="227">
        <v>8558558</v>
      </c>
      <c r="Z88" s="227">
        <v>8558557.8499999996</v>
      </c>
      <c r="AA88" s="227">
        <v>8558558</v>
      </c>
      <c r="AB88" s="227">
        <v>8558558</v>
      </c>
      <c r="AC88" s="227">
        <v>8558558</v>
      </c>
      <c r="AD88" s="227">
        <v>8558557.8499999996</v>
      </c>
      <c r="AE88" s="227">
        <v>8558558</v>
      </c>
      <c r="AF88" s="227">
        <v>8558558</v>
      </c>
      <c r="AG88" s="227">
        <v>2007566</v>
      </c>
      <c r="AH88" s="227">
        <v>2007565.85</v>
      </c>
      <c r="AI88" s="227">
        <v>2007566</v>
      </c>
      <c r="AJ88" s="227">
        <v>2007566</v>
      </c>
      <c r="AK88" s="227">
        <v>2007566</v>
      </c>
      <c r="AL88" s="227">
        <v>2007565.85</v>
      </c>
      <c r="AM88" s="227">
        <v>2007566</v>
      </c>
      <c r="AN88" s="227">
        <v>2007566</v>
      </c>
      <c r="AO88" s="227">
        <v>2007566</v>
      </c>
      <c r="AP88" s="227">
        <v>2007565.85</v>
      </c>
      <c r="AQ88" s="227">
        <v>2007566</v>
      </c>
      <c r="AR88" s="227">
        <v>2007566</v>
      </c>
      <c r="AS88" s="227">
        <v>2007566</v>
      </c>
      <c r="AT88" s="227">
        <v>2007565.85</v>
      </c>
      <c r="AU88" s="227">
        <v>2007566</v>
      </c>
      <c r="AV88" s="227">
        <v>2007566</v>
      </c>
      <c r="AW88" s="227">
        <v>2007566</v>
      </c>
      <c r="AX88" s="227">
        <v>2007566</v>
      </c>
      <c r="AY88" s="227">
        <v>2007566</v>
      </c>
      <c r="AZ88" s="227">
        <v>2007566</v>
      </c>
      <c r="BA88" s="227">
        <v>2007566</v>
      </c>
    </row>
    <row r="89" spans="1:53">
      <c r="A89" s="227" t="s">
        <v>1016</v>
      </c>
      <c r="B89" s="227">
        <v>8558557.8499999996</v>
      </c>
      <c r="C89" s="227">
        <v>8558558</v>
      </c>
      <c r="D89" s="227">
        <v>8558558</v>
      </c>
      <c r="E89" s="227">
        <v>8558558</v>
      </c>
      <c r="F89" s="227">
        <v>8558557.8499999996</v>
      </c>
      <c r="G89" s="227">
        <v>8558558</v>
      </c>
      <c r="H89" s="227">
        <v>8558558</v>
      </c>
      <c r="I89" s="227">
        <v>8558558</v>
      </c>
      <c r="J89" s="227">
        <v>8558557.8499999996</v>
      </c>
      <c r="K89" s="227">
        <v>8558558</v>
      </c>
      <c r="L89" s="227">
        <v>8558558</v>
      </c>
      <c r="M89" s="227">
        <v>8558558</v>
      </c>
      <c r="N89" s="227">
        <v>8558557.8499999996</v>
      </c>
      <c r="O89" s="227">
        <v>8558558</v>
      </c>
      <c r="P89" s="227">
        <v>8558558</v>
      </c>
      <c r="Q89" s="227">
        <v>8558558</v>
      </c>
      <c r="R89" s="227">
        <v>8558557.8499999996</v>
      </c>
      <c r="S89" s="227">
        <v>8558558</v>
      </c>
      <c r="T89" s="227">
        <v>8558558</v>
      </c>
      <c r="U89" s="227">
        <v>8558558</v>
      </c>
      <c r="V89" s="227">
        <v>8558557.8499999996</v>
      </c>
      <c r="W89" s="227">
        <v>8558558</v>
      </c>
      <c r="X89" s="227">
        <v>8558558</v>
      </c>
      <c r="Y89" s="227">
        <v>8558558</v>
      </c>
      <c r="Z89" s="227">
        <v>8558557.8499999996</v>
      </c>
      <c r="AA89" s="227">
        <v>8558558</v>
      </c>
      <c r="AB89" s="227">
        <v>8558558</v>
      </c>
      <c r="AC89" s="227">
        <v>8558558</v>
      </c>
      <c r="AD89" s="227">
        <v>8558557.8499999996</v>
      </c>
      <c r="AE89" s="227">
        <v>8558558</v>
      </c>
      <c r="AF89" s="227">
        <v>8558558</v>
      </c>
      <c r="AG89" s="227">
        <v>2007566</v>
      </c>
      <c r="AH89" s="227">
        <v>2007565.85</v>
      </c>
      <c r="AI89" s="227">
        <v>2007566</v>
      </c>
      <c r="AJ89" s="227">
        <v>2007566</v>
      </c>
      <c r="AK89" s="227">
        <v>2007566</v>
      </c>
      <c r="AL89" s="227">
        <v>2007565.85</v>
      </c>
      <c r="AM89" s="227">
        <v>2007566</v>
      </c>
      <c r="AN89" s="227">
        <v>2007566</v>
      </c>
      <c r="AO89" s="227">
        <v>2007566</v>
      </c>
      <c r="AP89" s="227">
        <v>2007565.85</v>
      </c>
      <c r="AQ89" s="227">
        <v>2007566</v>
      </c>
      <c r="AR89" s="227">
        <v>2007566</v>
      </c>
      <c r="AS89" s="227">
        <v>2007566</v>
      </c>
      <c r="AT89" s="227">
        <v>2007565.85</v>
      </c>
      <c r="AU89" s="227">
        <v>2007566</v>
      </c>
      <c r="AV89" s="227">
        <v>2007566</v>
      </c>
      <c r="AW89" s="227">
        <v>2007566</v>
      </c>
      <c r="AX89" s="227">
        <v>2007566</v>
      </c>
      <c r="AY89" s="227">
        <v>2007566</v>
      </c>
      <c r="AZ89" s="227">
        <v>2007566</v>
      </c>
      <c r="BA89" s="227">
        <v>2007566</v>
      </c>
    </row>
    <row r="90" spans="1:53">
      <c r="A90" s="227" t="s">
        <v>1017</v>
      </c>
      <c r="B90" s="227">
        <v>58919963.520000003</v>
      </c>
      <c r="C90" s="227">
        <v>56958133</v>
      </c>
      <c r="D90" s="227">
        <v>54477594</v>
      </c>
      <c r="E90" s="227">
        <v>57587066</v>
      </c>
      <c r="F90" s="227">
        <v>61681482.399999999</v>
      </c>
      <c r="G90" s="227">
        <v>57984736</v>
      </c>
      <c r="H90" s="227">
        <v>55233807</v>
      </c>
      <c r="I90" s="227">
        <v>57918678</v>
      </c>
      <c r="J90" s="227">
        <v>55231535.399999999</v>
      </c>
      <c r="K90" s="227">
        <v>53077462</v>
      </c>
      <c r="L90" s="227">
        <v>50420650</v>
      </c>
      <c r="M90" s="227">
        <v>53768276</v>
      </c>
      <c r="N90" s="227">
        <v>51114634.030000001</v>
      </c>
      <c r="O90" s="227">
        <v>48790793</v>
      </c>
      <c r="P90" s="227">
        <v>42810352</v>
      </c>
      <c r="Q90" s="227">
        <v>44052290</v>
      </c>
      <c r="R90" s="227">
        <v>41276432.490000002</v>
      </c>
      <c r="S90" s="227">
        <v>39057881</v>
      </c>
      <c r="T90" s="227">
        <v>36715441</v>
      </c>
      <c r="U90" s="227">
        <v>37563900</v>
      </c>
      <c r="V90" s="227">
        <v>35174147.219999999</v>
      </c>
      <c r="W90" s="227">
        <v>33310106</v>
      </c>
      <c r="X90" s="227">
        <v>31494232</v>
      </c>
      <c r="Y90" s="227">
        <v>32405203</v>
      </c>
      <c r="Z90" s="227">
        <v>30258195.649999999</v>
      </c>
      <c r="AA90" s="227">
        <v>28437701</v>
      </c>
      <c r="AB90" s="227">
        <v>26502903</v>
      </c>
      <c r="AC90" s="227">
        <v>27129795</v>
      </c>
      <c r="AD90" s="227">
        <v>25419599.170000002</v>
      </c>
      <c r="AE90" s="227">
        <v>23669628</v>
      </c>
      <c r="AF90" s="227">
        <v>22210255</v>
      </c>
      <c r="AG90" s="227">
        <v>22866558</v>
      </c>
      <c r="AH90" s="227">
        <v>21210725.489999998</v>
      </c>
      <c r="AI90" s="227">
        <v>20101319</v>
      </c>
      <c r="AJ90" s="227">
        <v>17257933</v>
      </c>
      <c r="AK90" s="227">
        <v>16892703</v>
      </c>
      <c r="AL90" s="227">
        <v>15828189.82</v>
      </c>
      <c r="AM90" s="227">
        <v>15160697</v>
      </c>
      <c r="AN90" s="227">
        <v>14772097</v>
      </c>
      <c r="AO90" s="227">
        <v>14951866</v>
      </c>
      <c r="AP90" s="227">
        <v>14406674.380000001</v>
      </c>
      <c r="AQ90" s="227">
        <v>14561886</v>
      </c>
      <c r="AR90" s="227">
        <v>14391481</v>
      </c>
      <c r="AS90" s="227">
        <v>15490677</v>
      </c>
      <c r="AT90" s="227">
        <v>14539839.800000001</v>
      </c>
      <c r="AU90" s="227">
        <v>11328424</v>
      </c>
      <c r="AV90" s="227">
        <v>10778386</v>
      </c>
      <c r="AW90" s="227">
        <v>10910398</v>
      </c>
      <c r="AX90" s="227">
        <v>10307220</v>
      </c>
      <c r="AY90" s="227">
        <v>9830696</v>
      </c>
      <c r="AZ90" s="227">
        <v>9258161</v>
      </c>
      <c r="BA90" s="227">
        <v>9457709</v>
      </c>
    </row>
    <row r="91" spans="1:53">
      <c r="A91" s="227" t="s">
        <v>1018</v>
      </c>
      <c r="B91" s="227">
        <v>224400</v>
      </c>
      <c r="C91" s="227">
        <v>224400</v>
      </c>
      <c r="D91" s="227">
        <v>224400</v>
      </c>
      <c r="E91" s="227">
        <v>224400</v>
      </c>
      <c r="F91" s="227">
        <v>224400</v>
      </c>
      <c r="G91" s="227">
        <v>224400</v>
      </c>
      <c r="H91" s="227">
        <v>224400</v>
      </c>
      <c r="I91" s="227">
        <v>224400</v>
      </c>
      <c r="J91" s="227">
        <v>224400</v>
      </c>
      <c r="K91" s="227">
        <v>224400</v>
      </c>
      <c r="L91" s="227">
        <v>224400</v>
      </c>
      <c r="M91" s="227">
        <v>224400</v>
      </c>
      <c r="N91" s="227">
        <v>224400</v>
      </c>
      <c r="O91" s="227">
        <v>224400</v>
      </c>
      <c r="P91" s="227">
        <v>224400</v>
      </c>
      <c r="Q91" s="227">
        <v>224400</v>
      </c>
      <c r="R91" s="227">
        <v>224400</v>
      </c>
      <c r="S91" s="227">
        <v>224400</v>
      </c>
      <c r="T91" s="227">
        <v>224400</v>
      </c>
      <c r="U91" s="227">
        <v>224400</v>
      </c>
      <c r="V91" s="227">
        <v>224400</v>
      </c>
      <c r="W91" s="227">
        <v>224400</v>
      </c>
      <c r="X91" s="227">
        <v>224400</v>
      </c>
      <c r="Y91" s="227">
        <v>224400</v>
      </c>
      <c r="Z91" s="227">
        <v>224400</v>
      </c>
      <c r="AA91" s="227">
        <v>224400</v>
      </c>
      <c r="AB91" s="227">
        <v>224400</v>
      </c>
      <c r="AC91" s="227">
        <v>224400</v>
      </c>
      <c r="AD91" s="227">
        <v>224400</v>
      </c>
      <c r="AE91" s="227">
        <v>217882</v>
      </c>
      <c r="AF91" s="227">
        <v>217882</v>
      </c>
      <c r="AG91" s="227">
        <v>217882</v>
      </c>
      <c r="AH91" s="227">
        <v>217881.60000000001</v>
      </c>
      <c r="AI91" s="227">
        <v>217882</v>
      </c>
      <c r="AJ91" s="227">
        <v>217882</v>
      </c>
      <c r="AK91" s="227">
        <v>217882</v>
      </c>
      <c r="AL91" s="227">
        <v>217881.60000000001</v>
      </c>
      <c r="AM91" s="227">
        <v>217882</v>
      </c>
      <c r="AN91" s="227">
        <v>217882</v>
      </c>
      <c r="AO91" s="227">
        <v>217882</v>
      </c>
      <c r="AP91" s="227">
        <v>217881.60000000001</v>
      </c>
      <c r="AQ91" s="227">
        <v>217882</v>
      </c>
      <c r="AR91" s="227">
        <v>217882</v>
      </c>
      <c r="AS91" s="227">
        <v>217882</v>
      </c>
      <c r="AT91" s="227">
        <v>217881.60000000001</v>
      </c>
      <c r="AU91" s="227">
        <v>217882</v>
      </c>
      <c r="AV91" s="227">
        <v>217882</v>
      </c>
      <c r="AW91" s="227">
        <v>217882</v>
      </c>
      <c r="AX91" s="227">
        <v>217882</v>
      </c>
      <c r="AY91" s="227">
        <v>217882</v>
      </c>
      <c r="AZ91" s="227">
        <v>217882</v>
      </c>
      <c r="BA91" s="227">
        <v>217882</v>
      </c>
    </row>
    <row r="92" spans="1:53">
      <c r="A92" s="227" t="s">
        <v>1019</v>
      </c>
      <c r="B92" s="227">
        <v>224400</v>
      </c>
      <c r="C92" s="227">
        <v>224400</v>
      </c>
      <c r="D92" s="227">
        <v>224400</v>
      </c>
      <c r="E92" s="227">
        <v>224400</v>
      </c>
      <c r="F92" s="227">
        <v>224400</v>
      </c>
      <c r="G92" s="227">
        <v>224400</v>
      </c>
      <c r="H92" s="227">
        <v>224400</v>
      </c>
      <c r="I92" s="227">
        <v>224400</v>
      </c>
      <c r="J92" s="227">
        <v>224400</v>
      </c>
      <c r="K92" s="227">
        <v>224400</v>
      </c>
      <c r="L92" s="227">
        <v>224400</v>
      </c>
      <c r="M92" s="227">
        <v>224400</v>
      </c>
      <c r="N92" s="227">
        <v>224400</v>
      </c>
      <c r="O92" s="227">
        <v>224400</v>
      </c>
      <c r="P92" s="227">
        <v>224400</v>
      </c>
      <c r="Q92" s="227">
        <v>224400</v>
      </c>
      <c r="R92" s="227">
        <v>224400</v>
      </c>
      <c r="S92" s="227">
        <v>224400</v>
      </c>
      <c r="T92" s="227">
        <v>224400</v>
      </c>
      <c r="U92" s="227">
        <v>224400</v>
      </c>
      <c r="V92" s="227">
        <v>224400</v>
      </c>
      <c r="W92" s="227">
        <v>224400</v>
      </c>
      <c r="X92" s="227">
        <v>224400</v>
      </c>
      <c r="Y92" s="227">
        <v>224400</v>
      </c>
      <c r="Z92" s="227">
        <v>224400</v>
      </c>
      <c r="AA92" s="227">
        <v>224400</v>
      </c>
      <c r="AB92" s="227">
        <v>224400</v>
      </c>
      <c r="AC92" s="227">
        <v>224400</v>
      </c>
      <c r="AD92" s="227">
        <v>224400</v>
      </c>
      <c r="AE92" s="227">
        <v>217882</v>
      </c>
      <c r="AF92" s="227">
        <v>217882</v>
      </c>
      <c r="AG92" s="227">
        <v>217882</v>
      </c>
      <c r="AH92" s="227">
        <v>217881.60000000001</v>
      </c>
      <c r="AI92" s="227">
        <v>217882</v>
      </c>
      <c r="AJ92" s="227">
        <v>217882</v>
      </c>
      <c r="AK92" s="227">
        <v>217882</v>
      </c>
      <c r="AL92" s="227">
        <v>217881.60000000001</v>
      </c>
      <c r="AM92" s="227">
        <v>217882</v>
      </c>
      <c r="AN92" s="227">
        <v>217882</v>
      </c>
      <c r="AO92" s="227">
        <v>217882</v>
      </c>
      <c r="AP92" s="227">
        <v>217881.60000000001</v>
      </c>
      <c r="AQ92" s="227">
        <v>217882</v>
      </c>
      <c r="AR92" s="227">
        <v>217882</v>
      </c>
      <c r="AS92" s="227">
        <v>217882</v>
      </c>
      <c r="AT92" s="227">
        <v>217881.60000000001</v>
      </c>
      <c r="AU92" s="227">
        <v>217882</v>
      </c>
      <c r="AV92" s="227">
        <v>217882</v>
      </c>
      <c r="AW92" s="227">
        <v>217882</v>
      </c>
      <c r="AX92" s="227">
        <v>217882</v>
      </c>
      <c r="AY92" s="227">
        <v>217882</v>
      </c>
      <c r="AZ92" s="227">
        <v>217882</v>
      </c>
      <c r="BA92" s="227">
        <v>217882</v>
      </c>
    </row>
    <row r="93" spans="1:53">
      <c r="A93" s="227" t="s">
        <v>1020</v>
      </c>
      <c r="B93" s="227">
        <v>58695563.520000003</v>
      </c>
      <c r="C93" s="227">
        <v>56733733</v>
      </c>
      <c r="D93" s="227">
        <v>54253194</v>
      </c>
      <c r="E93" s="227">
        <v>57362666</v>
      </c>
      <c r="F93" s="227">
        <v>61457082.399999999</v>
      </c>
      <c r="G93" s="227">
        <v>57760336</v>
      </c>
      <c r="H93" s="227">
        <v>55009407</v>
      </c>
      <c r="I93" s="227">
        <v>57694278</v>
      </c>
      <c r="J93" s="227">
        <v>55007135.399999999</v>
      </c>
      <c r="K93" s="227">
        <v>52853062</v>
      </c>
      <c r="L93" s="227">
        <v>50196250</v>
      </c>
      <c r="M93" s="227">
        <v>53543876</v>
      </c>
      <c r="N93" s="227">
        <v>50890234.030000001</v>
      </c>
      <c r="O93" s="227">
        <v>48566393</v>
      </c>
      <c r="P93" s="227">
        <v>42585952</v>
      </c>
      <c r="Q93" s="227">
        <v>43827890</v>
      </c>
      <c r="R93" s="227">
        <v>41052032.490000002</v>
      </c>
      <c r="S93" s="227">
        <v>38833481</v>
      </c>
      <c r="T93" s="227">
        <v>36491041</v>
      </c>
      <c r="U93" s="227">
        <v>37339500</v>
      </c>
      <c r="V93" s="227">
        <v>34949747.219999999</v>
      </c>
      <c r="W93" s="227">
        <v>33085706</v>
      </c>
      <c r="X93" s="227">
        <v>31269832</v>
      </c>
      <c r="Y93" s="227">
        <v>32180803</v>
      </c>
      <c r="Z93" s="227">
        <v>30033795.649999999</v>
      </c>
      <c r="AA93" s="227">
        <v>28213301</v>
      </c>
      <c r="AB93" s="227">
        <v>26278503</v>
      </c>
      <c r="AC93" s="227">
        <v>26905395</v>
      </c>
      <c r="AD93" s="227">
        <v>25195199.170000002</v>
      </c>
      <c r="AE93" s="227">
        <v>23451746</v>
      </c>
      <c r="AF93" s="227">
        <v>21992373</v>
      </c>
      <c r="AG93" s="227">
        <v>22648676</v>
      </c>
      <c r="AH93" s="227">
        <v>20992843.890000001</v>
      </c>
      <c r="AI93" s="227">
        <v>19883437</v>
      </c>
      <c r="AJ93" s="227">
        <v>17040051</v>
      </c>
      <c r="AK93" s="227">
        <v>16674821</v>
      </c>
      <c r="AL93" s="227">
        <v>15610308.220000001</v>
      </c>
      <c r="AM93" s="227">
        <v>14942815</v>
      </c>
      <c r="AN93" s="227">
        <v>14554215</v>
      </c>
      <c r="AO93" s="227">
        <v>14733984</v>
      </c>
      <c r="AP93" s="227">
        <v>14188792.779999999</v>
      </c>
      <c r="AQ93" s="227">
        <v>14344004</v>
      </c>
      <c r="AR93" s="227">
        <v>14173599</v>
      </c>
      <c r="AS93" s="227">
        <v>15272795</v>
      </c>
      <c r="AT93" s="227">
        <v>14321958.199999999</v>
      </c>
      <c r="AU93" s="227">
        <v>11110542</v>
      </c>
      <c r="AV93" s="227">
        <v>10560504</v>
      </c>
      <c r="AW93" s="227">
        <v>10692516</v>
      </c>
      <c r="AX93" s="227">
        <v>10089338</v>
      </c>
      <c r="AY93" s="227">
        <v>9612814</v>
      </c>
      <c r="AZ93" s="227">
        <v>9040279</v>
      </c>
      <c r="BA93" s="227">
        <v>9239827</v>
      </c>
    </row>
    <row r="94" spans="1:53">
      <c r="A94" s="227" t="s">
        <v>872</v>
      </c>
      <c r="B94" s="227">
        <v>761216.03</v>
      </c>
      <c r="C94" s="227">
        <v>761216</v>
      </c>
      <c r="D94" s="227">
        <v>761216</v>
      </c>
      <c r="E94" s="227">
        <v>761216</v>
      </c>
      <c r="F94" s="227">
        <v>0</v>
      </c>
      <c r="G94" s="227">
        <v>0</v>
      </c>
      <c r="H94" s="227">
        <v>0</v>
      </c>
      <c r="I94" s="227">
        <v>0</v>
      </c>
      <c r="J94" s="227">
        <v>0</v>
      </c>
      <c r="K94" s="227">
        <v>0</v>
      </c>
      <c r="L94" s="227">
        <v>0</v>
      </c>
      <c r="M94" s="227">
        <v>0</v>
      </c>
      <c r="N94" s="227">
        <v>0</v>
      </c>
      <c r="O94" s="227">
        <v>0</v>
      </c>
      <c r="P94" s="227">
        <v>0</v>
      </c>
      <c r="Q94" s="227">
        <v>0</v>
      </c>
      <c r="R94" s="227">
        <v>0</v>
      </c>
      <c r="S94" s="227">
        <v>0</v>
      </c>
      <c r="T94" s="227">
        <v>0</v>
      </c>
      <c r="U94" s="227">
        <v>0</v>
      </c>
      <c r="V94" s="227">
        <v>0</v>
      </c>
      <c r="W94" s="227">
        <v>0</v>
      </c>
      <c r="X94" s="227">
        <v>0</v>
      </c>
      <c r="Y94" s="227">
        <v>0</v>
      </c>
      <c r="Z94" s="227">
        <v>0</v>
      </c>
      <c r="AA94" s="227">
        <v>0</v>
      </c>
      <c r="AB94" s="227">
        <v>0</v>
      </c>
      <c r="AC94" s="227">
        <v>0</v>
      </c>
      <c r="AD94" s="227">
        <v>0</v>
      </c>
      <c r="AE94" s="227">
        <v>0</v>
      </c>
      <c r="AF94" s="227">
        <v>0</v>
      </c>
      <c r="AG94" s="227">
        <v>0</v>
      </c>
      <c r="AH94" s="227">
        <v>0</v>
      </c>
      <c r="AI94" s="227">
        <v>0</v>
      </c>
      <c r="AJ94" s="227">
        <v>0</v>
      </c>
      <c r="AK94" s="227">
        <v>0</v>
      </c>
      <c r="AL94" s="227">
        <v>0</v>
      </c>
      <c r="AM94" s="227">
        <v>0</v>
      </c>
      <c r="AN94" s="227">
        <v>0</v>
      </c>
      <c r="AO94" s="227">
        <v>0</v>
      </c>
      <c r="AP94" s="227">
        <v>0</v>
      </c>
      <c r="AQ94" s="227">
        <v>0</v>
      </c>
      <c r="AR94" s="227">
        <v>0</v>
      </c>
      <c r="AS94" s="227">
        <v>0</v>
      </c>
      <c r="AT94" s="227">
        <v>0</v>
      </c>
      <c r="AU94" s="227">
        <v>0</v>
      </c>
      <c r="AV94" s="227">
        <v>0</v>
      </c>
      <c r="AW94" s="227">
        <v>0</v>
      </c>
      <c r="AX94" s="227">
        <v>0</v>
      </c>
      <c r="AY94" s="227">
        <v>0</v>
      </c>
      <c r="AZ94" s="227">
        <v>0</v>
      </c>
      <c r="BA94" s="227">
        <v>0</v>
      </c>
    </row>
    <row r="95" spans="1:53">
      <c r="A95" s="227" t="s">
        <v>1021</v>
      </c>
      <c r="B95" s="227">
        <v>-171256.95999999999</v>
      </c>
      <c r="C95" s="227">
        <v>-656869</v>
      </c>
      <c r="D95" s="227">
        <v>-603987</v>
      </c>
      <c r="E95" s="227">
        <v>-695119</v>
      </c>
      <c r="F95" s="227">
        <v>-355632.17</v>
      </c>
      <c r="G95" s="227">
        <v>-326207</v>
      </c>
      <c r="H95" s="227">
        <v>-341374</v>
      </c>
      <c r="I95" s="227">
        <v>-134799</v>
      </c>
      <c r="J95" s="227">
        <v>-308073.73</v>
      </c>
      <c r="K95" s="227">
        <v>104910</v>
      </c>
      <c r="L95" s="227">
        <v>102205</v>
      </c>
      <c r="M95" s="227">
        <v>-57047</v>
      </c>
      <c r="N95" s="227">
        <v>-116168.92</v>
      </c>
      <c r="O95" s="227">
        <v>-44134</v>
      </c>
      <c r="P95" s="227">
        <v>-44730</v>
      </c>
      <c r="Q95" s="227">
        <v>-45054</v>
      </c>
      <c r="R95" s="227">
        <v>-41943.21</v>
      </c>
      <c r="S95" s="227">
        <v>-39026</v>
      </c>
      <c r="T95" s="227">
        <v>-39111</v>
      </c>
      <c r="U95" s="227">
        <v>-36077</v>
      </c>
      <c r="V95" s="227">
        <v>-40111.53</v>
      </c>
      <c r="W95" s="227">
        <v>-41338</v>
      </c>
      <c r="X95" s="227">
        <v>-39996</v>
      </c>
      <c r="Y95" s="227">
        <v>-39024</v>
      </c>
      <c r="Z95" s="227">
        <v>-40044.89</v>
      </c>
      <c r="AA95" s="227">
        <v>-40389</v>
      </c>
      <c r="AB95" s="227">
        <v>-41107</v>
      </c>
      <c r="AC95" s="227">
        <v>-41727</v>
      </c>
      <c r="AD95" s="227">
        <v>-43736.02</v>
      </c>
      <c r="AE95" s="227">
        <v>-42753</v>
      </c>
      <c r="AF95" s="227">
        <v>-43306</v>
      </c>
      <c r="AG95" s="227">
        <v>-58472</v>
      </c>
      <c r="AH95" s="227">
        <v>-45677.19</v>
      </c>
      <c r="AI95" s="227">
        <v>-52061</v>
      </c>
      <c r="AJ95" s="227">
        <v>-54618</v>
      </c>
      <c r="AK95" s="227">
        <v>-53866</v>
      </c>
      <c r="AL95" s="227">
        <v>-51785.46</v>
      </c>
      <c r="AM95" s="227">
        <v>-52299</v>
      </c>
      <c r="AN95" s="227">
        <v>-48318</v>
      </c>
      <c r="AO95" s="227">
        <v>-50242</v>
      </c>
      <c r="AP95" s="227">
        <v>-51119.28</v>
      </c>
      <c r="AQ95" s="227">
        <v>-51479</v>
      </c>
      <c r="AR95" s="227">
        <v>-52100</v>
      </c>
      <c r="AS95" s="227">
        <v>-52373</v>
      </c>
      <c r="AT95" s="227">
        <v>-52824.53</v>
      </c>
      <c r="AU95" s="227">
        <v>1394</v>
      </c>
      <c r="AV95" s="227">
        <v>4962</v>
      </c>
      <c r="AW95" s="227">
        <v>6598</v>
      </c>
      <c r="AX95" s="227">
        <v>5319</v>
      </c>
      <c r="AY95" s="227">
        <v>2437</v>
      </c>
      <c r="AZ95" s="227">
        <v>3379</v>
      </c>
      <c r="BA95" s="227">
        <v>1717</v>
      </c>
    </row>
    <row r="96" spans="1:53">
      <c r="A96" s="227" t="s">
        <v>1022</v>
      </c>
      <c r="B96" s="227">
        <v>0</v>
      </c>
      <c r="C96" s="227">
        <v>0</v>
      </c>
      <c r="D96" s="227">
        <v>0</v>
      </c>
      <c r="E96" s="227">
        <v>0</v>
      </c>
      <c r="F96" s="227">
        <v>0</v>
      </c>
      <c r="G96" s="227">
        <v>0</v>
      </c>
      <c r="H96" s="227">
        <v>0</v>
      </c>
      <c r="I96" s="227">
        <v>0</v>
      </c>
      <c r="J96" s="227">
        <v>0</v>
      </c>
      <c r="K96" s="227">
        <v>0</v>
      </c>
      <c r="L96" s="227">
        <v>0</v>
      </c>
      <c r="M96" s="227">
        <v>0</v>
      </c>
      <c r="N96" s="227">
        <v>0</v>
      </c>
      <c r="O96" s="227">
        <v>0</v>
      </c>
      <c r="P96" s="227">
        <v>0</v>
      </c>
      <c r="Q96" s="227">
        <v>0</v>
      </c>
      <c r="R96" s="227">
        <v>0</v>
      </c>
      <c r="S96" s="227">
        <v>0</v>
      </c>
      <c r="T96" s="227">
        <v>0</v>
      </c>
      <c r="U96" s="227">
        <v>0</v>
      </c>
      <c r="V96" s="227">
        <v>0</v>
      </c>
      <c r="W96" s="227">
        <v>0</v>
      </c>
      <c r="X96" s="227">
        <v>0</v>
      </c>
      <c r="Y96" s="227">
        <v>0</v>
      </c>
      <c r="Z96" s="227">
        <v>0</v>
      </c>
      <c r="AA96" s="227">
        <v>0</v>
      </c>
      <c r="AB96" s="227">
        <v>0</v>
      </c>
      <c r="AC96" s="227">
        <v>0</v>
      </c>
      <c r="AD96" s="227">
        <v>0</v>
      </c>
      <c r="AE96" s="227">
        <v>0</v>
      </c>
      <c r="AF96" s="227">
        <v>0</v>
      </c>
      <c r="AG96" s="227">
        <v>0</v>
      </c>
      <c r="AH96" s="227">
        <v>0</v>
      </c>
      <c r="AI96" s="227">
        <v>0</v>
      </c>
      <c r="AJ96" s="227">
        <v>0</v>
      </c>
      <c r="AK96" s="227">
        <v>0</v>
      </c>
      <c r="AL96" s="227">
        <v>0</v>
      </c>
      <c r="AM96" s="227">
        <v>0</v>
      </c>
      <c r="AN96" s="227">
        <v>0</v>
      </c>
      <c r="AO96" s="227">
        <v>0</v>
      </c>
      <c r="AP96" s="227">
        <v>-51120.92</v>
      </c>
      <c r="AQ96" s="227">
        <v>-51479</v>
      </c>
      <c r="AR96" s="227">
        <v>-52100</v>
      </c>
      <c r="AS96" s="227">
        <v>-52373</v>
      </c>
      <c r="AT96" s="227">
        <v>-52824.53</v>
      </c>
      <c r="AU96" s="227">
        <v>1394</v>
      </c>
      <c r="AV96" s="227">
        <v>4962</v>
      </c>
      <c r="AW96" s="227">
        <v>6598</v>
      </c>
      <c r="AX96" s="227">
        <v>5319</v>
      </c>
      <c r="AY96" s="227">
        <v>2437</v>
      </c>
      <c r="AZ96" s="227">
        <v>3379</v>
      </c>
      <c r="BA96" s="227">
        <v>1717</v>
      </c>
    </row>
    <row r="97" spans="1:53">
      <c r="A97" s="227" t="s">
        <v>1023</v>
      </c>
      <c r="B97" s="227">
        <v>0</v>
      </c>
      <c r="C97" s="227">
        <v>0</v>
      </c>
      <c r="D97" s="227">
        <v>0</v>
      </c>
      <c r="E97" s="227">
        <v>0</v>
      </c>
      <c r="F97" s="227">
        <v>0</v>
      </c>
      <c r="G97" s="227">
        <v>0</v>
      </c>
      <c r="H97" s="227">
        <v>0</v>
      </c>
      <c r="I97" s="227">
        <v>0</v>
      </c>
      <c r="J97" s="227">
        <v>0</v>
      </c>
      <c r="K97" s="227">
        <v>0</v>
      </c>
      <c r="L97" s="227">
        <v>0</v>
      </c>
      <c r="M97" s="227">
        <v>0</v>
      </c>
      <c r="N97" s="227">
        <v>0</v>
      </c>
      <c r="O97" s="227">
        <v>0</v>
      </c>
      <c r="P97" s="227">
        <v>0</v>
      </c>
      <c r="Q97" s="227">
        <v>0</v>
      </c>
      <c r="R97" s="227">
        <v>0</v>
      </c>
      <c r="S97" s="227">
        <v>0</v>
      </c>
      <c r="T97" s="227">
        <v>0</v>
      </c>
      <c r="U97" s="227">
        <v>0</v>
      </c>
      <c r="V97" s="227">
        <v>0</v>
      </c>
      <c r="W97" s="227">
        <v>0</v>
      </c>
      <c r="X97" s="227">
        <v>0</v>
      </c>
      <c r="Y97" s="227">
        <v>0</v>
      </c>
      <c r="Z97" s="227">
        <v>0</v>
      </c>
      <c r="AA97" s="227">
        <v>0</v>
      </c>
      <c r="AB97" s="227">
        <v>0</v>
      </c>
      <c r="AC97" s="227">
        <v>0</v>
      </c>
      <c r="AD97" s="227">
        <v>0</v>
      </c>
      <c r="AE97" s="227">
        <v>0</v>
      </c>
      <c r="AF97" s="227">
        <v>0</v>
      </c>
      <c r="AG97" s="227">
        <v>0</v>
      </c>
      <c r="AH97" s="227">
        <v>0</v>
      </c>
      <c r="AI97" s="227">
        <v>0</v>
      </c>
      <c r="AJ97" s="227">
        <v>0</v>
      </c>
      <c r="AK97" s="227">
        <v>0</v>
      </c>
      <c r="AL97" s="227">
        <v>0</v>
      </c>
      <c r="AM97" s="227">
        <v>0</v>
      </c>
      <c r="AN97" s="227">
        <v>0</v>
      </c>
      <c r="AO97" s="227">
        <v>0</v>
      </c>
      <c r="AP97" s="227">
        <v>-54371.78</v>
      </c>
      <c r="AQ97" s="227">
        <v>-54372</v>
      </c>
      <c r="AR97" s="227">
        <v>-54372</v>
      </c>
      <c r="AS97" s="227">
        <v>-54372</v>
      </c>
      <c r="AT97" s="227">
        <v>-54371.78</v>
      </c>
      <c r="AU97" s="227">
        <v>0</v>
      </c>
      <c r="AV97" s="227">
        <v>0</v>
      </c>
      <c r="AW97" s="227">
        <v>0</v>
      </c>
      <c r="AX97" s="227">
        <v>0</v>
      </c>
      <c r="AY97" s="227">
        <v>0</v>
      </c>
      <c r="AZ97" s="227">
        <v>0</v>
      </c>
      <c r="BA97" s="227">
        <v>0</v>
      </c>
    </row>
    <row r="98" spans="1:53">
      <c r="A98" s="227" t="s">
        <v>1024</v>
      </c>
      <c r="B98" s="227">
        <v>0</v>
      </c>
      <c r="C98" s="227">
        <v>0</v>
      </c>
      <c r="D98" s="227">
        <v>0</v>
      </c>
      <c r="E98" s="227">
        <v>0</v>
      </c>
      <c r="F98" s="227">
        <v>0</v>
      </c>
      <c r="G98" s="227">
        <v>0</v>
      </c>
      <c r="H98" s="227">
        <v>0</v>
      </c>
      <c r="I98" s="227">
        <v>0</v>
      </c>
      <c r="J98" s="227">
        <v>0</v>
      </c>
      <c r="K98" s="227">
        <v>0</v>
      </c>
      <c r="L98" s="227">
        <v>0</v>
      </c>
      <c r="M98" s="227">
        <v>0</v>
      </c>
      <c r="N98" s="227">
        <v>0</v>
      </c>
      <c r="O98" s="227">
        <v>0</v>
      </c>
      <c r="P98" s="227">
        <v>0</v>
      </c>
      <c r="Q98" s="227">
        <v>0</v>
      </c>
      <c r="R98" s="227">
        <v>0</v>
      </c>
      <c r="S98" s="227">
        <v>0</v>
      </c>
      <c r="T98" s="227">
        <v>0</v>
      </c>
      <c r="U98" s="227">
        <v>0</v>
      </c>
      <c r="V98" s="227">
        <v>0</v>
      </c>
      <c r="W98" s="227">
        <v>0</v>
      </c>
      <c r="X98" s="227">
        <v>0</v>
      </c>
      <c r="Y98" s="227">
        <v>0</v>
      </c>
      <c r="Z98" s="227">
        <v>0</v>
      </c>
      <c r="AA98" s="227">
        <v>0</v>
      </c>
      <c r="AB98" s="227">
        <v>0</v>
      </c>
      <c r="AC98" s="227">
        <v>0</v>
      </c>
      <c r="AD98" s="227">
        <v>0</v>
      </c>
      <c r="AE98" s="227">
        <v>0</v>
      </c>
      <c r="AF98" s="227">
        <v>0</v>
      </c>
      <c r="AG98" s="227">
        <v>0</v>
      </c>
      <c r="AH98" s="227">
        <v>0</v>
      </c>
      <c r="AI98" s="227">
        <v>0</v>
      </c>
      <c r="AJ98" s="227">
        <v>0</v>
      </c>
      <c r="AK98" s="227">
        <v>0</v>
      </c>
      <c r="AL98" s="227">
        <v>0</v>
      </c>
      <c r="AM98" s="227">
        <v>0</v>
      </c>
      <c r="AN98" s="227">
        <v>0</v>
      </c>
      <c r="AO98" s="227">
        <v>0</v>
      </c>
      <c r="AP98" s="227">
        <v>3250.86</v>
      </c>
      <c r="AQ98" s="227">
        <v>2893</v>
      </c>
      <c r="AR98" s="227">
        <v>2272</v>
      </c>
      <c r="AS98" s="227">
        <v>1999</v>
      </c>
      <c r="AT98" s="227">
        <v>1547.25</v>
      </c>
      <c r="AU98" s="227">
        <v>1394</v>
      </c>
      <c r="AV98" s="227">
        <v>4962</v>
      </c>
      <c r="AW98" s="227">
        <v>6598</v>
      </c>
      <c r="AX98" s="227">
        <v>5319</v>
      </c>
      <c r="AY98" s="227">
        <v>2437</v>
      </c>
      <c r="AZ98" s="227">
        <v>3379</v>
      </c>
      <c r="BA98" s="227">
        <v>1717</v>
      </c>
    </row>
    <row r="99" spans="1:53">
      <c r="A99" s="227" t="s">
        <v>1025</v>
      </c>
      <c r="B99" s="227">
        <v>0</v>
      </c>
      <c r="C99" s="227">
        <v>0</v>
      </c>
      <c r="D99" s="227">
        <v>0</v>
      </c>
      <c r="E99" s="227">
        <v>0</v>
      </c>
      <c r="F99" s="227">
        <v>0</v>
      </c>
      <c r="G99" s="227">
        <v>0</v>
      </c>
      <c r="H99" s="227">
        <v>0</v>
      </c>
      <c r="I99" s="227">
        <v>0</v>
      </c>
      <c r="J99" s="227">
        <v>0</v>
      </c>
      <c r="K99" s="227">
        <v>0</v>
      </c>
      <c r="L99" s="227">
        <v>0</v>
      </c>
      <c r="M99" s="227">
        <v>0</v>
      </c>
      <c r="N99" s="227">
        <v>0</v>
      </c>
      <c r="O99" s="227">
        <v>0</v>
      </c>
      <c r="P99" s="227">
        <v>0</v>
      </c>
      <c r="Q99" s="227">
        <v>0</v>
      </c>
      <c r="R99" s="227">
        <v>0</v>
      </c>
      <c r="S99" s="227">
        <v>0</v>
      </c>
      <c r="T99" s="227">
        <v>0</v>
      </c>
      <c r="U99" s="227">
        <v>0</v>
      </c>
      <c r="V99" s="227">
        <v>0</v>
      </c>
      <c r="W99" s="227">
        <v>0</v>
      </c>
      <c r="X99" s="227">
        <v>0</v>
      </c>
      <c r="Y99" s="227">
        <v>0</v>
      </c>
      <c r="Z99" s="227">
        <v>0</v>
      </c>
      <c r="AA99" s="227">
        <v>0</v>
      </c>
      <c r="AB99" s="227">
        <v>0</v>
      </c>
      <c r="AC99" s="227">
        <v>0</v>
      </c>
      <c r="AD99" s="227">
        <v>0</v>
      </c>
      <c r="AE99" s="227">
        <v>0</v>
      </c>
      <c r="AF99" s="227">
        <v>0</v>
      </c>
      <c r="AG99" s="227">
        <v>0</v>
      </c>
      <c r="AH99" s="227">
        <v>0</v>
      </c>
      <c r="AI99" s="227">
        <v>0</v>
      </c>
      <c r="AJ99" s="227">
        <v>0</v>
      </c>
      <c r="AK99" s="227">
        <v>0</v>
      </c>
      <c r="AL99" s="227">
        <v>0</v>
      </c>
      <c r="AM99" s="227">
        <v>0</v>
      </c>
      <c r="AN99" s="227">
        <v>0</v>
      </c>
      <c r="AO99" s="227">
        <v>0</v>
      </c>
      <c r="AP99" s="227">
        <v>1.64</v>
      </c>
      <c r="AQ99" s="227">
        <v>0</v>
      </c>
      <c r="AR99" s="227">
        <v>0</v>
      </c>
      <c r="AS99" s="227">
        <v>0</v>
      </c>
      <c r="AT99" s="227">
        <v>0</v>
      </c>
      <c r="AU99" s="227">
        <v>0</v>
      </c>
      <c r="AV99" s="227">
        <v>0</v>
      </c>
      <c r="AW99" s="227">
        <v>0</v>
      </c>
      <c r="AX99" s="227">
        <v>0</v>
      </c>
      <c r="AY99" s="227">
        <v>0</v>
      </c>
      <c r="AZ99" s="227">
        <v>0</v>
      </c>
      <c r="BA99" s="227">
        <v>0</v>
      </c>
    </row>
    <row r="100" spans="1:53">
      <c r="A100" s="227" t="s">
        <v>1026</v>
      </c>
      <c r="B100" s="227">
        <v>-171256.95999999999</v>
      </c>
      <c r="C100" s="227">
        <v>-656869</v>
      </c>
      <c r="D100" s="227">
        <v>-603987</v>
      </c>
      <c r="E100" s="227">
        <v>-695119</v>
      </c>
      <c r="F100" s="227">
        <v>-355632.17</v>
      </c>
      <c r="G100" s="227">
        <v>-326207</v>
      </c>
      <c r="H100" s="227">
        <v>-341374</v>
      </c>
      <c r="I100" s="227">
        <v>-134799</v>
      </c>
      <c r="J100" s="227">
        <v>0</v>
      </c>
      <c r="K100" s="227">
        <v>0</v>
      </c>
      <c r="L100" s="227">
        <v>0</v>
      </c>
      <c r="M100" s="227">
        <v>0</v>
      </c>
      <c r="N100" s="227">
        <v>0</v>
      </c>
      <c r="O100" s="227">
        <v>0</v>
      </c>
      <c r="P100" s="227">
        <v>0</v>
      </c>
      <c r="Q100" s="227">
        <v>0</v>
      </c>
      <c r="R100" s="227">
        <v>-41943.21</v>
      </c>
      <c r="S100" s="227">
        <v>0</v>
      </c>
      <c r="T100" s="227">
        <v>0</v>
      </c>
      <c r="U100" s="227">
        <v>0</v>
      </c>
      <c r="V100" s="227">
        <v>0</v>
      </c>
      <c r="W100" s="227">
        <v>0</v>
      </c>
      <c r="X100" s="227">
        <v>0</v>
      </c>
      <c r="Y100" s="227">
        <v>0</v>
      </c>
      <c r="Z100" s="227">
        <v>0</v>
      </c>
      <c r="AA100" s="227">
        <v>-40389</v>
      </c>
      <c r="AB100" s="227">
        <v>0</v>
      </c>
      <c r="AC100" s="227">
        <v>0</v>
      </c>
      <c r="AD100" s="227">
        <v>0</v>
      </c>
      <c r="AE100" s="227">
        <v>-42753</v>
      </c>
      <c r="AF100" s="227">
        <v>0</v>
      </c>
      <c r="AG100" s="227">
        <v>-58472</v>
      </c>
      <c r="AH100" s="227">
        <v>-45677.19</v>
      </c>
      <c r="AI100" s="227">
        <v>-52061</v>
      </c>
      <c r="AJ100" s="227">
        <v>-54618</v>
      </c>
      <c r="AK100" s="227">
        <v>-53866</v>
      </c>
      <c r="AL100" s="227">
        <v>-51785.46</v>
      </c>
      <c r="AM100" s="227">
        <v>-52299</v>
      </c>
      <c r="AN100" s="227">
        <v>-48318</v>
      </c>
      <c r="AO100" s="227">
        <v>-50242</v>
      </c>
      <c r="AP100" s="227">
        <v>0</v>
      </c>
      <c r="AQ100" s="227">
        <v>0</v>
      </c>
      <c r="AR100" s="227">
        <v>0</v>
      </c>
      <c r="AS100" s="227">
        <v>0</v>
      </c>
      <c r="AT100" s="227">
        <v>0</v>
      </c>
      <c r="AU100" s="227">
        <v>0</v>
      </c>
      <c r="AV100" s="227">
        <v>0</v>
      </c>
      <c r="AW100" s="227">
        <v>0</v>
      </c>
      <c r="AX100" s="227">
        <v>0</v>
      </c>
      <c r="AY100" s="227">
        <v>0</v>
      </c>
      <c r="AZ100" s="227">
        <v>0</v>
      </c>
      <c r="BA100" s="227">
        <v>0</v>
      </c>
    </row>
    <row r="101" spans="1:53">
      <c r="A101" s="227" t="s">
        <v>1027</v>
      </c>
      <c r="B101" s="227">
        <v>68790048.379999995</v>
      </c>
      <c r="C101" s="227">
        <v>66342606</v>
      </c>
      <c r="D101" s="227">
        <v>63914949</v>
      </c>
      <c r="E101" s="227">
        <v>66933289</v>
      </c>
      <c r="F101" s="227">
        <v>72128408.079999998</v>
      </c>
      <c r="G101" s="227">
        <v>68461087</v>
      </c>
      <c r="H101" s="227">
        <v>65694991</v>
      </c>
      <c r="I101" s="227">
        <v>68586437</v>
      </c>
      <c r="J101" s="227">
        <v>65726019.520000003</v>
      </c>
      <c r="K101" s="227">
        <v>63984930</v>
      </c>
      <c r="L101" s="227">
        <v>61325413</v>
      </c>
      <c r="M101" s="227">
        <v>64513787</v>
      </c>
      <c r="N101" s="227">
        <v>61801022.969999999</v>
      </c>
      <c r="O101" s="227">
        <v>59549217</v>
      </c>
      <c r="P101" s="227">
        <v>53568180</v>
      </c>
      <c r="Q101" s="227">
        <v>54809794</v>
      </c>
      <c r="R101" s="227">
        <v>52037047.130000003</v>
      </c>
      <c r="S101" s="227">
        <v>49821413</v>
      </c>
      <c r="T101" s="227">
        <v>47478888</v>
      </c>
      <c r="U101" s="227">
        <v>48330381</v>
      </c>
      <c r="V101" s="227">
        <v>45936593.539999999</v>
      </c>
      <c r="W101" s="227">
        <v>44071326</v>
      </c>
      <c r="X101" s="227">
        <v>42256794</v>
      </c>
      <c r="Y101" s="227">
        <v>43168737</v>
      </c>
      <c r="Z101" s="227">
        <v>41020708.609999999</v>
      </c>
      <c r="AA101" s="227">
        <v>39199870</v>
      </c>
      <c r="AB101" s="227">
        <v>37264354</v>
      </c>
      <c r="AC101" s="227">
        <v>37890626</v>
      </c>
      <c r="AD101" s="227">
        <v>36178421.009999998</v>
      </c>
      <c r="AE101" s="227">
        <v>34429433</v>
      </c>
      <c r="AF101" s="227">
        <v>32969507</v>
      </c>
      <c r="AG101" s="227">
        <v>26994468</v>
      </c>
      <c r="AH101" s="227">
        <v>25351430.149999999</v>
      </c>
      <c r="AI101" s="227">
        <v>24235640</v>
      </c>
      <c r="AJ101" s="227">
        <v>21389697</v>
      </c>
      <c r="AK101" s="227">
        <v>21025219</v>
      </c>
      <c r="AL101" s="227">
        <v>19962786.210000001</v>
      </c>
      <c r="AM101" s="227">
        <v>19294780</v>
      </c>
      <c r="AN101" s="227">
        <v>18910161</v>
      </c>
      <c r="AO101" s="227">
        <v>19088006</v>
      </c>
      <c r="AP101" s="227">
        <v>18541936.949999999</v>
      </c>
      <c r="AQ101" s="227">
        <v>18696789</v>
      </c>
      <c r="AR101" s="227">
        <v>18525763</v>
      </c>
      <c r="AS101" s="227">
        <v>19624686</v>
      </c>
      <c r="AT101" s="227">
        <v>18673397.120000001</v>
      </c>
      <c r="AU101" s="227">
        <v>15516200</v>
      </c>
      <c r="AV101" s="227">
        <v>14969730</v>
      </c>
      <c r="AW101" s="227">
        <v>15103378</v>
      </c>
      <c r="AX101" s="227">
        <v>14498921</v>
      </c>
      <c r="AY101" s="227">
        <v>14019515</v>
      </c>
      <c r="AZ101" s="227">
        <v>13447922</v>
      </c>
      <c r="BA101" s="227">
        <v>13645808</v>
      </c>
    </row>
    <row r="102" spans="1:53">
      <c r="A102" s="227" t="s">
        <v>1028</v>
      </c>
      <c r="B102" s="227">
        <v>8333252.4000000004</v>
      </c>
      <c r="C102" s="227">
        <v>8289227</v>
      </c>
      <c r="D102" s="227">
        <v>8326415</v>
      </c>
      <c r="E102" s="227">
        <v>8358342</v>
      </c>
      <c r="F102" s="227">
        <v>8333855.0999999996</v>
      </c>
      <c r="G102" s="227">
        <v>8280265</v>
      </c>
      <c r="H102" s="227">
        <v>8388126</v>
      </c>
      <c r="I102" s="227">
        <v>8463886</v>
      </c>
      <c r="J102" s="227">
        <v>8449717.5199999996</v>
      </c>
      <c r="K102" s="227">
        <v>11489469</v>
      </c>
      <c r="L102" s="227">
        <v>2586740</v>
      </c>
      <c r="M102" s="227">
        <v>2280663</v>
      </c>
      <c r="N102" s="227">
        <v>2078763.82</v>
      </c>
      <c r="O102" s="227">
        <v>1192094</v>
      </c>
      <c r="P102" s="227">
        <v>1091379</v>
      </c>
      <c r="Q102" s="227">
        <v>997219</v>
      </c>
      <c r="R102" s="227">
        <v>967754.44</v>
      </c>
      <c r="S102" s="227">
        <v>940510</v>
      </c>
      <c r="T102" s="227">
        <v>914036</v>
      </c>
      <c r="U102" s="227">
        <v>890145</v>
      </c>
      <c r="V102" s="227">
        <v>864523.25</v>
      </c>
      <c r="W102" s="227">
        <v>831246</v>
      </c>
      <c r="X102" s="227">
        <v>805561</v>
      </c>
      <c r="Y102" s="227">
        <v>782188</v>
      </c>
      <c r="Z102" s="227">
        <v>727212.46</v>
      </c>
      <c r="AA102" s="227">
        <v>693837</v>
      </c>
      <c r="AB102" s="227">
        <v>662707</v>
      </c>
      <c r="AC102" s="227">
        <v>673352</v>
      </c>
      <c r="AD102" s="227">
        <v>645220.26</v>
      </c>
      <c r="AE102" s="227">
        <v>620131</v>
      </c>
      <c r="AF102" s="227">
        <v>596512</v>
      </c>
      <c r="AG102" s="227">
        <v>573922</v>
      </c>
      <c r="AH102" s="227">
        <v>548544.09</v>
      </c>
      <c r="AI102" s="227">
        <v>529153</v>
      </c>
      <c r="AJ102" s="227">
        <v>514826</v>
      </c>
      <c r="AK102" s="227">
        <v>497257</v>
      </c>
      <c r="AL102" s="227">
        <v>485391.09</v>
      </c>
      <c r="AM102" s="227">
        <v>454438</v>
      </c>
      <c r="AN102" s="227">
        <v>436182</v>
      </c>
      <c r="AO102" s="227">
        <v>439446</v>
      </c>
      <c r="AP102" s="227">
        <v>443022.43</v>
      </c>
      <c r="AQ102" s="227">
        <v>439909</v>
      </c>
      <c r="AR102" s="227">
        <v>437550</v>
      </c>
      <c r="AS102" s="227">
        <v>337625</v>
      </c>
      <c r="AT102" s="227">
        <v>334705.06</v>
      </c>
      <c r="AU102" s="227">
        <v>60084</v>
      </c>
      <c r="AV102" s="227">
        <v>60823</v>
      </c>
      <c r="AW102" s="227">
        <v>670652</v>
      </c>
      <c r="AX102" s="227">
        <v>674402</v>
      </c>
      <c r="AY102" s="227">
        <v>682804</v>
      </c>
      <c r="AZ102" s="227">
        <v>694111</v>
      </c>
      <c r="BA102" s="227">
        <v>705278</v>
      </c>
    </row>
    <row r="103" spans="1:53">
      <c r="A103" s="227" t="s">
        <v>1029</v>
      </c>
      <c r="B103" s="227">
        <v>77123300.780000001</v>
      </c>
      <c r="C103" s="227">
        <v>74631833</v>
      </c>
      <c r="D103" s="227">
        <v>72241364</v>
      </c>
      <c r="E103" s="227">
        <v>75291631</v>
      </c>
      <c r="F103" s="227">
        <v>80462263.180000007</v>
      </c>
      <c r="G103" s="227">
        <v>76741352</v>
      </c>
      <c r="H103" s="227">
        <v>74083117</v>
      </c>
      <c r="I103" s="227">
        <v>77050323</v>
      </c>
      <c r="J103" s="227">
        <v>74175737.040000007</v>
      </c>
      <c r="K103" s="227">
        <v>75474399</v>
      </c>
      <c r="L103" s="227">
        <v>63912153</v>
      </c>
      <c r="M103" s="227">
        <v>66794450</v>
      </c>
      <c r="N103" s="227">
        <v>63879786.789999999</v>
      </c>
      <c r="O103" s="227">
        <v>60741311</v>
      </c>
      <c r="P103" s="227">
        <v>54659559</v>
      </c>
      <c r="Q103" s="227">
        <v>55807013</v>
      </c>
      <c r="R103" s="227">
        <v>53004801.57</v>
      </c>
      <c r="S103" s="227">
        <v>50761923</v>
      </c>
      <c r="T103" s="227">
        <v>48392924</v>
      </c>
      <c r="U103" s="227">
        <v>49220526</v>
      </c>
      <c r="V103" s="227">
        <v>46801116.789999999</v>
      </c>
      <c r="W103" s="227">
        <v>44902572</v>
      </c>
      <c r="X103" s="227">
        <v>43062355</v>
      </c>
      <c r="Y103" s="227">
        <v>43950925</v>
      </c>
      <c r="Z103" s="227">
        <v>41747921.07</v>
      </c>
      <c r="AA103" s="227">
        <v>39893707</v>
      </c>
      <c r="AB103" s="227">
        <v>37927061</v>
      </c>
      <c r="AC103" s="227">
        <v>38563978</v>
      </c>
      <c r="AD103" s="227">
        <v>36823641.270000003</v>
      </c>
      <c r="AE103" s="227">
        <v>35049564</v>
      </c>
      <c r="AF103" s="227">
        <v>33566019</v>
      </c>
      <c r="AG103" s="227">
        <v>27568390</v>
      </c>
      <c r="AH103" s="227">
        <v>25899974.239999998</v>
      </c>
      <c r="AI103" s="227">
        <v>24764793</v>
      </c>
      <c r="AJ103" s="227">
        <v>21904523</v>
      </c>
      <c r="AK103" s="227">
        <v>21522476</v>
      </c>
      <c r="AL103" s="227">
        <v>20448177.300000001</v>
      </c>
      <c r="AM103" s="227">
        <v>19749218</v>
      </c>
      <c r="AN103" s="227">
        <v>19346343</v>
      </c>
      <c r="AO103" s="227">
        <v>19527452</v>
      </c>
      <c r="AP103" s="227">
        <v>18984959.379999999</v>
      </c>
      <c r="AQ103" s="227">
        <v>19136698</v>
      </c>
      <c r="AR103" s="227">
        <v>18963313</v>
      </c>
      <c r="AS103" s="227">
        <v>19962311</v>
      </c>
      <c r="AT103" s="227">
        <v>19008102.18</v>
      </c>
      <c r="AU103" s="227">
        <v>15576284</v>
      </c>
      <c r="AV103" s="227">
        <v>15030553</v>
      </c>
      <c r="AW103" s="227">
        <v>15774030</v>
      </c>
      <c r="AX103" s="227">
        <v>15173323</v>
      </c>
      <c r="AY103" s="227">
        <v>14702319</v>
      </c>
      <c r="AZ103" s="227">
        <v>14142033</v>
      </c>
      <c r="BA103" s="227">
        <v>14351086</v>
      </c>
    </row>
    <row r="104" spans="1:53">
      <c r="A104" s="227" t="s">
        <v>1030</v>
      </c>
      <c r="B104" s="227">
        <v>221773506.65000001</v>
      </c>
      <c r="C104" s="227">
        <v>221757695</v>
      </c>
      <c r="D104" s="227">
        <v>216362594</v>
      </c>
      <c r="E104" s="227">
        <v>219408576</v>
      </c>
      <c r="F104" s="227">
        <v>169933034.16</v>
      </c>
      <c r="G104" s="227">
        <v>169417522</v>
      </c>
      <c r="H104" s="227">
        <v>168225977</v>
      </c>
      <c r="I104" s="227">
        <v>163082206</v>
      </c>
      <c r="J104" s="227">
        <v>161707826.41</v>
      </c>
      <c r="K104" s="227">
        <v>160436775</v>
      </c>
      <c r="L104" s="227">
        <v>123005603</v>
      </c>
      <c r="M104" s="227">
        <v>122365937</v>
      </c>
      <c r="N104" s="227">
        <v>120573590.47</v>
      </c>
      <c r="O104" s="227">
        <v>112354389</v>
      </c>
      <c r="P104" s="227">
        <v>108628261</v>
      </c>
      <c r="Q104" s="227">
        <v>105205193</v>
      </c>
      <c r="R104" s="227">
        <v>104527348.17</v>
      </c>
      <c r="S104" s="227">
        <v>102440927</v>
      </c>
      <c r="T104" s="227">
        <v>101598746</v>
      </c>
      <c r="U104" s="227">
        <v>103578920</v>
      </c>
      <c r="V104" s="227">
        <v>103044632.15000001</v>
      </c>
      <c r="W104" s="227">
        <v>99963966</v>
      </c>
      <c r="X104" s="227">
        <v>97857662</v>
      </c>
      <c r="Y104" s="227">
        <v>89718401</v>
      </c>
      <c r="Z104" s="227">
        <v>89035187.719999999</v>
      </c>
      <c r="AA104" s="227">
        <v>85960859</v>
      </c>
      <c r="AB104" s="227">
        <v>85021702</v>
      </c>
      <c r="AC104" s="227">
        <v>79146453</v>
      </c>
      <c r="AD104" s="227">
        <v>77538774.239999995</v>
      </c>
      <c r="AE104" s="227">
        <v>75569115</v>
      </c>
      <c r="AF104" s="227">
        <v>73272009</v>
      </c>
      <c r="AG104" s="227">
        <v>71181061</v>
      </c>
      <c r="AH104" s="227">
        <v>70283818.969999999</v>
      </c>
      <c r="AI104" s="227">
        <v>68343557</v>
      </c>
      <c r="AJ104" s="227">
        <v>66293815</v>
      </c>
      <c r="AK104" s="227">
        <v>65616903</v>
      </c>
      <c r="AL104" s="227">
        <v>64059164.979999997</v>
      </c>
      <c r="AM104" s="227">
        <v>62181014</v>
      </c>
      <c r="AN104" s="227">
        <v>56225152</v>
      </c>
      <c r="AO104" s="227">
        <v>54934484</v>
      </c>
      <c r="AP104" s="227">
        <v>53832563.009999998</v>
      </c>
      <c r="AQ104" s="227">
        <v>51538885</v>
      </c>
      <c r="AR104" s="227">
        <v>51946908</v>
      </c>
      <c r="AS104" s="227">
        <v>51540175</v>
      </c>
      <c r="AT104" s="227">
        <v>50895449.920000002</v>
      </c>
      <c r="AU104" s="227">
        <v>48943072</v>
      </c>
      <c r="AV104" s="227">
        <v>49218110</v>
      </c>
      <c r="AW104" s="227">
        <v>46360737</v>
      </c>
      <c r="AX104" s="227">
        <v>43783780</v>
      </c>
      <c r="AY104" s="227">
        <v>39933989</v>
      </c>
      <c r="AZ104" s="227">
        <v>37430212</v>
      </c>
      <c r="BA104" s="227">
        <v>37119152</v>
      </c>
    </row>
    <row r="105" spans="1:53">
      <c r="AZ105" s="163"/>
    </row>
    <row r="106" spans="1:53">
      <c r="AZ106" s="163"/>
    </row>
    <row r="107" spans="1:53">
      <c r="AZ107" s="163"/>
    </row>
    <row r="108" spans="1:53">
      <c r="AZ108" s="163"/>
    </row>
    <row r="109" spans="1:53">
      <c r="AZ109" s="163"/>
    </row>
    <row r="110" spans="1:53">
      <c r="AZ110" s="163"/>
    </row>
    <row r="111" spans="1:53">
      <c r="AZ111" s="163"/>
    </row>
    <row r="112" spans="1:53">
      <c r="AZ112" s="163"/>
    </row>
    <row r="113" spans="1:68">
      <c r="AZ113" s="163"/>
    </row>
    <row r="114" spans="1:68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</row>
    <row r="115" spans="1:68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</row>
    <row r="116" spans="1:68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</row>
    <row r="117" spans="1:68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</row>
    <row r="118" spans="1:68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</row>
    <row r="119" spans="1:68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</row>
    <row r="120" spans="1:68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</row>
    <row r="121" spans="1:68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</row>
    <row r="122" spans="1:68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</row>
    <row r="123" spans="1:68" s="163" customFormat="1">
      <c r="A123" s="164" t="s">
        <v>29</v>
      </c>
      <c r="B123" s="163">
        <f>+B43+B49+B52</f>
        <v>20242744.129999999</v>
      </c>
      <c r="C123" s="163">
        <f t="shared" ref="C123:BA123" si="0">+C43+C49+C52</f>
        <v>21790221</v>
      </c>
      <c r="D123" s="163">
        <f t="shared" si="0"/>
        <v>17151703</v>
      </c>
      <c r="E123" s="163">
        <f t="shared" si="0"/>
        <v>16243479</v>
      </c>
      <c r="F123" s="163">
        <f t="shared" si="0"/>
        <v>8864964.5099999998</v>
      </c>
      <c r="G123" s="163">
        <f t="shared" si="0"/>
        <v>9773956</v>
      </c>
      <c r="H123" s="163">
        <f t="shared" si="0"/>
        <v>12214884</v>
      </c>
      <c r="I123" s="163">
        <f t="shared" si="0"/>
        <v>10254176</v>
      </c>
      <c r="J123" s="163">
        <f t="shared" si="0"/>
        <v>10966060.57</v>
      </c>
      <c r="K123" s="163">
        <f t="shared" si="0"/>
        <v>12130836</v>
      </c>
      <c r="L123" s="163">
        <f t="shared" si="0"/>
        <v>5681388</v>
      </c>
      <c r="M123" s="163">
        <f t="shared" si="0"/>
        <v>2281083</v>
      </c>
      <c r="N123" s="163">
        <f t="shared" si="0"/>
        <v>2321639.5599999996</v>
      </c>
      <c r="O123" s="163">
        <f t="shared" si="0"/>
        <v>8152751</v>
      </c>
      <c r="P123" s="163">
        <f t="shared" si="0"/>
        <v>7434775</v>
      </c>
      <c r="Q123" s="163">
        <f t="shared" si="0"/>
        <v>2436057</v>
      </c>
      <c r="R123" s="163">
        <f t="shared" si="0"/>
        <v>4707620.46</v>
      </c>
      <c r="S123" s="163">
        <f t="shared" si="0"/>
        <v>6084519</v>
      </c>
      <c r="T123" s="163">
        <f t="shared" si="0"/>
        <v>6783645</v>
      </c>
      <c r="U123" s="163">
        <f t="shared" si="0"/>
        <v>7141340</v>
      </c>
      <c r="V123" s="163">
        <f t="shared" si="0"/>
        <v>5202315.33</v>
      </c>
      <c r="W123" s="163">
        <f t="shared" si="0"/>
        <v>7639178</v>
      </c>
      <c r="X123" s="163">
        <f t="shared" si="0"/>
        <v>12172388</v>
      </c>
      <c r="Y123" s="163">
        <f t="shared" si="0"/>
        <v>4878999</v>
      </c>
      <c r="Z123" s="163">
        <f t="shared" si="0"/>
        <v>4683109.0599999996</v>
      </c>
      <c r="AA123" s="163">
        <f t="shared" si="0"/>
        <v>4027752</v>
      </c>
      <c r="AB123" s="163">
        <f t="shared" si="0"/>
        <v>4106194</v>
      </c>
      <c r="AC123" s="163">
        <f t="shared" si="0"/>
        <v>6753908</v>
      </c>
      <c r="AD123" s="163">
        <f t="shared" si="0"/>
        <v>6057726.96</v>
      </c>
      <c r="AE123" s="163">
        <f t="shared" si="0"/>
        <v>5681548</v>
      </c>
      <c r="AF123" s="163">
        <f t="shared" si="0"/>
        <v>5397028</v>
      </c>
      <c r="AG123" s="163">
        <f t="shared" si="0"/>
        <v>7315362</v>
      </c>
      <c r="AH123" s="163">
        <f t="shared" si="0"/>
        <v>6844303.1500000004</v>
      </c>
      <c r="AI123" s="163">
        <f t="shared" si="0"/>
        <v>5765670</v>
      </c>
      <c r="AJ123" s="163">
        <f t="shared" si="0"/>
        <v>6960377</v>
      </c>
      <c r="AK123" s="163">
        <f t="shared" si="0"/>
        <v>6803634</v>
      </c>
      <c r="AL123" s="163">
        <f t="shared" si="0"/>
        <v>7409904.3700000001</v>
      </c>
      <c r="AM123" s="163">
        <f t="shared" si="0"/>
        <v>11410518</v>
      </c>
      <c r="AN123" s="163">
        <f t="shared" si="0"/>
        <v>7610839</v>
      </c>
      <c r="AO123" s="163">
        <f t="shared" si="0"/>
        <v>3973395</v>
      </c>
      <c r="AP123" s="163">
        <f t="shared" si="0"/>
        <v>4507373.05</v>
      </c>
      <c r="AQ123" s="163">
        <f t="shared" si="0"/>
        <v>4484900</v>
      </c>
      <c r="AR123" s="163">
        <f t="shared" si="0"/>
        <v>2835848</v>
      </c>
      <c r="AS123" s="163">
        <f t="shared" si="0"/>
        <v>2565925</v>
      </c>
      <c r="AT123" s="163">
        <f t="shared" si="0"/>
        <v>2203743.8199999998</v>
      </c>
      <c r="AU123" s="163">
        <f t="shared" si="0"/>
        <v>2092190</v>
      </c>
      <c r="AV123" s="163">
        <f t="shared" si="0"/>
        <v>2752157</v>
      </c>
      <c r="AW123" s="163">
        <f t="shared" si="0"/>
        <v>4643531</v>
      </c>
      <c r="AX123" s="163">
        <f t="shared" si="0"/>
        <v>4773849</v>
      </c>
      <c r="AY123" s="163">
        <f t="shared" si="0"/>
        <v>4873208</v>
      </c>
      <c r="AZ123" s="163">
        <f t="shared" si="0"/>
        <v>4223185</v>
      </c>
      <c r="BA123" s="163">
        <f t="shared" si="0"/>
        <v>1973193</v>
      </c>
    </row>
    <row r="124" spans="1:68" s="163" customFormat="1">
      <c r="A124" s="164" t="s">
        <v>30</v>
      </c>
      <c r="B124" s="163">
        <f>+B67</f>
        <v>71841586.629999995</v>
      </c>
      <c r="C124" s="163">
        <f t="shared" ref="C124:BA124" si="1">+C67</f>
        <v>27080745</v>
      </c>
      <c r="D124" s="163">
        <f t="shared" si="1"/>
        <v>27474352</v>
      </c>
      <c r="E124" s="163">
        <f t="shared" si="1"/>
        <v>26518271</v>
      </c>
      <c r="F124" s="163">
        <f t="shared" si="1"/>
        <v>25163538.800000001</v>
      </c>
      <c r="G124" s="163">
        <f t="shared" si="1"/>
        <v>27161275</v>
      </c>
      <c r="H124" s="163">
        <f t="shared" si="1"/>
        <v>25452421</v>
      </c>
      <c r="I124" s="163">
        <f t="shared" si="1"/>
        <v>19652136</v>
      </c>
      <c r="J124" s="163">
        <f t="shared" si="1"/>
        <v>19522147.449999999</v>
      </c>
      <c r="K124" s="163">
        <f t="shared" si="1"/>
        <v>16825562</v>
      </c>
      <c r="L124" s="163">
        <f t="shared" si="1"/>
        <v>7088400</v>
      </c>
      <c r="M124" s="163">
        <f t="shared" si="1"/>
        <v>7171800</v>
      </c>
      <c r="N124" s="163">
        <f t="shared" si="1"/>
        <v>7255200</v>
      </c>
      <c r="O124" s="163">
        <f t="shared" si="1"/>
        <v>9828850</v>
      </c>
      <c r="P124" s="163">
        <f t="shared" si="1"/>
        <v>11889830</v>
      </c>
      <c r="Q124" s="163">
        <f t="shared" si="1"/>
        <v>12523010</v>
      </c>
      <c r="R124" s="163">
        <f t="shared" si="1"/>
        <v>13496667.220000001</v>
      </c>
      <c r="S124" s="163">
        <f t="shared" si="1"/>
        <v>13595287</v>
      </c>
      <c r="T124" s="163">
        <f t="shared" si="1"/>
        <v>13910567</v>
      </c>
      <c r="U124" s="163">
        <f t="shared" si="1"/>
        <v>14459067</v>
      </c>
      <c r="V124" s="163">
        <f t="shared" si="1"/>
        <v>17454287.68</v>
      </c>
      <c r="W124" s="163">
        <f t="shared" si="1"/>
        <v>15313173</v>
      </c>
      <c r="X124" s="163">
        <f t="shared" si="1"/>
        <v>11177569</v>
      </c>
      <c r="Y124" s="163">
        <f t="shared" si="1"/>
        <v>10333754</v>
      </c>
      <c r="Z124" s="163">
        <f t="shared" si="1"/>
        <v>11339939.68</v>
      </c>
      <c r="AA124" s="163">
        <f t="shared" si="1"/>
        <v>11510595</v>
      </c>
      <c r="AB124" s="163">
        <f t="shared" si="1"/>
        <v>12212451</v>
      </c>
      <c r="AC124" s="163">
        <f t="shared" si="1"/>
        <v>13037556</v>
      </c>
      <c r="AD124" s="163">
        <f t="shared" si="1"/>
        <v>13788036.68</v>
      </c>
      <c r="AE124" s="163">
        <f t="shared" si="1"/>
        <v>14779517</v>
      </c>
      <c r="AF124" s="163">
        <f t="shared" si="1"/>
        <v>16235998</v>
      </c>
      <c r="AG124" s="163">
        <f t="shared" si="1"/>
        <v>18377248</v>
      </c>
      <c r="AH124" s="163">
        <f t="shared" si="1"/>
        <v>18943698</v>
      </c>
      <c r="AI124" s="163">
        <f t="shared" si="1"/>
        <v>20949778</v>
      </c>
      <c r="AJ124" s="163">
        <f t="shared" si="1"/>
        <v>20132518</v>
      </c>
      <c r="AK124" s="163">
        <f t="shared" si="1"/>
        <v>19692880</v>
      </c>
      <c r="AL124" s="163">
        <f t="shared" si="1"/>
        <v>18484056.449999999</v>
      </c>
      <c r="AM124" s="163">
        <f t="shared" si="1"/>
        <v>14599889</v>
      </c>
      <c r="AN124" s="163">
        <f t="shared" si="1"/>
        <v>14261015</v>
      </c>
      <c r="AO124" s="163">
        <f t="shared" si="1"/>
        <v>16731786</v>
      </c>
      <c r="AP124" s="163">
        <f t="shared" si="1"/>
        <v>15433265.9</v>
      </c>
      <c r="AQ124" s="163">
        <f t="shared" si="1"/>
        <v>14848505</v>
      </c>
      <c r="AR124" s="163">
        <f t="shared" si="1"/>
        <v>15822640</v>
      </c>
      <c r="AS124" s="163">
        <f t="shared" si="1"/>
        <v>15401473</v>
      </c>
      <c r="AT124" s="163">
        <f t="shared" si="1"/>
        <v>15730371.359999999</v>
      </c>
      <c r="AU124" s="163">
        <f t="shared" si="1"/>
        <v>19197478</v>
      </c>
      <c r="AV124" s="163">
        <f t="shared" si="1"/>
        <v>17132038</v>
      </c>
      <c r="AW124" s="163">
        <f t="shared" si="1"/>
        <v>12618405</v>
      </c>
      <c r="AX124" s="163">
        <f t="shared" si="1"/>
        <v>11836274</v>
      </c>
      <c r="AY124" s="163">
        <f t="shared" si="1"/>
        <v>9379791</v>
      </c>
      <c r="AZ124" s="163">
        <f t="shared" si="1"/>
        <v>8084896</v>
      </c>
      <c r="BA124" s="163">
        <f t="shared" si="1"/>
        <v>9819971</v>
      </c>
    </row>
    <row r="125" spans="1:68" s="165" customFormat="1">
      <c r="A125" s="164" t="s">
        <v>31</v>
      </c>
      <c r="B125" s="165">
        <f>SUM(B123:B124)</f>
        <v>92084330.75999999</v>
      </c>
      <c r="C125" s="165">
        <f t="shared" ref="C125:BA125" si="2">SUM(C123:C124)</f>
        <v>48870966</v>
      </c>
      <c r="D125" s="165">
        <f t="shared" si="2"/>
        <v>44626055</v>
      </c>
      <c r="E125" s="165">
        <f t="shared" si="2"/>
        <v>42761750</v>
      </c>
      <c r="F125" s="165">
        <f t="shared" si="2"/>
        <v>34028503.310000002</v>
      </c>
      <c r="G125" s="165">
        <f t="shared" si="2"/>
        <v>36935231</v>
      </c>
      <c r="H125" s="165">
        <f t="shared" si="2"/>
        <v>37667305</v>
      </c>
      <c r="I125" s="165">
        <f t="shared" si="2"/>
        <v>29906312</v>
      </c>
      <c r="J125" s="165">
        <f t="shared" si="2"/>
        <v>30488208.02</v>
      </c>
      <c r="K125" s="165">
        <f t="shared" si="2"/>
        <v>28956398</v>
      </c>
      <c r="L125" s="165">
        <f t="shared" si="2"/>
        <v>12769788</v>
      </c>
      <c r="M125" s="165">
        <f t="shared" si="2"/>
        <v>9452883</v>
      </c>
      <c r="N125" s="165">
        <f t="shared" si="2"/>
        <v>9576839.5599999987</v>
      </c>
      <c r="O125" s="165">
        <f t="shared" si="2"/>
        <v>17981601</v>
      </c>
      <c r="P125" s="165">
        <f t="shared" si="2"/>
        <v>19324605</v>
      </c>
      <c r="Q125" s="165">
        <f t="shared" si="2"/>
        <v>14959067</v>
      </c>
      <c r="R125" s="165">
        <f t="shared" si="2"/>
        <v>18204287.68</v>
      </c>
      <c r="S125" s="165">
        <f t="shared" si="2"/>
        <v>19679806</v>
      </c>
      <c r="T125" s="165">
        <f t="shared" si="2"/>
        <v>20694212</v>
      </c>
      <c r="U125" s="165">
        <f t="shared" si="2"/>
        <v>21600407</v>
      </c>
      <c r="V125" s="165">
        <f t="shared" si="2"/>
        <v>22656603.009999998</v>
      </c>
      <c r="W125" s="165">
        <f t="shared" si="2"/>
        <v>22952351</v>
      </c>
      <c r="X125" s="165">
        <f t="shared" si="2"/>
        <v>23349957</v>
      </c>
      <c r="Y125" s="165">
        <f t="shared" si="2"/>
        <v>15212753</v>
      </c>
      <c r="Z125" s="165">
        <f t="shared" si="2"/>
        <v>16023048.739999998</v>
      </c>
      <c r="AA125" s="165">
        <f t="shared" si="2"/>
        <v>15538347</v>
      </c>
      <c r="AB125" s="165">
        <f t="shared" si="2"/>
        <v>16318645</v>
      </c>
      <c r="AC125" s="165">
        <f t="shared" si="2"/>
        <v>19791464</v>
      </c>
      <c r="AD125" s="165">
        <f t="shared" si="2"/>
        <v>19845763.640000001</v>
      </c>
      <c r="AE125" s="165">
        <f t="shared" si="2"/>
        <v>20461065</v>
      </c>
      <c r="AF125" s="165">
        <f t="shared" si="2"/>
        <v>21633026</v>
      </c>
      <c r="AG125" s="165">
        <f t="shared" si="2"/>
        <v>25692610</v>
      </c>
      <c r="AH125" s="165">
        <f t="shared" si="2"/>
        <v>25788001.149999999</v>
      </c>
      <c r="AI125" s="165">
        <f t="shared" si="2"/>
        <v>26715448</v>
      </c>
      <c r="AJ125" s="165">
        <f t="shared" si="2"/>
        <v>27092895</v>
      </c>
      <c r="AK125" s="165">
        <f t="shared" si="2"/>
        <v>26496514</v>
      </c>
      <c r="AL125" s="165">
        <f t="shared" si="2"/>
        <v>25893960.82</v>
      </c>
      <c r="AM125" s="165">
        <f t="shared" si="2"/>
        <v>26010407</v>
      </c>
      <c r="AN125" s="165">
        <f t="shared" si="2"/>
        <v>21871854</v>
      </c>
      <c r="AO125" s="165">
        <f t="shared" si="2"/>
        <v>20705181</v>
      </c>
      <c r="AP125" s="165">
        <f t="shared" si="2"/>
        <v>19940638.949999999</v>
      </c>
      <c r="AQ125" s="165">
        <f t="shared" si="2"/>
        <v>19333405</v>
      </c>
      <c r="AR125" s="165">
        <f t="shared" si="2"/>
        <v>18658488</v>
      </c>
      <c r="AS125" s="165">
        <f t="shared" si="2"/>
        <v>17967398</v>
      </c>
      <c r="AT125" s="165">
        <f t="shared" si="2"/>
        <v>17934115.18</v>
      </c>
      <c r="AU125" s="165">
        <f t="shared" si="2"/>
        <v>21289668</v>
      </c>
      <c r="AV125" s="165">
        <f t="shared" si="2"/>
        <v>19884195</v>
      </c>
      <c r="AW125" s="165">
        <f t="shared" si="2"/>
        <v>17261936</v>
      </c>
      <c r="AX125" s="165">
        <f t="shared" si="2"/>
        <v>16610123</v>
      </c>
      <c r="AY125" s="165">
        <f t="shared" si="2"/>
        <v>14252999</v>
      </c>
      <c r="AZ125" s="165">
        <f t="shared" si="2"/>
        <v>12308081</v>
      </c>
      <c r="BA125" s="165">
        <f t="shared" si="2"/>
        <v>11793164</v>
      </c>
    </row>
    <row r="126" spans="1:68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</row>
    <row r="127" spans="1:68">
      <c r="A127" s="5" t="s">
        <v>32</v>
      </c>
    </row>
    <row r="128" spans="1:68" s="3" customFormat="1">
      <c r="A128" s="227" t="s">
        <v>33</v>
      </c>
      <c r="B128" s="227" t="s">
        <v>1031</v>
      </c>
      <c r="C128" s="227" t="s">
        <v>939</v>
      </c>
      <c r="D128" s="227" t="s">
        <v>27</v>
      </c>
      <c r="E128" s="227" t="s">
        <v>26</v>
      </c>
      <c r="F128" s="227" t="s">
        <v>40</v>
      </c>
      <c r="G128" s="227" t="s">
        <v>24</v>
      </c>
      <c r="H128" s="227" t="s">
        <v>23</v>
      </c>
      <c r="I128" s="227" t="s">
        <v>22</v>
      </c>
      <c r="J128" s="227" t="s">
        <v>39</v>
      </c>
      <c r="K128" s="227" t="s">
        <v>20</v>
      </c>
      <c r="L128" s="227" t="s">
        <v>19</v>
      </c>
      <c r="M128" s="227" t="s">
        <v>18</v>
      </c>
      <c r="N128" s="227" t="s">
        <v>38</v>
      </c>
      <c r="O128" s="227" t="s">
        <v>16</v>
      </c>
      <c r="P128" s="227" t="s">
        <v>15</v>
      </c>
      <c r="Q128" s="227" t="s">
        <v>14</v>
      </c>
      <c r="R128" s="227" t="s">
        <v>37</v>
      </c>
      <c r="S128" s="227" t="s">
        <v>12</v>
      </c>
      <c r="T128" s="227" t="s">
        <v>11</v>
      </c>
      <c r="U128" s="227" t="s">
        <v>10</v>
      </c>
      <c r="V128" s="227" t="s">
        <v>36</v>
      </c>
      <c r="W128" s="227" t="s">
        <v>8</v>
      </c>
      <c r="X128" s="227" t="s">
        <v>7</v>
      </c>
      <c r="Y128" s="227" t="s">
        <v>6</v>
      </c>
      <c r="Z128" s="227" t="s">
        <v>35</v>
      </c>
      <c r="AA128" s="227" t="s">
        <v>4</v>
      </c>
      <c r="AB128" s="227" t="s">
        <v>3</v>
      </c>
      <c r="AC128" s="227" t="s">
        <v>2</v>
      </c>
      <c r="AD128" s="227" t="s">
        <v>34</v>
      </c>
      <c r="AE128" s="227" t="s">
        <v>865</v>
      </c>
      <c r="AF128" s="227" t="s">
        <v>864</v>
      </c>
      <c r="AG128" s="227" t="s">
        <v>863</v>
      </c>
      <c r="AH128" s="227" t="s">
        <v>870</v>
      </c>
      <c r="AI128" s="227" t="s">
        <v>861</v>
      </c>
      <c r="AJ128" s="227" t="s">
        <v>860</v>
      </c>
      <c r="AK128" s="227" t="s">
        <v>859</v>
      </c>
      <c r="AL128" s="227" t="s">
        <v>869</v>
      </c>
      <c r="AM128" s="227" t="s">
        <v>857</v>
      </c>
      <c r="AN128" s="227" t="s">
        <v>856</v>
      </c>
      <c r="AO128" s="227" t="s">
        <v>855</v>
      </c>
      <c r="AP128" s="227" t="s">
        <v>868</v>
      </c>
      <c r="AQ128" s="227" t="s">
        <v>853</v>
      </c>
      <c r="AR128" s="227" t="s">
        <v>852</v>
      </c>
      <c r="AS128" s="227" t="s">
        <v>851</v>
      </c>
      <c r="AT128" s="227" t="s">
        <v>867</v>
      </c>
      <c r="AU128" s="227" t="s">
        <v>849</v>
      </c>
      <c r="AV128" s="227" t="s">
        <v>848</v>
      </c>
      <c r="AW128" s="227" t="s">
        <v>847</v>
      </c>
      <c r="AX128" s="227" t="s">
        <v>866</v>
      </c>
      <c r="AY128" s="227" t="s">
        <v>845</v>
      </c>
      <c r="AZ128" s="227" t="s">
        <v>844</v>
      </c>
      <c r="BA128" s="227" t="s">
        <v>843</v>
      </c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</row>
    <row r="129" spans="1:68">
      <c r="A129" s="227" t="s">
        <v>1032</v>
      </c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  <c r="AY129" s="227"/>
      <c r="AZ129" s="227"/>
      <c r="BA129" s="227"/>
    </row>
    <row r="130" spans="1:68">
      <c r="A130" s="227" t="s">
        <v>1033</v>
      </c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</row>
    <row r="131" spans="1:68">
      <c r="A131" s="227" t="s">
        <v>1034</v>
      </c>
      <c r="B131" s="227">
        <v>8065303.9000000004</v>
      </c>
      <c r="C131" s="227">
        <v>7317925</v>
      </c>
      <c r="D131" s="227">
        <v>4279261</v>
      </c>
      <c r="E131" s="227">
        <v>8199540</v>
      </c>
      <c r="F131" s="227">
        <v>11132737.52</v>
      </c>
      <c r="G131" s="227">
        <v>8810543</v>
      </c>
      <c r="H131" s="227">
        <v>8633825</v>
      </c>
      <c r="I131" s="227">
        <v>8142286</v>
      </c>
      <c r="J131" s="227">
        <v>8632396.3800000008</v>
      </c>
      <c r="K131" s="227">
        <v>8645999</v>
      </c>
      <c r="L131" s="227">
        <v>8878229</v>
      </c>
      <c r="M131" s="227">
        <v>7730439</v>
      </c>
      <c r="N131" s="227">
        <v>7309836.1900000004</v>
      </c>
      <c r="O131" s="227">
        <v>7102805</v>
      </c>
      <c r="P131" s="227">
        <v>7167259</v>
      </c>
      <c r="Q131" s="227">
        <v>7205106</v>
      </c>
      <c r="R131" s="227">
        <v>7100339.4500000002</v>
      </c>
      <c r="S131" s="227">
        <v>6929999</v>
      </c>
      <c r="T131" s="227">
        <v>6800004</v>
      </c>
      <c r="U131" s="227">
        <v>6803358</v>
      </c>
      <c r="V131" s="227">
        <v>6602441.4100000001</v>
      </c>
      <c r="W131" s="227">
        <v>6071003</v>
      </c>
      <c r="X131" s="227">
        <v>5847691</v>
      </c>
      <c r="Y131" s="227">
        <v>5761430</v>
      </c>
      <c r="Z131" s="227">
        <v>5754727.6900000004</v>
      </c>
      <c r="AA131" s="227">
        <v>5759614</v>
      </c>
      <c r="AB131" s="227">
        <v>5519711</v>
      </c>
      <c r="AC131" s="227">
        <v>5273489</v>
      </c>
      <c r="AD131" s="227">
        <v>5319494.83</v>
      </c>
      <c r="AE131" s="227">
        <v>4864250</v>
      </c>
      <c r="AF131" s="227">
        <v>4862020</v>
      </c>
      <c r="AG131" s="227">
        <v>4867410</v>
      </c>
      <c r="AH131" s="227">
        <v>4457674.21</v>
      </c>
      <c r="AI131" s="227">
        <v>4255250</v>
      </c>
      <c r="AJ131" s="227">
        <v>4134364</v>
      </c>
      <c r="AK131" s="227">
        <v>3914484</v>
      </c>
      <c r="AL131" s="227">
        <v>3327447.19</v>
      </c>
      <c r="AM131" s="227">
        <v>2959693</v>
      </c>
      <c r="AN131" s="227">
        <v>2767752</v>
      </c>
      <c r="AO131" s="227">
        <v>2895837</v>
      </c>
      <c r="AP131" s="227">
        <v>2866026.43</v>
      </c>
      <c r="AQ131" s="227">
        <v>2415713</v>
      </c>
      <c r="AR131" s="227">
        <v>2341145</v>
      </c>
      <c r="AS131" s="227">
        <v>2907018</v>
      </c>
      <c r="AT131" s="227">
        <v>2801430.56</v>
      </c>
      <c r="AU131" s="227">
        <v>2782924</v>
      </c>
      <c r="AV131" s="227">
        <v>2751841</v>
      </c>
      <c r="AW131" s="227">
        <v>2598061</v>
      </c>
      <c r="AX131" s="227">
        <v>2215675</v>
      </c>
      <c r="AY131" s="227">
        <v>2160289</v>
      </c>
      <c r="AZ131" s="227">
        <v>2131988</v>
      </c>
      <c r="BA131" s="227">
        <v>2090679</v>
      </c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</row>
    <row r="132" spans="1:68">
      <c r="A132" s="227" t="s">
        <v>1035</v>
      </c>
      <c r="B132" s="227">
        <v>0</v>
      </c>
      <c r="C132" s="227">
        <v>0</v>
      </c>
      <c r="D132" s="227">
        <v>0</v>
      </c>
      <c r="E132" s="227">
        <v>0</v>
      </c>
      <c r="F132" s="227">
        <v>0</v>
      </c>
      <c r="G132" s="227">
        <v>0</v>
      </c>
      <c r="H132" s="227">
        <v>0</v>
      </c>
      <c r="I132" s="227">
        <v>0</v>
      </c>
      <c r="J132" s="227">
        <v>0</v>
      </c>
      <c r="K132" s="227">
        <v>0</v>
      </c>
      <c r="L132" s="227">
        <v>0</v>
      </c>
      <c r="M132" s="227">
        <v>0</v>
      </c>
      <c r="N132" s="227">
        <v>0</v>
      </c>
      <c r="O132" s="227">
        <v>0</v>
      </c>
      <c r="P132" s="227">
        <v>0</v>
      </c>
      <c r="Q132" s="227">
        <v>0</v>
      </c>
      <c r="R132" s="227">
        <v>0</v>
      </c>
      <c r="S132" s="227">
        <v>0</v>
      </c>
      <c r="T132" s="227">
        <v>0</v>
      </c>
      <c r="U132" s="227">
        <v>0</v>
      </c>
      <c r="V132" s="227">
        <v>0</v>
      </c>
      <c r="W132" s="227">
        <v>0</v>
      </c>
      <c r="X132" s="227">
        <v>0</v>
      </c>
      <c r="Y132" s="227">
        <v>0</v>
      </c>
      <c r="Z132" s="227">
        <v>0</v>
      </c>
      <c r="AA132" s="227">
        <v>0</v>
      </c>
      <c r="AB132" s="227">
        <v>0</v>
      </c>
      <c r="AC132" s="227">
        <v>0</v>
      </c>
      <c r="AD132" s="227">
        <v>0</v>
      </c>
      <c r="AE132" s="227">
        <v>0</v>
      </c>
      <c r="AF132" s="227">
        <v>0</v>
      </c>
      <c r="AG132" s="227">
        <v>0</v>
      </c>
      <c r="AH132" s="227">
        <v>0</v>
      </c>
      <c r="AI132" s="227">
        <v>0</v>
      </c>
      <c r="AJ132" s="227">
        <v>0</v>
      </c>
      <c r="AK132" s="227">
        <v>0</v>
      </c>
      <c r="AL132" s="227">
        <v>0</v>
      </c>
      <c r="AM132" s="227">
        <v>0</v>
      </c>
      <c r="AN132" s="227">
        <v>0</v>
      </c>
      <c r="AO132" s="227">
        <v>0</v>
      </c>
      <c r="AP132" s="227">
        <v>0</v>
      </c>
      <c r="AQ132" s="227">
        <v>0</v>
      </c>
      <c r="AR132" s="227">
        <v>0</v>
      </c>
      <c r="AS132" s="227">
        <v>0</v>
      </c>
      <c r="AT132" s="227">
        <v>0</v>
      </c>
      <c r="AU132" s="227">
        <v>0</v>
      </c>
      <c r="AV132" s="227">
        <v>0</v>
      </c>
      <c r="AW132" s="227">
        <v>2598061</v>
      </c>
      <c r="AX132" s="227">
        <v>2215675</v>
      </c>
      <c r="AY132" s="227">
        <v>2160289</v>
      </c>
      <c r="AZ132" s="227">
        <v>2131988</v>
      </c>
      <c r="BA132" s="227">
        <v>2090679</v>
      </c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</row>
    <row r="133" spans="1:68">
      <c r="A133" s="227" t="s">
        <v>1036</v>
      </c>
      <c r="B133" s="227">
        <v>1670275.46</v>
      </c>
      <c r="C133" s="227">
        <v>373855</v>
      </c>
      <c r="D133" s="227">
        <v>313227</v>
      </c>
      <c r="E133" s="227">
        <v>350280</v>
      </c>
      <c r="F133" s="227">
        <v>1042109.97</v>
      </c>
      <c r="G133" s="227">
        <v>810786</v>
      </c>
      <c r="H133" s="227">
        <v>484990</v>
      </c>
      <c r="I133" s="227">
        <v>142346</v>
      </c>
      <c r="J133" s="227">
        <v>891906.45</v>
      </c>
      <c r="K133" s="227">
        <v>1277047</v>
      </c>
      <c r="L133" s="227">
        <v>1797017</v>
      </c>
      <c r="M133" s="227">
        <v>644854</v>
      </c>
      <c r="N133" s="227">
        <v>432888.99</v>
      </c>
      <c r="O133" s="227">
        <v>406773</v>
      </c>
      <c r="P133" s="227">
        <v>409217</v>
      </c>
      <c r="Q133" s="227">
        <v>381718</v>
      </c>
      <c r="R133" s="227">
        <v>361977.96</v>
      </c>
      <c r="S133" s="227">
        <v>358850</v>
      </c>
      <c r="T133" s="227">
        <v>355341</v>
      </c>
      <c r="U133" s="227">
        <v>313296</v>
      </c>
      <c r="V133" s="227">
        <v>306011.96000000002</v>
      </c>
      <c r="W133" s="227">
        <v>273771</v>
      </c>
      <c r="X133" s="227">
        <v>264728</v>
      </c>
      <c r="Y133" s="227">
        <v>223202</v>
      </c>
      <c r="Z133" s="227">
        <v>247417.73</v>
      </c>
      <c r="AA133" s="227">
        <v>248901</v>
      </c>
      <c r="AB133" s="227">
        <v>253345</v>
      </c>
      <c r="AC133" s="227">
        <v>225111</v>
      </c>
      <c r="AD133" s="227">
        <v>246837.89</v>
      </c>
      <c r="AE133" s="227">
        <v>212764</v>
      </c>
      <c r="AF133" s="227">
        <v>222263</v>
      </c>
      <c r="AG133" s="227">
        <v>200018</v>
      </c>
      <c r="AH133" s="227">
        <v>211306.2</v>
      </c>
      <c r="AI133" s="227">
        <v>170279</v>
      </c>
      <c r="AJ133" s="227">
        <v>179842</v>
      </c>
      <c r="AK133" s="227">
        <v>163751</v>
      </c>
      <c r="AL133" s="227">
        <v>176564.89</v>
      </c>
      <c r="AM133" s="227">
        <v>149997</v>
      </c>
      <c r="AN133" s="227">
        <v>163242</v>
      </c>
      <c r="AO133" s="227">
        <v>142252</v>
      </c>
      <c r="AP133" s="227">
        <v>139371.15</v>
      </c>
      <c r="AQ133" s="227">
        <v>133537</v>
      </c>
      <c r="AR133" s="227">
        <v>141990</v>
      </c>
      <c r="AS133" s="227">
        <v>135133</v>
      </c>
      <c r="AT133" s="227">
        <v>155032.38</v>
      </c>
      <c r="AU133" s="227">
        <v>156636</v>
      </c>
      <c r="AV133" s="227">
        <v>180730</v>
      </c>
      <c r="AW133" s="227">
        <v>0</v>
      </c>
      <c r="AX133" s="227">
        <v>0</v>
      </c>
      <c r="AY133" s="227">
        <v>0</v>
      </c>
      <c r="AZ133" s="227">
        <v>0</v>
      </c>
      <c r="BA133" s="227">
        <v>0</v>
      </c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</row>
    <row r="134" spans="1:68">
      <c r="A134" s="227" t="s">
        <v>1037</v>
      </c>
      <c r="B134" s="227">
        <v>6395028.4400000004</v>
      </c>
      <c r="C134" s="227">
        <v>6944070</v>
      </c>
      <c r="D134" s="227">
        <v>3966034</v>
      </c>
      <c r="E134" s="227">
        <v>7849260</v>
      </c>
      <c r="F134" s="227">
        <v>10090627.550000001</v>
      </c>
      <c r="G134" s="227">
        <v>7999757</v>
      </c>
      <c r="H134" s="227">
        <v>8148835</v>
      </c>
      <c r="I134" s="227">
        <v>7999940</v>
      </c>
      <c r="J134" s="227">
        <v>7740489.9299999997</v>
      </c>
      <c r="K134" s="227">
        <v>7368952</v>
      </c>
      <c r="L134" s="227">
        <v>7081212</v>
      </c>
      <c r="M134" s="227">
        <v>7085585</v>
      </c>
      <c r="N134" s="227">
        <v>6876947.2000000002</v>
      </c>
      <c r="O134" s="227">
        <v>6696032</v>
      </c>
      <c r="P134" s="227">
        <v>6758042</v>
      </c>
      <c r="Q134" s="227">
        <v>6823388</v>
      </c>
      <c r="R134" s="227">
        <v>6738361.4900000002</v>
      </c>
      <c r="S134" s="227">
        <v>6571149</v>
      </c>
      <c r="T134" s="227">
        <v>6444663</v>
      </c>
      <c r="U134" s="227">
        <v>6490062</v>
      </c>
      <c r="V134" s="227">
        <v>6296429.4500000002</v>
      </c>
      <c r="W134" s="227">
        <v>5797232</v>
      </c>
      <c r="X134" s="227">
        <v>5582963</v>
      </c>
      <c r="Y134" s="227">
        <v>5538228</v>
      </c>
      <c r="Z134" s="227">
        <v>5507309.96</v>
      </c>
      <c r="AA134" s="227">
        <v>5510713</v>
      </c>
      <c r="AB134" s="227">
        <v>5266366</v>
      </c>
      <c r="AC134" s="227">
        <v>5048378</v>
      </c>
      <c r="AD134" s="227">
        <v>5072656.9400000004</v>
      </c>
      <c r="AE134" s="227">
        <v>4651486</v>
      </c>
      <c r="AF134" s="227">
        <v>4639757</v>
      </c>
      <c r="AG134" s="227">
        <v>4667392</v>
      </c>
      <c r="AH134" s="227">
        <v>4246368</v>
      </c>
      <c r="AI134" s="227">
        <v>4084971</v>
      </c>
      <c r="AJ134" s="227">
        <v>3954522</v>
      </c>
      <c r="AK134" s="227">
        <v>3750733</v>
      </c>
      <c r="AL134" s="227">
        <v>3150882.31</v>
      </c>
      <c r="AM134" s="227">
        <v>2809696</v>
      </c>
      <c r="AN134" s="227">
        <v>2604510</v>
      </c>
      <c r="AO134" s="227">
        <v>2753585</v>
      </c>
      <c r="AP134" s="227">
        <v>2726655.28</v>
      </c>
      <c r="AQ134" s="227">
        <v>2282176</v>
      </c>
      <c r="AR134" s="227">
        <v>2199155</v>
      </c>
      <c r="AS134" s="227">
        <v>2771885</v>
      </c>
      <c r="AT134" s="227">
        <v>2646398.19</v>
      </c>
      <c r="AU134" s="227">
        <v>2626288</v>
      </c>
      <c r="AV134" s="227">
        <v>2571111</v>
      </c>
      <c r="AW134" s="227">
        <v>0</v>
      </c>
      <c r="AX134" s="227">
        <v>0</v>
      </c>
      <c r="AY134" s="227">
        <v>0</v>
      </c>
      <c r="AZ134" s="227">
        <v>0</v>
      </c>
      <c r="BA134" s="227">
        <v>0</v>
      </c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</row>
    <row r="135" spans="1:68">
      <c r="A135" s="227" t="s">
        <v>1038</v>
      </c>
      <c r="B135" s="227">
        <v>274675.84999999998</v>
      </c>
      <c r="C135" s="227">
        <v>0</v>
      </c>
      <c r="D135" s="227">
        <v>0</v>
      </c>
      <c r="E135" s="227">
        <v>0</v>
      </c>
      <c r="F135" s="227">
        <v>0</v>
      </c>
      <c r="G135" s="227">
        <v>41095</v>
      </c>
      <c r="H135" s="227">
        <v>0</v>
      </c>
      <c r="I135" s="227">
        <v>0</v>
      </c>
      <c r="J135" s="227">
        <v>0</v>
      </c>
      <c r="K135" s="227">
        <v>0</v>
      </c>
      <c r="L135" s="227">
        <v>0</v>
      </c>
      <c r="M135" s="227">
        <v>0</v>
      </c>
      <c r="N135" s="227">
        <v>0</v>
      </c>
      <c r="O135" s="227">
        <v>0</v>
      </c>
      <c r="P135" s="227">
        <v>0</v>
      </c>
      <c r="Q135" s="227">
        <v>0</v>
      </c>
      <c r="R135" s="227">
        <v>6749.08</v>
      </c>
      <c r="S135" s="227">
        <v>0</v>
      </c>
      <c r="T135" s="227">
        <v>0</v>
      </c>
      <c r="U135" s="227">
        <v>0</v>
      </c>
      <c r="V135" s="227">
        <v>0</v>
      </c>
      <c r="W135" s="227">
        <v>0</v>
      </c>
      <c r="X135" s="227">
        <v>0</v>
      </c>
      <c r="Y135" s="227">
        <v>0</v>
      </c>
      <c r="Z135" s="227">
        <v>0</v>
      </c>
      <c r="AA135" s="227">
        <v>14577</v>
      </c>
      <c r="AB135" s="227">
        <v>0</v>
      </c>
      <c r="AC135" s="227">
        <v>0</v>
      </c>
      <c r="AD135" s="227">
        <v>0</v>
      </c>
      <c r="AE135" s="227">
        <v>24919</v>
      </c>
      <c r="AF135" s="227">
        <v>0</v>
      </c>
      <c r="AG135" s="227">
        <v>21691</v>
      </c>
      <c r="AH135" s="227">
        <v>29273.88</v>
      </c>
      <c r="AI135" s="227">
        <v>18567</v>
      </c>
      <c r="AJ135" s="227">
        <v>17807</v>
      </c>
      <c r="AK135" s="227">
        <v>12156</v>
      </c>
      <c r="AL135" s="227">
        <v>20715.22</v>
      </c>
      <c r="AM135" s="227">
        <v>7911</v>
      </c>
      <c r="AN135" s="227">
        <v>12385</v>
      </c>
      <c r="AO135" s="227">
        <v>6837</v>
      </c>
      <c r="AP135" s="227">
        <v>22038.76</v>
      </c>
      <c r="AQ135" s="227">
        <v>9062</v>
      </c>
      <c r="AR135" s="227">
        <v>11200</v>
      </c>
      <c r="AS135" s="227">
        <v>183513</v>
      </c>
      <c r="AT135" s="227">
        <v>4497.49</v>
      </c>
      <c r="AU135" s="227">
        <v>6138</v>
      </c>
      <c r="AV135" s="227">
        <v>29976</v>
      </c>
      <c r="AW135" s="227">
        <v>42486</v>
      </c>
      <c r="AX135" s="227">
        <v>58205</v>
      </c>
      <c r="AY135" s="227">
        <v>47631</v>
      </c>
      <c r="AZ135" s="227">
        <v>35076</v>
      </c>
      <c r="BA135" s="227">
        <v>25845</v>
      </c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</row>
    <row r="136" spans="1:68">
      <c r="A136" s="227" t="s">
        <v>1039</v>
      </c>
      <c r="B136" s="227">
        <v>0</v>
      </c>
      <c r="C136" s="227">
        <v>0</v>
      </c>
      <c r="D136" s="227">
        <v>0</v>
      </c>
      <c r="E136" s="227">
        <v>0</v>
      </c>
      <c r="F136" s="227">
        <v>0</v>
      </c>
      <c r="G136" s="227">
        <v>0</v>
      </c>
      <c r="H136" s="227">
        <v>0</v>
      </c>
      <c r="I136" s="227">
        <v>0</v>
      </c>
      <c r="J136" s="227">
        <v>0</v>
      </c>
      <c r="K136" s="227">
        <v>0</v>
      </c>
      <c r="L136" s="227">
        <v>0</v>
      </c>
      <c r="M136" s="227">
        <v>0</v>
      </c>
      <c r="N136" s="227">
        <v>0</v>
      </c>
      <c r="O136" s="227">
        <v>0</v>
      </c>
      <c r="P136" s="227">
        <v>0</v>
      </c>
      <c r="Q136" s="227">
        <v>0</v>
      </c>
      <c r="R136" s="227">
        <v>0</v>
      </c>
      <c r="S136" s="227">
        <v>0</v>
      </c>
      <c r="T136" s="227">
        <v>0</v>
      </c>
      <c r="U136" s="227">
        <v>0</v>
      </c>
      <c r="V136" s="227">
        <v>0</v>
      </c>
      <c r="W136" s="227">
        <v>0</v>
      </c>
      <c r="X136" s="227">
        <v>0</v>
      </c>
      <c r="Y136" s="227">
        <v>0</v>
      </c>
      <c r="Z136" s="227">
        <v>0</v>
      </c>
      <c r="AA136" s="227">
        <v>0</v>
      </c>
      <c r="AB136" s="227">
        <v>0</v>
      </c>
      <c r="AC136" s="227">
        <v>0</v>
      </c>
      <c r="AD136" s="227">
        <v>0</v>
      </c>
      <c r="AE136" s="227">
        <v>0</v>
      </c>
      <c r="AF136" s="227">
        <v>0</v>
      </c>
      <c r="AG136" s="227">
        <v>0</v>
      </c>
      <c r="AH136" s="227">
        <v>0</v>
      </c>
      <c r="AI136" s="227">
        <v>0</v>
      </c>
      <c r="AJ136" s="227">
        <v>0</v>
      </c>
      <c r="AK136" s="227">
        <v>0</v>
      </c>
      <c r="AL136" s="227">
        <v>0</v>
      </c>
      <c r="AM136" s="227">
        <v>0</v>
      </c>
      <c r="AN136" s="227">
        <v>0</v>
      </c>
      <c r="AO136" s="227">
        <v>6837</v>
      </c>
      <c r="AP136" s="227">
        <v>0</v>
      </c>
      <c r="AQ136" s="227">
        <v>9032</v>
      </c>
      <c r="AR136" s="227">
        <v>11140</v>
      </c>
      <c r="AS136" s="227">
        <v>183513</v>
      </c>
      <c r="AT136" s="227">
        <v>4497.49</v>
      </c>
      <c r="AU136" s="227">
        <v>6118</v>
      </c>
      <c r="AV136" s="227">
        <v>29936</v>
      </c>
      <c r="AW136" s="227">
        <v>42486</v>
      </c>
      <c r="AX136" s="227">
        <v>58205</v>
      </c>
      <c r="AY136" s="227">
        <v>47631</v>
      </c>
      <c r="AZ136" s="227">
        <v>35076</v>
      </c>
      <c r="BA136" s="227">
        <v>25845</v>
      </c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</row>
    <row r="137" spans="1:68">
      <c r="A137" s="227" t="s">
        <v>1040</v>
      </c>
      <c r="B137" s="227">
        <v>274675.84999999998</v>
      </c>
      <c r="C137" s="227">
        <v>0</v>
      </c>
      <c r="D137" s="227">
        <v>0</v>
      </c>
      <c r="E137" s="227">
        <v>0</v>
      </c>
      <c r="F137" s="227">
        <v>0</v>
      </c>
      <c r="G137" s="227">
        <v>41095</v>
      </c>
      <c r="H137" s="227">
        <v>0</v>
      </c>
      <c r="I137" s="227">
        <v>0</v>
      </c>
      <c r="J137" s="227">
        <v>0</v>
      </c>
      <c r="K137" s="227">
        <v>0</v>
      </c>
      <c r="L137" s="227">
        <v>0</v>
      </c>
      <c r="M137" s="227">
        <v>0</v>
      </c>
      <c r="N137" s="227">
        <v>0</v>
      </c>
      <c r="O137" s="227">
        <v>0</v>
      </c>
      <c r="P137" s="227">
        <v>0</v>
      </c>
      <c r="Q137" s="227">
        <v>0</v>
      </c>
      <c r="R137" s="227">
        <v>6749.08</v>
      </c>
      <c r="S137" s="227">
        <v>0</v>
      </c>
      <c r="T137" s="227">
        <v>0</v>
      </c>
      <c r="U137" s="227">
        <v>0</v>
      </c>
      <c r="V137" s="227">
        <v>0</v>
      </c>
      <c r="W137" s="227">
        <v>0</v>
      </c>
      <c r="X137" s="227">
        <v>0</v>
      </c>
      <c r="Y137" s="227">
        <v>0</v>
      </c>
      <c r="Z137" s="227">
        <v>0</v>
      </c>
      <c r="AA137" s="227">
        <v>14577</v>
      </c>
      <c r="AB137" s="227">
        <v>0</v>
      </c>
      <c r="AC137" s="227">
        <v>0</v>
      </c>
      <c r="AD137" s="227">
        <v>0</v>
      </c>
      <c r="AE137" s="227">
        <v>24919</v>
      </c>
      <c r="AF137" s="227">
        <v>0</v>
      </c>
      <c r="AG137" s="227">
        <v>21691</v>
      </c>
      <c r="AH137" s="227">
        <v>29273.88</v>
      </c>
      <c r="AI137" s="227">
        <v>18567</v>
      </c>
      <c r="AJ137" s="227">
        <v>17807</v>
      </c>
      <c r="AK137" s="227">
        <v>12156</v>
      </c>
      <c r="AL137" s="227">
        <v>20715.22</v>
      </c>
      <c r="AM137" s="227">
        <v>7911</v>
      </c>
      <c r="AN137" s="227">
        <v>12385</v>
      </c>
      <c r="AO137" s="227">
        <v>0</v>
      </c>
      <c r="AP137" s="227">
        <v>225723.76</v>
      </c>
      <c r="AQ137" s="227">
        <v>30</v>
      </c>
      <c r="AR137" s="227">
        <v>60</v>
      </c>
      <c r="AS137" s="227">
        <v>0</v>
      </c>
      <c r="AT137" s="227">
        <v>0</v>
      </c>
      <c r="AU137" s="227">
        <v>20</v>
      </c>
      <c r="AV137" s="227">
        <v>40</v>
      </c>
      <c r="AW137" s="227">
        <v>0</v>
      </c>
      <c r="AX137" s="227">
        <v>0</v>
      </c>
      <c r="AY137" s="227">
        <v>0</v>
      </c>
      <c r="AZ137" s="227">
        <v>0</v>
      </c>
      <c r="BA137" s="227">
        <v>0</v>
      </c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</row>
    <row r="138" spans="1:68">
      <c r="A138" s="227" t="s">
        <v>837</v>
      </c>
      <c r="B138" s="227">
        <v>243659.22</v>
      </c>
      <c r="C138" s="227">
        <v>281334</v>
      </c>
      <c r="D138" s="227">
        <v>452260</v>
      </c>
      <c r="E138" s="227">
        <v>3223128</v>
      </c>
      <c r="F138" s="227">
        <v>-59452.58</v>
      </c>
      <c r="G138" s="227">
        <v>602723</v>
      </c>
      <c r="H138" s="227">
        <v>563423</v>
      </c>
      <c r="I138" s="227">
        <v>576722</v>
      </c>
      <c r="J138" s="227">
        <v>698751.77</v>
      </c>
      <c r="K138" s="227">
        <v>852650</v>
      </c>
      <c r="L138" s="227">
        <v>526738</v>
      </c>
      <c r="M138" s="227">
        <v>492389</v>
      </c>
      <c r="N138" s="227">
        <v>748589.43</v>
      </c>
      <c r="O138" s="227">
        <v>4104221</v>
      </c>
      <c r="P138" s="227">
        <v>455038</v>
      </c>
      <c r="Q138" s="227">
        <v>524429</v>
      </c>
      <c r="R138" s="227">
        <v>363269.46</v>
      </c>
      <c r="S138" s="227">
        <v>396977</v>
      </c>
      <c r="T138" s="227">
        <v>408018</v>
      </c>
      <c r="U138" s="227">
        <v>431955</v>
      </c>
      <c r="V138" s="227">
        <v>516127.34</v>
      </c>
      <c r="W138" s="227">
        <v>306658</v>
      </c>
      <c r="X138" s="227">
        <v>300005</v>
      </c>
      <c r="Y138" s="227">
        <v>466493</v>
      </c>
      <c r="Z138" s="227">
        <v>508762.9</v>
      </c>
      <c r="AA138" s="227">
        <v>297408</v>
      </c>
      <c r="AB138" s="227">
        <v>503033</v>
      </c>
      <c r="AC138" s="227">
        <v>366088</v>
      </c>
      <c r="AD138" s="227">
        <v>944043.39</v>
      </c>
      <c r="AE138" s="227">
        <v>254701</v>
      </c>
      <c r="AF138" s="227">
        <v>288743</v>
      </c>
      <c r="AG138" s="227">
        <v>343507</v>
      </c>
      <c r="AH138" s="227">
        <v>314797.46000000002</v>
      </c>
      <c r="AI138" s="227">
        <v>1840947</v>
      </c>
      <c r="AJ138" s="227">
        <v>297608</v>
      </c>
      <c r="AK138" s="227">
        <v>248034</v>
      </c>
      <c r="AL138" s="227">
        <v>409551.14</v>
      </c>
      <c r="AM138" s="227">
        <v>198469</v>
      </c>
      <c r="AN138" s="227">
        <v>170959</v>
      </c>
      <c r="AO138" s="227">
        <v>223007</v>
      </c>
      <c r="AP138" s="227">
        <v>406618.33</v>
      </c>
      <c r="AQ138" s="227">
        <v>181935</v>
      </c>
      <c r="AR138" s="227">
        <v>144827</v>
      </c>
      <c r="AS138" s="227">
        <v>383483</v>
      </c>
      <c r="AT138" s="227">
        <v>4220399.91</v>
      </c>
      <c r="AU138" s="227">
        <v>146447</v>
      </c>
      <c r="AV138" s="227">
        <v>226303</v>
      </c>
      <c r="AW138" s="227">
        <v>159125</v>
      </c>
      <c r="AX138" s="227">
        <v>208108</v>
      </c>
      <c r="AY138" s="227">
        <v>216536</v>
      </c>
      <c r="AZ138" s="227">
        <v>144590</v>
      </c>
      <c r="BA138" s="227">
        <v>142719</v>
      </c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</row>
    <row r="139" spans="1:68">
      <c r="A139" s="227" t="s">
        <v>1041</v>
      </c>
      <c r="B139" s="227">
        <v>9407666.5099999998</v>
      </c>
      <c r="C139" s="227">
        <v>7599259</v>
      </c>
      <c r="D139" s="227">
        <v>4731521</v>
      </c>
      <c r="E139" s="227">
        <v>11422668</v>
      </c>
      <c r="F139" s="227">
        <v>10926390.939999999</v>
      </c>
      <c r="G139" s="227">
        <v>9454361</v>
      </c>
      <c r="H139" s="227">
        <v>9197248</v>
      </c>
      <c r="I139" s="227">
        <v>8719008</v>
      </c>
      <c r="J139" s="227">
        <v>9331148.1500000004</v>
      </c>
      <c r="K139" s="227">
        <v>9498649</v>
      </c>
      <c r="L139" s="227">
        <v>9404967</v>
      </c>
      <c r="M139" s="227">
        <v>8222828</v>
      </c>
      <c r="N139" s="227">
        <v>8058425.6200000001</v>
      </c>
      <c r="O139" s="227">
        <v>11207026</v>
      </c>
      <c r="P139" s="227">
        <v>7622297</v>
      </c>
      <c r="Q139" s="227">
        <v>7729535</v>
      </c>
      <c r="R139" s="227">
        <v>7490605.2199999997</v>
      </c>
      <c r="S139" s="227">
        <v>7326976</v>
      </c>
      <c r="T139" s="227">
        <v>7208022</v>
      </c>
      <c r="U139" s="227">
        <v>7235313</v>
      </c>
      <c r="V139" s="227">
        <v>7118568.75</v>
      </c>
      <c r="W139" s="227">
        <v>6377661</v>
      </c>
      <c r="X139" s="227">
        <v>6147696</v>
      </c>
      <c r="Y139" s="227">
        <v>6227923</v>
      </c>
      <c r="Z139" s="227">
        <v>6218925.5800000001</v>
      </c>
      <c r="AA139" s="227">
        <v>6071599</v>
      </c>
      <c r="AB139" s="227">
        <v>6022744</v>
      </c>
      <c r="AC139" s="227">
        <v>5639577</v>
      </c>
      <c r="AD139" s="227">
        <v>6181781.2199999997</v>
      </c>
      <c r="AE139" s="227">
        <v>5143870</v>
      </c>
      <c r="AF139" s="227">
        <v>5150763</v>
      </c>
      <c r="AG139" s="227">
        <v>5232608</v>
      </c>
      <c r="AH139" s="227">
        <v>4801745.55</v>
      </c>
      <c r="AI139" s="227">
        <v>6114764</v>
      </c>
      <c r="AJ139" s="227">
        <v>4449779</v>
      </c>
      <c r="AK139" s="227">
        <v>4174674</v>
      </c>
      <c r="AL139" s="227">
        <v>3757713.56</v>
      </c>
      <c r="AM139" s="227">
        <v>3166073</v>
      </c>
      <c r="AN139" s="227">
        <v>2951096</v>
      </c>
      <c r="AO139" s="227">
        <v>3125681</v>
      </c>
      <c r="AP139" s="227">
        <v>3294683.53</v>
      </c>
      <c r="AQ139" s="227">
        <v>2606710</v>
      </c>
      <c r="AR139" s="227">
        <v>2497172</v>
      </c>
      <c r="AS139" s="227">
        <v>3474014</v>
      </c>
      <c r="AT139" s="227">
        <v>7026327.9699999997</v>
      </c>
      <c r="AU139" s="227">
        <v>2935509</v>
      </c>
      <c r="AV139" s="227">
        <v>3008120</v>
      </c>
      <c r="AW139" s="227">
        <v>2799672</v>
      </c>
      <c r="AX139" s="227">
        <v>2481988</v>
      </c>
      <c r="AY139" s="227">
        <v>2424456</v>
      </c>
      <c r="AZ139" s="227">
        <v>2311654</v>
      </c>
      <c r="BA139" s="227">
        <v>2259243</v>
      </c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</row>
    <row r="140" spans="1:68">
      <c r="A140" s="227" t="s">
        <v>1042</v>
      </c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</row>
    <row r="141" spans="1:68">
      <c r="A141" s="227" t="s">
        <v>1043</v>
      </c>
      <c r="B141" s="227">
        <v>4235180.7300000004</v>
      </c>
      <c r="C141" s="227">
        <v>3708449</v>
      </c>
      <c r="D141" s="227">
        <v>3055485</v>
      </c>
      <c r="E141" s="227">
        <v>4037940</v>
      </c>
      <c r="F141" s="227">
        <v>4978212.01</v>
      </c>
      <c r="G141" s="227">
        <v>4558372</v>
      </c>
      <c r="H141" s="227">
        <v>4515973</v>
      </c>
      <c r="I141" s="227">
        <v>4055071</v>
      </c>
      <c r="J141" s="227">
        <v>4569955.6500000004</v>
      </c>
      <c r="K141" s="227">
        <v>4538770</v>
      </c>
      <c r="L141" s="227">
        <v>4618125</v>
      </c>
      <c r="M141" s="227">
        <v>3852155</v>
      </c>
      <c r="N141" s="227">
        <v>3818894.74</v>
      </c>
      <c r="O141" s="227">
        <v>3661162</v>
      </c>
      <c r="P141" s="227">
        <v>3577973</v>
      </c>
      <c r="Q141" s="227">
        <v>3460130</v>
      </c>
      <c r="R141" s="227">
        <v>3639370.22</v>
      </c>
      <c r="S141" s="227">
        <v>3511221</v>
      </c>
      <c r="T141" s="227">
        <v>3465954</v>
      </c>
      <c r="U141" s="227">
        <v>3424053</v>
      </c>
      <c r="V141" s="227">
        <v>3504621.53</v>
      </c>
      <c r="W141" s="227">
        <v>3243021</v>
      </c>
      <c r="X141" s="227">
        <v>3021984</v>
      </c>
      <c r="Y141" s="227">
        <v>2864096</v>
      </c>
      <c r="Z141" s="227">
        <v>2993518.87</v>
      </c>
      <c r="AA141" s="227">
        <v>3021914</v>
      </c>
      <c r="AB141" s="227">
        <v>2877429</v>
      </c>
      <c r="AC141" s="227">
        <v>2723379</v>
      </c>
      <c r="AD141" s="227">
        <v>2820602.65</v>
      </c>
      <c r="AE141" s="227">
        <v>2636290</v>
      </c>
      <c r="AF141" s="227">
        <v>2592979</v>
      </c>
      <c r="AG141" s="227">
        <v>2491752</v>
      </c>
      <c r="AH141" s="227">
        <v>2576886.83</v>
      </c>
      <c r="AI141" s="227">
        <v>2369989</v>
      </c>
      <c r="AJ141" s="227">
        <v>2300795</v>
      </c>
      <c r="AK141" s="227">
        <v>2185728</v>
      </c>
      <c r="AL141" s="227">
        <v>2065257.22</v>
      </c>
      <c r="AM141" s="227">
        <v>1988315</v>
      </c>
      <c r="AN141" s="227">
        <v>1892941</v>
      </c>
      <c r="AO141" s="227">
        <v>1836933</v>
      </c>
      <c r="AP141" s="227">
        <v>1778399.83</v>
      </c>
      <c r="AQ141" s="227">
        <v>1707161</v>
      </c>
      <c r="AR141" s="227">
        <v>1689167</v>
      </c>
      <c r="AS141" s="227">
        <v>1746319</v>
      </c>
      <c r="AT141" s="227">
        <v>1793833.85</v>
      </c>
      <c r="AU141" s="227">
        <v>1719148</v>
      </c>
      <c r="AV141" s="227">
        <v>1666241</v>
      </c>
      <c r="AW141" s="227">
        <v>1517455</v>
      </c>
      <c r="AX141" s="227">
        <v>1332337</v>
      </c>
      <c r="AY141" s="227">
        <v>1224175</v>
      </c>
      <c r="AZ141" s="227">
        <v>1179051</v>
      </c>
      <c r="BA141" s="227">
        <v>1154035</v>
      </c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</row>
    <row r="142" spans="1:68">
      <c r="A142" s="227" t="s">
        <v>1044</v>
      </c>
      <c r="B142" s="227">
        <v>1098277.22</v>
      </c>
      <c r="C142" s="227">
        <v>256148</v>
      </c>
      <c r="D142" s="227">
        <v>222704</v>
      </c>
      <c r="E142" s="227">
        <v>238606</v>
      </c>
      <c r="F142" s="227">
        <v>843368.05</v>
      </c>
      <c r="G142" s="227">
        <v>445077</v>
      </c>
      <c r="H142" s="227">
        <v>283851</v>
      </c>
      <c r="I142" s="227">
        <v>74658</v>
      </c>
      <c r="J142" s="227">
        <v>599477.5</v>
      </c>
      <c r="K142" s="227">
        <v>827478</v>
      </c>
      <c r="L142" s="227">
        <v>1119648</v>
      </c>
      <c r="M142" s="227">
        <v>466354</v>
      </c>
      <c r="N142" s="227">
        <v>340828.43</v>
      </c>
      <c r="O142" s="227">
        <v>323041</v>
      </c>
      <c r="P142" s="227">
        <v>314928</v>
      </c>
      <c r="Q142" s="227">
        <v>301666</v>
      </c>
      <c r="R142" s="227">
        <v>287646.11</v>
      </c>
      <c r="S142" s="227">
        <v>279554</v>
      </c>
      <c r="T142" s="227">
        <v>274653</v>
      </c>
      <c r="U142" s="227">
        <v>243711</v>
      </c>
      <c r="V142" s="227">
        <v>246081.94</v>
      </c>
      <c r="W142" s="227">
        <v>217408</v>
      </c>
      <c r="X142" s="227">
        <v>210169</v>
      </c>
      <c r="Y142" s="227">
        <v>178412</v>
      </c>
      <c r="Z142" s="227">
        <v>200519</v>
      </c>
      <c r="AA142" s="227">
        <v>201094</v>
      </c>
      <c r="AB142" s="227">
        <v>200847</v>
      </c>
      <c r="AC142" s="227">
        <v>177200</v>
      </c>
      <c r="AD142" s="227">
        <v>187033.38</v>
      </c>
      <c r="AE142" s="227">
        <v>170047</v>
      </c>
      <c r="AF142" s="227">
        <v>169652</v>
      </c>
      <c r="AG142" s="227">
        <v>164031</v>
      </c>
      <c r="AH142" s="227">
        <v>176554.09</v>
      </c>
      <c r="AI142" s="227">
        <v>143832</v>
      </c>
      <c r="AJ142" s="227">
        <v>151493</v>
      </c>
      <c r="AK142" s="227">
        <v>136895</v>
      </c>
      <c r="AL142" s="227">
        <v>151892.04</v>
      </c>
      <c r="AM142" s="227">
        <v>128023</v>
      </c>
      <c r="AN142" s="227">
        <v>138235</v>
      </c>
      <c r="AO142" s="227">
        <v>123198</v>
      </c>
      <c r="AP142" s="227">
        <v>120770.1</v>
      </c>
      <c r="AQ142" s="227">
        <v>115131</v>
      </c>
      <c r="AR142" s="227">
        <v>118937</v>
      </c>
      <c r="AS142" s="227">
        <v>115534</v>
      </c>
      <c r="AT142" s="227">
        <v>131288.37</v>
      </c>
      <c r="AU142" s="227">
        <v>132415</v>
      </c>
      <c r="AV142" s="227">
        <v>147829</v>
      </c>
      <c r="AW142" s="227">
        <v>0</v>
      </c>
      <c r="AX142" s="227">
        <v>0</v>
      </c>
      <c r="AY142" s="227">
        <v>0</v>
      </c>
      <c r="AZ142" s="227">
        <v>0</v>
      </c>
      <c r="BA142" s="227">
        <v>0</v>
      </c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</row>
    <row r="143" spans="1:68">
      <c r="A143" s="227" t="s">
        <v>1045</v>
      </c>
      <c r="B143" s="227">
        <v>3136903.51</v>
      </c>
      <c r="C143" s="227">
        <v>3452301</v>
      </c>
      <c r="D143" s="227">
        <v>2832781</v>
      </c>
      <c r="E143" s="227">
        <v>3799334</v>
      </c>
      <c r="F143" s="227">
        <v>4134843.96</v>
      </c>
      <c r="G143" s="227">
        <v>4113295</v>
      </c>
      <c r="H143" s="227">
        <v>4232122</v>
      </c>
      <c r="I143" s="227">
        <v>3980413</v>
      </c>
      <c r="J143" s="227">
        <v>3970478.15</v>
      </c>
      <c r="K143" s="227">
        <v>3711292</v>
      </c>
      <c r="L143" s="227">
        <v>3498477</v>
      </c>
      <c r="M143" s="227">
        <v>3385801</v>
      </c>
      <c r="N143" s="227">
        <v>3478066.31</v>
      </c>
      <c r="O143" s="227">
        <v>3338121</v>
      </c>
      <c r="P143" s="227">
        <v>3263045</v>
      </c>
      <c r="Q143" s="227">
        <v>3158464</v>
      </c>
      <c r="R143" s="227">
        <v>3351724.11</v>
      </c>
      <c r="S143" s="227">
        <v>3231667</v>
      </c>
      <c r="T143" s="227">
        <v>3191301</v>
      </c>
      <c r="U143" s="227">
        <v>3180342</v>
      </c>
      <c r="V143" s="227">
        <v>3258539.59</v>
      </c>
      <c r="W143" s="227">
        <v>3025613</v>
      </c>
      <c r="X143" s="227">
        <v>2811815</v>
      </c>
      <c r="Y143" s="227">
        <v>2685684</v>
      </c>
      <c r="Z143" s="227">
        <v>2792999.87</v>
      </c>
      <c r="AA143" s="227">
        <v>2820820</v>
      </c>
      <c r="AB143" s="227">
        <v>2676582</v>
      </c>
      <c r="AC143" s="227">
        <v>2546179</v>
      </c>
      <c r="AD143" s="227">
        <v>2633569.27</v>
      </c>
      <c r="AE143" s="227">
        <v>2466243</v>
      </c>
      <c r="AF143" s="227">
        <v>2423327</v>
      </c>
      <c r="AG143" s="227">
        <v>2327721</v>
      </c>
      <c r="AH143" s="227">
        <v>2400332.7400000002</v>
      </c>
      <c r="AI143" s="227">
        <v>2226157</v>
      </c>
      <c r="AJ143" s="227">
        <v>2149302</v>
      </c>
      <c r="AK143" s="227">
        <v>2048833</v>
      </c>
      <c r="AL143" s="227">
        <v>1913365.18</v>
      </c>
      <c r="AM143" s="227">
        <v>1860292</v>
      </c>
      <c r="AN143" s="227">
        <v>1754706</v>
      </c>
      <c r="AO143" s="227">
        <v>1713735</v>
      </c>
      <c r="AP143" s="227">
        <v>1657629.74</v>
      </c>
      <c r="AQ143" s="227">
        <v>1592030</v>
      </c>
      <c r="AR143" s="227">
        <v>1570230</v>
      </c>
      <c r="AS143" s="227">
        <v>1630785</v>
      </c>
      <c r="AT143" s="227">
        <v>1662545.49</v>
      </c>
      <c r="AU143" s="227">
        <v>1586733</v>
      </c>
      <c r="AV143" s="227">
        <v>1518412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</row>
    <row r="144" spans="1:68">
      <c r="A144" s="227" t="s">
        <v>1046</v>
      </c>
      <c r="B144" s="227">
        <v>1563053.28</v>
      </c>
      <c r="C144" s="227">
        <v>1043915</v>
      </c>
      <c r="D144" s="227">
        <v>1205011</v>
      </c>
      <c r="E144" s="227">
        <v>1723543</v>
      </c>
      <c r="F144" s="227">
        <v>1944565.81</v>
      </c>
      <c r="G144" s="227">
        <v>1636736</v>
      </c>
      <c r="H144" s="227">
        <v>1815236</v>
      </c>
      <c r="I144" s="227">
        <v>1420991</v>
      </c>
      <c r="J144" s="227">
        <v>1875103.6</v>
      </c>
      <c r="K144" s="227">
        <v>1598028</v>
      </c>
      <c r="L144" s="227">
        <v>1438141</v>
      </c>
      <c r="M144" s="227">
        <v>1203020</v>
      </c>
      <c r="N144" s="227">
        <v>1699568.62</v>
      </c>
      <c r="O144" s="227">
        <v>1159829</v>
      </c>
      <c r="P144" s="227">
        <v>1196851</v>
      </c>
      <c r="Q144" s="227">
        <v>1053690</v>
      </c>
      <c r="R144" s="227">
        <v>1328912.98</v>
      </c>
      <c r="S144" s="227">
        <v>1090981</v>
      </c>
      <c r="T144" s="227">
        <v>1009843</v>
      </c>
      <c r="U144" s="227">
        <v>976676</v>
      </c>
      <c r="V144" s="227">
        <v>1348922.76</v>
      </c>
      <c r="W144" s="227">
        <v>961215</v>
      </c>
      <c r="X144" s="227">
        <v>857544</v>
      </c>
      <c r="Y144" s="227">
        <v>862784</v>
      </c>
      <c r="Z144" s="227">
        <v>1229869.68</v>
      </c>
      <c r="AA144" s="227">
        <v>800599</v>
      </c>
      <c r="AB144" s="227">
        <v>828774</v>
      </c>
      <c r="AC144" s="227">
        <v>807495</v>
      </c>
      <c r="AD144" s="227">
        <v>1201222.82</v>
      </c>
      <c r="AE144" s="227">
        <v>741600</v>
      </c>
      <c r="AF144" s="227">
        <v>787995</v>
      </c>
      <c r="AG144" s="227">
        <v>714727</v>
      </c>
      <c r="AH144" s="227">
        <v>958726.15</v>
      </c>
      <c r="AI144" s="227">
        <v>592916</v>
      </c>
      <c r="AJ144" s="227">
        <v>607711</v>
      </c>
      <c r="AK144" s="227">
        <v>581574</v>
      </c>
      <c r="AL144" s="227">
        <v>777926.02</v>
      </c>
      <c r="AM144" s="227">
        <v>558479</v>
      </c>
      <c r="AN144" s="227">
        <v>553151</v>
      </c>
      <c r="AO144" s="227">
        <v>520567</v>
      </c>
      <c r="AP144" s="227">
        <v>679318.75</v>
      </c>
      <c r="AQ144" s="227">
        <v>476683</v>
      </c>
      <c r="AR144" s="227">
        <v>415094</v>
      </c>
      <c r="AS144" s="227">
        <v>439492</v>
      </c>
      <c r="AT144" s="227">
        <v>752433.37</v>
      </c>
      <c r="AU144" s="227">
        <v>421765</v>
      </c>
      <c r="AV144" s="227">
        <v>433912</v>
      </c>
      <c r="AW144" s="227">
        <v>385460</v>
      </c>
      <c r="AX144" s="227">
        <v>517934</v>
      </c>
      <c r="AY144" s="227">
        <v>358023</v>
      </c>
      <c r="AZ144" s="227">
        <v>390870</v>
      </c>
      <c r="BA144" s="227">
        <v>284708</v>
      </c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</row>
    <row r="145" spans="1:68">
      <c r="A145" s="227" t="s">
        <v>1047</v>
      </c>
      <c r="B145" s="227">
        <v>1563053.28</v>
      </c>
      <c r="C145" s="227">
        <v>1043915</v>
      </c>
      <c r="D145" s="227">
        <v>1205011</v>
      </c>
      <c r="E145" s="227">
        <v>1723543</v>
      </c>
      <c r="F145" s="227">
        <v>1944565.81</v>
      </c>
      <c r="G145" s="227">
        <v>1636736</v>
      </c>
      <c r="H145" s="227">
        <v>1815236</v>
      </c>
      <c r="I145" s="227">
        <v>1420991</v>
      </c>
      <c r="J145" s="227">
        <v>1875103.6</v>
      </c>
      <c r="K145" s="227">
        <v>1598028</v>
      </c>
      <c r="L145" s="227">
        <v>1438141</v>
      </c>
      <c r="M145" s="227">
        <v>1203020</v>
      </c>
      <c r="N145" s="227">
        <v>1699568.62</v>
      </c>
      <c r="O145" s="227">
        <v>1159829</v>
      </c>
      <c r="P145" s="227">
        <v>1196851</v>
      </c>
      <c r="Q145" s="227">
        <v>1053690</v>
      </c>
      <c r="R145" s="227">
        <v>1328912.98</v>
      </c>
      <c r="S145" s="227">
        <v>1090981</v>
      </c>
      <c r="T145" s="227">
        <v>1009843</v>
      </c>
      <c r="U145" s="227">
        <v>976676</v>
      </c>
      <c r="V145" s="227">
        <v>1348922.76</v>
      </c>
      <c r="W145" s="227">
        <v>961215</v>
      </c>
      <c r="X145" s="227">
        <v>857544</v>
      </c>
      <c r="Y145" s="227">
        <v>862784</v>
      </c>
      <c r="Z145" s="227">
        <v>1229869.68</v>
      </c>
      <c r="AA145" s="227">
        <v>800599</v>
      </c>
      <c r="AB145" s="227">
        <v>828774</v>
      </c>
      <c r="AC145" s="227">
        <v>807495</v>
      </c>
      <c r="AD145" s="227">
        <v>1201222.82</v>
      </c>
      <c r="AE145" s="227">
        <v>741600</v>
      </c>
      <c r="AF145" s="227">
        <v>787995</v>
      </c>
      <c r="AG145" s="227">
        <v>714727</v>
      </c>
      <c r="AH145" s="227">
        <v>958726.15</v>
      </c>
      <c r="AI145" s="227">
        <v>592916</v>
      </c>
      <c r="AJ145" s="227">
        <v>607711</v>
      </c>
      <c r="AK145" s="227">
        <v>581574</v>
      </c>
      <c r="AL145" s="227">
        <v>777926.02</v>
      </c>
      <c r="AM145" s="227">
        <v>558479</v>
      </c>
      <c r="AN145" s="227">
        <v>553151</v>
      </c>
      <c r="AO145" s="227">
        <v>520567</v>
      </c>
      <c r="AP145" s="227">
        <v>679318.75</v>
      </c>
      <c r="AQ145" s="227">
        <v>476683</v>
      </c>
      <c r="AR145" s="227">
        <v>415094</v>
      </c>
      <c r="AS145" s="227">
        <v>439492</v>
      </c>
      <c r="AT145" s="227">
        <v>752433.37</v>
      </c>
      <c r="AU145" s="227">
        <v>421765</v>
      </c>
      <c r="AV145" s="227">
        <v>433912</v>
      </c>
      <c r="AW145" s="227">
        <v>0</v>
      </c>
      <c r="AX145" s="227">
        <v>0</v>
      </c>
      <c r="AY145" s="227">
        <v>0</v>
      </c>
      <c r="AZ145" s="227">
        <v>0</v>
      </c>
      <c r="BA145" s="227">
        <v>0</v>
      </c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</row>
    <row r="146" spans="1:68">
      <c r="A146" s="227" t="s">
        <v>1048</v>
      </c>
      <c r="B146" s="227">
        <v>0</v>
      </c>
      <c r="C146" s="227">
        <v>0</v>
      </c>
      <c r="D146" s="227">
        <v>0</v>
      </c>
      <c r="E146" s="227">
        <v>0</v>
      </c>
      <c r="F146" s="227">
        <v>0</v>
      </c>
      <c r="G146" s="227">
        <v>0</v>
      </c>
      <c r="H146" s="227">
        <v>0</v>
      </c>
      <c r="I146" s="227">
        <v>0</v>
      </c>
      <c r="J146" s="227">
        <v>0</v>
      </c>
      <c r="K146" s="227">
        <v>0</v>
      </c>
      <c r="L146" s="227">
        <v>0</v>
      </c>
      <c r="M146" s="227">
        <v>0</v>
      </c>
      <c r="N146" s="227">
        <v>0</v>
      </c>
      <c r="O146" s="227">
        <v>0</v>
      </c>
      <c r="P146" s="227">
        <v>0</v>
      </c>
      <c r="Q146" s="227">
        <v>0</v>
      </c>
      <c r="R146" s="227">
        <v>0</v>
      </c>
      <c r="S146" s="227">
        <v>0</v>
      </c>
      <c r="T146" s="227">
        <v>0</v>
      </c>
      <c r="U146" s="227">
        <v>0</v>
      </c>
      <c r="V146" s="227">
        <v>0</v>
      </c>
      <c r="W146" s="227">
        <v>0</v>
      </c>
      <c r="X146" s="227">
        <v>0</v>
      </c>
      <c r="Y146" s="227">
        <v>0</v>
      </c>
      <c r="Z146" s="227">
        <v>0</v>
      </c>
      <c r="AA146" s="227">
        <v>0</v>
      </c>
      <c r="AB146" s="227">
        <v>0</v>
      </c>
      <c r="AC146" s="227">
        <v>0</v>
      </c>
      <c r="AD146" s="227">
        <v>0</v>
      </c>
      <c r="AE146" s="227">
        <v>0</v>
      </c>
      <c r="AF146" s="227">
        <v>0</v>
      </c>
      <c r="AG146" s="227">
        <v>0</v>
      </c>
      <c r="AH146" s="227">
        <v>0</v>
      </c>
      <c r="AI146" s="227">
        <v>0</v>
      </c>
      <c r="AJ146" s="227">
        <v>0</v>
      </c>
      <c r="AK146" s="227">
        <v>0</v>
      </c>
      <c r="AL146" s="227">
        <v>0</v>
      </c>
      <c r="AM146" s="227">
        <v>0</v>
      </c>
      <c r="AN146" s="227">
        <v>0</v>
      </c>
      <c r="AO146" s="227">
        <v>0</v>
      </c>
      <c r="AP146" s="227">
        <v>22852.639999999999</v>
      </c>
      <c r="AQ146" s="227">
        <v>19966</v>
      </c>
      <c r="AR146" s="227">
        <v>21106</v>
      </c>
      <c r="AS146" s="227">
        <v>20184</v>
      </c>
      <c r="AT146" s="227">
        <v>16369.06</v>
      </c>
      <c r="AU146" s="227">
        <v>19222</v>
      </c>
      <c r="AV146" s="227">
        <v>19307</v>
      </c>
      <c r="AW146" s="227">
        <v>25160</v>
      </c>
      <c r="AX146" s="227">
        <v>1930</v>
      </c>
      <c r="AY146" s="227">
        <v>1580</v>
      </c>
      <c r="AZ146" s="227">
        <v>1180</v>
      </c>
      <c r="BA146" s="227">
        <v>600</v>
      </c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</row>
    <row r="147" spans="1:68">
      <c r="A147" s="227" t="s">
        <v>1049</v>
      </c>
      <c r="B147" s="227">
        <v>5798234.0099999998</v>
      </c>
      <c r="C147" s="227">
        <v>4752364</v>
      </c>
      <c r="D147" s="227">
        <v>4260496</v>
      </c>
      <c r="E147" s="227">
        <v>5761483</v>
      </c>
      <c r="F147" s="227">
        <v>6922777.8300000001</v>
      </c>
      <c r="G147" s="227">
        <v>6195108</v>
      </c>
      <c r="H147" s="227">
        <v>6331209</v>
      </c>
      <c r="I147" s="227">
        <v>5476062</v>
      </c>
      <c r="J147" s="227">
        <v>6445059.2599999998</v>
      </c>
      <c r="K147" s="227">
        <v>6136798</v>
      </c>
      <c r="L147" s="227">
        <v>6056266</v>
      </c>
      <c r="M147" s="227">
        <v>5055175</v>
      </c>
      <c r="N147" s="227">
        <v>5518463.3600000003</v>
      </c>
      <c r="O147" s="227">
        <v>4820991</v>
      </c>
      <c r="P147" s="227">
        <v>4774824</v>
      </c>
      <c r="Q147" s="227">
        <v>4513820</v>
      </c>
      <c r="R147" s="227">
        <v>4968283.2</v>
      </c>
      <c r="S147" s="227">
        <v>4602202</v>
      </c>
      <c r="T147" s="227">
        <v>4475797</v>
      </c>
      <c r="U147" s="227">
        <v>4400729</v>
      </c>
      <c r="V147" s="227">
        <v>4853544.3</v>
      </c>
      <c r="W147" s="227">
        <v>4204236</v>
      </c>
      <c r="X147" s="227">
        <v>3879528</v>
      </c>
      <c r="Y147" s="227">
        <v>3726880</v>
      </c>
      <c r="Z147" s="227">
        <v>4223388.54</v>
      </c>
      <c r="AA147" s="227">
        <v>3822513</v>
      </c>
      <c r="AB147" s="227">
        <v>3706203</v>
      </c>
      <c r="AC147" s="227">
        <v>3530874</v>
      </c>
      <c r="AD147" s="227">
        <v>4021825.47</v>
      </c>
      <c r="AE147" s="227">
        <v>3377890</v>
      </c>
      <c r="AF147" s="227">
        <v>3380974</v>
      </c>
      <c r="AG147" s="227">
        <v>3206479</v>
      </c>
      <c r="AH147" s="227">
        <v>3535612.98</v>
      </c>
      <c r="AI147" s="227">
        <v>2962905</v>
      </c>
      <c r="AJ147" s="227">
        <v>2908506</v>
      </c>
      <c r="AK147" s="227">
        <v>2767302</v>
      </c>
      <c r="AL147" s="227">
        <v>2843183.24</v>
      </c>
      <c r="AM147" s="227">
        <v>2546794</v>
      </c>
      <c r="AN147" s="227">
        <v>2446092</v>
      </c>
      <c r="AO147" s="227">
        <v>2357500</v>
      </c>
      <c r="AP147" s="227">
        <v>2480571.23</v>
      </c>
      <c r="AQ147" s="227">
        <v>2203810</v>
      </c>
      <c r="AR147" s="227">
        <v>2125367</v>
      </c>
      <c r="AS147" s="227">
        <v>2205995</v>
      </c>
      <c r="AT147" s="227">
        <v>2562636.29</v>
      </c>
      <c r="AU147" s="227">
        <v>2160135</v>
      </c>
      <c r="AV147" s="227">
        <v>2119460</v>
      </c>
      <c r="AW147" s="227">
        <v>1928075</v>
      </c>
      <c r="AX147" s="227">
        <v>1852201</v>
      </c>
      <c r="AY147" s="227">
        <v>1583778</v>
      </c>
      <c r="AZ147" s="227">
        <v>1571101</v>
      </c>
      <c r="BA147" s="227">
        <v>1439343</v>
      </c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</row>
    <row r="148" spans="1:68">
      <c r="A148" s="227" t="s">
        <v>1050</v>
      </c>
      <c r="B148" s="227">
        <v>170078.85</v>
      </c>
      <c r="C148" s="227">
        <v>186824</v>
      </c>
      <c r="D148" s="227">
        <v>103962</v>
      </c>
      <c r="E148" s="227">
        <v>580727</v>
      </c>
      <c r="F148" s="227">
        <v>338198.3</v>
      </c>
      <c r="G148" s="227">
        <v>359437</v>
      </c>
      <c r="H148" s="227">
        <v>293450</v>
      </c>
      <c r="I148" s="227">
        <v>301173</v>
      </c>
      <c r="J148" s="227">
        <v>208605.12</v>
      </c>
      <c r="K148" s="227">
        <v>251129</v>
      </c>
      <c r="L148" s="227">
        <v>272316</v>
      </c>
      <c r="M148" s="227">
        <v>255101</v>
      </c>
      <c r="N148" s="227">
        <v>219214.55</v>
      </c>
      <c r="O148" s="227">
        <v>201240</v>
      </c>
      <c r="P148" s="227">
        <v>199515</v>
      </c>
      <c r="Q148" s="227">
        <v>218739</v>
      </c>
      <c r="R148" s="227">
        <v>213542.95</v>
      </c>
      <c r="S148" s="227">
        <v>218633</v>
      </c>
      <c r="T148" s="227">
        <v>211114</v>
      </c>
      <c r="U148" s="227">
        <v>209629</v>
      </c>
      <c r="V148" s="227">
        <v>172361.42</v>
      </c>
      <c r="W148" s="227">
        <v>178401</v>
      </c>
      <c r="X148" s="227">
        <v>188972</v>
      </c>
      <c r="Y148" s="227">
        <v>209570</v>
      </c>
      <c r="Z148" s="227">
        <v>211979.49</v>
      </c>
      <c r="AA148" s="227">
        <v>216912</v>
      </c>
      <c r="AB148" s="227">
        <v>206065</v>
      </c>
      <c r="AC148" s="227">
        <v>178315</v>
      </c>
      <c r="AD148" s="227">
        <v>171601.49</v>
      </c>
      <c r="AE148" s="227">
        <v>169654</v>
      </c>
      <c r="AF148" s="227">
        <v>176475</v>
      </c>
      <c r="AG148" s="227">
        <v>168201</v>
      </c>
      <c r="AH148" s="227">
        <v>164973.76999999999</v>
      </c>
      <c r="AI148" s="227">
        <v>145456</v>
      </c>
      <c r="AJ148" s="227">
        <v>137749</v>
      </c>
      <c r="AK148" s="227">
        <v>136069</v>
      </c>
      <c r="AL148" s="227">
        <v>117989.72</v>
      </c>
      <c r="AM148" s="227">
        <v>130737</v>
      </c>
      <c r="AN148" s="227">
        <v>125689</v>
      </c>
      <c r="AO148" s="227">
        <v>123133</v>
      </c>
      <c r="AP148" s="227">
        <v>128761.93</v>
      </c>
      <c r="AQ148" s="227">
        <v>112739</v>
      </c>
      <c r="AR148" s="227">
        <v>116119</v>
      </c>
      <c r="AS148" s="227">
        <v>117503</v>
      </c>
      <c r="AT148" s="227">
        <v>195888.66</v>
      </c>
      <c r="AU148" s="227">
        <v>85373</v>
      </c>
      <c r="AV148" s="227">
        <v>83599</v>
      </c>
      <c r="AW148" s="227">
        <v>85681</v>
      </c>
      <c r="AX148" s="227">
        <v>122691</v>
      </c>
      <c r="AY148" s="227">
        <v>83885</v>
      </c>
      <c r="AZ148" s="227">
        <v>77141</v>
      </c>
      <c r="BA148" s="227">
        <v>78190</v>
      </c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</row>
    <row r="149" spans="1:68">
      <c r="A149" s="227" t="s">
        <v>1051</v>
      </c>
      <c r="B149" s="227">
        <v>0</v>
      </c>
      <c r="C149" s="227">
        <v>350751</v>
      </c>
      <c r="D149" s="227">
        <v>370171</v>
      </c>
      <c r="E149" s="227">
        <v>35259</v>
      </c>
      <c r="F149" s="227">
        <v>46792.44</v>
      </c>
      <c r="G149" s="227">
        <v>0</v>
      </c>
      <c r="H149" s="227">
        <v>123493</v>
      </c>
      <c r="I149" s="227">
        <v>81810</v>
      </c>
      <c r="J149" s="227">
        <v>70472.289999999994</v>
      </c>
      <c r="K149" s="227">
        <v>28948</v>
      </c>
      <c r="L149" s="227">
        <v>6801</v>
      </c>
      <c r="M149" s="227">
        <v>8922</v>
      </c>
      <c r="N149" s="227">
        <v>0</v>
      </c>
      <c r="O149" s="227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0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</v>
      </c>
      <c r="AL149" s="227">
        <v>0</v>
      </c>
      <c r="AM149" s="227">
        <v>0</v>
      </c>
      <c r="AN149" s="227">
        <v>0</v>
      </c>
      <c r="AO149" s="227">
        <v>0</v>
      </c>
      <c r="AP149" s="227">
        <v>-193750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0</v>
      </c>
      <c r="AX149" s="227">
        <v>0</v>
      </c>
      <c r="AY149" s="227">
        <v>0</v>
      </c>
      <c r="AZ149" s="227">
        <v>0</v>
      </c>
      <c r="BA149" s="227">
        <v>0</v>
      </c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</row>
    <row r="150" spans="1:68">
      <c r="A150" s="227" t="s">
        <v>1052</v>
      </c>
      <c r="B150" s="227">
        <v>0</v>
      </c>
      <c r="C150" s="227">
        <v>0</v>
      </c>
      <c r="D150" s="227">
        <v>0</v>
      </c>
      <c r="E150" s="227">
        <v>0</v>
      </c>
      <c r="F150" s="227">
        <v>0</v>
      </c>
      <c r="G150" s="227">
        <v>0</v>
      </c>
      <c r="H150" s="227">
        <v>0</v>
      </c>
      <c r="I150" s="227">
        <v>0</v>
      </c>
      <c r="J150" s="227">
        <v>0</v>
      </c>
      <c r="K150" s="227">
        <v>0</v>
      </c>
      <c r="L150" s="227">
        <v>0</v>
      </c>
      <c r="M150" s="227">
        <v>0</v>
      </c>
      <c r="N150" s="227">
        <v>0</v>
      </c>
      <c r="O150" s="227">
        <v>0</v>
      </c>
      <c r="P150" s="227">
        <v>0</v>
      </c>
      <c r="Q150" s="227">
        <v>0</v>
      </c>
      <c r="R150" s="227">
        <v>0</v>
      </c>
      <c r="S150" s="227">
        <v>0</v>
      </c>
      <c r="T150" s="227">
        <v>0</v>
      </c>
      <c r="U150" s="227">
        <v>0</v>
      </c>
      <c r="V150" s="227">
        <v>0</v>
      </c>
      <c r="W150" s="227">
        <v>0</v>
      </c>
      <c r="X150" s="227">
        <v>0</v>
      </c>
      <c r="Y150" s="227">
        <v>0</v>
      </c>
      <c r="Z150" s="227">
        <v>0</v>
      </c>
      <c r="AA150" s="227">
        <v>0</v>
      </c>
      <c r="AB150" s="227">
        <v>0</v>
      </c>
      <c r="AC150" s="227">
        <v>0</v>
      </c>
      <c r="AD150" s="227">
        <v>0</v>
      </c>
      <c r="AE150" s="227">
        <v>0</v>
      </c>
      <c r="AF150" s="227">
        <v>0</v>
      </c>
      <c r="AG150" s="227">
        <v>0</v>
      </c>
      <c r="AH150" s="227">
        <v>0</v>
      </c>
      <c r="AI150" s="227">
        <v>0</v>
      </c>
      <c r="AJ150" s="227">
        <v>0</v>
      </c>
      <c r="AK150" s="227">
        <v>0</v>
      </c>
      <c r="AL150" s="227">
        <v>0</v>
      </c>
      <c r="AM150" s="227">
        <v>0</v>
      </c>
      <c r="AN150" s="227">
        <v>0</v>
      </c>
      <c r="AO150" s="227">
        <v>0</v>
      </c>
      <c r="AP150" s="227">
        <v>-193750</v>
      </c>
      <c r="AQ150" s="227">
        <v>0</v>
      </c>
      <c r="AR150" s="227">
        <v>0</v>
      </c>
      <c r="AS150" s="227">
        <v>0</v>
      </c>
      <c r="AT150" s="227">
        <v>0</v>
      </c>
      <c r="AU150" s="227">
        <v>0</v>
      </c>
      <c r="AV150" s="227">
        <v>0</v>
      </c>
      <c r="AW150" s="227">
        <v>0</v>
      </c>
      <c r="AX150" s="227">
        <v>0</v>
      </c>
      <c r="AY150" s="227">
        <v>0</v>
      </c>
      <c r="AZ150" s="227">
        <v>0</v>
      </c>
      <c r="BA150" s="227">
        <v>0</v>
      </c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</row>
    <row r="151" spans="1:68">
      <c r="A151" s="227" t="s">
        <v>1053</v>
      </c>
      <c r="B151" s="227">
        <v>0</v>
      </c>
      <c r="C151" s="227">
        <v>350751</v>
      </c>
      <c r="D151" s="227">
        <v>370171</v>
      </c>
      <c r="E151" s="227">
        <v>35259</v>
      </c>
      <c r="F151" s="227">
        <v>46792.44</v>
      </c>
      <c r="G151" s="227">
        <v>0</v>
      </c>
      <c r="H151" s="227">
        <v>123493</v>
      </c>
      <c r="I151" s="227">
        <v>81810</v>
      </c>
      <c r="J151" s="227">
        <v>70472.289999999994</v>
      </c>
      <c r="K151" s="227">
        <v>28948</v>
      </c>
      <c r="L151" s="227">
        <v>6801</v>
      </c>
      <c r="M151" s="227">
        <v>8922</v>
      </c>
      <c r="N151" s="227">
        <v>0</v>
      </c>
      <c r="O151" s="227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0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</v>
      </c>
      <c r="AS151" s="227">
        <v>0</v>
      </c>
      <c r="AT151" s="227">
        <v>0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</row>
    <row r="152" spans="1:68">
      <c r="A152" s="227" t="s">
        <v>1054</v>
      </c>
      <c r="B152" s="227">
        <v>3023330.35</v>
      </c>
      <c r="C152" s="227">
        <v>3384470</v>
      </c>
      <c r="D152" s="227">
        <v>945158</v>
      </c>
      <c r="E152" s="227">
        <v>6277171</v>
      </c>
      <c r="F152" s="227">
        <v>4528981.16</v>
      </c>
      <c r="G152" s="227">
        <v>3618690</v>
      </c>
      <c r="H152" s="227">
        <v>3282982</v>
      </c>
      <c r="I152" s="227">
        <v>3625929</v>
      </c>
      <c r="J152" s="227">
        <v>3165166.3</v>
      </c>
      <c r="K152" s="227">
        <v>3641928</v>
      </c>
      <c r="L152" s="227">
        <v>3627818</v>
      </c>
      <c r="M152" s="227">
        <v>3431676</v>
      </c>
      <c r="N152" s="227">
        <v>2759176.82</v>
      </c>
      <c r="O152" s="227">
        <v>6587275</v>
      </c>
      <c r="P152" s="227">
        <v>3046988</v>
      </c>
      <c r="Q152" s="227">
        <v>3434454</v>
      </c>
      <c r="R152" s="227">
        <v>2735864.97</v>
      </c>
      <c r="S152" s="227">
        <v>2943407</v>
      </c>
      <c r="T152" s="227">
        <v>2943339</v>
      </c>
      <c r="U152" s="227">
        <v>3044213</v>
      </c>
      <c r="V152" s="227">
        <v>2437385.87</v>
      </c>
      <c r="W152" s="227">
        <v>2351826</v>
      </c>
      <c r="X152" s="227">
        <v>2457140</v>
      </c>
      <c r="Y152" s="227">
        <v>2710613</v>
      </c>
      <c r="Z152" s="227">
        <v>2207516.5299999998</v>
      </c>
      <c r="AA152" s="227">
        <v>2465998</v>
      </c>
      <c r="AB152" s="227">
        <v>2522606</v>
      </c>
      <c r="AC152" s="227">
        <v>2287018</v>
      </c>
      <c r="AD152" s="227">
        <v>2331557.25</v>
      </c>
      <c r="AE152" s="227">
        <v>1935634</v>
      </c>
      <c r="AF152" s="227">
        <v>1946264</v>
      </c>
      <c r="AG152" s="227">
        <v>2194330</v>
      </c>
      <c r="AH152" s="227">
        <v>1431106.34</v>
      </c>
      <c r="AI152" s="227">
        <v>3297315</v>
      </c>
      <c r="AJ152" s="227">
        <v>1679022</v>
      </c>
      <c r="AK152" s="227">
        <v>1543441</v>
      </c>
      <c r="AL152" s="227">
        <v>1032520.04</v>
      </c>
      <c r="AM152" s="227">
        <v>750016</v>
      </c>
      <c r="AN152" s="227">
        <v>630693</v>
      </c>
      <c r="AO152" s="227">
        <v>891314</v>
      </c>
      <c r="AP152" s="227">
        <v>167874.22</v>
      </c>
      <c r="AQ152" s="227">
        <v>515639</v>
      </c>
      <c r="AR152" s="227">
        <v>487924</v>
      </c>
      <c r="AS152" s="227">
        <v>1385522</v>
      </c>
      <c r="AT152" s="227">
        <v>4659580.34</v>
      </c>
      <c r="AU152" s="227">
        <v>860747</v>
      </c>
      <c r="AV152" s="227">
        <v>972259</v>
      </c>
      <c r="AW152" s="227">
        <v>957278</v>
      </c>
      <c r="AX152" s="227">
        <v>752478</v>
      </c>
      <c r="AY152" s="227">
        <v>924563</v>
      </c>
      <c r="AZ152" s="227">
        <v>817694</v>
      </c>
      <c r="BA152" s="227">
        <v>898090</v>
      </c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</row>
    <row r="153" spans="1:68">
      <c r="A153" s="227" t="s">
        <v>1055</v>
      </c>
      <c r="B153" s="227">
        <v>458094.76</v>
      </c>
      <c r="C153" s="227">
        <v>436457</v>
      </c>
      <c r="D153" s="227">
        <v>490308</v>
      </c>
      <c r="E153" s="227">
        <v>480112</v>
      </c>
      <c r="F153" s="227">
        <v>199550.75</v>
      </c>
      <c r="G153" s="227">
        <v>223905</v>
      </c>
      <c r="H153" s="227">
        <v>236094</v>
      </c>
      <c r="I153" s="227">
        <v>186073</v>
      </c>
      <c r="J153" s="227">
        <v>183272.77</v>
      </c>
      <c r="K153" s="227">
        <v>110124</v>
      </c>
      <c r="L153" s="227">
        <v>28392</v>
      </c>
      <c r="M153" s="227">
        <v>104544</v>
      </c>
      <c r="N153" s="227">
        <v>64070.11</v>
      </c>
      <c r="O153" s="227">
        <v>97323</v>
      </c>
      <c r="P153" s="227">
        <v>92802</v>
      </c>
      <c r="Q153" s="227">
        <v>109664</v>
      </c>
      <c r="R153" s="227">
        <v>132092.34</v>
      </c>
      <c r="S153" s="227">
        <v>155205</v>
      </c>
      <c r="T153" s="227">
        <v>166155</v>
      </c>
      <c r="U153" s="227">
        <v>180008</v>
      </c>
      <c r="V153" s="227">
        <v>169178.09</v>
      </c>
      <c r="W153" s="227">
        <v>140638</v>
      </c>
      <c r="X153" s="227">
        <v>102890</v>
      </c>
      <c r="Y153" s="227">
        <v>96008</v>
      </c>
      <c r="Z153" s="227">
        <v>92020.11</v>
      </c>
      <c r="AA153" s="227">
        <v>119837</v>
      </c>
      <c r="AB153" s="227">
        <v>286302</v>
      </c>
      <c r="AC153" s="227">
        <v>178592</v>
      </c>
      <c r="AD153" s="227">
        <v>156162.82</v>
      </c>
      <c r="AE153" s="227">
        <v>165132</v>
      </c>
      <c r="AF153" s="227">
        <v>275315</v>
      </c>
      <c r="AG153" s="227">
        <v>215923</v>
      </c>
      <c r="AH153" s="227">
        <v>215943.44</v>
      </c>
      <c r="AI153" s="227">
        <v>335452</v>
      </c>
      <c r="AJ153" s="227">
        <v>253646</v>
      </c>
      <c r="AK153" s="227">
        <v>252354</v>
      </c>
      <c r="AL153" s="227">
        <v>255400.6</v>
      </c>
      <c r="AM153" s="227">
        <v>235265</v>
      </c>
      <c r="AN153" s="227">
        <v>205373</v>
      </c>
      <c r="AO153" s="227">
        <v>178226</v>
      </c>
      <c r="AP153" s="227">
        <v>169515.92</v>
      </c>
      <c r="AQ153" s="227">
        <v>176712</v>
      </c>
      <c r="AR153" s="227">
        <v>173904</v>
      </c>
      <c r="AS153" s="227">
        <v>168158</v>
      </c>
      <c r="AT153" s="227">
        <v>190862.45</v>
      </c>
      <c r="AU153" s="227">
        <v>199932</v>
      </c>
      <c r="AV153" s="227">
        <v>218456</v>
      </c>
      <c r="AW153" s="227">
        <v>191630</v>
      </c>
      <c r="AX153" s="227">
        <v>165991</v>
      </c>
      <c r="AY153" s="227">
        <v>128610</v>
      </c>
      <c r="AZ153" s="227">
        <v>121992</v>
      </c>
      <c r="BA153" s="227">
        <v>126793</v>
      </c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</row>
    <row r="154" spans="1:68">
      <c r="A154" s="227" t="s">
        <v>1056</v>
      </c>
      <c r="B154" s="227">
        <v>503763.83</v>
      </c>
      <c r="C154" s="227">
        <v>447801</v>
      </c>
      <c r="D154" s="227">
        <v>19659</v>
      </c>
      <c r="E154" s="227">
        <v>1177219</v>
      </c>
      <c r="F154" s="227">
        <v>585003.72</v>
      </c>
      <c r="G154" s="227">
        <v>608061</v>
      </c>
      <c r="H154" s="227">
        <v>590441</v>
      </c>
      <c r="I154" s="227">
        <v>552852</v>
      </c>
      <c r="J154" s="227">
        <v>396100.38</v>
      </c>
      <c r="K154" s="227">
        <v>568445</v>
      </c>
      <c r="L154" s="227">
        <v>618585</v>
      </c>
      <c r="M154" s="227">
        <v>473772</v>
      </c>
      <c r="N154" s="227">
        <v>353651.41</v>
      </c>
      <c r="O154" s="227">
        <v>480798</v>
      </c>
      <c r="P154" s="227">
        <v>440609</v>
      </c>
      <c r="Q154" s="227">
        <v>519468</v>
      </c>
      <c r="R154" s="227">
        <v>357977.1</v>
      </c>
      <c r="S154" s="227">
        <v>419288</v>
      </c>
      <c r="T154" s="227">
        <v>460241</v>
      </c>
      <c r="U154" s="227">
        <v>448830</v>
      </c>
      <c r="V154" s="227">
        <v>324290.71000000002</v>
      </c>
      <c r="W154" s="227">
        <v>369050</v>
      </c>
      <c r="X154" s="227">
        <v>324667</v>
      </c>
      <c r="Y154" s="227">
        <v>412622</v>
      </c>
      <c r="Z154" s="227">
        <v>261627.11</v>
      </c>
      <c r="AA154" s="227">
        <v>380232</v>
      </c>
      <c r="AB154" s="227">
        <v>366084</v>
      </c>
      <c r="AC154" s="227">
        <v>370098</v>
      </c>
      <c r="AD154" s="227">
        <v>400335.82</v>
      </c>
      <c r="AE154" s="227">
        <v>287512</v>
      </c>
      <c r="AF154" s="227">
        <v>221006</v>
      </c>
      <c r="AG154" s="227">
        <v>297196</v>
      </c>
      <c r="AH154" s="227">
        <v>86364.77</v>
      </c>
      <c r="AI154" s="227">
        <v>104150</v>
      </c>
      <c r="AJ154" s="227">
        <v>236415</v>
      </c>
      <c r="AK154" s="227">
        <v>214708</v>
      </c>
      <c r="AL154" s="227">
        <v>78673.2</v>
      </c>
      <c r="AM154" s="227">
        <v>107895</v>
      </c>
      <c r="AN154" s="227">
        <v>63649</v>
      </c>
      <c r="AO154" s="227">
        <v>104262</v>
      </c>
      <c r="AP154" s="227">
        <v>150456.79</v>
      </c>
      <c r="AQ154" s="227">
        <v>166149</v>
      </c>
      <c r="AR154" s="227">
        <v>144756</v>
      </c>
      <c r="AS154" s="227">
        <v>263607</v>
      </c>
      <c r="AT154" s="227">
        <v>1268027.4099999999</v>
      </c>
      <c r="AU154" s="227">
        <v>111516</v>
      </c>
      <c r="AV154" s="227">
        <v>167994</v>
      </c>
      <c r="AW154" s="227">
        <v>151721</v>
      </c>
      <c r="AX154" s="227">
        <v>106944</v>
      </c>
      <c r="AY154" s="227">
        <v>221253</v>
      </c>
      <c r="AZ154" s="227">
        <v>175370</v>
      </c>
      <c r="BA154" s="227">
        <v>147135</v>
      </c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</row>
    <row r="155" spans="1:68">
      <c r="A155" s="227" t="s">
        <v>1057</v>
      </c>
      <c r="B155" s="227">
        <v>2061471.76</v>
      </c>
      <c r="C155" s="227">
        <v>2500212</v>
      </c>
      <c r="D155" s="227">
        <v>435191</v>
      </c>
      <c r="E155" s="227">
        <v>4619840</v>
      </c>
      <c r="F155" s="227">
        <v>3744426.69</v>
      </c>
      <c r="G155" s="227">
        <v>2786724</v>
      </c>
      <c r="H155" s="227">
        <v>2456447</v>
      </c>
      <c r="I155" s="227">
        <v>2887004</v>
      </c>
      <c r="J155" s="227">
        <v>2585793.15</v>
      </c>
      <c r="K155" s="227">
        <v>2963359</v>
      </c>
      <c r="L155" s="227">
        <v>2980841</v>
      </c>
      <c r="M155" s="227">
        <v>2853360</v>
      </c>
      <c r="N155" s="227">
        <v>2341455.2999999998</v>
      </c>
      <c r="O155" s="227">
        <v>6009154</v>
      </c>
      <c r="P155" s="227">
        <v>2513577</v>
      </c>
      <c r="Q155" s="227">
        <v>2805322</v>
      </c>
      <c r="R155" s="227">
        <v>2245795.5299999998</v>
      </c>
      <c r="S155" s="227">
        <v>2368914</v>
      </c>
      <c r="T155" s="227">
        <v>2316943</v>
      </c>
      <c r="U155" s="227">
        <v>2415375</v>
      </c>
      <c r="V155" s="227">
        <v>1943917.07</v>
      </c>
      <c r="W155" s="227">
        <v>1842138</v>
      </c>
      <c r="X155" s="227">
        <v>2029583</v>
      </c>
      <c r="Y155" s="227">
        <v>2201983</v>
      </c>
      <c r="Z155" s="227">
        <v>1853869.31</v>
      </c>
      <c r="AA155" s="227">
        <v>1965929</v>
      </c>
      <c r="AB155" s="227">
        <v>1870220</v>
      </c>
      <c r="AC155" s="227">
        <v>1738328</v>
      </c>
      <c r="AD155" s="227">
        <v>1775058.61</v>
      </c>
      <c r="AE155" s="227">
        <v>1482990</v>
      </c>
      <c r="AF155" s="227">
        <v>1449943</v>
      </c>
      <c r="AG155" s="227">
        <v>1681211</v>
      </c>
      <c r="AH155" s="227">
        <v>1128798.1299999999</v>
      </c>
      <c r="AI155" s="227">
        <v>2857713</v>
      </c>
      <c r="AJ155" s="227">
        <v>1188961</v>
      </c>
      <c r="AK155" s="227">
        <v>1076379</v>
      </c>
      <c r="AL155" s="227">
        <v>698446.24</v>
      </c>
      <c r="AM155" s="227">
        <v>406856</v>
      </c>
      <c r="AN155" s="227">
        <v>361671</v>
      </c>
      <c r="AO155" s="227">
        <v>608826</v>
      </c>
      <c r="AP155" s="227">
        <v>-152098.48000000001</v>
      </c>
      <c r="AQ155" s="227">
        <v>172778</v>
      </c>
      <c r="AR155" s="227">
        <v>169264</v>
      </c>
      <c r="AS155" s="227">
        <v>953757</v>
      </c>
      <c r="AT155" s="227">
        <v>3200690.48</v>
      </c>
      <c r="AU155" s="227">
        <v>549299</v>
      </c>
      <c r="AV155" s="227">
        <v>585809</v>
      </c>
      <c r="AW155" s="227">
        <v>613927</v>
      </c>
      <c r="AX155" s="227">
        <v>479543</v>
      </c>
      <c r="AY155" s="227">
        <v>574700</v>
      </c>
      <c r="AZ155" s="227">
        <v>520332</v>
      </c>
      <c r="BA155" s="227">
        <v>624162</v>
      </c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</row>
    <row r="156" spans="1:68">
      <c r="A156" s="227" t="s">
        <v>1058</v>
      </c>
      <c r="B156" s="227">
        <v>2061471.76</v>
      </c>
      <c r="C156" s="227">
        <v>2500212</v>
      </c>
      <c r="D156" s="227">
        <v>435191</v>
      </c>
      <c r="E156" s="227">
        <v>4619840</v>
      </c>
      <c r="F156" s="227">
        <v>3744426.69</v>
      </c>
      <c r="G156" s="227">
        <v>2786724</v>
      </c>
      <c r="H156" s="227">
        <v>2456447</v>
      </c>
      <c r="I156" s="227">
        <v>2887004</v>
      </c>
      <c r="J156" s="227">
        <v>2585793.15</v>
      </c>
      <c r="K156" s="227">
        <v>2963359</v>
      </c>
      <c r="L156" s="227">
        <v>2980841</v>
      </c>
      <c r="M156" s="227">
        <v>2853360</v>
      </c>
      <c r="N156" s="227">
        <v>2341455.2999999998</v>
      </c>
      <c r="O156" s="227">
        <v>6009154</v>
      </c>
      <c r="P156" s="227">
        <v>2513577</v>
      </c>
      <c r="Q156" s="227">
        <v>2805322</v>
      </c>
      <c r="R156" s="227">
        <v>2245795.5299999998</v>
      </c>
      <c r="S156" s="227">
        <v>2368914</v>
      </c>
      <c r="T156" s="227">
        <v>2316943</v>
      </c>
      <c r="U156" s="227">
        <v>2415375</v>
      </c>
      <c r="V156" s="227">
        <v>1943917.07</v>
      </c>
      <c r="W156" s="227">
        <v>1842138</v>
      </c>
      <c r="X156" s="227">
        <v>2029583</v>
      </c>
      <c r="Y156" s="227">
        <v>2201983</v>
      </c>
      <c r="Z156" s="227">
        <v>1853869.31</v>
      </c>
      <c r="AA156" s="227">
        <v>1965929</v>
      </c>
      <c r="AB156" s="227">
        <v>1870220</v>
      </c>
      <c r="AC156" s="227">
        <v>1738328</v>
      </c>
      <c r="AD156" s="227">
        <v>1775058.61</v>
      </c>
      <c r="AE156" s="227">
        <v>1482990</v>
      </c>
      <c r="AF156" s="227">
        <v>1449943</v>
      </c>
      <c r="AG156" s="227">
        <v>1681211</v>
      </c>
      <c r="AH156" s="227">
        <v>1128798.1299999999</v>
      </c>
      <c r="AI156" s="227">
        <v>2857713</v>
      </c>
      <c r="AJ156" s="227">
        <v>1188961</v>
      </c>
      <c r="AK156" s="227">
        <v>1076379</v>
      </c>
      <c r="AL156" s="227">
        <v>698446.24</v>
      </c>
      <c r="AM156" s="227">
        <v>406856</v>
      </c>
      <c r="AN156" s="227">
        <v>361671</v>
      </c>
      <c r="AO156" s="227">
        <v>608826</v>
      </c>
      <c r="AP156" s="227">
        <v>-152098.48000000001</v>
      </c>
      <c r="AQ156" s="227">
        <v>172778</v>
      </c>
      <c r="AR156" s="227">
        <v>169264</v>
      </c>
      <c r="AS156" s="227">
        <v>953757</v>
      </c>
      <c r="AT156" s="227">
        <v>3200690.48</v>
      </c>
      <c r="AU156" s="227">
        <v>549299</v>
      </c>
      <c r="AV156" s="227">
        <v>585809</v>
      </c>
      <c r="AW156" s="227">
        <v>613927</v>
      </c>
      <c r="AX156" s="227">
        <v>479543</v>
      </c>
      <c r="AY156" s="227">
        <v>574700</v>
      </c>
      <c r="AZ156" s="227">
        <v>520332</v>
      </c>
      <c r="BA156" s="227">
        <v>624162</v>
      </c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</row>
    <row r="157" spans="1:68">
      <c r="A157" s="227" t="s">
        <v>1059</v>
      </c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227"/>
      <c r="AV157" s="227"/>
      <c r="AW157" s="227"/>
      <c r="AX157" s="227"/>
      <c r="AY157" s="227"/>
      <c r="AZ157" s="227"/>
      <c r="BA157" s="227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</row>
    <row r="158" spans="1:68">
      <c r="A158" s="227" t="s">
        <v>1060</v>
      </c>
      <c r="B158" s="227">
        <v>2061471.76</v>
      </c>
      <c r="C158" s="227">
        <v>2500212</v>
      </c>
      <c r="D158" s="227">
        <v>435191</v>
      </c>
      <c r="E158" s="227">
        <v>4619840</v>
      </c>
      <c r="F158" s="227">
        <v>3744426.69</v>
      </c>
      <c r="G158" s="227">
        <v>2786724</v>
      </c>
      <c r="H158" s="227">
        <v>2456447</v>
      </c>
      <c r="I158" s="227">
        <v>2887004</v>
      </c>
      <c r="J158" s="227">
        <v>2585793.15</v>
      </c>
      <c r="K158" s="227">
        <v>2963359</v>
      </c>
      <c r="L158" s="227">
        <v>2980841</v>
      </c>
      <c r="M158" s="227">
        <v>2853360</v>
      </c>
      <c r="N158" s="227">
        <v>2341455.2999999998</v>
      </c>
      <c r="O158" s="227">
        <v>6009154</v>
      </c>
      <c r="P158" s="227">
        <v>2513577</v>
      </c>
      <c r="Q158" s="227">
        <v>2805322</v>
      </c>
      <c r="R158" s="227">
        <v>2245795.5299999998</v>
      </c>
      <c r="S158" s="227">
        <v>2368914</v>
      </c>
      <c r="T158" s="227">
        <v>2316943</v>
      </c>
      <c r="U158" s="227">
        <v>2415375</v>
      </c>
      <c r="V158" s="227">
        <v>1943917.07</v>
      </c>
      <c r="W158" s="227">
        <v>1842138</v>
      </c>
      <c r="X158" s="227">
        <v>2029583</v>
      </c>
      <c r="Y158" s="227">
        <v>2201983</v>
      </c>
      <c r="Z158" s="227">
        <v>1853869.31</v>
      </c>
      <c r="AA158" s="227">
        <v>1965929</v>
      </c>
      <c r="AB158" s="227">
        <v>1870220</v>
      </c>
      <c r="AC158" s="227">
        <v>1738328</v>
      </c>
      <c r="AD158" s="227">
        <v>1775058.61</v>
      </c>
      <c r="AE158" s="227">
        <v>1482990</v>
      </c>
      <c r="AF158" s="227">
        <v>1449943</v>
      </c>
      <c r="AG158" s="227">
        <v>1681211</v>
      </c>
      <c r="AH158" s="227">
        <v>1128798.1299999999</v>
      </c>
      <c r="AI158" s="227">
        <v>2857713</v>
      </c>
      <c r="AJ158" s="227">
        <v>1188961</v>
      </c>
      <c r="AK158" s="227">
        <v>1076379</v>
      </c>
      <c r="AL158" s="227">
        <v>698446.24</v>
      </c>
      <c r="AM158" s="227">
        <v>406856</v>
      </c>
      <c r="AN158" s="227">
        <v>361671</v>
      </c>
      <c r="AO158" s="227">
        <v>608826</v>
      </c>
      <c r="AP158" s="227">
        <v>0</v>
      </c>
      <c r="AQ158" s="227">
        <v>0</v>
      </c>
      <c r="AR158" s="227">
        <v>0</v>
      </c>
      <c r="AS158" s="227">
        <v>0</v>
      </c>
      <c r="AT158" s="227">
        <v>0</v>
      </c>
      <c r="AU158" s="227">
        <v>0</v>
      </c>
      <c r="AV158" s="227">
        <v>0</v>
      </c>
      <c r="AW158" s="227">
        <v>0</v>
      </c>
      <c r="AX158" s="227">
        <v>0</v>
      </c>
      <c r="AY158" s="227">
        <v>0</v>
      </c>
      <c r="AZ158" s="227">
        <v>0</v>
      </c>
      <c r="BA158" s="227">
        <v>0</v>
      </c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</row>
    <row r="159" spans="1:68">
      <c r="A159" s="227" t="s">
        <v>1061</v>
      </c>
      <c r="B159" s="227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  <c r="AS159" s="227"/>
      <c r="AT159" s="227"/>
      <c r="AU159" s="227"/>
      <c r="AV159" s="227"/>
      <c r="AW159" s="227"/>
      <c r="AX159" s="227"/>
      <c r="AY159" s="227"/>
      <c r="AZ159" s="227"/>
      <c r="BA159" s="227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</row>
    <row r="160" spans="1:68">
      <c r="A160" s="227" t="s">
        <v>1062</v>
      </c>
      <c r="B160" s="227">
        <v>494255.6</v>
      </c>
      <c r="C160" s="227">
        <v>-76467</v>
      </c>
      <c r="D160" s="227">
        <v>0</v>
      </c>
      <c r="E160" s="227">
        <v>0</v>
      </c>
      <c r="F160" s="227">
        <v>-35629.97</v>
      </c>
      <c r="G160" s="227">
        <v>15723</v>
      </c>
      <c r="H160" s="227">
        <v>-70411</v>
      </c>
      <c r="I160" s="227">
        <v>161884</v>
      </c>
      <c r="J160" s="227">
        <v>-598921.84</v>
      </c>
      <c r="K160" s="227">
        <v>230862</v>
      </c>
      <c r="L160" s="227">
        <v>147393</v>
      </c>
      <c r="M160" s="227">
        <v>-184</v>
      </c>
      <c r="N160" s="227">
        <v>3161.48</v>
      </c>
      <c r="O160" s="227">
        <v>337</v>
      </c>
      <c r="P160" s="227">
        <v>75</v>
      </c>
      <c r="Q160" s="227">
        <v>-144</v>
      </c>
      <c r="R160" s="227">
        <v>-1240.5899999999999</v>
      </c>
      <c r="S160" s="227">
        <v>2217</v>
      </c>
      <c r="T160" s="227">
        <v>-3857</v>
      </c>
      <c r="U160" s="227">
        <v>3714</v>
      </c>
      <c r="V160" s="227">
        <v>639.79999999999995</v>
      </c>
      <c r="W160" s="227">
        <v>273</v>
      </c>
      <c r="X160" s="227">
        <v>-1287</v>
      </c>
      <c r="Y160" s="227">
        <v>1827</v>
      </c>
      <c r="Z160" s="227">
        <v>331.21</v>
      </c>
      <c r="AA160" s="227">
        <v>681</v>
      </c>
      <c r="AB160" s="227">
        <v>752</v>
      </c>
      <c r="AC160" s="227">
        <v>488</v>
      </c>
      <c r="AD160" s="227">
        <v>196.2</v>
      </c>
      <c r="AE160" s="227">
        <v>380</v>
      </c>
      <c r="AF160" s="227">
        <v>148</v>
      </c>
      <c r="AG160" s="227">
        <v>1188</v>
      </c>
      <c r="AH160" s="227">
        <v>674.58</v>
      </c>
      <c r="AI160" s="227">
        <v>2163</v>
      </c>
      <c r="AJ160" s="227">
        <v>901</v>
      </c>
      <c r="AK160" s="227">
        <v>1398</v>
      </c>
      <c r="AL160" s="227">
        <v>1083.94</v>
      </c>
      <c r="AM160" s="227">
        <v>424</v>
      </c>
      <c r="AN160" s="227">
        <v>313</v>
      </c>
      <c r="AO160" s="227">
        <v>966</v>
      </c>
      <c r="AP160" s="227">
        <v>0</v>
      </c>
      <c r="AQ160" s="227">
        <v>0</v>
      </c>
      <c r="AR160" s="227">
        <v>0</v>
      </c>
      <c r="AS160" s="227">
        <v>0</v>
      </c>
      <c r="AT160" s="227">
        <v>0</v>
      </c>
      <c r="AU160" s="227">
        <v>0</v>
      </c>
      <c r="AV160" s="227">
        <v>0</v>
      </c>
      <c r="AW160" s="227">
        <v>0</v>
      </c>
      <c r="AX160" s="227">
        <v>0</v>
      </c>
      <c r="AY160" s="227">
        <v>0</v>
      </c>
      <c r="AZ160" s="227">
        <v>0</v>
      </c>
      <c r="BA160" s="227">
        <v>0</v>
      </c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</row>
    <row r="161" spans="1:68">
      <c r="A161" s="227" t="s">
        <v>1063</v>
      </c>
      <c r="B161" s="227">
        <v>-8643.56</v>
      </c>
      <c r="C161" s="227">
        <v>23586</v>
      </c>
      <c r="D161" s="227">
        <v>7024</v>
      </c>
      <c r="E161" s="227">
        <v>371</v>
      </c>
      <c r="F161" s="227">
        <v>11814.89</v>
      </c>
      <c r="G161" s="227">
        <v>-215</v>
      </c>
      <c r="H161" s="227">
        <v>-199857</v>
      </c>
      <c r="I161" s="227">
        <v>11391</v>
      </c>
      <c r="J161" s="227">
        <v>185938.03</v>
      </c>
      <c r="K161" s="227">
        <v>-228157</v>
      </c>
      <c r="L161" s="227">
        <v>11859</v>
      </c>
      <c r="M161" s="227">
        <v>59306</v>
      </c>
      <c r="N161" s="227">
        <v>-75196.19</v>
      </c>
      <c r="O161" s="227">
        <v>259</v>
      </c>
      <c r="P161" s="227">
        <v>249</v>
      </c>
      <c r="Q161" s="227">
        <v>-2967</v>
      </c>
      <c r="R161" s="227">
        <v>-1676.09</v>
      </c>
      <c r="S161" s="227">
        <v>-2132</v>
      </c>
      <c r="T161" s="227">
        <v>823</v>
      </c>
      <c r="U161" s="227">
        <v>320</v>
      </c>
      <c r="V161" s="227">
        <v>586.54999999999995</v>
      </c>
      <c r="W161" s="227">
        <v>-1615</v>
      </c>
      <c r="X161" s="227">
        <v>315</v>
      </c>
      <c r="Y161" s="227">
        <v>-806</v>
      </c>
      <c r="Z161" s="227">
        <v>12.92</v>
      </c>
      <c r="AA161" s="227">
        <v>37</v>
      </c>
      <c r="AB161" s="227">
        <v>-132</v>
      </c>
      <c r="AC161" s="227">
        <v>1521</v>
      </c>
      <c r="AD161" s="227">
        <v>-1179.03</v>
      </c>
      <c r="AE161" s="227">
        <v>173</v>
      </c>
      <c r="AF161" s="227">
        <v>1106</v>
      </c>
      <c r="AG161" s="227">
        <v>-71</v>
      </c>
      <c r="AH161" s="227">
        <v>5708.69</v>
      </c>
      <c r="AI161" s="227">
        <v>-1685</v>
      </c>
      <c r="AJ161" s="227">
        <v>1654</v>
      </c>
      <c r="AK161" s="227">
        <v>-3478</v>
      </c>
      <c r="AL161" s="227">
        <v>-570.12</v>
      </c>
      <c r="AM161" s="227">
        <v>-4405</v>
      </c>
      <c r="AN161" s="227">
        <v>1611</v>
      </c>
      <c r="AO161" s="227">
        <v>-89</v>
      </c>
      <c r="AP161" s="227">
        <v>0</v>
      </c>
      <c r="AQ161" s="227">
        <v>0</v>
      </c>
      <c r="AR161" s="227">
        <v>0</v>
      </c>
      <c r="AS161" s="227">
        <v>0</v>
      </c>
      <c r="AT161" s="227">
        <v>0</v>
      </c>
      <c r="AU161" s="227">
        <v>0</v>
      </c>
      <c r="AV161" s="227">
        <v>0</v>
      </c>
      <c r="AW161" s="227">
        <v>0</v>
      </c>
      <c r="AX161" s="227">
        <v>0</v>
      </c>
      <c r="AY161" s="227">
        <v>0</v>
      </c>
      <c r="AZ161" s="227">
        <v>0</v>
      </c>
      <c r="BA161" s="227">
        <v>0</v>
      </c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</row>
    <row r="162" spans="1:68">
      <c r="A162" s="227" t="s">
        <v>1064</v>
      </c>
      <c r="B162" s="227">
        <v>0</v>
      </c>
      <c r="C162" s="227">
        <v>0</v>
      </c>
      <c r="D162" s="227">
        <v>84107</v>
      </c>
      <c r="E162" s="227">
        <v>-340541</v>
      </c>
      <c r="F162" s="227">
        <v>0</v>
      </c>
      <c r="G162" s="227">
        <v>0</v>
      </c>
      <c r="H162" s="227">
        <v>0</v>
      </c>
      <c r="I162" s="227">
        <v>0</v>
      </c>
      <c r="J162" s="227">
        <v>0</v>
      </c>
      <c r="K162" s="227">
        <v>0</v>
      </c>
      <c r="L162" s="227">
        <v>0</v>
      </c>
      <c r="M162" s="227">
        <v>0</v>
      </c>
      <c r="N162" s="227">
        <v>0</v>
      </c>
      <c r="O162" s="227">
        <v>0</v>
      </c>
      <c r="P162" s="227">
        <v>0</v>
      </c>
      <c r="Q162" s="227">
        <v>0</v>
      </c>
      <c r="R162" s="227">
        <v>0</v>
      </c>
      <c r="S162" s="227">
        <v>0</v>
      </c>
      <c r="T162" s="227">
        <v>0</v>
      </c>
      <c r="U162" s="227">
        <v>0</v>
      </c>
      <c r="V162" s="227">
        <v>0</v>
      </c>
      <c r="W162" s="227">
        <v>0</v>
      </c>
      <c r="X162" s="227">
        <v>0</v>
      </c>
      <c r="Y162" s="227">
        <v>0</v>
      </c>
      <c r="Z162" s="227">
        <v>0</v>
      </c>
      <c r="AA162" s="227">
        <v>0</v>
      </c>
      <c r="AB162" s="227">
        <v>0</v>
      </c>
      <c r="AC162" s="227">
        <v>0</v>
      </c>
      <c r="AD162" s="227">
        <v>0</v>
      </c>
      <c r="AE162" s="227">
        <v>0</v>
      </c>
      <c r="AF162" s="227">
        <v>0</v>
      </c>
      <c r="AG162" s="227">
        <v>0</v>
      </c>
      <c r="AH162" s="227">
        <v>0</v>
      </c>
      <c r="AI162" s="227">
        <v>0</v>
      </c>
      <c r="AJ162" s="227">
        <v>0</v>
      </c>
      <c r="AK162" s="227">
        <v>0</v>
      </c>
      <c r="AL162" s="227">
        <v>0</v>
      </c>
      <c r="AM162" s="227">
        <v>0</v>
      </c>
      <c r="AN162" s="227">
        <v>0</v>
      </c>
      <c r="AO162" s="227">
        <v>0</v>
      </c>
      <c r="AP162" s="227">
        <v>0</v>
      </c>
      <c r="AQ162" s="227">
        <v>0</v>
      </c>
      <c r="AR162" s="227">
        <v>0</v>
      </c>
      <c r="AS162" s="227">
        <v>0</v>
      </c>
      <c r="AT162" s="227">
        <v>0</v>
      </c>
      <c r="AU162" s="227">
        <v>0</v>
      </c>
      <c r="AV162" s="227">
        <v>0</v>
      </c>
      <c r="AW162" s="227">
        <v>0</v>
      </c>
      <c r="AX162" s="227">
        <v>0</v>
      </c>
      <c r="AY162" s="227">
        <v>0</v>
      </c>
      <c r="AZ162" s="227">
        <v>0</v>
      </c>
      <c r="BA162" s="227">
        <v>0</v>
      </c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</row>
    <row r="163" spans="1:68">
      <c r="A163" s="227" t="s">
        <v>1065</v>
      </c>
      <c r="B163" s="227"/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7"/>
      <c r="AF163" s="227"/>
      <c r="AG163" s="227"/>
      <c r="AH163" s="227"/>
      <c r="AI163" s="227"/>
      <c r="AJ163" s="227"/>
      <c r="AK163" s="227"/>
      <c r="AL163" s="227"/>
      <c r="AM163" s="227"/>
      <c r="AN163" s="227"/>
      <c r="AO163" s="227"/>
      <c r="AP163" s="227"/>
      <c r="AQ163" s="227"/>
      <c r="AR163" s="227"/>
      <c r="AS163" s="227"/>
      <c r="AT163" s="227"/>
      <c r="AU163" s="227"/>
      <c r="AV163" s="227"/>
      <c r="AW163" s="227"/>
      <c r="AX163" s="227"/>
      <c r="AY163" s="227"/>
      <c r="AZ163" s="227"/>
      <c r="BA163" s="227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</row>
    <row r="164" spans="1:68">
      <c r="A164" s="227" t="s">
        <v>1066</v>
      </c>
      <c r="B164" s="227">
        <v>0</v>
      </c>
      <c r="C164" s="227">
        <v>0</v>
      </c>
      <c r="D164" s="227">
        <v>0</v>
      </c>
      <c r="E164" s="227">
        <v>0</v>
      </c>
      <c r="F164" s="227">
        <v>0</v>
      </c>
      <c r="G164" s="227">
        <v>0</v>
      </c>
      <c r="H164" s="227">
        <v>0</v>
      </c>
      <c r="I164" s="227">
        <v>0</v>
      </c>
      <c r="J164" s="227">
        <v>-6620.92</v>
      </c>
      <c r="K164" s="227">
        <v>0</v>
      </c>
      <c r="L164" s="227">
        <v>0</v>
      </c>
      <c r="M164" s="227">
        <v>0</v>
      </c>
      <c r="N164" s="227">
        <v>0</v>
      </c>
      <c r="O164" s="227">
        <v>0</v>
      </c>
      <c r="P164" s="227">
        <v>0</v>
      </c>
      <c r="Q164" s="227">
        <v>0</v>
      </c>
      <c r="R164" s="227">
        <v>0</v>
      </c>
      <c r="S164" s="227">
        <v>0</v>
      </c>
      <c r="T164" s="227">
        <v>0</v>
      </c>
      <c r="U164" s="227">
        <v>0</v>
      </c>
      <c r="V164" s="227">
        <v>-11590.11</v>
      </c>
      <c r="W164" s="227">
        <v>0</v>
      </c>
      <c r="X164" s="227">
        <v>0</v>
      </c>
      <c r="Y164" s="227">
        <v>0</v>
      </c>
      <c r="Z164" s="227">
        <v>0</v>
      </c>
      <c r="AA164" s="227">
        <v>0</v>
      </c>
      <c r="AB164" s="227">
        <v>0</v>
      </c>
      <c r="AC164" s="227">
        <v>0</v>
      </c>
      <c r="AD164" s="227">
        <v>-0.12</v>
      </c>
      <c r="AE164" s="227">
        <v>-4637.33</v>
      </c>
      <c r="AF164" s="227">
        <v>0</v>
      </c>
      <c r="AG164" s="227">
        <v>-13912</v>
      </c>
      <c r="AH164" s="227">
        <v>0</v>
      </c>
      <c r="AI164" s="227">
        <v>0</v>
      </c>
      <c r="AJ164" s="227">
        <v>0</v>
      </c>
      <c r="AK164" s="227">
        <v>0</v>
      </c>
      <c r="AL164" s="227">
        <v>0</v>
      </c>
      <c r="AM164" s="227">
        <v>0</v>
      </c>
      <c r="AN164" s="227">
        <v>0</v>
      </c>
      <c r="AO164" s="227">
        <v>0</v>
      </c>
      <c r="AP164" s="227">
        <v>0</v>
      </c>
      <c r="AQ164" s="227">
        <v>0</v>
      </c>
      <c r="AR164" s="227">
        <v>0</v>
      </c>
      <c r="AS164" s="227">
        <v>0</v>
      </c>
      <c r="AT164" s="227">
        <v>0</v>
      </c>
      <c r="AU164" s="227">
        <v>0</v>
      </c>
      <c r="AV164" s="227">
        <v>0</v>
      </c>
      <c r="AW164" s="227">
        <v>0</v>
      </c>
      <c r="AX164" s="227">
        <v>0</v>
      </c>
      <c r="AY164" s="227">
        <v>0</v>
      </c>
      <c r="AZ164" s="227">
        <v>0</v>
      </c>
      <c r="BA164" s="227">
        <v>0</v>
      </c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</row>
    <row r="165" spans="1:68">
      <c r="A165" s="227" t="s">
        <v>1067</v>
      </c>
      <c r="B165" s="227">
        <v>485612.04</v>
      </c>
      <c r="C165" s="227">
        <v>-52881</v>
      </c>
      <c r="D165" s="227">
        <v>91131</v>
      </c>
      <c r="E165" s="227">
        <v>-340170</v>
      </c>
      <c r="F165" s="227">
        <v>-23815.09</v>
      </c>
      <c r="G165" s="227">
        <v>15508</v>
      </c>
      <c r="H165" s="227">
        <v>-270268</v>
      </c>
      <c r="I165" s="227">
        <v>173275</v>
      </c>
      <c r="J165" s="227">
        <v>-439467.48</v>
      </c>
      <c r="K165" s="227">
        <v>2705</v>
      </c>
      <c r="L165" s="227">
        <v>159252</v>
      </c>
      <c r="M165" s="227">
        <v>59122</v>
      </c>
      <c r="N165" s="227">
        <v>-72034.710000000006</v>
      </c>
      <c r="O165" s="227">
        <v>596</v>
      </c>
      <c r="P165" s="227">
        <v>324</v>
      </c>
      <c r="Q165" s="227">
        <v>-3111</v>
      </c>
      <c r="R165" s="227">
        <v>-2916.68</v>
      </c>
      <c r="S165" s="227">
        <v>85</v>
      </c>
      <c r="T165" s="227">
        <v>-3034</v>
      </c>
      <c r="U165" s="227">
        <v>4034</v>
      </c>
      <c r="V165" s="227">
        <v>-45134.09</v>
      </c>
      <c r="W165" s="227">
        <v>-1342</v>
      </c>
      <c r="X165" s="227">
        <v>-972</v>
      </c>
      <c r="Y165" s="227">
        <v>1021</v>
      </c>
      <c r="Z165" s="227">
        <v>344.13</v>
      </c>
      <c r="AA165" s="227">
        <v>718</v>
      </c>
      <c r="AB165" s="227">
        <v>620</v>
      </c>
      <c r="AC165" s="227">
        <v>2009</v>
      </c>
      <c r="AD165" s="227">
        <v>-982.94</v>
      </c>
      <c r="AE165" s="227">
        <v>553</v>
      </c>
      <c r="AF165" s="227">
        <v>1254</v>
      </c>
      <c r="AG165" s="227">
        <v>-12795</v>
      </c>
      <c r="AH165" s="227">
        <v>6383.27</v>
      </c>
      <c r="AI165" s="227">
        <v>478</v>
      </c>
      <c r="AJ165" s="227">
        <v>2555</v>
      </c>
      <c r="AK165" s="227">
        <v>-2080</v>
      </c>
      <c r="AL165" s="227">
        <v>513.82000000000005</v>
      </c>
      <c r="AM165" s="227">
        <v>-3981</v>
      </c>
      <c r="AN165" s="227">
        <v>1924</v>
      </c>
      <c r="AO165" s="227">
        <v>877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0</v>
      </c>
      <c r="AX165" s="227">
        <v>0</v>
      </c>
      <c r="AY165" s="227">
        <v>0</v>
      </c>
      <c r="AZ165" s="227">
        <v>0</v>
      </c>
      <c r="BA165" s="227">
        <v>0</v>
      </c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</row>
    <row r="166" spans="1:68">
      <c r="A166" s="227" t="s">
        <v>1068</v>
      </c>
      <c r="B166" s="227">
        <v>2547083.7999999998</v>
      </c>
      <c r="C166" s="227">
        <v>2447331</v>
      </c>
      <c r="D166" s="227">
        <v>526322</v>
      </c>
      <c r="E166" s="227">
        <v>4279670</v>
      </c>
      <c r="F166" s="227">
        <v>3720611.61</v>
      </c>
      <c r="G166" s="227">
        <v>2802232</v>
      </c>
      <c r="H166" s="227">
        <v>2186179</v>
      </c>
      <c r="I166" s="227">
        <v>3060279</v>
      </c>
      <c r="J166" s="227">
        <v>2146325.66</v>
      </c>
      <c r="K166" s="227">
        <v>2966064</v>
      </c>
      <c r="L166" s="227">
        <v>3140093</v>
      </c>
      <c r="M166" s="227">
        <v>2912482</v>
      </c>
      <c r="N166" s="227">
        <v>2269420.59</v>
      </c>
      <c r="O166" s="227">
        <v>6009750</v>
      </c>
      <c r="P166" s="227">
        <v>2513901</v>
      </c>
      <c r="Q166" s="227">
        <v>2802211</v>
      </c>
      <c r="R166" s="227">
        <v>2242878.85</v>
      </c>
      <c r="S166" s="227">
        <v>2368999</v>
      </c>
      <c r="T166" s="227">
        <v>2313909</v>
      </c>
      <c r="U166" s="227">
        <v>2419409</v>
      </c>
      <c r="V166" s="227">
        <v>1898782.98</v>
      </c>
      <c r="W166" s="227">
        <v>1840796</v>
      </c>
      <c r="X166" s="227">
        <v>2028611</v>
      </c>
      <c r="Y166" s="227">
        <v>2203004</v>
      </c>
      <c r="Z166" s="227">
        <v>1854213.44</v>
      </c>
      <c r="AA166" s="227">
        <v>1966647</v>
      </c>
      <c r="AB166" s="227">
        <v>1870840</v>
      </c>
      <c r="AC166" s="227">
        <v>1740337</v>
      </c>
      <c r="AD166" s="227">
        <v>1774075.67</v>
      </c>
      <c r="AE166" s="227">
        <v>1483543</v>
      </c>
      <c r="AF166" s="227">
        <v>1451197</v>
      </c>
      <c r="AG166" s="227">
        <v>1668416</v>
      </c>
      <c r="AH166" s="227">
        <v>1135181.3899999999</v>
      </c>
      <c r="AI166" s="227">
        <v>2858191</v>
      </c>
      <c r="AJ166" s="227">
        <v>1191516</v>
      </c>
      <c r="AK166" s="227">
        <v>1074299</v>
      </c>
      <c r="AL166" s="227">
        <v>698960.07</v>
      </c>
      <c r="AM166" s="227">
        <v>402875</v>
      </c>
      <c r="AN166" s="227">
        <v>363595</v>
      </c>
      <c r="AO166" s="227">
        <v>609703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</row>
    <row r="167" spans="1:68">
      <c r="A167" s="227" t="s">
        <v>1069</v>
      </c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  <c r="AA167" s="227"/>
      <c r="AB167" s="227"/>
      <c r="AC167" s="227"/>
      <c r="AD167" s="227"/>
      <c r="AE167" s="227"/>
      <c r="AF167" s="227"/>
      <c r="AG167" s="227"/>
      <c r="AH167" s="227"/>
      <c r="AI167" s="227"/>
      <c r="AJ167" s="227"/>
      <c r="AK167" s="227"/>
      <c r="AL167" s="227"/>
      <c r="AM167" s="227"/>
      <c r="AN167" s="227"/>
      <c r="AO167" s="227"/>
      <c r="AP167" s="227"/>
      <c r="AQ167" s="227"/>
      <c r="AR167" s="227"/>
      <c r="AS167" s="227"/>
      <c r="AT167" s="227"/>
      <c r="AU167" s="227"/>
      <c r="AV167" s="227"/>
      <c r="AW167" s="227"/>
      <c r="AX167" s="227"/>
      <c r="AY167" s="227"/>
      <c r="AZ167" s="227"/>
      <c r="BA167" s="227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</row>
    <row r="168" spans="1:68">
      <c r="A168" s="227" t="s">
        <v>1070</v>
      </c>
      <c r="B168" s="227">
        <v>2017445.86</v>
      </c>
      <c r="C168" s="227">
        <v>2480539</v>
      </c>
      <c r="D168" s="227">
        <v>467117</v>
      </c>
      <c r="E168" s="227">
        <v>4591995</v>
      </c>
      <c r="F168" s="227">
        <v>3670826.95</v>
      </c>
      <c r="G168" s="227">
        <v>2816279</v>
      </c>
      <c r="H168" s="227">
        <v>2469670</v>
      </c>
      <c r="I168" s="227">
        <v>2846979</v>
      </c>
      <c r="J168" s="227">
        <v>2529871.87</v>
      </c>
      <c r="K168" s="227">
        <v>2928069</v>
      </c>
      <c r="L168" s="227">
        <v>2935462</v>
      </c>
      <c r="M168" s="227">
        <v>2822250</v>
      </c>
      <c r="N168" s="227">
        <v>2325885.89</v>
      </c>
      <c r="O168" s="227">
        <v>5982689</v>
      </c>
      <c r="P168" s="227">
        <v>2483211</v>
      </c>
      <c r="Q168" s="227">
        <v>2775858</v>
      </c>
      <c r="R168" s="227">
        <v>2218551.65</v>
      </c>
      <c r="S168" s="227">
        <v>2342440</v>
      </c>
      <c r="T168" s="227">
        <v>2293052</v>
      </c>
      <c r="U168" s="227">
        <v>2389753</v>
      </c>
      <c r="V168" s="227">
        <v>1910639.77</v>
      </c>
      <c r="W168" s="227">
        <v>1816453</v>
      </c>
      <c r="X168" s="227">
        <v>2006210</v>
      </c>
      <c r="Y168" s="227">
        <v>2147007</v>
      </c>
      <c r="Z168" s="227">
        <v>1820494.64</v>
      </c>
      <c r="AA168" s="227">
        <v>1934797</v>
      </c>
      <c r="AB168" s="227">
        <v>1841465</v>
      </c>
      <c r="AC168" s="227">
        <v>1710196</v>
      </c>
      <c r="AD168" s="227">
        <v>1749971.05</v>
      </c>
      <c r="AE168" s="227">
        <v>1459372</v>
      </c>
      <c r="AF168" s="227">
        <v>1427353</v>
      </c>
      <c r="AG168" s="227">
        <v>1655833</v>
      </c>
      <c r="AH168" s="227">
        <v>1109407.1200000001</v>
      </c>
      <c r="AI168" s="227">
        <v>2843386</v>
      </c>
      <c r="AJ168" s="227">
        <v>1171392</v>
      </c>
      <c r="AK168" s="227">
        <v>1064513</v>
      </c>
      <c r="AL168" s="227">
        <v>692186.35</v>
      </c>
      <c r="AM168" s="227">
        <v>388599</v>
      </c>
      <c r="AN168" s="227">
        <v>364936</v>
      </c>
      <c r="AO168" s="227">
        <v>612402</v>
      </c>
      <c r="AP168" s="227">
        <v>-155211.64000000001</v>
      </c>
      <c r="AQ168" s="227">
        <v>170418</v>
      </c>
      <c r="AR168" s="227">
        <v>164456</v>
      </c>
      <c r="AS168" s="227">
        <v>950837</v>
      </c>
      <c r="AT168" s="227">
        <v>3211417.42</v>
      </c>
      <c r="AU168" s="227">
        <v>550038</v>
      </c>
      <c r="AV168" s="227">
        <v>586990</v>
      </c>
      <c r="AW168" s="227">
        <v>603178</v>
      </c>
      <c r="AX168" s="227">
        <v>476524</v>
      </c>
      <c r="AY168" s="227">
        <v>572535</v>
      </c>
      <c r="AZ168" s="227">
        <v>519347</v>
      </c>
      <c r="BA168" s="227">
        <v>617380</v>
      </c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</row>
    <row r="169" spans="1:68">
      <c r="A169" s="227" t="s">
        <v>1071</v>
      </c>
      <c r="B169" s="227">
        <v>44025.9</v>
      </c>
      <c r="C169" s="227">
        <v>19673</v>
      </c>
      <c r="D169" s="227">
        <v>-31926</v>
      </c>
      <c r="E169" s="227">
        <v>27845</v>
      </c>
      <c r="F169" s="227">
        <v>73599.740000000005</v>
      </c>
      <c r="G169" s="227">
        <v>-29555</v>
      </c>
      <c r="H169" s="227">
        <v>-13223</v>
      </c>
      <c r="I169" s="227">
        <v>40025</v>
      </c>
      <c r="J169" s="227">
        <v>55921.279999999999</v>
      </c>
      <c r="K169" s="227">
        <v>35290</v>
      </c>
      <c r="L169" s="227">
        <v>45379</v>
      </c>
      <c r="M169" s="227">
        <v>31110</v>
      </c>
      <c r="N169" s="227">
        <v>15569.4</v>
      </c>
      <c r="O169" s="227">
        <v>26465</v>
      </c>
      <c r="P169" s="227">
        <v>30366</v>
      </c>
      <c r="Q169" s="227">
        <v>29464</v>
      </c>
      <c r="R169" s="227">
        <v>27243.88</v>
      </c>
      <c r="S169" s="227">
        <v>26474</v>
      </c>
      <c r="T169" s="227">
        <v>23891</v>
      </c>
      <c r="U169" s="227">
        <v>25622</v>
      </c>
      <c r="V169" s="227">
        <v>33277.300000000003</v>
      </c>
      <c r="W169" s="227">
        <v>25685</v>
      </c>
      <c r="X169" s="227">
        <v>23373</v>
      </c>
      <c r="Y169" s="227">
        <v>54976</v>
      </c>
      <c r="Z169" s="227">
        <v>33374.67</v>
      </c>
      <c r="AA169" s="227">
        <v>31132</v>
      </c>
      <c r="AB169" s="227">
        <v>28755</v>
      </c>
      <c r="AC169" s="227">
        <v>28132</v>
      </c>
      <c r="AD169" s="227">
        <v>25087.57</v>
      </c>
      <c r="AE169" s="227">
        <v>23618</v>
      </c>
      <c r="AF169" s="227">
        <v>22590</v>
      </c>
      <c r="AG169" s="227">
        <v>25378</v>
      </c>
      <c r="AH169" s="227">
        <v>19391</v>
      </c>
      <c r="AI169" s="227">
        <v>14327</v>
      </c>
      <c r="AJ169" s="227">
        <v>17569</v>
      </c>
      <c r="AK169" s="227">
        <v>11866</v>
      </c>
      <c r="AL169" s="227">
        <v>6259.89</v>
      </c>
      <c r="AM169" s="227">
        <v>18257</v>
      </c>
      <c r="AN169" s="227">
        <v>-3265</v>
      </c>
      <c r="AO169" s="227">
        <v>-3576</v>
      </c>
      <c r="AP169" s="227">
        <v>3113.15</v>
      </c>
      <c r="AQ169" s="227">
        <v>2360</v>
      </c>
      <c r="AR169" s="227">
        <v>4808</v>
      </c>
      <c r="AS169" s="227">
        <v>2920</v>
      </c>
      <c r="AT169" s="227">
        <v>-10726.93</v>
      </c>
      <c r="AU169" s="227">
        <v>-739</v>
      </c>
      <c r="AV169" s="227">
        <v>-1181</v>
      </c>
      <c r="AW169" s="227">
        <v>10749</v>
      </c>
      <c r="AX169" s="227">
        <v>3019</v>
      </c>
      <c r="AY169" s="227">
        <v>2165</v>
      </c>
      <c r="AZ169" s="227">
        <v>985</v>
      </c>
      <c r="BA169" s="227">
        <v>6782</v>
      </c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</row>
    <row r="170" spans="1:68">
      <c r="A170" s="227" t="s">
        <v>1072</v>
      </c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</row>
    <row r="171" spans="1:68">
      <c r="A171" s="227" t="s">
        <v>1073</v>
      </c>
      <c r="B171" s="227">
        <v>2503058.0699999998</v>
      </c>
      <c r="C171" s="227">
        <v>2429064</v>
      </c>
      <c r="D171" s="227">
        <v>556842</v>
      </c>
      <c r="E171" s="227">
        <v>4252508</v>
      </c>
      <c r="F171" s="227">
        <v>3641401.51</v>
      </c>
      <c r="G171" s="227">
        <v>2831446</v>
      </c>
      <c r="H171" s="227">
        <v>2263095</v>
      </c>
      <c r="I171" s="227">
        <v>3020254</v>
      </c>
      <c r="J171" s="227">
        <v>2090404.38</v>
      </c>
      <c r="K171" s="227">
        <v>2930774</v>
      </c>
      <c r="L171" s="227">
        <v>3094714</v>
      </c>
      <c r="M171" s="227">
        <v>2881372</v>
      </c>
      <c r="N171" s="227">
        <v>2253851.1800000002</v>
      </c>
      <c r="O171" s="227">
        <v>5983285</v>
      </c>
      <c r="P171" s="227">
        <v>2483535</v>
      </c>
      <c r="Q171" s="227">
        <v>2772747</v>
      </c>
      <c r="R171" s="227">
        <v>2215634.9700000002</v>
      </c>
      <c r="S171" s="227">
        <v>2342525</v>
      </c>
      <c r="T171" s="227">
        <v>2290018</v>
      </c>
      <c r="U171" s="227">
        <v>2393787</v>
      </c>
      <c r="V171" s="227">
        <v>1865505.68</v>
      </c>
      <c r="W171" s="227">
        <v>1815111</v>
      </c>
      <c r="X171" s="227">
        <v>2005238</v>
      </c>
      <c r="Y171" s="227">
        <v>2148028</v>
      </c>
      <c r="Z171" s="227">
        <v>1820838.77</v>
      </c>
      <c r="AA171" s="227">
        <v>1935515</v>
      </c>
      <c r="AB171" s="227">
        <v>1842085</v>
      </c>
      <c r="AC171" s="227">
        <v>1712205</v>
      </c>
      <c r="AD171" s="227">
        <v>1748988.1</v>
      </c>
      <c r="AE171" s="227">
        <v>1459925</v>
      </c>
      <c r="AF171" s="227">
        <v>1428607</v>
      </c>
      <c r="AG171" s="227">
        <v>1643038</v>
      </c>
      <c r="AH171" s="227">
        <v>1115790.3899999999</v>
      </c>
      <c r="AI171" s="227">
        <v>2843864</v>
      </c>
      <c r="AJ171" s="227">
        <v>1173947</v>
      </c>
      <c r="AK171" s="227">
        <v>1062433</v>
      </c>
      <c r="AL171" s="227">
        <v>692700.18</v>
      </c>
      <c r="AM171" s="227">
        <v>384618</v>
      </c>
      <c r="AN171" s="227">
        <v>366860</v>
      </c>
      <c r="AO171" s="227">
        <v>613279</v>
      </c>
      <c r="AP171" s="227">
        <v>0</v>
      </c>
      <c r="AQ171" s="227">
        <v>0</v>
      </c>
      <c r="AR171" s="227">
        <v>0</v>
      </c>
      <c r="AS171" s="227">
        <v>0</v>
      </c>
      <c r="AT171" s="227">
        <v>0</v>
      </c>
      <c r="AU171" s="227">
        <v>0</v>
      </c>
      <c r="AV171" s="227">
        <v>0</v>
      </c>
      <c r="AW171" s="227">
        <v>0</v>
      </c>
      <c r="AX171" s="227">
        <v>0</v>
      </c>
      <c r="AY171" s="227">
        <v>0</v>
      </c>
      <c r="AZ171" s="227">
        <v>0</v>
      </c>
      <c r="BA171" s="227">
        <v>0</v>
      </c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</row>
    <row r="172" spans="1:68">
      <c r="A172" s="227" t="s">
        <v>1074</v>
      </c>
      <c r="B172" s="227">
        <v>44025.73</v>
      </c>
      <c r="C172" s="227">
        <v>18267</v>
      </c>
      <c r="D172" s="227">
        <v>-30520</v>
      </c>
      <c r="E172" s="227">
        <v>27162</v>
      </c>
      <c r="F172" s="227">
        <v>79210.100000000006</v>
      </c>
      <c r="G172" s="227">
        <v>-29214</v>
      </c>
      <c r="H172" s="227">
        <v>-76916</v>
      </c>
      <c r="I172" s="227">
        <v>40025</v>
      </c>
      <c r="J172" s="227">
        <v>55921.279999999999</v>
      </c>
      <c r="K172" s="227">
        <v>35290</v>
      </c>
      <c r="L172" s="227">
        <v>45379</v>
      </c>
      <c r="M172" s="227">
        <v>31110</v>
      </c>
      <c r="N172" s="227">
        <v>15569.4</v>
      </c>
      <c r="O172" s="227">
        <v>26465</v>
      </c>
      <c r="P172" s="227">
        <v>30366</v>
      </c>
      <c r="Q172" s="227">
        <v>29464</v>
      </c>
      <c r="R172" s="227">
        <v>27243.88</v>
      </c>
      <c r="S172" s="227">
        <v>26474</v>
      </c>
      <c r="T172" s="227">
        <v>23891</v>
      </c>
      <c r="U172" s="227">
        <v>25622</v>
      </c>
      <c r="V172" s="227">
        <v>33277.300000000003</v>
      </c>
      <c r="W172" s="227">
        <v>25685</v>
      </c>
      <c r="X172" s="227">
        <v>23373</v>
      </c>
      <c r="Y172" s="227">
        <v>54976</v>
      </c>
      <c r="Z172" s="227">
        <v>33374.67</v>
      </c>
      <c r="AA172" s="227">
        <v>31132</v>
      </c>
      <c r="AB172" s="227">
        <v>28755</v>
      </c>
      <c r="AC172" s="227">
        <v>28132</v>
      </c>
      <c r="AD172" s="227">
        <v>25087.57</v>
      </c>
      <c r="AE172" s="227">
        <v>23618</v>
      </c>
      <c r="AF172" s="227">
        <v>22590</v>
      </c>
      <c r="AG172" s="227">
        <v>25378</v>
      </c>
      <c r="AH172" s="227">
        <v>19391</v>
      </c>
      <c r="AI172" s="227">
        <v>14327</v>
      </c>
      <c r="AJ172" s="227">
        <v>17569</v>
      </c>
      <c r="AK172" s="227">
        <v>11866</v>
      </c>
      <c r="AL172" s="227">
        <v>6259.89</v>
      </c>
      <c r="AM172" s="227">
        <v>18257</v>
      </c>
      <c r="AN172" s="227">
        <v>-3265</v>
      </c>
      <c r="AO172" s="227">
        <v>-3576</v>
      </c>
      <c r="AP172" s="227">
        <v>0</v>
      </c>
      <c r="AQ172" s="227">
        <v>0</v>
      </c>
      <c r="AR172" s="227">
        <v>0</v>
      </c>
      <c r="AS172" s="227">
        <v>0</v>
      </c>
      <c r="AT172" s="227">
        <v>0</v>
      </c>
      <c r="AU172" s="227">
        <v>0</v>
      </c>
      <c r="AV172" s="227">
        <v>0</v>
      </c>
      <c r="AW172" s="227">
        <v>0</v>
      </c>
      <c r="AX172" s="227">
        <v>0</v>
      </c>
      <c r="AY172" s="227">
        <v>0</v>
      </c>
      <c r="AZ172" s="227">
        <v>0</v>
      </c>
      <c r="BA172" s="227">
        <v>0</v>
      </c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</row>
    <row r="173" spans="1:68">
      <c r="A173" s="227" t="s">
        <v>1075</v>
      </c>
      <c r="B173" s="227">
        <v>0.45004</v>
      </c>
      <c r="C173" s="227">
        <v>0.55269999999999997</v>
      </c>
      <c r="D173" s="227">
        <v>0.10408000000000001</v>
      </c>
      <c r="E173" s="227">
        <v>1.0331699999999999</v>
      </c>
      <c r="F173" s="227">
        <v>0.81550999999999996</v>
      </c>
      <c r="G173" s="227">
        <v>0.63</v>
      </c>
      <c r="H173" s="227">
        <v>0.55027999999999999</v>
      </c>
      <c r="I173" s="227">
        <v>0.63434999999999997</v>
      </c>
      <c r="J173" s="227">
        <v>0.56369999999999998</v>
      </c>
      <c r="K173" s="227">
        <v>0.65242</v>
      </c>
      <c r="L173" s="227">
        <v>0.65407000000000004</v>
      </c>
      <c r="M173" s="227">
        <v>0.62883999999999995</v>
      </c>
      <c r="N173" s="227">
        <v>0.51824000000000003</v>
      </c>
      <c r="O173" s="227">
        <v>1.33304</v>
      </c>
      <c r="P173" s="227">
        <v>0.55330000000000001</v>
      </c>
      <c r="Q173" s="227">
        <v>0.61851</v>
      </c>
      <c r="R173" s="227">
        <v>0.49465999999999999</v>
      </c>
      <c r="S173" s="227">
        <v>0.52193000000000001</v>
      </c>
      <c r="T173" s="227">
        <v>0.51093</v>
      </c>
      <c r="U173" s="227">
        <v>0.53247999999999995</v>
      </c>
      <c r="V173" s="227">
        <v>0.42571999999999999</v>
      </c>
      <c r="W173" s="227">
        <v>0.40473999999999999</v>
      </c>
      <c r="X173" s="227">
        <v>0.45</v>
      </c>
      <c r="Y173" s="227">
        <v>0.48</v>
      </c>
      <c r="Z173" s="227">
        <v>0.40810999999999997</v>
      </c>
      <c r="AA173" s="227">
        <v>0.43</v>
      </c>
      <c r="AB173" s="227">
        <v>0.41</v>
      </c>
      <c r="AC173" s="227">
        <v>0.38</v>
      </c>
      <c r="AD173" s="227">
        <v>0.38799</v>
      </c>
      <c r="AE173" s="227">
        <v>0.33</v>
      </c>
      <c r="AF173" s="227">
        <v>0.32329999999999998</v>
      </c>
      <c r="AG173" s="227">
        <v>0.76</v>
      </c>
      <c r="AH173" s="227">
        <v>0.51</v>
      </c>
      <c r="AI173" s="227">
        <v>1.31</v>
      </c>
      <c r="AJ173" s="227">
        <v>0.54</v>
      </c>
      <c r="AK173" s="227">
        <v>0.49</v>
      </c>
      <c r="AL173" s="227">
        <v>0.31</v>
      </c>
      <c r="AM173" s="227">
        <v>0.18</v>
      </c>
      <c r="AN173" s="227">
        <v>0.17</v>
      </c>
      <c r="AO173" s="227">
        <v>0.28000000000000003</v>
      </c>
      <c r="AP173" s="227">
        <v>-7.0000000000000007E-2</v>
      </c>
      <c r="AQ173" s="227">
        <v>0.08</v>
      </c>
      <c r="AR173" s="227">
        <v>0.08</v>
      </c>
      <c r="AS173" s="227">
        <v>0.44</v>
      </c>
      <c r="AT173" s="227">
        <v>1.47</v>
      </c>
      <c r="AU173" s="227">
        <v>0.25</v>
      </c>
      <c r="AV173" s="227">
        <v>0.27</v>
      </c>
      <c r="AW173" s="227">
        <v>0.28000000000000003</v>
      </c>
      <c r="AX173" s="227">
        <v>0.22</v>
      </c>
      <c r="AY173" s="227">
        <v>0.26</v>
      </c>
      <c r="AZ173" s="227">
        <v>0.24</v>
      </c>
      <c r="BA173" s="227">
        <v>0.28000000000000003</v>
      </c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</row>
    <row r="174" spans="1:68"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3"/>
    </row>
    <row r="175" spans="1:68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3"/>
    </row>
    <row r="176" spans="1:68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</row>
    <row r="177" spans="2:68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3"/>
    </row>
    <row r="178" spans="2:68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</row>
    <row r="179" spans="2:68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</row>
    <row r="180" spans="2:68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</row>
    <row r="181" spans="2:68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</row>
    <row r="182" spans="2:68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</row>
    <row r="183" spans="2:68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</row>
    <row r="184" spans="2:68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</row>
    <row r="185" spans="2:68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</row>
    <row r="186" spans="2:68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</row>
    <row r="187" spans="2:68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</row>
    <row r="188" spans="2:68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</row>
    <row r="189" spans="2:68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</row>
    <row r="190" spans="2:68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</row>
    <row r="191" spans="2:68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</row>
    <row r="192" spans="2:68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63"/>
    </row>
    <row r="193" spans="1:117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  <c r="BN193" s="163"/>
      <c r="BO193" s="163"/>
      <c r="BP193" s="163"/>
    </row>
    <row r="194" spans="1:117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</row>
    <row r="195" spans="1:117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</row>
    <row r="196" spans="1:117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</row>
    <row r="197" spans="1:117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</row>
    <row r="198" spans="1:117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</row>
    <row r="199" spans="1:117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</row>
    <row r="201" spans="1:117">
      <c r="A201" s="164" t="s">
        <v>1207</v>
      </c>
      <c r="B201" s="163">
        <f>+B135+B138</f>
        <v>518335.06999999995</v>
      </c>
      <c r="C201" s="163">
        <f t="shared" ref="C201:BA201" si="3">+C135+C138</f>
        <v>281334</v>
      </c>
      <c r="D201" s="163">
        <f t="shared" si="3"/>
        <v>452260</v>
      </c>
      <c r="E201" s="163">
        <f t="shared" si="3"/>
        <v>3223128</v>
      </c>
      <c r="F201" s="163">
        <f t="shared" si="3"/>
        <v>-59452.58</v>
      </c>
      <c r="G201" s="163">
        <f t="shared" si="3"/>
        <v>643818</v>
      </c>
      <c r="H201" s="163">
        <f t="shared" si="3"/>
        <v>563423</v>
      </c>
      <c r="I201" s="163">
        <f t="shared" si="3"/>
        <v>576722</v>
      </c>
      <c r="J201" s="163">
        <f t="shared" si="3"/>
        <v>698751.77</v>
      </c>
      <c r="K201" s="163">
        <f t="shared" si="3"/>
        <v>852650</v>
      </c>
      <c r="L201" s="163">
        <f t="shared" si="3"/>
        <v>526738</v>
      </c>
      <c r="M201" s="163">
        <f t="shared" si="3"/>
        <v>492389</v>
      </c>
      <c r="N201" s="163">
        <f t="shared" si="3"/>
        <v>748589.43</v>
      </c>
      <c r="O201" s="163">
        <f t="shared" si="3"/>
        <v>4104221</v>
      </c>
      <c r="P201" s="163">
        <f t="shared" si="3"/>
        <v>455038</v>
      </c>
      <c r="Q201" s="163">
        <f t="shared" si="3"/>
        <v>524429</v>
      </c>
      <c r="R201" s="163">
        <f t="shared" si="3"/>
        <v>370018.54000000004</v>
      </c>
      <c r="S201" s="163">
        <f t="shared" si="3"/>
        <v>396977</v>
      </c>
      <c r="T201" s="163">
        <f t="shared" si="3"/>
        <v>408018</v>
      </c>
      <c r="U201" s="163">
        <f t="shared" si="3"/>
        <v>431955</v>
      </c>
      <c r="V201" s="163">
        <f t="shared" si="3"/>
        <v>516127.34</v>
      </c>
      <c r="W201" s="163">
        <f t="shared" si="3"/>
        <v>306658</v>
      </c>
      <c r="X201" s="163">
        <f t="shared" si="3"/>
        <v>300005</v>
      </c>
      <c r="Y201" s="163">
        <f t="shared" si="3"/>
        <v>466493</v>
      </c>
      <c r="Z201" s="163">
        <f t="shared" si="3"/>
        <v>508762.9</v>
      </c>
      <c r="AA201" s="163">
        <f t="shared" si="3"/>
        <v>311985</v>
      </c>
      <c r="AB201" s="163">
        <f t="shared" si="3"/>
        <v>503033</v>
      </c>
      <c r="AC201" s="163">
        <f t="shared" si="3"/>
        <v>366088</v>
      </c>
      <c r="AD201" s="163">
        <f t="shared" si="3"/>
        <v>944043.39</v>
      </c>
      <c r="AE201" s="163">
        <f t="shared" si="3"/>
        <v>279620</v>
      </c>
      <c r="AF201" s="163">
        <f t="shared" si="3"/>
        <v>288743</v>
      </c>
      <c r="AG201" s="163">
        <f t="shared" si="3"/>
        <v>365198</v>
      </c>
      <c r="AH201" s="163">
        <f t="shared" si="3"/>
        <v>344071.34</v>
      </c>
      <c r="AI201" s="163">
        <f t="shared" si="3"/>
        <v>1859514</v>
      </c>
      <c r="AJ201" s="163">
        <f t="shared" si="3"/>
        <v>315415</v>
      </c>
      <c r="AK201" s="163">
        <f t="shared" si="3"/>
        <v>260190</v>
      </c>
      <c r="AL201" s="163">
        <f t="shared" si="3"/>
        <v>430266.36</v>
      </c>
      <c r="AM201" s="163">
        <f t="shared" si="3"/>
        <v>206380</v>
      </c>
      <c r="AN201" s="163">
        <f t="shared" si="3"/>
        <v>183344</v>
      </c>
      <c r="AO201" s="163">
        <f t="shared" si="3"/>
        <v>229844</v>
      </c>
      <c r="AP201" s="163">
        <f t="shared" si="3"/>
        <v>428657.09</v>
      </c>
      <c r="AQ201" s="163">
        <f t="shared" si="3"/>
        <v>190997</v>
      </c>
      <c r="AR201" s="163">
        <f t="shared" si="3"/>
        <v>156027</v>
      </c>
      <c r="AS201" s="163">
        <f t="shared" si="3"/>
        <v>566996</v>
      </c>
      <c r="AT201" s="163">
        <f t="shared" si="3"/>
        <v>4224897.4000000004</v>
      </c>
      <c r="AU201" s="163">
        <f t="shared" si="3"/>
        <v>152585</v>
      </c>
      <c r="AV201" s="163">
        <f t="shared" si="3"/>
        <v>256279</v>
      </c>
      <c r="AW201" s="163">
        <f t="shared" si="3"/>
        <v>201611</v>
      </c>
      <c r="AX201" s="163">
        <f t="shared" si="3"/>
        <v>266313</v>
      </c>
      <c r="AY201" s="163">
        <f t="shared" si="3"/>
        <v>264167</v>
      </c>
      <c r="AZ201" s="163">
        <f t="shared" si="3"/>
        <v>179666</v>
      </c>
      <c r="BA201" s="163">
        <f t="shared" si="3"/>
        <v>168564</v>
      </c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</row>
    <row r="202" spans="1:117">
      <c r="A202" s="164" t="s">
        <v>41</v>
      </c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</row>
    <row r="203" spans="1:117"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  <c r="CL203" s="163"/>
      <c r="CM203" s="163"/>
      <c r="CN203" s="163"/>
      <c r="CO203" s="163"/>
      <c r="CP203" s="163"/>
      <c r="CQ203" s="163"/>
      <c r="CR203" s="163"/>
      <c r="CS203" s="163"/>
      <c r="CT203" s="163"/>
      <c r="CU203" s="163"/>
      <c r="CV203" s="163"/>
      <c r="CW203" s="163"/>
      <c r="CX203" s="163"/>
      <c r="CY203" s="163"/>
      <c r="CZ203" s="163"/>
      <c r="DA203" s="163"/>
      <c r="DB203" s="163"/>
      <c r="DC203" s="163"/>
      <c r="DD203" s="163"/>
      <c r="DE203" s="163"/>
      <c r="DF203" s="163"/>
      <c r="DG203" s="163"/>
      <c r="DH203" s="163"/>
      <c r="DI203" s="163"/>
      <c r="DJ203" s="163"/>
      <c r="DK203" s="163"/>
      <c r="DL203" s="163"/>
      <c r="DM203" s="163"/>
    </row>
    <row r="205" spans="1:117">
      <c r="A205" s="1" t="s">
        <v>42</v>
      </c>
    </row>
    <row r="206" spans="1:117">
      <c r="A206" s="227" t="s">
        <v>33</v>
      </c>
      <c r="B206" s="227" t="s">
        <v>938</v>
      </c>
      <c r="C206" s="227" t="s">
        <v>939</v>
      </c>
      <c r="D206" s="227" t="s">
        <v>27</v>
      </c>
      <c r="E206" s="227" t="s">
        <v>26</v>
      </c>
      <c r="F206" s="227" t="s">
        <v>25</v>
      </c>
      <c r="G206" s="227" t="s">
        <v>24</v>
      </c>
      <c r="H206" s="227" t="s">
        <v>23</v>
      </c>
      <c r="I206" s="227" t="s">
        <v>22</v>
      </c>
      <c r="J206" s="227" t="s">
        <v>21</v>
      </c>
      <c r="K206" s="227" t="s">
        <v>20</v>
      </c>
      <c r="L206" s="227" t="s">
        <v>19</v>
      </c>
      <c r="M206" s="227" t="s">
        <v>18</v>
      </c>
      <c r="N206" s="227" t="s">
        <v>17</v>
      </c>
      <c r="O206" s="227" t="s">
        <v>16</v>
      </c>
      <c r="P206" s="227" t="s">
        <v>15</v>
      </c>
      <c r="Q206" s="227" t="s">
        <v>14</v>
      </c>
      <c r="R206" s="227" t="s">
        <v>13</v>
      </c>
      <c r="S206" s="227" t="s">
        <v>12</v>
      </c>
      <c r="T206" s="227" t="s">
        <v>11</v>
      </c>
      <c r="U206" s="227" t="s">
        <v>10</v>
      </c>
      <c r="V206" s="227" t="s">
        <v>9</v>
      </c>
      <c r="W206" s="227" t="s">
        <v>8</v>
      </c>
      <c r="X206" s="227" t="s">
        <v>7</v>
      </c>
      <c r="Y206" s="227" t="s">
        <v>6</v>
      </c>
      <c r="Z206" s="227" t="s">
        <v>5</v>
      </c>
      <c r="AA206" s="227" t="s">
        <v>4</v>
      </c>
      <c r="AB206" s="227" t="s">
        <v>3</v>
      </c>
      <c r="AC206" s="227" t="s">
        <v>2</v>
      </c>
      <c r="AD206" s="227" t="s">
        <v>1</v>
      </c>
      <c r="AE206" s="227" t="s">
        <v>865</v>
      </c>
      <c r="AF206" s="227" t="s">
        <v>864</v>
      </c>
      <c r="AG206" s="227" t="s">
        <v>863</v>
      </c>
      <c r="AH206" s="227" t="s">
        <v>862</v>
      </c>
      <c r="AI206" s="227" t="s">
        <v>861</v>
      </c>
      <c r="AJ206" s="227" t="s">
        <v>860</v>
      </c>
      <c r="AK206" s="227" t="s">
        <v>859</v>
      </c>
      <c r="AL206" s="227" t="s">
        <v>858</v>
      </c>
      <c r="AM206" s="227" t="s">
        <v>857</v>
      </c>
      <c r="AN206" s="227" t="s">
        <v>856</v>
      </c>
      <c r="AO206" s="227" t="s">
        <v>855</v>
      </c>
      <c r="AP206" s="227" t="s">
        <v>854</v>
      </c>
      <c r="AQ206" s="227" t="s">
        <v>853</v>
      </c>
      <c r="AR206" s="227" t="s">
        <v>852</v>
      </c>
      <c r="AS206" s="227" t="s">
        <v>851</v>
      </c>
      <c r="AT206" s="227" t="s">
        <v>850</v>
      </c>
      <c r="AU206" s="227" t="s">
        <v>849</v>
      </c>
      <c r="AV206" s="227" t="s">
        <v>848</v>
      </c>
      <c r="AW206" s="227" t="s">
        <v>847</v>
      </c>
      <c r="AX206" s="227" t="s">
        <v>846</v>
      </c>
      <c r="AY206" s="227" t="s">
        <v>845</v>
      </c>
      <c r="AZ206" s="227" t="s">
        <v>844</v>
      </c>
      <c r="BA206" s="227" t="s">
        <v>843</v>
      </c>
    </row>
    <row r="207" spans="1:117">
      <c r="A207" s="227" t="s">
        <v>1076</v>
      </c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  <c r="AA207" s="227"/>
      <c r="AB207" s="227"/>
      <c r="AC207" s="227"/>
      <c r="AD207" s="227"/>
      <c r="AE207" s="227"/>
      <c r="AF207" s="227"/>
      <c r="AG207" s="227"/>
      <c r="AH207" s="227"/>
      <c r="AI207" s="227"/>
      <c r="AJ207" s="227"/>
      <c r="AK207" s="227"/>
      <c r="AL207" s="227"/>
      <c r="AM207" s="227"/>
      <c r="AN207" s="227"/>
      <c r="AO207" s="227"/>
      <c r="AP207" s="227"/>
      <c r="AQ207" s="227"/>
      <c r="AR207" s="227"/>
      <c r="AS207" s="227"/>
      <c r="AT207" s="227"/>
      <c r="AU207" s="227"/>
      <c r="AV207" s="227"/>
      <c r="AW207" s="227"/>
      <c r="AX207" s="227"/>
      <c r="AY207" s="227"/>
      <c r="AZ207" s="227"/>
      <c r="BA207" s="227"/>
    </row>
    <row r="208" spans="1:117">
      <c r="A208" s="227" t="s">
        <v>1077</v>
      </c>
      <c r="B208" s="227">
        <v>9616714.7599999998</v>
      </c>
      <c r="C208" s="227">
        <v>7555243</v>
      </c>
      <c r="D208" s="227">
        <v>5055031</v>
      </c>
      <c r="E208" s="227">
        <v>4619840</v>
      </c>
      <c r="F208" s="227">
        <v>11809251.689999999</v>
      </c>
      <c r="G208" s="227">
        <v>8064825</v>
      </c>
      <c r="H208" s="227">
        <v>5343451</v>
      </c>
      <c r="I208" s="227">
        <v>2887004</v>
      </c>
      <c r="J208" s="227">
        <v>11383353.15</v>
      </c>
      <c r="K208" s="227">
        <v>8797560</v>
      </c>
      <c r="L208" s="227">
        <v>5834201</v>
      </c>
      <c r="M208" s="227">
        <v>2853360</v>
      </c>
      <c r="N208" s="227">
        <v>13669509.300000001</v>
      </c>
      <c r="O208" s="227">
        <v>11328054</v>
      </c>
      <c r="P208" s="227">
        <v>5318900</v>
      </c>
      <c r="Q208" s="227">
        <v>2805322</v>
      </c>
      <c r="R208" s="227">
        <v>9347027.5299999993</v>
      </c>
      <c r="S208" s="227">
        <v>7101232</v>
      </c>
      <c r="T208" s="227">
        <v>4732318</v>
      </c>
      <c r="U208" s="227">
        <v>0</v>
      </c>
      <c r="V208" s="227">
        <v>0</v>
      </c>
      <c r="W208" s="227">
        <v>6073704</v>
      </c>
      <c r="X208" s="227">
        <v>4231566</v>
      </c>
      <c r="Y208" s="227">
        <v>2201983</v>
      </c>
      <c r="Z208" s="227">
        <v>7428346.3099999996</v>
      </c>
      <c r="AA208" s="227">
        <v>5574477</v>
      </c>
      <c r="AB208" s="227">
        <v>3608548</v>
      </c>
      <c r="AC208" s="227">
        <v>1738328</v>
      </c>
      <c r="AD208" s="227">
        <v>6389203.6100000003</v>
      </c>
      <c r="AE208" s="227">
        <v>4614145</v>
      </c>
      <c r="AF208" s="227">
        <v>3131153</v>
      </c>
      <c r="AG208" s="227">
        <v>1681211</v>
      </c>
      <c r="AH208" s="227">
        <v>6251851.1299999999</v>
      </c>
      <c r="AI208" s="227">
        <v>5123053</v>
      </c>
      <c r="AJ208" s="227">
        <v>2265340</v>
      </c>
      <c r="AK208" s="227">
        <v>1076379</v>
      </c>
      <c r="AL208" s="227">
        <v>2075799.24</v>
      </c>
      <c r="AM208" s="227">
        <v>1377353</v>
      </c>
      <c r="AN208" s="227">
        <v>970497</v>
      </c>
      <c r="AO208" s="227">
        <v>608826</v>
      </c>
      <c r="AP208" s="227">
        <v>1143700.52</v>
      </c>
      <c r="AQ208" s="227">
        <v>1295799</v>
      </c>
      <c r="AR208" s="227">
        <v>1123021</v>
      </c>
      <c r="AS208" s="227">
        <v>953757</v>
      </c>
      <c r="AT208" s="227">
        <v>4949725.4800000004</v>
      </c>
      <c r="AU208" s="227">
        <v>1749035</v>
      </c>
      <c r="AV208" s="227">
        <v>1199736</v>
      </c>
      <c r="AW208" s="227">
        <v>613927</v>
      </c>
      <c r="AX208" s="227">
        <v>2198737</v>
      </c>
      <c r="AY208" s="227">
        <v>1719194</v>
      </c>
      <c r="AZ208" s="227">
        <v>1144494</v>
      </c>
      <c r="BA208" s="227">
        <v>624162</v>
      </c>
    </row>
    <row r="209" spans="1:53">
      <c r="A209" s="227" t="s">
        <v>1078</v>
      </c>
      <c r="B209" s="227">
        <v>0</v>
      </c>
      <c r="C209" s="227">
        <v>0</v>
      </c>
      <c r="D209" s="227">
        <v>0</v>
      </c>
      <c r="E209" s="227">
        <v>0</v>
      </c>
      <c r="F209" s="227">
        <v>0</v>
      </c>
      <c r="G209" s="227">
        <v>0</v>
      </c>
      <c r="H209" s="227">
        <v>0</v>
      </c>
      <c r="I209" s="227">
        <v>0</v>
      </c>
      <c r="J209" s="227">
        <v>0</v>
      </c>
      <c r="K209" s="227">
        <v>0</v>
      </c>
      <c r="L209" s="227">
        <v>0</v>
      </c>
      <c r="M209" s="227">
        <v>0</v>
      </c>
      <c r="N209" s="227">
        <v>0</v>
      </c>
      <c r="O209" s="227">
        <v>0</v>
      </c>
      <c r="P209" s="227">
        <v>0</v>
      </c>
      <c r="Q209" s="227">
        <v>0</v>
      </c>
      <c r="R209" s="227">
        <v>0</v>
      </c>
      <c r="S209" s="227">
        <v>0</v>
      </c>
      <c r="T209" s="227">
        <v>0</v>
      </c>
      <c r="U209" s="227">
        <v>2415375</v>
      </c>
      <c r="V209" s="227">
        <v>8017621.0700000003</v>
      </c>
      <c r="W209" s="227">
        <v>0</v>
      </c>
      <c r="X209" s="227">
        <v>0</v>
      </c>
      <c r="Y209" s="227">
        <v>0</v>
      </c>
      <c r="Z209" s="227">
        <v>0</v>
      </c>
      <c r="AA209" s="227">
        <v>0</v>
      </c>
      <c r="AB209" s="227">
        <v>0</v>
      </c>
      <c r="AC209" s="227">
        <v>0</v>
      </c>
      <c r="AD209" s="227">
        <v>0</v>
      </c>
      <c r="AE209" s="227">
        <v>0</v>
      </c>
      <c r="AF209" s="227">
        <v>0</v>
      </c>
      <c r="AG209" s="227">
        <v>0</v>
      </c>
      <c r="AH209" s="227">
        <v>0</v>
      </c>
      <c r="AI209" s="227">
        <v>0</v>
      </c>
      <c r="AJ209" s="227">
        <v>0</v>
      </c>
      <c r="AK209" s="227">
        <v>0</v>
      </c>
      <c r="AL209" s="227">
        <v>0</v>
      </c>
      <c r="AM209" s="227">
        <v>0</v>
      </c>
      <c r="AN209" s="227">
        <v>0</v>
      </c>
      <c r="AO209" s="227">
        <v>0</v>
      </c>
      <c r="AP209" s="227">
        <v>0</v>
      </c>
      <c r="AQ209" s="227">
        <v>0</v>
      </c>
      <c r="AR209" s="227">
        <v>0</v>
      </c>
      <c r="AS209" s="227">
        <v>0</v>
      </c>
      <c r="AT209" s="227">
        <v>0</v>
      </c>
      <c r="AU209" s="227">
        <v>0</v>
      </c>
      <c r="AV209" s="227">
        <v>0</v>
      </c>
      <c r="AW209" s="227">
        <v>0</v>
      </c>
      <c r="AX209" s="227">
        <v>0</v>
      </c>
      <c r="AY209" s="227">
        <v>0</v>
      </c>
      <c r="AZ209" s="227">
        <v>0</v>
      </c>
      <c r="BA209" s="227">
        <v>0</v>
      </c>
    </row>
    <row r="210" spans="1:53">
      <c r="A210" s="227" t="s">
        <v>1079</v>
      </c>
      <c r="B210" s="227">
        <v>7906273.4500000002</v>
      </c>
      <c r="C210" s="227">
        <v>6008393</v>
      </c>
      <c r="D210" s="227">
        <v>3955825</v>
      </c>
      <c r="E210" s="227">
        <v>2025435</v>
      </c>
      <c r="F210" s="227">
        <v>7116898.8899999997</v>
      </c>
      <c r="G210" s="227">
        <v>4893677</v>
      </c>
      <c r="H210" s="227">
        <v>3221428</v>
      </c>
      <c r="I210" s="227">
        <v>1569713</v>
      </c>
      <c r="J210" s="227">
        <v>5905735.4299999997</v>
      </c>
      <c r="K210" s="227">
        <v>4363108</v>
      </c>
      <c r="L210" s="227">
        <v>2798349</v>
      </c>
      <c r="M210" s="227">
        <v>1390854</v>
      </c>
      <c r="N210" s="227">
        <v>5314523.3099999996</v>
      </c>
      <c r="O210" s="227">
        <v>3945860</v>
      </c>
      <c r="P210" s="227">
        <v>2609657</v>
      </c>
      <c r="Q210" s="227">
        <v>1296076</v>
      </c>
      <c r="R210" s="227">
        <v>5122662.32</v>
      </c>
      <c r="S210" s="227">
        <v>3775324</v>
      </c>
      <c r="T210" s="227">
        <v>2484559</v>
      </c>
      <c r="U210" s="227">
        <v>1236515</v>
      </c>
      <c r="V210" s="227">
        <v>4437851.45</v>
      </c>
      <c r="W210" s="227">
        <v>3260865</v>
      </c>
      <c r="X210" s="227">
        <v>2110094</v>
      </c>
      <c r="Y210" s="227">
        <v>1040047</v>
      </c>
      <c r="Z210" s="227">
        <v>4019178.78</v>
      </c>
      <c r="AA210" s="227">
        <v>2959338</v>
      </c>
      <c r="AB210" s="227">
        <v>1932153</v>
      </c>
      <c r="AC210" s="227">
        <v>1009603</v>
      </c>
      <c r="AD210" s="227">
        <v>3683705.41</v>
      </c>
      <c r="AE210" s="227">
        <v>2697590</v>
      </c>
      <c r="AF210" s="227">
        <v>1767385</v>
      </c>
      <c r="AG210" s="227">
        <v>879747</v>
      </c>
      <c r="AH210" s="227">
        <v>3257827.49</v>
      </c>
      <c r="AI210" s="227">
        <v>2418990</v>
      </c>
      <c r="AJ210" s="227">
        <v>1634391</v>
      </c>
      <c r="AK210" s="227">
        <v>835102</v>
      </c>
      <c r="AL210" s="227">
        <v>2947934.43</v>
      </c>
      <c r="AM210" s="227">
        <v>2085733</v>
      </c>
      <c r="AN210" s="227">
        <v>1363561</v>
      </c>
      <c r="AO210" s="227">
        <v>656693</v>
      </c>
      <c r="AP210" s="227">
        <v>2356239.0299999998</v>
      </c>
      <c r="AQ210" s="227">
        <v>1713813</v>
      </c>
      <c r="AR210" s="227">
        <v>1155061</v>
      </c>
      <c r="AS210" s="227">
        <v>576687</v>
      </c>
      <c r="AT210" s="227">
        <v>2110189.38</v>
      </c>
      <c r="AU210" s="227">
        <v>1550300</v>
      </c>
      <c r="AV210" s="227">
        <v>988787</v>
      </c>
      <c r="AW210" s="227">
        <v>481985</v>
      </c>
      <c r="AX210" s="227">
        <v>1462663</v>
      </c>
      <c r="AY210" s="227">
        <v>1072605</v>
      </c>
      <c r="AZ210" s="227">
        <v>690732</v>
      </c>
      <c r="BA210" s="227">
        <v>351258</v>
      </c>
    </row>
    <row r="211" spans="1:53">
      <c r="A211" s="227" t="s">
        <v>1080</v>
      </c>
      <c r="B211" s="227">
        <v>7906273.4500000002</v>
      </c>
      <c r="C211" s="227">
        <v>0</v>
      </c>
      <c r="D211" s="227">
        <v>0</v>
      </c>
      <c r="E211" s="227">
        <v>0</v>
      </c>
      <c r="F211" s="227">
        <v>0</v>
      </c>
      <c r="G211" s="227">
        <v>0</v>
      </c>
      <c r="H211" s="227">
        <v>0</v>
      </c>
      <c r="I211" s="227">
        <v>0</v>
      </c>
      <c r="J211" s="227">
        <v>0</v>
      </c>
      <c r="K211" s="227">
        <v>0</v>
      </c>
      <c r="L211" s="227">
        <v>0</v>
      </c>
      <c r="M211" s="227">
        <v>1137644</v>
      </c>
      <c r="N211" s="227">
        <v>5314523.3099999996</v>
      </c>
      <c r="O211" s="227">
        <v>0</v>
      </c>
      <c r="P211" s="227">
        <v>0</v>
      </c>
      <c r="Q211" s="227">
        <v>1033832</v>
      </c>
      <c r="R211" s="227">
        <v>4003241.12</v>
      </c>
      <c r="S211" s="227">
        <v>2937336</v>
      </c>
      <c r="T211" s="227">
        <v>1942807</v>
      </c>
      <c r="U211" s="227">
        <v>967420</v>
      </c>
      <c r="V211" s="227">
        <v>3391086.67</v>
      </c>
      <c r="W211" s="227">
        <v>2440600</v>
      </c>
      <c r="X211" s="227">
        <v>1571851</v>
      </c>
      <c r="Y211" s="227">
        <v>772078</v>
      </c>
      <c r="Z211" s="227">
        <v>3075217.36</v>
      </c>
      <c r="AA211" s="227">
        <v>2283106</v>
      </c>
      <c r="AB211" s="227">
        <v>1491785</v>
      </c>
      <c r="AC211" s="227">
        <v>756770</v>
      </c>
      <c r="AD211" s="227">
        <v>2613640.4700000002</v>
      </c>
      <c r="AE211" s="227">
        <v>1997677</v>
      </c>
      <c r="AF211" s="227">
        <v>1310635</v>
      </c>
      <c r="AG211" s="227">
        <v>665953</v>
      </c>
      <c r="AH211" s="227">
        <v>2272251.5299999998</v>
      </c>
      <c r="AI211" s="227">
        <v>1648690</v>
      </c>
      <c r="AJ211" s="227">
        <v>1076186</v>
      </c>
      <c r="AK211" s="227">
        <v>536970</v>
      </c>
      <c r="AL211" s="227">
        <v>1851162.52</v>
      </c>
      <c r="AM211" s="227">
        <v>1254869</v>
      </c>
      <c r="AN211" s="227">
        <v>820475</v>
      </c>
      <c r="AO211" s="227">
        <v>395273</v>
      </c>
      <c r="AP211" s="227">
        <v>2019660.14</v>
      </c>
      <c r="AQ211" s="227">
        <v>1503450</v>
      </c>
      <c r="AR211" s="227">
        <v>1016330</v>
      </c>
      <c r="AS211" s="227">
        <v>490237</v>
      </c>
      <c r="AT211" s="227">
        <v>1757854.77</v>
      </c>
      <c r="AU211" s="227">
        <v>1282715</v>
      </c>
      <c r="AV211" s="227">
        <v>0</v>
      </c>
      <c r="AW211" s="227">
        <v>397027</v>
      </c>
      <c r="AX211" s="227">
        <v>1329233</v>
      </c>
      <c r="AY211" s="227">
        <v>1072605</v>
      </c>
      <c r="AZ211" s="227">
        <v>690732</v>
      </c>
      <c r="BA211" s="227">
        <v>351258</v>
      </c>
    </row>
    <row r="212" spans="1:53">
      <c r="A212" s="227" t="s">
        <v>1081</v>
      </c>
      <c r="B212" s="227">
        <v>0</v>
      </c>
      <c r="C212" s="227">
        <v>0</v>
      </c>
      <c r="D212" s="227">
        <v>0</v>
      </c>
      <c r="E212" s="227">
        <v>0</v>
      </c>
      <c r="F212" s="227">
        <v>0</v>
      </c>
      <c r="G212" s="227">
        <v>0</v>
      </c>
      <c r="H212" s="227">
        <v>0</v>
      </c>
      <c r="I212" s="227">
        <v>0</v>
      </c>
      <c r="J212" s="227">
        <v>5905735.4299999997</v>
      </c>
      <c r="K212" s="227">
        <v>0</v>
      </c>
      <c r="L212" s="227">
        <v>0</v>
      </c>
      <c r="M212" s="227">
        <v>253210</v>
      </c>
      <c r="N212" s="227">
        <v>0</v>
      </c>
      <c r="O212" s="227">
        <v>3945860</v>
      </c>
      <c r="P212" s="227">
        <v>0</v>
      </c>
      <c r="Q212" s="227">
        <v>262244</v>
      </c>
      <c r="R212" s="227">
        <v>1119421.2</v>
      </c>
      <c r="S212" s="227">
        <v>837988</v>
      </c>
      <c r="T212" s="227">
        <v>541752</v>
      </c>
      <c r="U212" s="227">
        <v>269095</v>
      </c>
      <c r="V212" s="227">
        <v>1046764.78</v>
      </c>
      <c r="W212" s="227">
        <v>820265</v>
      </c>
      <c r="X212" s="227">
        <v>538243</v>
      </c>
      <c r="Y212" s="227">
        <v>267969</v>
      </c>
      <c r="Z212" s="227">
        <v>943961.42</v>
      </c>
      <c r="AA212" s="227">
        <v>676232</v>
      </c>
      <c r="AB212" s="227">
        <v>440368</v>
      </c>
      <c r="AC212" s="227">
        <v>252833</v>
      </c>
      <c r="AD212" s="227">
        <v>1070064.93</v>
      </c>
      <c r="AE212" s="227">
        <v>699913</v>
      </c>
      <c r="AF212" s="227">
        <v>456750</v>
      </c>
      <c r="AG212" s="227">
        <v>213794</v>
      </c>
      <c r="AH212" s="227">
        <v>985575.96</v>
      </c>
      <c r="AI212" s="227">
        <v>770300</v>
      </c>
      <c r="AJ212" s="227">
        <v>558205</v>
      </c>
      <c r="AK212" s="227">
        <v>298132</v>
      </c>
      <c r="AL212" s="227">
        <v>1096771.9099999999</v>
      </c>
      <c r="AM212" s="227">
        <v>830864</v>
      </c>
      <c r="AN212" s="227">
        <v>543086</v>
      </c>
      <c r="AO212" s="227">
        <v>261420</v>
      </c>
      <c r="AP212" s="227">
        <v>336578.89</v>
      </c>
      <c r="AQ212" s="227">
        <v>210363</v>
      </c>
      <c r="AR212" s="227">
        <v>138731</v>
      </c>
      <c r="AS212" s="227">
        <v>86450</v>
      </c>
      <c r="AT212" s="227">
        <v>352334.61</v>
      </c>
      <c r="AU212" s="227">
        <v>267585</v>
      </c>
      <c r="AV212" s="227">
        <v>0</v>
      </c>
      <c r="AW212" s="227">
        <v>84958</v>
      </c>
      <c r="AX212" s="227">
        <v>133430</v>
      </c>
      <c r="AY212" s="227">
        <v>0</v>
      </c>
      <c r="AZ212" s="227">
        <v>0</v>
      </c>
      <c r="BA212" s="227">
        <v>0</v>
      </c>
    </row>
    <row r="213" spans="1:53">
      <c r="A213" s="227" t="s">
        <v>1082</v>
      </c>
      <c r="B213" s="227">
        <v>21644.86</v>
      </c>
      <c r="C213" s="227">
        <v>0</v>
      </c>
      <c r="D213" s="227">
        <v>17903</v>
      </c>
      <c r="E213" s="227">
        <v>-8220</v>
      </c>
      <c r="F213" s="227">
        <v>-15505.32</v>
      </c>
      <c r="G213" s="227">
        <v>-2084</v>
      </c>
      <c r="H213" s="227">
        <v>-3316</v>
      </c>
      <c r="I213" s="227">
        <v>-4385</v>
      </c>
      <c r="J213" s="227">
        <v>34496.99</v>
      </c>
      <c r="K213" s="227">
        <v>12390</v>
      </c>
      <c r="L213" s="227">
        <v>-128</v>
      </c>
      <c r="M213" s="227">
        <v>-125</v>
      </c>
      <c r="N213" s="227">
        <v>6488.13</v>
      </c>
      <c r="O213" s="227">
        <v>2814</v>
      </c>
      <c r="P213" s="227">
        <v>873</v>
      </c>
      <c r="Q213" s="227">
        <v>1217</v>
      </c>
      <c r="R213" s="227">
        <v>2870.44</v>
      </c>
      <c r="S213" s="227">
        <v>-3765</v>
      </c>
      <c r="T213" s="227">
        <v>-2139</v>
      </c>
      <c r="U213" s="227">
        <v>-2222</v>
      </c>
      <c r="V213" s="227">
        <v>-1589.86</v>
      </c>
      <c r="W213" s="227">
        <v>-223</v>
      </c>
      <c r="X213" s="227">
        <v>-241</v>
      </c>
      <c r="Y213" s="227">
        <v>-58</v>
      </c>
      <c r="Z213" s="227">
        <v>4995.18</v>
      </c>
      <c r="AA213" s="227">
        <v>-33</v>
      </c>
      <c r="AB213" s="227">
        <v>-34</v>
      </c>
      <c r="AC213" s="227">
        <v>15</v>
      </c>
      <c r="AD213" s="227">
        <v>-3358.92</v>
      </c>
      <c r="AE213" s="227">
        <v>-3527</v>
      </c>
      <c r="AF213" s="227">
        <v>-2832</v>
      </c>
      <c r="AG213" s="227">
        <v>-5978</v>
      </c>
      <c r="AH213" s="227">
        <v>13922.4</v>
      </c>
      <c r="AI213" s="227">
        <v>-1872</v>
      </c>
      <c r="AJ213" s="227">
        <v>-1685</v>
      </c>
      <c r="AK213" s="227">
        <v>-1275</v>
      </c>
      <c r="AL213" s="227">
        <v>6377.92</v>
      </c>
      <c r="AM213" s="227">
        <v>607</v>
      </c>
      <c r="AN213" s="227">
        <v>-251</v>
      </c>
      <c r="AO213" s="227">
        <v>47</v>
      </c>
      <c r="AP213" s="227">
        <v>56.34</v>
      </c>
      <c r="AQ213" s="227">
        <v>-163748</v>
      </c>
      <c r="AR213" s="227">
        <v>-162967</v>
      </c>
      <c r="AS213" s="227">
        <v>-163836</v>
      </c>
      <c r="AT213" s="227">
        <v>0</v>
      </c>
      <c r="AU213" s="227">
        <v>417</v>
      </c>
      <c r="AV213" s="227">
        <v>1170</v>
      </c>
      <c r="AW213" s="227">
        <v>0</v>
      </c>
      <c r="AX213" s="227">
        <v>0</v>
      </c>
      <c r="AY213" s="227">
        <v>0</v>
      </c>
      <c r="AZ213" s="227">
        <v>0</v>
      </c>
      <c r="BA213" s="227">
        <v>0</v>
      </c>
    </row>
    <row r="214" spans="1:53">
      <c r="A214" s="227" t="s">
        <v>1083</v>
      </c>
      <c r="B214" s="227">
        <v>-1041591.85</v>
      </c>
      <c r="C214" s="227">
        <v>-871513</v>
      </c>
      <c r="D214" s="227">
        <v>-684689</v>
      </c>
      <c r="E214" s="227">
        <v>-580727</v>
      </c>
      <c r="F214" s="227">
        <v>-1295501.98</v>
      </c>
      <c r="G214" s="227">
        <v>-954060</v>
      </c>
      <c r="H214" s="227">
        <v>-594623</v>
      </c>
      <c r="I214" s="227">
        <v>-301173</v>
      </c>
      <c r="J214" s="227">
        <v>-987151.12</v>
      </c>
      <c r="K214" s="227">
        <v>-778546</v>
      </c>
      <c r="L214" s="227">
        <v>-527417</v>
      </c>
      <c r="M214" s="227">
        <v>-255101</v>
      </c>
      <c r="N214" s="227">
        <v>-838708.55</v>
      </c>
      <c r="O214" s="227">
        <v>-619494</v>
      </c>
      <c r="P214" s="227">
        <v>-418254</v>
      </c>
      <c r="Q214" s="227">
        <v>-218739</v>
      </c>
      <c r="R214" s="227">
        <v>0</v>
      </c>
      <c r="S214" s="227">
        <v>-639376</v>
      </c>
      <c r="T214" s="227">
        <v>-420743</v>
      </c>
      <c r="U214" s="227">
        <v>-209629</v>
      </c>
      <c r="V214" s="227">
        <v>-749304.42</v>
      </c>
      <c r="W214" s="227">
        <v>-576943</v>
      </c>
      <c r="X214" s="227">
        <v>-398542</v>
      </c>
      <c r="Y214" s="227">
        <v>-209570</v>
      </c>
      <c r="Z214" s="227">
        <v>-813271.49</v>
      </c>
      <c r="AA214" s="227">
        <v>-601292</v>
      </c>
      <c r="AB214" s="227">
        <v>-384380</v>
      </c>
      <c r="AC214" s="227">
        <v>-178315</v>
      </c>
      <c r="AD214" s="227">
        <v>-685931.49</v>
      </c>
      <c r="AE214" s="227">
        <v>-514330</v>
      </c>
      <c r="AF214" s="227">
        <v>-344676</v>
      </c>
      <c r="AG214" s="227">
        <v>-168201</v>
      </c>
      <c r="AH214" s="227">
        <v>-584247.77</v>
      </c>
      <c r="AI214" s="227">
        <v>-419274</v>
      </c>
      <c r="AJ214" s="227">
        <v>-273818</v>
      </c>
      <c r="AK214" s="227">
        <v>-136069</v>
      </c>
      <c r="AL214" s="227">
        <v>-497549.72</v>
      </c>
      <c r="AM214" s="227">
        <v>-379560</v>
      </c>
      <c r="AN214" s="227">
        <v>-248822</v>
      </c>
      <c r="AO214" s="227">
        <v>-123133</v>
      </c>
      <c r="AP214" s="227">
        <v>-475122.93</v>
      </c>
      <c r="AQ214" s="227">
        <v>-346361</v>
      </c>
      <c r="AR214" s="227">
        <v>-233622</v>
      </c>
      <c r="AS214" s="227">
        <v>-117503</v>
      </c>
      <c r="AT214" s="227">
        <v>-450541.66</v>
      </c>
      <c r="AU214" s="227">
        <v>-254653</v>
      </c>
      <c r="AV214" s="227">
        <v>-169280</v>
      </c>
      <c r="AW214" s="227">
        <v>0</v>
      </c>
      <c r="AX214" s="227">
        <v>0</v>
      </c>
      <c r="AY214" s="227">
        <v>0</v>
      </c>
      <c r="AZ214" s="227">
        <v>0</v>
      </c>
      <c r="BA214" s="227">
        <v>0</v>
      </c>
    </row>
    <row r="215" spans="1:53">
      <c r="A215" s="227" t="s">
        <v>1084</v>
      </c>
      <c r="B215" s="227">
        <v>-1564.29</v>
      </c>
      <c r="C215" s="227">
        <v>3744</v>
      </c>
      <c r="D215" s="227">
        <v>-4351</v>
      </c>
      <c r="E215" s="227">
        <v>3668</v>
      </c>
      <c r="F215" s="227">
        <v>33609.68</v>
      </c>
      <c r="G215" s="227">
        <v>192013</v>
      </c>
      <c r="H215" s="227">
        <v>193448</v>
      </c>
      <c r="I215" s="227">
        <v>0</v>
      </c>
      <c r="J215" s="227">
        <v>74.959999999999994</v>
      </c>
      <c r="K215" s="227">
        <v>0</v>
      </c>
      <c r="L215" s="227">
        <v>0</v>
      </c>
      <c r="M215" s="227">
        <v>0</v>
      </c>
      <c r="N215" s="227">
        <v>0</v>
      </c>
      <c r="O215" s="227">
        <v>-2458</v>
      </c>
      <c r="P215" s="227">
        <v>-75032</v>
      </c>
      <c r="Q215" s="227">
        <v>-57103</v>
      </c>
      <c r="R215" s="227">
        <v>0</v>
      </c>
      <c r="S215" s="227">
        <v>-54743</v>
      </c>
      <c r="T215" s="227">
        <v>-34355</v>
      </c>
      <c r="U215" s="227">
        <v>-32690</v>
      </c>
      <c r="V215" s="227">
        <v>120963.95</v>
      </c>
      <c r="W215" s="227">
        <v>131321</v>
      </c>
      <c r="X215" s="227">
        <v>31232</v>
      </c>
      <c r="Y215" s="227">
        <v>-16811</v>
      </c>
      <c r="Z215" s="227">
        <v>7827.12</v>
      </c>
      <c r="AA215" s="227">
        <v>-16899</v>
      </c>
      <c r="AB215" s="227">
        <v>-12292</v>
      </c>
      <c r="AC215" s="227">
        <v>-12831</v>
      </c>
      <c r="AD215" s="227">
        <v>20782.61</v>
      </c>
      <c r="AE215" s="227">
        <v>11466</v>
      </c>
      <c r="AF215" s="227">
        <v>11466</v>
      </c>
      <c r="AG215" s="227">
        <v>-31120</v>
      </c>
      <c r="AH215" s="227">
        <v>-24672.959999999999</v>
      </c>
      <c r="AI215" s="227">
        <v>-20253</v>
      </c>
      <c r="AJ215" s="227">
        <v>3117</v>
      </c>
      <c r="AK215" s="227">
        <v>-19736</v>
      </c>
      <c r="AL215" s="227">
        <v>32769.96</v>
      </c>
      <c r="AM215" s="227">
        <v>0</v>
      </c>
      <c r="AN215" s="227">
        <v>0</v>
      </c>
      <c r="AO215" s="227">
        <v>0</v>
      </c>
      <c r="AP215" s="227">
        <v>0</v>
      </c>
      <c r="AQ215" s="227">
        <v>0</v>
      </c>
      <c r="AR215" s="227">
        <v>0</v>
      </c>
      <c r="AS215" s="227">
        <v>0</v>
      </c>
      <c r="AT215" s="227">
        <v>0</v>
      </c>
      <c r="AU215" s="227">
        <v>0</v>
      </c>
      <c r="AV215" s="227">
        <v>0</v>
      </c>
      <c r="AW215" s="227">
        <v>0</v>
      </c>
      <c r="AX215" s="227">
        <v>0</v>
      </c>
      <c r="AY215" s="227">
        <v>0</v>
      </c>
      <c r="AZ215" s="227">
        <v>0</v>
      </c>
      <c r="BA215" s="227">
        <v>0</v>
      </c>
    </row>
    <row r="216" spans="1:53">
      <c r="A216" s="227" t="s">
        <v>1085</v>
      </c>
      <c r="B216" s="227">
        <v>0</v>
      </c>
      <c r="C216" s="227">
        <v>0</v>
      </c>
      <c r="D216" s="227">
        <v>0</v>
      </c>
      <c r="E216" s="227">
        <v>0</v>
      </c>
      <c r="F216" s="227">
        <v>-48941.62</v>
      </c>
      <c r="G216" s="227">
        <v>0</v>
      </c>
      <c r="H216" s="227">
        <v>-44810</v>
      </c>
      <c r="I216" s="227">
        <v>-44810</v>
      </c>
      <c r="J216" s="227">
        <v>-7673.58</v>
      </c>
      <c r="K216" s="227">
        <v>-7500</v>
      </c>
      <c r="L216" s="227">
        <v>0</v>
      </c>
      <c r="M216" s="227">
        <v>0</v>
      </c>
      <c r="N216" s="227">
        <v>0</v>
      </c>
      <c r="O216" s="227">
        <v>0</v>
      </c>
      <c r="P216" s="227">
        <v>0</v>
      </c>
      <c r="Q216" s="227">
        <v>0</v>
      </c>
      <c r="R216" s="227">
        <v>0</v>
      </c>
      <c r="S216" s="227">
        <v>0</v>
      </c>
      <c r="T216" s="227">
        <v>0</v>
      </c>
      <c r="U216" s="227">
        <v>0</v>
      </c>
      <c r="V216" s="227">
        <v>0</v>
      </c>
      <c r="W216" s="227">
        <v>0</v>
      </c>
      <c r="X216" s="227">
        <v>0</v>
      </c>
      <c r="Y216" s="227">
        <v>0</v>
      </c>
      <c r="Z216" s="227">
        <v>0</v>
      </c>
      <c r="AA216" s="227">
        <v>0</v>
      </c>
      <c r="AB216" s="227">
        <v>0</v>
      </c>
      <c r="AC216" s="227">
        <v>0</v>
      </c>
      <c r="AD216" s="227">
        <v>0</v>
      </c>
      <c r="AE216" s="227">
        <v>0</v>
      </c>
      <c r="AF216" s="227">
        <v>0</v>
      </c>
      <c r="AG216" s="227">
        <v>0</v>
      </c>
      <c r="AH216" s="227">
        <v>0</v>
      </c>
      <c r="AI216" s="227">
        <v>0</v>
      </c>
      <c r="AJ216" s="227">
        <v>0</v>
      </c>
      <c r="AK216" s="227">
        <v>0</v>
      </c>
      <c r="AL216" s="227">
        <v>0</v>
      </c>
      <c r="AM216" s="227">
        <v>0</v>
      </c>
      <c r="AN216" s="227">
        <v>0</v>
      </c>
      <c r="AO216" s="227">
        <v>0</v>
      </c>
      <c r="AP216" s="227">
        <v>0</v>
      </c>
      <c r="AQ216" s="227">
        <v>0</v>
      </c>
      <c r="AR216" s="227">
        <v>0</v>
      </c>
      <c r="AS216" s="227">
        <v>0</v>
      </c>
      <c r="AT216" s="227">
        <v>0</v>
      </c>
      <c r="AU216" s="227">
        <v>0</v>
      </c>
      <c r="AV216" s="227">
        <v>0</v>
      </c>
      <c r="AW216" s="227">
        <v>0</v>
      </c>
      <c r="AX216" s="227">
        <v>0</v>
      </c>
      <c r="AY216" s="227">
        <v>0</v>
      </c>
      <c r="AZ216" s="227">
        <v>0</v>
      </c>
      <c r="BA216" s="227">
        <v>0</v>
      </c>
    </row>
    <row r="217" spans="1:53">
      <c r="A217" s="227" t="s">
        <v>1086</v>
      </c>
      <c r="B217" s="227">
        <v>-12136.83</v>
      </c>
      <c r="C217" s="227">
        <v>-767563</v>
      </c>
      <c r="D217" s="227">
        <v>-410518</v>
      </c>
      <c r="E217" s="227">
        <v>-35259</v>
      </c>
      <c r="F217" s="227">
        <v>-193943.54</v>
      </c>
      <c r="G217" s="227">
        <v>-54603</v>
      </c>
      <c r="H217" s="227">
        <v>-206497</v>
      </c>
      <c r="I217" s="227">
        <v>-83185</v>
      </c>
      <c r="J217" s="227">
        <v>-131547.15</v>
      </c>
      <c r="K217" s="227">
        <v>-60359</v>
      </c>
      <c r="L217" s="227">
        <v>-37235</v>
      </c>
      <c r="M217" s="227">
        <v>-8922</v>
      </c>
      <c r="N217" s="227">
        <v>0</v>
      </c>
      <c r="O217" s="227">
        <v>0</v>
      </c>
      <c r="P217" s="227">
        <v>0</v>
      </c>
      <c r="Q217" s="227">
        <v>0</v>
      </c>
      <c r="R217" s="227">
        <v>0</v>
      </c>
      <c r="S217" s="227">
        <v>0</v>
      </c>
      <c r="T217" s="227">
        <v>0</v>
      </c>
      <c r="U217" s="227">
        <v>0</v>
      </c>
      <c r="V217" s="227">
        <v>0</v>
      </c>
      <c r="W217" s="227">
        <v>0</v>
      </c>
      <c r="X217" s="227">
        <v>0</v>
      </c>
      <c r="Y217" s="227">
        <v>0</v>
      </c>
      <c r="Z217" s="227">
        <v>0</v>
      </c>
      <c r="AA217" s="227">
        <v>0</v>
      </c>
      <c r="AB217" s="227">
        <v>0</v>
      </c>
      <c r="AC217" s="227">
        <v>0</v>
      </c>
      <c r="AD217" s="227">
        <v>0</v>
      </c>
      <c r="AE217" s="227">
        <v>0</v>
      </c>
      <c r="AF217" s="227">
        <v>0</v>
      </c>
      <c r="AG217" s="227">
        <v>0</v>
      </c>
      <c r="AH217" s="227">
        <v>0</v>
      </c>
      <c r="AI217" s="227">
        <v>0</v>
      </c>
      <c r="AJ217" s="227">
        <v>0</v>
      </c>
      <c r="AK217" s="227">
        <v>0</v>
      </c>
      <c r="AL217" s="227">
        <v>0</v>
      </c>
      <c r="AM217" s="227">
        <v>0</v>
      </c>
      <c r="AN217" s="227">
        <v>0</v>
      </c>
      <c r="AO217" s="227">
        <v>0</v>
      </c>
      <c r="AP217" s="227">
        <v>0</v>
      </c>
      <c r="AQ217" s="227">
        <v>0</v>
      </c>
      <c r="AR217" s="227">
        <v>0</v>
      </c>
      <c r="AS217" s="227">
        <v>0</v>
      </c>
      <c r="AT217" s="227">
        <v>0</v>
      </c>
      <c r="AU217" s="227">
        <v>0</v>
      </c>
      <c r="AV217" s="227">
        <v>0</v>
      </c>
      <c r="AW217" s="227">
        <v>0</v>
      </c>
      <c r="AX217" s="227">
        <v>0</v>
      </c>
      <c r="AY217" s="227">
        <v>0</v>
      </c>
      <c r="AZ217" s="227">
        <v>0</v>
      </c>
      <c r="BA217" s="227">
        <v>0</v>
      </c>
    </row>
    <row r="218" spans="1:53">
      <c r="A218" s="227" t="s">
        <v>1087</v>
      </c>
      <c r="B218" s="227">
        <v>2747.72</v>
      </c>
      <c r="C218" s="227">
        <v>27330</v>
      </c>
      <c r="D218" s="227">
        <v>147052</v>
      </c>
      <c r="E218" s="227">
        <v>28723</v>
      </c>
      <c r="F218" s="227">
        <v>192118.45</v>
      </c>
      <c r="G218" s="227">
        <v>-23172</v>
      </c>
      <c r="H218" s="227">
        <v>0</v>
      </c>
      <c r="I218" s="227">
        <v>13593</v>
      </c>
      <c r="J218" s="227">
        <v>0</v>
      </c>
      <c r="K218" s="227">
        <v>0</v>
      </c>
      <c r="L218" s="227">
        <v>0</v>
      </c>
      <c r="M218" s="227">
        <v>0</v>
      </c>
      <c r="N218" s="227">
        <v>-3209.76</v>
      </c>
      <c r="O218" s="227">
        <v>-3210</v>
      </c>
      <c r="P218" s="227">
        <v>5341</v>
      </c>
      <c r="Q218" s="227">
        <v>4901</v>
      </c>
      <c r="R218" s="227">
        <v>0</v>
      </c>
      <c r="S218" s="227">
        <v>-28757</v>
      </c>
      <c r="T218" s="227">
        <v>-28808</v>
      </c>
      <c r="U218" s="227">
        <v>-28309</v>
      </c>
      <c r="V218" s="227">
        <v>44126.81</v>
      </c>
      <c r="W218" s="227">
        <v>58929</v>
      </c>
      <c r="X218" s="227">
        <v>-6798</v>
      </c>
      <c r="Y218" s="227">
        <v>19400</v>
      </c>
      <c r="Z218" s="227">
        <v>22039.82</v>
      </c>
      <c r="AA218" s="227">
        <v>30803</v>
      </c>
      <c r="AB218" s="227">
        <v>23726</v>
      </c>
      <c r="AC218" s="227">
        <v>0</v>
      </c>
      <c r="AD218" s="227">
        <v>-43706.48</v>
      </c>
      <c r="AE218" s="227">
        <v>-12343</v>
      </c>
      <c r="AF218" s="227">
        <v>-5665</v>
      </c>
      <c r="AG218" s="227">
        <v>-3011</v>
      </c>
      <c r="AH218" s="227">
        <v>931.01</v>
      </c>
      <c r="AI218" s="227">
        <v>-4031</v>
      </c>
      <c r="AJ218" s="227">
        <v>18886</v>
      </c>
      <c r="AK218" s="227">
        <v>18958</v>
      </c>
      <c r="AL218" s="227">
        <v>-22151.21</v>
      </c>
      <c r="AM218" s="227">
        <v>0</v>
      </c>
      <c r="AN218" s="227">
        <v>0</v>
      </c>
      <c r="AO218" s="227">
        <v>0</v>
      </c>
      <c r="AP218" s="227">
        <v>0</v>
      </c>
      <c r="AQ218" s="227">
        <v>0</v>
      </c>
      <c r="AR218" s="227">
        <v>0</v>
      </c>
      <c r="AS218" s="227">
        <v>0</v>
      </c>
      <c r="AT218" s="227">
        <v>0</v>
      </c>
      <c r="AU218" s="227">
        <v>0</v>
      </c>
      <c r="AV218" s="227">
        <v>0</v>
      </c>
      <c r="AW218" s="227">
        <v>0</v>
      </c>
      <c r="AX218" s="227">
        <v>0</v>
      </c>
      <c r="AY218" s="227">
        <v>0</v>
      </c>
      <c r="AZ218" s="227">
        <v>0</v>
      </c>
      <c r="BA218" s="227">
        <v>0</v>
      </c>
    </row>
    <row r="219" spans="1:53">
      <c r="A219" s="227" t="s">
        <v>1088</v>
      </c>
      <c r="B219" s="227">
        <v>0</v>
      </c>
      <c r="C219" s="227">
        <v>2882</v>
      </c>
      <c r="D219" s="227">
        <v>-4010</v>
      </c>
      <c r="E219" s="227">
        <v>0</v>
      </c>
      <c r="F219" s="227">
        <v>0</v>
      </c>
      <c r="G219" s="227">
        <v>0</v>
      </c>
      <c r="H219" s="227">
        <v>-37953</v>
      </c>
      <c r="I219" s="227">
        <v>0</v>
      </c>
      <c r="J219" s="227">
        <v>0</v>
      </c>
      <c r="K219" s="227">
        <v>0</v>
      </c>
      <c r="L219" s="227">
        <v>0</v>
      </c>
      <c r="M219" s="227">
        <v>0</v>
      </c>
      <c r="N219" s="227">
        <v>0</v>
      </c>
      <c r="O219" s="227">
        <v>0</v>
      </c>
      <c r="P219" s="227">
        <v>0</v>
      </c>
      <c r="Q219" s="227">
        <v>0</v>
      </c>
      <c r="R219" s="227">
        <v>0</v>
      </c>
      <c r="S219" s="227">
        <v>0</v>
      </c>
      <c r="T219" s="227">
        <v>0</v>
      </c>
      <c r="U219" s="227">
        <v>0</v>
      </c>
      <c r="V219" s="227">
        <v>0</v>
      </c>
      <c r="W219" s="227">
        <v>0</v>
      </c>
      <c r="X219" s="227">
        <v>0</v>
      </c>
      <c r="Y219" s="227">
        <v>0</v>
      </c>
      <c r="Z219" s="227">
        <v>0</v>
      </c>
      <c r="AA219" s="227">
        <v>0</v>
      </c>
      <c r="AB219" s="227">
        <v>0</v>
      </c>
      <c r="AC219" s="227">
        <v>0</v>
      </c>
      <c r="AD219" s="227">
        <v>0</v>
      </c>
      <c r="AE219" s="227">
        <v>0</v>
      </c>
      <c r="AF219" s="227">
        <v>0</v>
      </c>
      <c r="AG219" s="227">
        <v>0</v>
      </c>
      <c r="AH219" s="227">
        <v>0</v>
      </c>
      <c r="AI219" s="227">
        <v>0</v>
      </c>
      <c r="AJ219" s="227">
        <v>0</v>
      </c>
      <c r="AK219" s="227">
        <v>0</v>
      </c>
      <c r="AL219" s="227">
        <v>0</v>
      </c>
      <c r="AM219" s="227">
        <v>0</v>
      </c>
      <c r="AN219" s="227">
        <v>0</v>
      </c>
      <c r="AO219" s="227">
        <v>966</v>
      </c>
      <c r="AP219" s="227">
        <v>0</v>
      </c>
      <c r="AQ219" s="227">
        <v>0</v>
      </c>
      <c r="AR219" s="227">
        <v>0</v>
      </c>
      <c r="AS219" s="227">
        <v>0</v>
      </c>
      <c r="AT219" s="227">
        <v>0</v>
      </c>
      <c r="AU219" s="227">
        <v>0</v>
      </c>
      <c r="AV219" s="227">
        <v>0</v>
      </c>
      <c r="AW219" s="227">
        <v>0</v>
      </c>
      <c r="AX219" s="227">
        <v>0</v>
      </c>
      <c r="AY219" s="227">
        <v>0</v>
      </c>
      <c r="AZ219" s="227">
        <v>0</v>
      </c>
      <c r="BA219" s="227">
        <v>0</v>
      </c>
    </row>
    <row r="220" spans="1:53">
      <c r="A220" s="227" t="s">
        <v>1089</v>
      </c>
      <c r="B220" s="227">
        <v>-2569547.62</v>
      </c>
      <c r="C220" s="227">
        <v>0</v>
      </c>
      <c r="D220" s="227">
        <v>0</v>
      </c>
      <c r="E220" s="227">
        <v>0</v>
      </c>
      <c r="F220" s="227">
        <v>0</v>
      </c>
      <c r="G220" s="227">
        <v>5392</v>
      </c>
      <c r="H220" s="227">
        <v>0</v>
      </c>
      <c r="I220" s="227">
        <v>0</v>
      </c>
      <c r="J220" s="227">
        <v>0</v>
      </c>
      <c r="K220" s="227">
        <v>0</v>
      </c>
      <c r="L220" s="227">
        <v>0</v>
      </c>
      <c r="M220" s="227">
        <v>0</v>
      </c>
      <c r="N220" s="227">
        <v>0</v>
      </c>
      <c r="O220" s="227">
        <v>0</v>
      </c>
      <c r="P220" s="227">
        <v>0</v>
      </c>
      <c r="Q220" s="227">
        <v>0</v>
      </c>
      <c r="R220" s="227">
        <v>141443.73000000001</v>
      </c>
      <c r="S220" s="227">
        <v>0</v>
      </c>
      <c r="T220" s="227">
        <v>0</v>
      </c>
      <c r="U220" s="227">
        <v>0</v>
      </c>
      <c r="V220" s="227">
        <v>0</v>
      </c>
      <c r="W220" s="227">
        <v>0</v>
      </c>
      <c r="X220" s="227">
        <v>0</v>
      </c>
      <c r="Y220" s="227">
        <v>0</v>
      </c>
      <c r="Z220" s="227">
        <v>0</v>
      </c>
      <c r="AA220" s="227">
        <v>-36665</v>
      </c>
      <c r="AB220" s="227">
        <v>0</v>
      </c>
      <c r="AC220" s="227">
        <v>0</v>
      </c>
      <c r="AD220" s="227">
        <v>0</v>
      </c>
      <c r="AE220" s="227">
        <v>4329</v>
      </c>
      <c r="AF220" s="227">
        <v>0</v>
      </c>
      <c r="AG220" s="227">
        <v>-1399</v>
      </c>
      <c r="AH220" s="227">
        <v>18649.310000000001</v>
      </c>
      <c r="AI220" s="227">
        <v>997</v>
      </c>
      <c r="AJ220" s="227">
        <v>18439</v>
      </c>
      <c r="AK220" s="227">
        <v>68</v>
      </c>
      <c r="AL220" s="227">
        <v>461.57</v>
      </c>
      <c r="AM220" s="227">
        <v>461</v>
      </c>
      <c r="AN220" s="227">
        <v>-2070</v>
      </c>
      <c r="AO220" s="227">
        <v>-2114</v>
      </c>
      <c r="AP220" s="227">
        <v>0</v>
      </c>
      <c r="AQ220" s="227">
        <v>0</v>
      </c>
      <c r="AR220" s="227">
        <v>0</v>
      </c>
      <c r="AS220" s="227">
        <v>0</v>
      </c>
      <c r="AT220" s="227">
        <v>0</v>
      </c>
      <c r="AU220" s="227">
        <v>-2076</v>
      </c>
      <c r="AV220" s="227">
        <v>-698</v>
      </c>
      <c r="AW220" s="227">
        <v>0</v>
      </c>
      <c r="AX220" s="227">
        <v>0</v>
      </c>
      <c r="AY220" s="227">
        <v>0</v>
      </c>
      <c r="AZ220" s="227">
        <v>0</v>
      </c>
      <c r="BA220" s="227">
        <v>0</v>
      </c>
    </row>
    <row r="221" spans="1:53">
      <c r="A221" s="227" t="s">
        <v>1090</v>
      </c>
      <c r="B221" s="227">
        <v>-2569655.73</v>
      </c>
      <c r="C221" s="227">
        <v>0</v>
      </c>
      <c r="D221" s="227">
        <v>0</v>
      </c>
      <c r="E221" s="227">
        <v>0</v>
      </c>
      <c r="F221" s="227">
        <v>0</v>
      </c>
      <c r="G221" s="227">
        <v>-4232</v>
      </c>
      <c r="H221" s="227">
        <v>0</v>
      </c>
      <c r="I221" s="227">
        <v>0</v>
      </c>
      <c r="J221" s="227">
        <v>0</v>
      </c>
      <c r="K221" s="227">
        <v>0</v>
      </c>
      <c r="L221" s="227">
        <v>0</v>
      </c>
      <c r="M221" s="227">
        <v>0</v>
      </c>
      <c r="N221" s="227">
        <v>0</v>
      </c>
      <c r="O221" s="227">
        <v>0</v>
      </c>
      <c r="P221" s="227">
        <v>0</v>
      </c>
      <c r="Q221" s="227">
        <v>0</v>
      </c>
      <c r="R221" s="227">
        <v>411.18</v>
      </c>
      <c r="S221" s="227">
        <v>0</v>
      </c>
      <c r="T221" s="227">
        <v>0</v>
      </c>
      <c r="U221" s="227">
        <v>0</v>
      </c>
      <c r="V221" s="227">
        <v>0</v>
      </c>
      <c r="W221" s="227">
        <v>0</v>
      </c>
      <c r="X221" s="227">
        <v>0</v>
      </c>
      <c r="Y221" s="227">
        <v>0</v>
      </c>
      <c r="Z221" s="227">
        <v>0</v>
      </c>
      <c r="AA221" s="227">
        <v>-36665</v>
      </c>
      <c r="AB221" s="227">
        <v>0</v>
      </c>
      <c r="AC221" s="227">
        <v>0</v>
      </c>
      <c r="AD221" s="227">
        <v>0</v>
      </c>
      <c r="AE221" s="227">
        <v>4329</v>
      </c>
      <c r="AF221" s="227">
        <v>0</v>
      </c>
      <c r="AG221" s="227">
        <v>-1399</v>
      </c>
      <c r="AH221" s="227">
        <v>18649.310000000001</v>
      </c>
      <c r="AI221" s="227">
        <v>997</v>
      </c>
      <c r="AJ221" s="227">
        <v>18439</v>
      </c>
      <c r="AK221" s="227">
        <v>68</v>
      </c>
      <c r="AL221" s="227">
        <v>461.57</v>
      </c>
      <c r="AM221" s="227">
        <v>461</v>
      </c>
      <c r="AN221" s="227">
        <v>-2070</v>
      </c>
      <c r="AO221" s="227">
        <v>-2114</v>
      </c>
      <c r="AP221" s="227">
        <v>0</v>
      </c>
      <c r="AQ221" s="227">
        <v>0</v>
      </c>
      <c r="AR221" s="227">
        <v>0</v>
      </c>
      <c r="AS221" s="227">
        <v>0</v>
      </c>
      <c r="AT221" s="227">
        <v>0</v>
      </c>
      <c r="AU221" s="227">
        <v>-2076</v>
      </c>
      <c r="AV221" s="227">
        <v>-698</v>
      </c>
      <c r="AW221" s="227">
        <v>0</v>
      </c>
      <c r="AX221" s="227">
        <v>0</v>
      </c>
      <c r="AY221" s="227">
        <v>0</v>
      </c>
      <c r="AZ221" s="227">
        <v>0</v>
      </c>
      <c r="BA221" s="227">
        <v>0</v>
      </c>
    </row>
    <row r="222" spans="1:53">
      <c r="A222" s="227" t="s">
        <v>1091</v>
      </c>
      <c r="B222" s="227">
        <v>108.11</v>
      </c>
      <c r="C222" s="227">
        <v>0</v>
      </c>
      <c r="D222" s="227">
        <v>0</v>
      </c>
      <c r="E222" s="227">
        <v>0</v>
      </c>
      <c r="F222" s="227">
        <v>0</v>
      </c>
      <c r="G222" s="227">
        <v>9624</v>
      </c>
      <c r="H222" s="227">
        <v>0</v>
      </c>
      <c r="I222" s="227">
        <v>0</v>
      </c>
      <c r="J222" s="227">
        <v>0</v>
      </c>
      <c r="K222" s="227">
        <v>0</v>
      </c>
      <c r="L222" s="227">
        <v>0</v>
      </c>
      <c r="M222" s="227">
        <v>0</v>
      </c>
      <c r="N222" s="227">
        <v>0</v>
      </c>
      <c r="O222" s="227">
        <v>0</v>
      </c>
      <c r="P222" s="227">
        <v>0</v>
      </c>
      <c r="Q222" s="227">
        <v>0</v>
      </c>
      <c r="R222" s="227">
        <v>141032.56</v>
      </c>
      <c r="S222" s="227">
        <v>0</v>
      </c>
      <c r="T222" s="227">
        <v>0</v>
      </c>
      <c r="U222" s="227">
        <v>0</v>
      </c>
      <c r="V222" s="227">
        <v>0</v>
      </c>
      <c r="W222" s="227">
        <v>0</v>
      </c>
      <c r="X222" s="227">
        <v>0</v>
      </c>
      <c r="Y222" s="227">
        <v>0</v>
      </c>
      <c r="Z222" s="227">
        <v>0</v>
      </c>
      <c r="AA222" s="227">
        <v>0</v>
      </c>
      <c r="AB222" s="227">
        <v>0</v>
      </c>
      <c r="AC222" s="227">
        <v>0</v>
      </c>
      <c r="AD222" s="227">
        <v>0</v>
      </c>
      <c r="AE222" s="227">
        <v>0</v>
      </c>
      <c r="AF222" s="227">
        <v>0</v>
      </c>
      <c r="AG222" s="227">
        <v>0</v>
      </c>
      <c r="AH222" s="227">
        <v>0</v>
      </c>
      <c r="AI222" s="227">
        <v>0</v>
      </c>
      <c r="AJ222" s="227">
        <v>0</v>
      </c>
      <c r="AK222" s="227">
        <v>0</v>
      </c>
      <c r="AL222" s="227">
        <v>0</v>
      </c>
      <c r="AM222" s="227">
        <v>0</v>
      </c>
      <c r="AN222" s="227">
        <v>0</v>
      </c>
      <c r="AO222" s="227">
        <v>0</v>
      </c>
      <c r="AP222" s="227">
        <v>0</v>
      </c>
      <c r="AQ222" s="227">
        <v>0</v>
      </c>
      <c r="AR222" s="227">
        <v>0</v>
      </c>
      <c r="AS222" s="227">
        <v>0</v>
      </c>
      <c r="AT222" s="227">
        <v>0</v>
      </c>
      <c r="AU222" s="227">
        <v>0</v>
      </c>
      <c r="AV222" s="227">
        <v>0</v>
      </c>
      <c r="AW222" s="227">
        <v>0</v>
      </c>
      <c r="AX222" s="227">
        <v>0</v>
      </c>
      <c r="AY222" s="227">
        <v>0</v>
      </c>
      <c r="AZ222" s="227">
        <v>0</v>
      </c>
      <c r="BA222" s="227">
        <v>0</v>
      </c>
    </row>
    <row r="223" spans="1:53">
      <c r="A223" s="227" t="s">
        <v>1092</v>
      </c>
      <c r="B223" s="227">
        <v>79408.38</v>
      </c>
      <c r="C223" s="227">
        <v>-2569547</v>
      </c>
      <c r="D223" s="227">
        <v>-2569641</v>
      </c>
      <c r="E223" s="227">
        <v>-2569629</v>
      </c>
      <c r="F223" s="227">
        <v>-1651.96</v>
      </c>
      <c r="G223" s="227">
        <v>0</v>
      </c>
      <c r="H223" s="227">
        <v>-4661</v>
      </c>
      <c r="I223" s="227">
        <v>-3058</v>
      </c>
      <c r="J223" s="227">
        <v>-3504.61</v>
      </c>
      <c r="K223" s="227">
        <v>-5691</v>
      </c>
      <c r="L223" s="227">
        <v>59</v>
      </c>
      <c r="M223" s="227">
        <v>0</v>
      </c>
      <c r="N223" s="227">
        <v>-49766.62</v>
      </c>
      <c r="O223" s="227">
        <v>433</v>
      </c>
      <c r="P223" s="227">
        <v>751</v>
      </c>
      <c r="Q223" s="227">
        <v>-12625</v>
      </c>
      <c r="R223" s="227">
        <v>0</v>
      </c>
      <c r="S223" s="227">
        <v>-86</v>
      </c>
      <c r="T223" s="227">
        <v>-454</v>
      </c>
      <c r="U223" s="227">
        <v>18866</v>
      </c>
      <c r="V223" s="227">
        <v>18866.38</v>
      </c>
      <c r="W223" s="227">
        <v>3597</v>
      </c>
      <c r="X223" s="227">
        <v>-158</v>
      </c>
      <c r="Y223" s="227">
        <v>148</v>
      </c>
      <c r="Z223" s="227">
        <v>-2180.2600000000002</v>
      </c>
      <c r="AA223" s="227">
        <v>0</v>
      </c>
      <c r="AB223" s="227">
        <v>-36744</v>
      </c>
      <c r="AC223" s="227">
        <v>-78</v>
      </c>
      <c r="AD223" s="227">
        <v>746.82</v>
      </c>
      <c r="AE223" s="227">
        <v>0</v>
      </c>
      <c r="AF223" s="227">
        <v>147</v>
      </c>
      <c r="AG223" s="227">
        <v>0</v>
      </c>
      <c r="AH223" s="227">
        <v>-1775836.33</v>
      </c>
      <c r="AI223" s="227">
        <v>-1601562</v>
      </c>
      <c r="AJ223" s="227">
        <v>0</v>
      </c>
      <c r="AK223" s="227">
        <v>0</v>
      </c>
      <c r="AL223" s="227">
        <v>0</v>
      </c>
      <c r="AM223" s="227">
        <v>0</v>
      </c>
      <c r="AN223" s="227">
        <v>0</v>
      </c>
      <c r="AO223" s="227">
        <v>0</v>
      </c>
      <c r="AP223" s="227">
        <v>773786.06</v>
      </c>
      <c r="AQ223" s="227">
        <v>-1214</v>
      </c>
      <c r="AR223" s="227">
        <v>-2033</v>
      </c>
      <c r="AS223" s="227">
        <v>-867</v>
      </c>
      <c r="AT223" s="227">
        <v>-14436.5</v>
      </c>
      <c r="AU223" s="227">
        <v>-15447</v>
      </c>
      <c r="AV223" s="227">
        <v>0</v>
      </c>
      <c r="AW223" s="227">
        <v>0</v>
      </c>
      <c r="AX223" s="227">
        <v>0</v>
      </c>
      <c r="AY223" s="227">
        <v>0</v>
      </c>
      <c r="AZ223" s="227">
        <v>0</v>
      </c>
      <c r="BA223" s="227">
        <v>0</v>
      </c>
    </row>
    <row r="224" spans="1:53">
      <c r="A224" s="227" t="s">
        <v>1093</v>
      </c>
      <c r="B224" s="227">
        <v>79408.38</v>
      </c>
      <c r="C224" s="227">
        <v>-2569655</v>
      </c>
      <c r="D224" s="227">
        <v>-2569641</v>
      </c>
      <c r="E224" s="227">
        <v>-2569629</v>
      </c>
      <c r="F224" s="227">
        <v>-1651.96</v>
      </c>
      <c r="G224" s="227">
        <v>0</v>
      </c>
      <c r="H224" s="227">
        <v>-4661</v>
      </c>
      <c r="I224" s="227">
        <v>-3058</v>
      </c>
      <c r="J224" s="227">
        <v>-3504.61</v>
      </c>
      <c r="K224" s="227">
        <v>-5691</v>
      </c>
      <c r="L224" s="227">
        <v>59</v>
      </c>
      <c r="M224" s="227">
        <v>0</v>
      </c>
      <c r="N224" s="227">
        <v>-49766.62</v>
      </c>
      <c r="O224" s="227">
        <v>433</v>
      </c>
      <c r="P224" s="227">
        <v>751</v>
      </c>
      <c r="Q224" s="227">
        <v>-12625</v>
      </c>
      <c r="R224" s="227">
        <v>0</v>
      </c>
      <c r="S224" s="227">
        <v>-86</v>
      </c>
      <c r="T224" s="227">
        <v>-454</v>
      </c>
      <c r="U224" s="227">
        <v>18866</v>
      </c>
      <c r="V224" s="227">
        <v>18866.38</v>
      </c>
      <c r="W224" s="227">
        <v>3597</v>
      </c>
      <c r="X224" s="227">
        <v>-158</v>
      </c>
      <c r="Y224" s="227">
        <v>148</v>
      </c>
      <c r="Z224" s="227">
        <v>-2180.2600000000002</v>
      </c>
      <c r="AA224" s="227">
        <v>0</v>
      </c>
      <c r="AB224" s="227">
        <v>-36744</v>
      </c>
      <c r="AC224" s="227">
        <v>-78</v>
      </c>
      <c r="AD224" s="227">
        <v>746.82</v>
      </c>
      <c r="AE224" s="227">
        <v>0</v>
      </c>
      <c r="AF224" s="227">
        <v>147</v>
      </c>
      <c r="AG224" s="227">
        <v>0</v>
      </c>
      <c r="AH224" s="227">
        <v>-1775836.33</v>
      </c>
      <c r="AI224" s="227">
        <v>-1601562</v>
      </c>
      <c r="AJ224" s="227">
        <v>0</v>
      </c>
      <c r="AK224" s="227">
        <v>0</v>
      </c>
      <c r="AL224" s="227">
        <v>0</v>
      </c>
      <c r="AM224" s="227">
        <v>0</v>
      </c>
      <c r="AN224" s="227">
        <v>0</v>
      </c>
      <c r="AO224" s="227">
        <v>0</v>
      </c>
      <c r="AP224" s="227">
        <v>-1213.94</v>
      </c>
      <c r="AQ224" s="227">
        <v>-1214</v>
      </c>
      <c r="AR224" s="227">
        <v>-2033</v>
      </c>
      <c r="AS224" s="227">
        <v>-867</v>
      </c>
      <c r="AT224" s="227">
        <v>-14436.5</v>
      </c>
      <c r="AU224" s="227">
        <v>0</v>
      </c>
      <c r="AV224" s="227">
        <v>0</v>
      </c>
      <c r="AW224" s="227">
        <v>0</v>
      </c>
      <c r="AX224" s="227">
        <v>0</v>
      </c>
      <c r="AY224" s="227">
        <v>0</v>
      </c>
      <c r="AZ224" s="227">
        <v>0</v>
      </c>
      <c r="BA224" s="227">
        <v>0</v>
      </c>
    </row>
    <row r="225" spans="1:53">
      <c r="A225" s="227" t="s">
        <v>1094</v>
      </c>
      <c r="B225" s="227">
        <v>0</v>
      </c>
      <c r="C225" s="227">
        <v>108</v>
      </c>
      <c r="D225" s="227">
        <v>0</v>
      </c>
      <c r="E225" s="227">
        <v>0</v>
      </c>
      <c r="F225" s="227">
        <v>0</v>
      </c>
      <c r="G225" s="227">
        <v>0</v>
      </c>
      <c r="H225" s="227">
        <v>0</v>
      </c>
      <c r="I225" s="227">
        <v>0</v>
      </c>
      <c r="J225" s="227">
        <v>0</v>
      </c>
      <c r="K225" s="227">
        <v>0</v>
      </c>
      <c r="L225" s="227">
        <v>0</v>
      </c>
      <c r="M225" s="227">
        <v>0</v>
      </c>
      <c r="N225" s="227">
        <v>0</v>
      </c>
      <c r="O225" s="227">
        <v>0</v>
      </c>
      <c r="P225" s="227">
        <v>0</v>
      </c>
      <c r="Q225" s="227">
        <v>0</v>
      </c>
      <c r="R225" s="227">
        <v>0</v>
      </c>
      <c r="S225" s="227">
        <v>0</v>
      </c>
      <c r="T225" s="227">
        <v>0</v>
      </c>
      <c r="U225" s="227">
        <v>0</v>
      </c>
      <c r="V225" s="227">
        <v>0</v>
      </c>
      <c r="W225" s="227">
        <v>0</v>
      </c>
      <c r="X225" s="227">
        <v>0</v>
      </c>
      <c r="Y225" s="227">
        <v>0</v>
      </c>
      <c r="Z225" s="227">
        <v>0</v>
      </c>
      <c r="AA225" s="227">
        <v>0</v>
      </c>
      <c r="AB225" s="227">
        <v>0</v>
      </c>
      <c r="AC225" s="227">
        <v>0</v>
      </c>
      <c r="AD225" s="227">
        <v>0</v>
      </c>
      <c r="AE225" s="227">
        <v>0</v>
      </c>
      <c r="AF225" s="227">
        <v>0</v>
      </c>
      <c r="AG225" s="227">
        <v>0</v>
      </c>
      <c r="AH225" s="227">
        <v>0</v>
      </c>
      <c r="AI225" s="227">
        <v>0</v>
      </c>
      <c r="AJ225" s="227">
        <v>0</v>
      </c>
      <c r="AK225" s="227">
        <v>0</v>
      </c>
      <c r="AL225" s="227">
        <v>0</v>
      </c>
      <c r="AM225" s="227">
        <v>0</v>
      </c>
      <c r="AN225" s="227">
        <v>0</v>
      </c>
      <c r="AO225" s="227">
        <v>0</v>
      </c>
      <c r="AP225" s="227">
        <v>775000</v>
      </c>
      <c r="AQ225" s="227">
        <v>0</v>
      </c>
      <c r="AR225" s="227">
        <v>0</v>
      </c>
      <c r="AS225" s="227">
        <v>0</v>
      </c>
      <c r="AT225" s="227">
        <v>0</v>
      </c>
      <c r="AU225" s="227">
        <v>-15447</v>
      </c>
      <c r="AV225" s="227">
        <v>0</v>
      </c>
      <c r="AW225" s="227">
        <v>0</v>
      </c>
      <c r="AX225" s="227">
        <v>0</v>
      </c>
      <c r="AY225" s="227">
        <v>0</v>
      </c>
      <c r="AZ225" s="227">
        <v>0</v>
      </c>
      <c r="BA225" s="227">
        <v>0</v>
      </c>
    </row>
    <row r="226" spans="1:53">
      <c r="A226" s="227" t="s">
        <v>1095</v>
      </c>
      <c r="B226" s="227">
        <v>0</v>
      </c>
      <c r="C226" s="227">
        <v>0</v>
      </c>
      <c r="D226" s="227">
        <v>0</v>
      </c>
      <c r="E226" s="227">
        <v>0</v>
      </c>
      <c r="F226" s="227">
        <v>0</v>
      </c>
      <c r="G226" s="227">
        <v>0</v>
      </c>
      <c r="H226" s="227">
        <v>0</v>
      </c>
      <c r="I226" s="227">
        <v>0</v>
      </c>
      <c r="J226" s="227">
        <v>0</v>
      </c>
      <c r="K226" s="227">
        <v>0</v>
      </c>
      <c r="L226" s="227">
        <v>0</v>
      </c>
      <c r="M226" s="227">
        <v>0</v>
      </c>
      <c r="N226" s="227">
        <v>0</v>
      </c>
      <c r="O226" s="227">
        <v>0</v>
      </c>
      <c r="P226" s="227">
        <v>0</v>
      </c>
      <c r="Q226" s="227">
        <v>0</v>
      </c>
      <c r="R226" s="227">
        <v>0</v>
      </c>
      <c r="S226" s="227">
        <v>0</v>
      </c>
      <c r="T226" s="227">
        <v>0</v>
      </c>
      <c r="U226" s="227">
        <v>0</v>
      </c>
      <c r="V226" s="227">
        <v>0</v>
      </c>
      <c r="W226" s="227">
        <v>0</v>
      </c>
      <c r="X226" s="227">
        <v>0</v>
      </c>
      <c r="Y226" s="227">
        <v>0</v>
      </c>
      <c r="Z226" s="227">
        <v>0</v>
      </c>
      <c r="AA226" s="227">
        <v>0</v>
      </c>
      <c r="AB226" s="227">
        <v>0</v>
      </c>
      <c r="AC226" s="227">
        <v>0</v>
      </c>
      <c r="AD226" s="227">
        <v>0</v>
      </c>
      <c r="AE226" s="227">
        <v>0</v>
      </c>
      <c r="AF226" s="227">
        <v>0</v>
      </c>
      <c r="AG226" s="227">
        <v>0</v>
      </c>
      <c r="AH226" s="227">
        <v>0</v>
      </c>
      <c r="AI226" s="227">
        <v>0</v>
      </c>
      <c r="AJ226" s="227">
        <v>0</v>
      </c>
      <c r="AK226" s="227">
        <v>0</v>
      </c>
      <c r="AL226" s="227">
        <v>-187015.22</v>
      </c>
      <c r="AM226" s="227">
        <v>0</v>
      </c>
      <c r="AN226" s="227">
        <v>0</v>
      </c>
      <c r="AO226" s="227">
        <v>0</v>
      </c>
      <c r="AP226" s="227">
        <v>0</v>
      </c>
      <c r="AQ226" s="227">
        <v>0</v>
      </c>
      <c r="AR226" s="227">
        <v>0</v>
      </c>
      <c r="AS226" s="227">
        <v>0</v>
      </c>
      <c r="AT226" s="227">
        <v>0</v>
      </c>
      <c r="AU226" s="227">
        <v>0</v>
      </c>
      <c r="AV226" s="227">
        <v>0</v>
      </c>
      <c r="AW226" s="227">
        <v>0</v>
      </c>
      <c r="AX226" s="227">
        <v>0</v>
      </c>
      <c r="AY226" s="227">
        <v>0</v>
      </c>
      <c r="AZ226" s="227">
        <v>0</v>
      </c>
      <c r="BA226" s="227">
        <v>0</v>
      </c>
    </row>
    <row r="227" spans="1:53">
      <c r="A227" s="227" t="s">
        <v>1096</v>
      </c>
      <c r="B227" s="227">
        <v>0</v>
      </c>
      <c r="C227" s="227">
        <v>0</v>
      </c>
      <c r="D227" s="227">
        <v>0</v>
      </c>
      <c r="E227" s="227">
        <v>0</v>
      </c>
      <c r="F227" s="227">
        <v>0</v>
      </c>
      <c r="G227" s="227">
        <v>0</v>
      </c>
      <c r="H227" s="227">
        <v>0</v>
      </c>
      <c r="I227" s="227">
        <v>0</v>
      </c>
      <c r="J227" s="227">
        <v>0</v>
      </c>
      <c r="K227" s="227">
        <v>0</v>
      </c>
      <c r="L227" s="227">
        <v>0</v>
      </c>
      <c r="M227" s="227">
        <v>0</v>
      </c>
      <c r="N227" s="227">
        <v>0</v>
      </c>
      <c r="O227" s="227">
        <v>0</v>
      </c>
      <c r="P227" s="227">
        <v>0</v>
      </c>
      <c r="Q227" s="227">
        <v>0</v>
      </c>
      <c r="R227" s="227">
        <v>0</v>
      </c>
      <c r="S227" s="227">
        <v>0</v>
      </c>
      <c r="T227" s="227">
        <v>0</v>
      </c>
      <c r="U227" s="227">
        <v>0</v>
      </c>
      <c r="V227" s="227">
        <v>0</v>
      </c>
      <c r="W227" s="227">
        <v>0</v>
      </c>
      <c r="X227" s="227">
        <v>0</v>
      </c>
      <c r="Y227" s="227">
        <v>0</v>
      </c>
      <c r="Z227" s="227">
        <v>-66250</v>
      </c>
      <c r="AA227" s="227">
        <v>0</v>
      </c>
      <c r="AB227" s="227">
        <v>0</v>
      </c>
      <c r="AC227" s="227">
        <v>0</v>
      </c>
      <c r="AD227" s="227">
        <v>0</v>
      </c>
      <c r="AE227" s="227">
        <v>0</v>
      </c>
      <c r="AF227" s="227">
        <v>0</v>
      </c>
      <c r="AG227" s="227">
        <v>0</v>
      </c>
      <c r="AH227" s="227">
        <v>0</v>
      </c>
      <c r="AI227" s="227">
        <v>0</v>
      </c>
      <c r="AJ227" s="227">
        <v>0</v>
      </c>
      <c r="AK227" s="227">
        <v>0</v>
      </c>
      <c r="AL227" s="227">
        <v>0</v>
      </c>
      <c r="AM227" s="227">
        <v>0</v>
      </c>
      <c r="AN227" s="227">
        <v>0</v>
      </c>
      <c r="AO227" s="227">
        <v>0</v>
      </c>
      <c r="AP227" s="227">
        <v>0</v>
      </c>
      <c r="AQ227" s="227">
        <v>0</v>
      </c>
      <c r="AR227" s="227">
        <v>0</v>
      </c>
      <c r="AS227" s="227">
        <v>0</v>
      </c>
      <c r="AT227" s="227">
        <v>0</v>
      </c>
      <c r="AU227" s="227">
        <v>0</v>
      </c>
      <c r="AV227" s="227">
        <v>0</v>
      </c>
      <c r="AW227" s="227">
        <v>0</v>
      </c>
      <c r="AX227" s="227">
        <v>0</v>
      </c>
      <c r="AY227" s="227">
        <v>0</v>
      </c>
      <c r="AZ227" s="227">
        <v>0</v>
      </c>
      <c r="BA227" s="227">
        <v>0</v>
      </c>
    </row>
    <row r="228" spans="1:53">
      <c r="A228" s="227" t="s">
        <v>1097</v>
      </c>
      <c r="B228" s="227">
        <v>0</v>
      </c>
      <c r="C228" s="227">
        <v>21213</v>
      </c>
      <c r="D228" s="227">
        <v>0</v>
      </c>
      <c r="E228" s="227">
        <v>0</v>
      </c>
      <c r="F228" s="227">
        <v>0</v>
      </c>
      <c r="G228" s="227">
        <v>0</v>
      </c>
      <c r="H228" s="227">
        <v>0</v>
      </c>
      <c r="I228" s="227">
        <v>0</v>
      </c>
      <c r="J228" s="227">
        <v>0</v>
      </c>
      <c r="K228" s="227">
        <v>0</v>
      </c>
      <c r="L228" s="227">
        <v>0</v>
      </c>
      <c r="M228" s="227">
        <v>0</v>
      </c>
      <c r="N228" s="227">
        <v>0</v>
      </c>
      <c r="O228" s="227">
        <v>0</v>
      </c>
      <c r="P228" s="227">
        <v>0</v>
      </c>
      <c r="Q228" s="227">
        <v>0</v>
      </c>
      <c r="R228" s="227">
        <v>0</v>
      </c>
      <c r="S228" s="227">
        <v>0</v>
      </c>
      <c r="T228" s="227">
        <v>0</v>
      </c>
      <c r="U228" s="227">
        <v>0</v>
      </c>
      <c r="V228" s="227">
        <v>0</v>
      </c>
      <c r="W228" s="227">
        <v>-166226</v>
      </c>
      <c r="X228" s="227">
        <v>-134397</v>
      </c>
      <c r="Y228" s="227">
        <v>-134397</v>
      </c>
      <c r="Z228" s="227">
        <v>0</v>
      </c>
      <c r="AA228" s="227">
        <v>0</v>
      </c>
      <c r="AB228" s="227">
        <v>0</v>
      </c>
      <c r="AC228" s="227">
        <v>0</v>
      </c>
      <c r="AD228" s="227">
        <v>-377333.33</v>
      </c>
      <c r="AE228" s="227">
        <v>0</v>
      </c>
      <c r="AF228" s="227">
        <v>0</v>
      </c>
      <c r="AG228" s="227">
        <v>0</v>
      </c>
      <c r="AH228" s="227">
        <v>0</v>
      </c>
      <c r="AI228" s="227">
        <v>0</v>
      </c>
      <c r="AJ228" s="227">
        <v>0</v>
      </c>
      <c r="AK228" s="227">
        <v>0</v>
      </c>
      <c r="AL228" s="227">
        <v>0</v>
      </c>
      <c r="AM228" s="227">
        <v>0</v>
      </c>
      <c r="AN228" s="227">
        <v>0</v>
      </c>
      <c r="AO228" s="227">
        <v>0</v>
      </c>
      <c r="AP228" s="227">
        <v>0</v>
      </c>
      <c r="AQ228" s="227">
        <v>0</v>
      </c>
      <c r="AR228" s="227">
        <v>0</v>
      </c>
      <c r="AS228" s="227">
        <v>0</v>
      </c>
      <c r="AT228" s="227">
        <v>0</v>
      </c>
      <c r="AU228" s="227">
        <v>0</v>
      </c>
      <c r="AV228" s="227">
        <v>0</v>
      </c>
      <c r="AW228" s="227">
        <v>0</v>
      </c>
      <c r="AX228" s="227">
        <v>0</v>
      </c>
      <c r="AY228" s="227">
        <v>0</v>
      </c>
      <c r="AZ228" s="227">
        <v>0</v>
      </c>
      <c r="BA228" s="227">
        <v>0</v>
      </c>
    </row>
    <row r="229" spans="1:53">
      <c r="A229" s="227" t="s">
        <v>1055</v>
      </c>
      <c r="B229" s="227">
        <v>1864971.76</v>
      </c>
      <c r="C229" s="227">
        <v>1406877</v>
      </c>
      <c r="D229" s="227">
        <v>970420</v>
      </c>
      <c r="E229" s="227">
        <v>480112</v>
      </c>
      <c r="F229" s="227">
        <v>811468.75</v>
      </c>
      <c r="G229" s="227">
        <v>611918</v>
      </c>
      <c r="H229" s="227">
        <v>422167</v>
      </c>
      <c r="I229" s="227">
        <v>186073</v>
      </c>
      <c r="J229" s="227">
        <v>426332.77</v>
      </c>
      <c r="K229" s="227">
        <v>243060</v>
      </c>
      <c r="L229" s="227">
        <v>132936</v>
      </c>
      <c r="M229" s="227">
        <v>104544</v>
      </c>
      <c r="N229" s="227">
        <v>363859.11</v>
      </c>
      <c r="O229" s="227">
        <v>299789</v>
      </c>
      <c r="P229" s="227">
        <v>202466</v>
      </c>
      <c r="Q229" s="227">
        <v>109664</v>
      </c>
      <c r="R229" s="227">
        <v>633460.34</v>
      </c>
      <c r="S229" s="227">
        <v>501368</v>
      </c>
      <c r="T229" s="227">
        <v>346163</v>
      </c>
      <c r="U229" s="227">
        <v>180008</v>
      </c>
      <c r="V229" s="227">
        <v>508714.09</v>
      </c>
      <c r="W229" s="227">
        <v>339536</v>
      </c>
      <c r="X229" s="227">
        <v>198898</v>
      </c>
      <c r="Y229" s="227">
        <v>96008</v>
      </c>
      <c r="Z229" s="227">
        <v>676751.11</v>
      </c>
      <c r="AA229" s="227">
        <v>584731</v>
      </c>
      <c r="AB229" s="227">
        <v>464894</v>
      </c>
      <c r="AC229" s="227">
        <v>178592</v>
      </c>
      <c r="AD229" s="227">
        <v>812532.82</v>
      </c>
      <c r="AE229" s="227">
        <v>656370</v>
      </c>
      <c r="AF229" s="227">
        <v>491238</v>
      </c>
      <c r="AG229" s="227">
        <v>215923</v>
      </c>
      <c r="AH229" s="227">
        <v>1057395.44</v>
      </c>
      <c r="AI229" s="227">
        <v>841452</v>
      </c>
      <c r="AJ229" s="227">
        <v>505999</v>
      </c>
      <c r="AK229" s="227">
        <v>252354</v>
      </c>
      <c r="AL229" s="227">
        <v>874265.59999999998</v>
      </c>
      <c r="AM229" s="227">
        <v>618865</v>
      </c>
      <c r="AN229" s="227">
        <v>383600</v>
      </c>
      <c r="AO229" s="227">
        <v>178226</v>
      </c>
      <c r="AP229" s="227">
        <v>688289.92</v>
      </c>
      <c r="AQ229" s="227">
        <v>518774</v>
      </c>
      <c r="AR229" s="227">
        <v>342062</v>
      </c>
      <c r="AS229" s="227">
        <v>168158</v>
      </c>
      <c r="AT229" s="227">
        <v>745180.45</v>
      </c>
      <c r="AU229" s="227">
        <v>554318</v>
      </c>
      <c r="AV229" s="227">
        <v>410086</v>
      </c>
      <c r="AW229" s="227">
        <v>0</v>
      </c>
      <c r="AX229" s="227">
        <v>0</v>
      </c>
      <c r="AY229" s="227">
        <v>0</v>
      </c>
      <c r="AZ229" s="227">
        <v>0</v>
      </c>
      <c r="BA229" s="227">
        <v>0</v>
      </c>
    </row>
    <row r="230" spans="1:53">
      <c r="A230" s="227" t="s">
        <v>1056</v>
      </c>
      <c r="B230" s="227">
        <v>2148442.83</v>
      </c>
      <c r="C230" s="227">
        <v>1644679</v>
      </c>
      <c r="D230" s="227">
        <v>1196878</v>
      </c>
      <c r="E230" s="227">
        <v>1177219</v>
      </c>
      <c r="F230" s="227">
        <v>2336357.7200000002</v>
      </c>
      <c r="G230" s="227">
        <v>1751354</v>
      </c>
      <c r="H230" s="227">
        <v>1143293</v>
      </c>
      <c r="I230" s="227">
        <v>552852</v>
      </c>
      <c r="J230" s="227">
        <v>2056902.38</v>
      </c>
      <c r="K230" s="227">
        <v>1660802</v>
      </c>
      <c r="L230" s="227">
        <v>1092357</v>
      </c>
      <c r="M230" s="227">
        <v>473772</v>
      </c>
      <c r="N230" s="227">
        <v>1794526.41</v>
      </c>
      <c r="O230" s="227">
        <v>1440875</v>
      </c>
      <c r="P230" s="227">
        <v>960077</v>
      </c>
      <c r="Q230" s="227">
        <v>519468</v>
      </c>
      <c r="R230" s="227">
        <v>1686336.1</v>
      </c>
      <c r="S230" s="227">
        <v>1328359</v>
      </c>
      <c r="T230" s="227">
        <v>909071</v>
      </c>
      <c r="U230" s="227">
        <v>448830</v>
      </c>
      <c r="V230" s="227">
        <v>1430629.71</v>
      </c>
      <c r="W230" s="227">
        <v>1106339</v>
      </c>
      <c r="X230" s="227">
        <v>737289</v>
      </c>
      <c r="Y230" s="227">
        <v>412622</v>
      </c>
      <c r="Z230" s="227">
        <v>1378041.11</v>
      </c>
      <c r="AA230" s="227">
        <v>1116414</v>
      </c>
      <c r="AB230" s="227">
        <v>736182</v>
      </c>
      <c r="AC230" s="227">
        <v>370098</v>
      </c>
      <c r="AD230" s="227">
        <v>1206049.82</v>
      </c>
      <c r="AE230" s="227">
        <v>805714</v>
      </c>
      <c r="AF230" s="227">
        <v>518202</v>
      </c>
      <c r="AG230" s="227">
        <v>297196</v>
      </c>
      <c r="AH230" s="227">
        <v>641637.77</v>
      </c>
      <c r="AI230" s="227">
        <v>555273</v>
      </c>
      <c r="AJ230" s="227">
        <v>451123</v>
      </c>
      <c r="AK230" s="227">
        <v>214708</v>
      </c>
      <c r="AL230" s="227">
        <v>354479.2</v>
      </c>
      <c r="AM230" s="227">
        <v>275806</v>
      </c>
      <c r="AN230" s="227">
        <v>167911</v>
      </c>
      <c r="AO230" s="227">
        <v>104262</v>
      </c>
      <c r="AP230" s="227">
        <v>724967.79</v>
      </c>
      <c r="AQ230" s="227">
        <v>574511</v>
      </c>
      <c r="AR230" s="227">
        <v>408363</v>
      </c>
      <c r="AS230" s="227">
        <v>263607</v>
      </c>
      <c r="AT230" s="227">
        <v>1699258.41</v>
      </c>
      <c r="AU230" s="227">
        <v>431231</v>
      </c>
      <c r="AV230" s="227">
        <v>319715</v>
      </c>
      <c r="AW230" s="227">
        <v>0</v>
      </c>
      <c r="AX230" s="227">
        <v>0</v>
      </c>
      <c r="AY230" s="227">
        <v>0</v>
      </c>
      <c r="AZ230" s="227">
        <v>0</v>
      </c>
      <c r="BA230" s="227">
        <v>0</v>
      </c>
    </row>
    <row r="231" spans="1:53">
      <c r="A231" s="227" t="s">
        <v>1098</v>
      </c>
      <c r="B231" s="227">
        <v>-1868284.4</v>
      </c>
      <c r="C231" s="227">
        <v>-766567</v>
      </c>
      <c r="D231" s="227">
        <v>-453609</v>
      </c>
      <c r="E231" s="227">
        <v>-218464</v>
      </c>
      <c r="F231" s="227">
        <v>213665.94</v>
      </c>
      <c r="G231" s="227">
        <v>-627319</v>
      </c>
      <c r="H231" s="227">
        <v>-375830</v>
      </c>
      <c r="I231" s="227">
        <v>-344504</v>
      </c>
      <c r="J231" s="227">
        <v>-14655.47</v>
      </c>
      <c r="K231" s="227">
        <v>353651</v>
      </c>
      <c r="L231" s="227">
        <v>147514</v>
      </c>
      <c r="M231" s="227">
        <v>-371556</v>
      </c>
      <c r="N231" s="227">
        <v>-987054.3</v>
      </c>
      <c r="O231" s="227">
        <v>-683173</v>
      </c>
      <c r="P231" s="227">
        <v>-449191</v>
      </c>
      <c r="Q231" s="227">
        <v>-264859</v>
      </c>
      <c r="R231" s="227">
        <v>-1776055.15</v>
      </c>
      <c r="S231" s="227">
        <v>-651411</v>
      </c>
      <c r="T231" s="227">
        <v>-435912</v>
      </c>
      <c r="U231" s="227">
        <v>-216151</v>
      </c>
      <c r="V231" s="227">
        <v>-1008686.58</v>
      </c>
      <c r="W231" s="227">
        <v>-629671</v>
      </c>
      <c r="X231" s="227">
        <v>-427131</v>
      </c>
      <c r="Y231" s="227">
        <v>-228552</v>
      </c>
      <c r="Z231" s="227">
        <v>-817046.81</v>
      </c>
      <c r="AA231" s="227">
        <v>-522721</v>
      </c>
      <c r="AB231" s="227">
        <v>-258146</v>
      </c>
      <c r="AC231" s="227">
        <v>-87353</v>
      </c>
      <c r="AD231" s="227">
        <v>-458676.01</v>
      </c>
      <c r="AE231" s="227">
        <v>-377632</v>
      </c>
      <c r="AF231" s="227">
        <v>-312470</v>
      </c>
      <c r="AG231" s="227">
        <v>-100374</v>
      </c>
      <c r="AH231" s="227">
        <v>-412034.62</v>
      </c>
      <c r="AI231" s="227">
        <v>-282217</v>
      </c>
      <c r="AJ231" s="227">
        <v>-185302</v>
      </c>
      <c r="AK231" s="227">
        <v>-90713</v>
      </c>
      <c r="AL231" s="227">
        <v>-578969.31000000006</v>
      </c>
      <c r="AM231" s="227">
        <v>-258273</v>
      </c>
      <c r="AN231" s="227">
        <v>-168787</v>
      </c>
      <c r="AO231" s="227">
        <v>-75131</v>
      </c>
      <c r="AP231" s="227">
        <v>-507628.1</v>
      </c>
      <c r="AQ231" s="227">
        <v>-338240</v>
      </c>
      <c r="AR231" s="227">
        <v>-387717</v>
      </c>
      <c r="AS231" s="227">
        <v>-344380</v>
      </c>
      <c r="AT231" s="227">
        <v>-3687026.25</v>
      </c>
      <c r="AU231" s="227">
        <v>-347467</v>
      </c>
      <c r="AV231" s="227">
        <v>-475214</v>
      </c>
      <c r="AW231" s="227">
        <v>136338</v>
      </c>
      <c r="AX231" s="227">
        <v>-238744</v>
      </c>
      <c r="AY231" s="227">
        <v>-156222</v>
      </c>
      <c r="AZ231" s="227">
        <v>-231980</v>
      </c>
      <c r="BA231" s="227">
        <v>-523200</v>
      </c>
    </row>
    <row r="232" spans="1:53">
      <c r="A232" s="227" t="s">
        <v>1099</v>
      </c>
      <c r="B232" s="227">
        <v>16147078.779999999</v>
      </c>
      <c r="C232" s="227">
        <v>11695171</v>
      </c>
      <c r="D232" s="227">
        <v>7216291</v>
      </c>
      <c r="E232" s="227">
        <v>4922698</v>
      </c>
      <c r="F232" s="227">
        <v>20957826.690000001</v>
      </c>
      <c r="G232" s="227">
        <v>13857941</v>
      </c>
      <c r="H232" s="227">
        <v>9056097</v>
      </c>
      <c r="I232" s="227">
        <v>4428120</v>
      </c>
      <c r="J232" s="227">
        <v>18662363.75</v>
      </c>
      <c r="K232" s="227">
        <v>14578475</v>
      </c>
      <c r="L232" s="227">
        <v>9440636</v>
      </c>
      <c r="M232" s="227">
        <v>4186826</v>
      </c>
      <c r="N232" s="227">
        <v>19270167.030000001</v>
      </c>
      <c r="O232" s="227">
        <v>15709490</v>
      </c>
      <c r="P232" s="227">
        <v>8155588</v>
      </c>
      <c r="Q232" s="227">
        <v>4183322</v>
      </c>
      <c r="R232" s="227">
        <v>15157745.32</v>
      </c>
      <c r="S232" s="227">
        <v>11328145</v>
      </c>
      <c r="T232" s="227">
        <v>7549700</v>
      </c>
      <c r="U232" s="227">
        <v>3810593</v>
      </c>
      <c r="V232" s="227">
        <v>12819192.609999999</v>
      </c>
      <c r="W232" s="227">
        <v>9601228</v>
      </c>
      <c r="X232" s="227">
        <v>6341812</v>
      </c>
      <c r="Y232" s="227">
        <v>3180820</v>
      </c>
      <c r="Z232" s="227">
        <v>11838430.859999999</v>
      </c>
      <c r="AA232" s="227">
        <v>9088153</v>
      </c>
      <c r="AB232" s="227">
        <v>6073907</v>
      </c>
      <c r="AC232" s="227">
        <v>3018059</v>
      </c>
      <c r="AD232" s="227">
        <v>10544014.85</v>
      </c>
      <c r="AE232" s="227">
        <v>7881782</v>
      </c>
      <c r="AF232" s="227">
        <v>5253948</v>
      </c>
      <c r="AG232" s="227">
        <v>2763994</v>
      </c>
      <c r="AH232" s="227">
        <v>8445422.8499999996</v>
      </c>
      <c r="AI232" s="227">
        <v>6610556</v>
      </c>
      <c r="AJ232" s="227">
        <v>4436490</v>
      </c>
      <c r="AK232" s="227">
        <v>2149776</v>
      </c>
      <c r="AL232" s="227">
        <v>5006402.47</v>
      </c>
      <c r="AM232" s="227">
        <v>3720992</v>
      </c>
      <c r="AN232" s="227">
        <v>2465639</v>
      </c>
      <c r="AO232" s="227">
        <v>1348642</v>
      </c>
      <c r="AP232" s="227">
        <v>4704288.62</v>
      </c>
      <c r="AQ232" s="227">
        <v>3253334</v>
      </c>
      <c r="AR232" s="227">
        <v>2242168</v>
      </c>
      <c r="AS232" s="227">
        <v>1335623</v>
      </c>
      <c r="AT232" s="227">
        <v>5352349.3099999996</v>
      </c>
      <c r="AU232" s="227">
        <v>3665658</v>
      </c>
      <c r="AV232" s="227">
        <v>2274302</v>
      </c>
      <c r="AW232" s="227">
        <v>1232250</v>
      </c>
      <c r="AX232" s="227">
        <v>3422656</v>
      </c>
      <c r="AY232" s="227">
        <v>2635577</v>
      </c>
      <c r="AZ232" s="227">
        <v>1603246</v>
      </c>
      <c r="BA232" s="227">
        <v>452220</v>
      </c>
    </row>
    <row r="233" spans="1:53">
      <c r="A233" s="227" t="s">
        <v>1100</v>
      </c>
      <c r="B233" s="227"/>
      <c r="C233" s="227"/>
      <c r="D233" s="227"/>
      <c r="E233" s="227"/>
      <c r="F233" s="227"/>
      <c r="G233" s="227"/>
      <c r="H233" s="227"/>
      <c r="I233" s="227"/>
      <c r="J233" s="227"/>
      <c r="K233" s="227"/>
      <c r="L233" s="227"/>
      <c r="M233" s="227"/>
      <c r="N233" s="227"/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  <c r="AA233" s="227"/>
      <c r="AB233" s="227"/>
      <c r="AC233" s="227"/>
      <c r="AD233" s="227"/>
      <c r="AE233" s="227"/>
      <c r="AF233" s="227"/>
      <c r="AG233" s="227"/>
      <c r="AH233" s="227"/>
      <c r="AI233" s="227"/>
      <c r="AJ233" s="227"/>
      <c r="AK233" s="227"/>
      <c r="AL233" s="227"/>
      <c r="AM233" s="227"/>
      <c r="AN233" s="227"/>
      <c r="AO233" s="227"/>
      <c r="AP233" s="227"/>
      <c r="AQ233" s="227"/>
      <c r="AR233" s="227"/>
      <c r="AS233" s="227"/>
      <c r="AT233" s="227"/>
      <c r="AU233" s="227"/>
      <c r="AV233" s="227"/>
      <c r="AW233" s="227"/>
      <c r="AX233" s="227"/>
      <c r="AY233" s="227"/>
      <c r="AZ233" s="227"/>
      <c r="BA233" s="227"/>
    </row>
    <row r="234" spans="1:53">
      <c r="A234" s="227" t="s">
        <v>1101</v>
      </c>
      <c r="B234" s="227">
        <v>-877542.99</v>
      </c>
      <c r="C234" s="227">
        <v>-2047033</v>
      </c>
      <c r="D234" s="227">
        <v>-1821329</v>
      </c>
      <c r="E234" s="227">
        <v>324735</v>
      </c>
      <c r="F234" s="227">
        <v>-619378.75</v>
      </c>
      <c r="G234" s="227">
        <v>-664841</v>
      </c>
      <c r="H234" s="227">
        <v>-784962</v>
      </c>
      <c r="I234" s="227">
        <v>493412</v>
      </c>
      <c r="J234" s="227">
        <v>276782.34000000003</v>
      </c>
      <c r="K234" s="227">
        <v>315045</v>
      </c>
      <c r="L234" s="227">
        <v>142889</v>
      </c>
      <c r="M234" s="227">
        <v>402780</v>
      </c>
      <c r="N234" s="227">
        <v>-1124828.3700000001</v>
      </c>
      <c r="O234" s="227">
        <v>-424843</v>
      </c>
      <c r="P234" s="227">
        <v>-402881</v>
      </c>
      <c r="Q234" s="227">
        <v>369709</v>
      </c>
      <c r="R234" s="227">
        <v>-236833.93</v>
      </c>
      <c r="S234" s="227">
        <v>-82813</v>
      </c>
      <c r="T234" s="227">
        <v>-261375</v>
      </c>
      <c r="U234" s="227">
        <v>491323</v>
      </c>
      <c r="V234" s="227">
        <v>202108.7</v>
      </c>
      <c r="W234" s="227">
        <v>164815</v>
      </c>
      <c r="X234" s="227">
        <v>-248678</v>
      </c>
      <c r="Y234" s="227">
        <v>519293</v>
      </c>
      <c r="Z234" s="227">
        <v>173952.24</v>
      </c>
      <c r="AA234" s="227">
        <v>-1099511</v>
      </c>
      <c r="AB234" s="227">
        <v>-1418486</v>
      </c>
      <c r="AC234" s="227">
        <v>292113</v>
      </c>
      <c r="AD234" s="227">
        <v>-1505527.69</v>
      </c>
      <c r="AE234" s="227">
        <v>-789582</v>
      </c>
      <c r="AF234" s="227">
        <v>-544403</v>
      </c>
      <c r="AG234" s="227">
        <v>-12437</v>
      </c>
      <c r="AH234" s="227">
        <v>214945.33</v>
      </c>
      <c r="AI234" s="227">
        <v>156452</v>
      </c>
      <c r="AJ234" s="227">
        <v>-89634</v>
      </c>
      <c r="AK234" s="227">
        <v>-25505</v>
      </c>
      <c r="AL234" s="227">
        <v>-189254.23</v>
      </c>
      <c r="AM234" s="227">
        <v>-83612</v>
      </c>
      <c r="AN234" s="227">
        <v>-31845</v>
      </c>
      <c r="AO234" s="227">
        <v>-24639</v>
      </c>
      <c r="AP234" s="227">
        <v>-172612.01</v>
      </c>
      <c r="AQ234" s="227">
        <v>-23693</v>
      </c>
      <c r="AR234" s="227">
        <v>-49680</v>
      </c>
      <c r="AS234" s="227">
        <v>-61536</v>
      </c>
      <c r="AT234" s="227">
        <v>54546.02</v>
      </c>
      <c r="AU234" s="227">
        <v>62010</v>
      </c>
      <c r="AV234" s="227">
        <v>17744</v>
      </c>
      <c r="AW234" s="227">
        <v>0</v>
      </c>
      <c r="AX234" s="227">
        <v>0</v>
      </c>
      <c r="AY234" s="227">
        <v>0</v>
      </c>
      <c r="AZ234" s="227">
        <v>0</v>
      </c>
      <c r="BA234" s="227">
        <v>0</v>
      </c>
    </row>
    <row r="235" spans="1:53">
      <c r="A235" s="227" t="s">
        <v>1102</v>
      </c>
      <c r="B235" s="227">
        <v>-2075105.78</v>
      </c>
      <c r="C235" s="227">
        <v>-1808321</v>
      </c>
      <c r="D235" s="227">
        <v>-873597</v>
      </c>
      <c r="E235" s="227">
        <v>-289596</v>
      </c>
      <c r="F235" s="227">
        <v>-1981901.21</v>
      </c>
      <c r="G235" s="227">
        <v>-1542451</v>
      </c>
      <c r="H235" s="227">
        <v>-266926</v>
      </c>
      <c r="I235" s="227">
        <v>-243112</v>
      </c>
      <c r="J235" s="227">
        <v>-1362139.33</v>
      </c>
      <c r="K235" s="227">
        <v>-548563</v>
      </c>
      <c r="L235" s="227">
        <v>-317959</v>
      </c>
      <c r="M235" s="227">
        <v>-6547</v>
      </c>
      <c r="N235" s="227">
        <v>-2987266.27</v>
      </c>
      <c r="O235" s="227">
        <v>-1251812</v>
      </c>
      <c r="P235" s="227">
        <v>-399044</v>
      </c>
      <c r="Q235" s="227">
        <v>-108672</v>
      </c>
      <c r="R235" s="227">
        <v>-265258.7</v>
      </c>
      <c r="S235" s="227">
        <v>-165219</v>
      </c>
      <c r="T235" s="227">
        <v>-111974</v>
      </c>
      <c r="U235" s="227">
        <v>0</v>
      </c>
      <c r="V235" s="227">
        <v>0</v>
      </c>
      <c r="W235" s="227">
        <v>0</v>
      </c>
      <c r="X235" s="227">
        <v>0</v>
      </c>
      <c r="Y235" s="227">
        <v>0</v>
      </c>
      <c r="Z235" s="227">
        <v>0</v>
      </c>
      <c r="AA235" s="227">
        <v>0</v>
      </c>
      <c r="AB235" s="227">
        <v>0</v>
      </c>
      <c r="AC235" s="227">
        <v>0</v>
      </c>
      <c r="AD235" s="227">
        <v>0</v>
      </c>
      <c r="AE235" s="227">
        <v>0</v>
      </c>
      <c r="AF235" s="227">
        <v>0</v>
      </c>
      <c r="AG235" s="227">
        <v>0</v>
      </c>
      <c r="AH235" s="227">
        <v>0</v>
      </c>
      <c r="AI235" s="227">
        <v>0</v>
      </c>
      <c r="AJ235" s="227">
        <v>0</v>
      </c>
      <c r="AK235" s="227">
        <v>0</v>
      </c>
      <c r="AL235" s="227">
        <v>0</v>
      </c>
      <c r="AM235" s="227">
        <v>0</v>
      </c>
      <c r="AN235" s="227">
        <v>0</v>
      </c>
      <c r="AO235" s="227">
        <v>0</v>
      </c>
      <c r="AP235" s="227">
        <v>0</v>
      </c>
      <c r="AQ235" s="227">
        <v>0</v>
      </c>
      <c r="AR235" s="227">
        <v>0</v>
      </c>
      <c r="AS235" s="227">
        <v>0</v>
      </c>
      <c r="AT235" s="227">
        <v>0</v>
      </c>
      <c r="AU235" s="227">
        <v>0</v>
      </c>
      <c r="AV235" s="227">
        <v>0</v>
      </c>
      <c r="AW235" s="227">
        <v>0</v>
      </c>
      <c r="AX235" s="227">
        <v>0</v>
      </c>
      <c r="AY235" s="227">
        <v>0</v>
      </c>
      <c r="AZ235" s="227">
        <v>0</v>
      </c>
      <c r="BA235" s="227">
        <v>0</v>
      </c>
    </row>
    <row r="236" spans="1:53">
      <c r="A236" s="227" t="s">
        <v>1103</v>
      </c>
      <c r="B236" s="227">
        <v>-1934017.91</v>
      </c>
      <c r="C236" s="227">
        <v>-1088588</v>
      </c>
      <c r="D236" s="227">
        <v>45912</v>
      </c>
      <c r="E236" s="227">
        <v>-346154</v>
      </c>
      <c r="F236" s="227">
        <v>614300.09</v>
      </c>
      <c r="G236" s="227">
        <v>-309182</v>
      </c>
      <c r="H236" s="227">
        <v>532987</v>
      </c>
      <c r="I236" s="227">
        <v>-150643</v>
      </c>
      <c r="J236" s="227">
        <v>-919442.41</v>
      </c>
      <c r="K236" s="227">
        <v>-909197</v>
      </c>
      <c r="L236" s="227">
        <v>-199606</v>
      </c>
      <c r="M236" s="227">
        <v>-418976</v>
      </c>
      <c r="N236" s="227">
        <v>-573935.14</v>
      </c>
      <c r="O236" s="227">
        <v>-526578</v>
      </c>
      <c r="P236" s="227">
        <v>-820021</v>
      </c>
      <c r="Q236" s="227">
        <v>8466</v>
      </c>
      <c r="R236" s="227">
        <v>26897.75</v>
      </c>
      <c r="S236" s="227">
        <v>188126</v>
      </c>
      <c r="T236" s="227">
        <v>-204855</v>
      </c>
      <c r="U236" s="227">
        <v>-5280</v>
      </c>
      <c r="V236" s="227">
        <v>-36394.71</v>
      </c>
      <c r="W236" s="227">
        <v>-84322</v>
      </c>
      <c r="X236" s="227">
        <v>-66938</v>
      </c>
      <c r="Y236" s="227">
        <v>-66278</v>
      </c>
      <c r="Z236" s="227">
        <v>-356852.82</v>
      </c>
      <c r="AA236" s="227">
        <v>-384943</v>
      </c>
      <c r="AB236" s="227">
        <v>-441319</v>
      </c>
      <c r="AC236" s="227">
        <v>32067</v>
      </c>
      <c r="AD236" s="227">
        <v>-48603.08</v>
      </c>
      <c r="AE236" s="227">
        <v>-69118</v>
      </c>
      <c r="AF236" s="227">
        <v>-39758</v>
      </c>
      <c r="AG236" s="227">
        <v>-5828</v>
      </c>
      <c r="AH236" s="227">
        <v>-35769.440000000002</v>
      </c>
      <c r="AI236" s="227">
        <v>8464</v>
      </c>
      <c r="AJ236" s="227">
        <v>19999</v>
      </c>
      <c r="AK236" s="227">
        <v>-9657</v>
      </c>
      <c r="AL236" s="227">
        <v>6271.63</v>
      </c>
      <c r="AM236" s="227">
        <v>-3678631</v>
      </c>
      <c r="AN236" s="227">
        <v>-183662</v>
      </c>
      <c r="AO236" s="227">
        <v>-44691</v>
      </c>
      <c r="AP236" s="227">
        <v>-399615.36</v>
      </c>
      <c r="AQ236" s="227">
        <v>-399058</v>
      </c>
      <c r="AR236" s="227">
        <v>-178628</v>
      </c>
      <c r="AS236" s="227">
        <v>-222953</v>
      </c>
      <c r="AT236" s="227">
        <v>98038.01</v>
      </c>
      <c r="AU236" s="227">
        <v>220603</v>
      </c>
      <c r="AV236" s="227">
        <v>291493</v>
      </c>
      <c r="AW236" s="227">
        <v>3082</v>
      </c>
      <c r="AX236" s="227">
        <v>-505621</v>
      </c>
      <c r="AY236" s="227">
        <v>-75521</v>
      </c>
      <c r="AZ236" s="227">
        <v>-204011</v>
      </c>
      <c r="BA236" s="227">
        <v>69741</v>
      </c>
    </row>
    <row r="237" spans="1:53">
      <c r="A237" s="227" t="s">
        <v>1104</v>
      </c>
      <c r="B237" s="227"/>
      <c r="C237" s="227"/>
      <c r="D237" s="227"/>
      <c r="E237" s="227"/>
      <c r="F237" s="227"/>
      <c r="G237" s="227"/>
      <c r="H237" s="227"/>
      <c r="I237" s="227"/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227"/>
      <c r="U237" s="227"/>
      <c r="V237" s="227"/>
      <c r="W237" s="227"/>
      <c r="X237" s="227"/>
      <c r="Y237" s="227"/>
      <c r="Z237" s="227"/>
      <c r="AA237" s="227"/>
      <c r="AB237" s="227"/>
      <c r="AC237" s="227"/>
      <c r="AD237" s="227"/>
      <c r="AE237" s="227"/>
      <c r="AF237" s="227"/>
      <c r="AG237" s="227"/>
      <c r="AH237" s="227"/>
      <c r="AI237" s="227"/>
      <c r="AJ237" s="227"/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227"/>
      <c r="AU237" s="227"/>
      <c r="AV237" s="227"/>
      <c r="AW237" s="227"/>
      <c r="AX237" s="227"/>
      <c r="AY237" s="227"/>
      <c r="AZ237" s="227"/>
      <c r="BA237" s="227"/>
    </row>
    <row r="238" spans="1:53">
      <c r="A238" s="227" t="s">
        <v>1105</v>
      </c>
      <c r="B238" s="227">
        <v>-2048612.66</v>
      </c>
      <c r="C238" s="227">
        <v>-1815109</v>
      </c>
      <c r="D238" s="227">
        <v>-1928348</v>
      </c>
      <c r="E238" s="227">
        <v>-848557</v>
      </c>
      <c r="F238" s="227">
        <v>-919267.43</v>
      </c>
      <c r="G238" s="227">
        <v>-623177</v>
      </c>
      <c r="H238" s="227">
        <v>-973817</v>
      </c>
      <c r="I238" s="227">
        <v>-661871</v>
      </c>
      <c r="J238" s="227">
        <v>455292.37</v>
      </c>
      <c r="K238" s="227">
        <v>-875828</v>
      </c>
      <c r="L238" s="227">
        <v>-814169</v>
      </c>
      <c r="M238" s="227">
        <v>-1160767</v>
      </c>
      <c r="N238" s="227">
        <v>1096244.44</v>
      </c>
      <c r="O238" s="227">
        <v>-1467064</v>
      </c>
      <c r="P238" s="227">
        <v>-100983</v>
      </c>
      <c r="Q238" s="227">
        <v>-214544</v>
      </c>
      <c r="R238" s="227">
        <v>399967.83</v>
      </c>
      <c r="S238" s="227">
        <v>-316402</v>
      </c>
      <c r="T238" s="227">
        <v>-363142</v>
      </c>
      <c r="U238" s="227">
        <v>-455306</v>
      </c>
      <c r="V238" s="227">
        <v>372058.25</v>
      </c>
      <c r="W238" s="227">
        <v>-390150</v>
      </c>
      <c r="X238" s="227">
        <v>-136965</v>
      </c>
      <c r="Y238" s="227">
        <v>-427054</v>
      </c>
      <c r="Z238" s="227">
        <v>149637.34</v>
      </c>
      <c r="AA238" s="227">
        <v>-329424</v>
      </c>
      <c r="AB238" s="227">
        <v>-451796</v>
      </c>
      <c r="AC238" s="227">
        <v>-580483</v>
      </c>
      <c r="AD238" s="227">
        <v>1555131.07</v>
      </c>
      <c r="AE238" s="227">
        <v>339034</v>
      </c>
      <c r="AF238" s="227">
        <v>-120852</v>
      </c>
      <c r="AG238" s="227">
        <v>-236710</v>
      </c>
      <c r="AH238" s="227">
        <v>688111.98</v>
      </c>
      <c r="AI238" s="227">
        <v>129048</v>
      </c>
      <c r="AJ238" s="227">
        <v>67832</v>
      </c>
      <c r="AK238" s="227">
        <v>-412706</v>
      </c>
      <c r="AL238" s="227">
        <v>2253758.25</v>
      </c>
      <c r="AM238" s="227">
        <v>1293825</v>
      </c>
      <c r="AN238" s="227">
        <v>8194</v>
      </c>
      <c r="AO238" s="227">
        <v>36491</v>
      </c>
      <c r="AP238" s="227">
        <v>-947.71</v>
      </c>
      <c r="AQ238" s="227">
        <v>2054</v>
      </c>
      <c r="AR238" s="227">
        <v>17353</v>
      </c>
      <c r="AS238" s="227">
        <v>4267</v>
      </c>
      <c r="AT238" s="227">
        <v>-46388.89</v>
      </c>
      <c r="AU238" s="227">
        <v>-41929</v>
      </c>
      <c r="AV238" s="227">
        <v>-36548</v>
      </c>
      <c r="AW238" s="227">
        <v>0</v>
      </c>
      <c r="AX238" s="227">
        <v>0</v>
      </c>
      <c r="AY238" s="227">
        <v>0</v>
      </c>
      <c r="AZ238" s="227">
        <v>0</v>
      </c>
      <c r="BA238" s="227">
        <v>0</v>
      </c>
    </row>
    <row r="239" spans="1:53">
      <c r="A239" s="227" t="s">
        <v>1106</v>
      </c>
      <c r="B239" s="227">
        <v>620360.81000000006</v>
      </c>
      <c r="C239" s="227">
        <v>195284</v>
      </c>
      <c r="D239" s="227">
        <v>22768</v>
      </c>
      <c r="E239" s="227">
        <v>19725</v>
      </c>
      <c r="F239" s="227">
        <v>2304134.64</v>
      </c>
      <c r="G239" s="227">
        <v>2087811</v>
      </c>
      <c r="H239" s="227">
        <v>1804998</v>
      </c>
      <c r="I239" s="227">
        <v>307723</v>
      </c>
      <c r="J239" s="227">
        <v>2190595.96</v>
      </c>
      <c r="K239" s="227">
        <v>1779511</v>
      </c>
      <c r="L239" s="227">
        <v>937658</v>
      </c>
      <c r="M239" s="227">
        <v>456509</v>
      </c>
      <c r="N239" s="227">
        <v>13225357.18</v>
      </c>
      <c r="O239" s="227">
        <v>1195540</v>
      </c>
      <c r="P239" s="227">
        <v>598696</v>
      </c>
      <c r="Q239" s="227">
        <v>476108</v>
      </c>
      <c r="R239" s="227">
        <v>1091667.82</v>
      </c>
      <c r="S239" s="227">
        <v>519841</v>
      </c>
      <c r="T239" s="227">
        <v>225276</v>
      </c>
      <c r="U239" s="227">
        <v>130622</v>
      </c>
      <c r="V239" s="227">
        <v>1762014.08</v>
      </c>
      <c r="W239" s="227">
        <v>1100816</v>
      </c>
      <c r="X239" s="227">
        <v>673072</v>
      </c>
      <c r="Y239" s="227">
        <v>180557</v>
      </c>
      <c r="Z239" s="227">
        <v>11635668.119999999</v>
      </c>
      <c r="AA239" s="227">
        <v>11442839</v>
      </c>
      <c r="AB239" s="227">
        <v>11285554</v>
      </c>
      <c r="AC239" s="227">
        <v>508763</v>
      </c>
      <c r="AD239" s="227">
        <v>1668132.73</v>
      </c>
      <c r="AE239" s="227">
        <v>1309485</v>
      </c>
      <c r="AF239" s="227">
        <v>832280</v>
      </c>
      <c r="AG239" s="227">
        <v>156203</v>
      </c>
      <c r="AH239" s="227">
        <v>1644285.87</v>
      </c>
      <c r="AI239" s="227">
        <v>911619</v>
      </c>
      <c r="AJ239" s="227">
        <v>796724</v>
      </c>
      <c r="AK239" s="227">
        <v>386823</v>
      </c>
      <c r="AL239" s="227">
        <v>1573922.07</v>
      </c>
      <c r="AM239" s="227">
        <v>632402</v>
      </c>
      <c r="AN239" s="227">
        <v>961955</v>
      </c>
      <c r="AO239" s="227">
        <v>-158050</v>
      </c>
      <c r="AP239" s="227">
        <v>853611.77</v>
      </c>
      <c r="AQ239" s="227">
        <v>418173</v>
      </c>
      <c r="AR239" s="227">
        <v>180350</v>
      </c>
      <c r="AS239" s="227">
        <v>-11234</v>
      </c>
      <c r="AT239" s="227">
        <v>1073765.8600000001</v>
      </c>
      <c r="AU239" s="227">
        <v>385019</v>
      </c>
      <c r="AV239" s="227">
        <v>974224</v>
      </c>
      <c r="AW239" s="227">
        <v>57100</v>
      </c>
      <c r="AX239" s="227">
        <v>302234</v>
      </c>
      <c r="AY239" s="227">
        <v>-382833</v>
      </c>
      <c r="AZ239" s="227">
        <v>-192986</v>
      </c>
      <c r="BA239" s="227">
        <v>-21586</v>
      </c>
    </row>
    <row r="240" spans="1:53">
      <c r="A240" s="227" t="s">
        <v>1107</v>
      </c>
      <c r="B240" s="227">
        <v>9832160.25</v>
      </c>
      <c r="C240" s="227">
        <v>5131404</v>
      </c>
      <c r="D240" s="227">
        <v>2661697</v>
      </c>
      <c r="E240" s="227">
        <v>3782851</v>
      </c>
      <c r="F240" s="227">
        <v>20355714.030000001</v>
      </c>
      <c r="G240" s="227">
        <v>12806101</v>
      </c>
      <c r="H240" s="227">
        <v>9368377</v>
      </c>
      <c r="I240" s="227">
        <v>4173629</v>
      </c>
      <c r="J240" s="227">
        <v>19303452.68</v>
      </c>
      <c r="K240" s="227">
        <v>14339443</v>
      </c>
      <c r="L240" s="227">
        <v>9189449</v>
      </c>
      <c r="M240" s="227">
        <v>3459825</v>
      </c>
      <c r="N240" s="227">
        <v>28905738.870000001</v>
      </c>
      <c r="O240" s="227">
        <v>13234733</v>
      </c>
      <c r="P240" s="227">
        <v>7031355</v>
      </c>
      <c r="Q240" s="227">
        <v>4714389</v>
      </c>
      <c r="R240" s="227">
        <v>16174186.08</v>
      </c>
      <c r="S240" s="227">
        <v>11471678</v>
      </c>
      <c r="T240" s="227">
        <v>6833630</v>
      </c>
      <c r="U240" s="227">
        <v>3971952</v>
      </c>
      <c r="V240" s="227">
        <v>15118978.93</v>
      </c>
      <c r="W240" s="227">
        <v>10392387</v>
      </c>
      <c r="X240" s="227">
        <v>6562303</v>
      </c>
      <c r="Y240" s="227">
        <v>3387338</v>
      </c>
      <c r="Z240" s="227">
        <v>23440835.75</v>
      </c>
      <c r="AA240" s="227">
        <v>18717114</v>
      </c>
      <c r="AB240" s="227">
        <v>15047860</v>
      </c>
      <c r="AC240" s="227">
        <v>3270519</v>
      </c>
      <c r="AD240" s="227">
        <v>12213147.890000001</v>
      </c>
      <c r="AE240" s="227">
        <v>8671601</v>
      </c>
      <c r="AF240" s="227">
        <v>5381215</v>
      </c>
      <c r="AG240" s="227">
        <v>2665222</v>
      </c>
      <c r="AH240" s="227">
        <v>10956996.58</v>
      </c>
      <c r="AI240" s="227">
        <v>7816139</v>
      </c>
      <c r="AJ240" s="227">
        <v>5231411</v>
      </c>
      <c r="AK240" s="227">
        <v>2088731</v>
      </c>
      <c r="AL240" s="227">
        <v>8651100.1899999995</v>
      </c>
      <c r="AM240" s="227">
        <v>1884976</v>
      </c>
      <c r="AN240" s="227">
        <v>3220281</v>
      </c>
      <c r="AO240" s="227">
        <v>1157753</v>
      </c>
      <c r="AP240" s="227">
        <v>4984725.32</v>
      </c>
      <c r="AQ240" s="227">
        <v>3250810</v>
      </c>
      <c r="AR240" s="227">
        <v>2211563</v>
      </c>
      <c r="AS240" s="227">
        <v>1044167</v>
      </c>
      <c r="AT240" s="227">
        <v>6532310.29</v>
      </c>
      <c r="AU240" s="227">
        <v>4291361</v>
      </c>
      <c r="AV240" s="227">
        <v>3521215</v>
      </c>
      <c r="AW240" s="227">
        <v>1292432</v>
      </c>
      <c r="AX240" s="227">
        <v>3219269</v>
      </c>
      <c r="AY240" s="227">
        <v>2177223</v>
      </c>
      <c r="AZ240" s="227">
        <v>1206249</v>
      </c>
      <c r="BA240" s="227">
        <v>500375</v>
      </c>
    </row>
    <row r="241" spans="1:53">
      <c r="A241" s="227" t="s">
        <v>838</v>
      </c>
      <c r="B241" s="227">
        <v>0</v>
      </c>
      <c r="C241" s="227">
        <v>0</v>
      </c>
      <c r="D241" s="227">
        <v>0</v>
      </c>
      <c r="E241" s="227">
        <v>0</v>
      </c>
      <c r="F241" s="227">
        <v>0</v>
      </c>
      <c r="G241" s="227">
        <v>0</v>
      </c>
      <c r="H241" s="227">
        <v>0</v>
      </c>
      <c r="I241" s="227">
        <v>0</v>
      </c>
      <c r="J241" s="227">
        <v>0</v>
      </c>
      <c r="K241" s="227">
        <v>0</v>
      </c>
      <c r="L241" s="227">
        <v>0</v>
      </c>
      <c r="M241" s="227">
        <v>0</v>
      </c>
      <c r="N241" s="227">
        <v>0</v>
      </c>
      <c r="O241" s="227">
        <v>0</v>
      </c>
      <c r="P241" s="227">
        <v>0</v>
      </c>
      <c r="Q241" s="227">
        <v>0</v>
      </c>
      <c r="R241" s="227">
        <v>0</v>
      </c>
      <c r="S241" s="227">
        <v>0</v>
      </c>
      <c r="T241" s="227">
        <v>0</v>
      </c>
      <c r="U241" s="227">
        <v>0</v>
      </c>
      <c r="V241" s="227">
        <v>0</v>
      </c>
      <c r="W241" s="227">
        <v>0</v>
      </c>
      <c r="X241" s="227">
        <v>0</v>
      </c>
      <c r="Y241" s="227">
        <v>0</v>
      </c>
      <c r="Z241" s="227">
        <v>0</v>
      </c>
      <c r="AA241" s="227">
        <v>0</v>
      </c>
      <c r="AB241" s="227">
        <v>0</v>
      </c>
      <c r="AC241" s="227">
        <v>0</v>
      </c>
      <c r="AD241" s="227">
        <v>0</v>
      </c>
      <c r="AE241" s="227">
        <v>0</v>
      </c>
      <c r="AF241" s="227">
        <v>0</v>
      </c>
      <c r="AG241" s="227">
        <v>0</v>
      </c>
      <c r="AH241" s="227">
        <v>0</v>
      </c>
      <c r="AI241" s="227">
        <v>0</v>
      </c>
      <c r="AJ241" s="227">
        <v>0</v>
      </c>
      <c r="AK241" s="227">
        <v>0</v>
      </c>
      <c r="AL241" s="227">
        <v>0</v>
      </c>
      <c r="AM241" s="227">
        <v>0</v>
      </c>
      <c r="AN241" s="227">
        <v>0</v>
      </c>
      <c r="AO241" s="227">
        <v>-6837</v>
      </c>
      <c r="AP241" s="227">
        <v>-225723.76</v>
      </c>
      <c r="AQ241" s="227">
        <v>-203685</v>
      </c>
      <c r="AR241" s="227">
        <v>0</v>
      </c>
      <c r="AS241" s="227">
        <v>0</v>
      </c>
      <c r="AT241" s="227">
        <v>-27337.49</v>
      </c>
      <c r="AU241" s="227">
        <v>-22840</v>
      </c>
      <c r="AV241" s="227">
        <v>0</v>
      </c>
      <c r="AW241" s="227">
        <v>0</v>
      </c>
      <c r="AX241" s="227">
        <v>0</v>
      </c>
      <c r="AY241" s="227">
        <v>0</v>
      </c>
      <c r="AZ241" s="227">
        <v>0</v>
      </c>
      <c r="BA241" s="227">
        <v>0</v>
      </c>
    </row>
    <row r="242" spans="1:53">
      <c r="A242" s="227" t="s">
        <v>871</v>
      </c>
      <c r="B242" s="227">
        <v>0</v>
      </c>
      <c r="C242" s="227">
        <v>0</v>
      </c>
      <c r="D242" s="227">
        <v>0</v>
      </c>
      <c r="E242" s="227">
        <v>0</v>
      </c>
      <c r="F242" s="227">
        <v>0</v>
      </c>
      <c r="G242" s="227">
        <v>0</v>
      </c>
      <c r="H242" s="227">
        <v>0</v>
      </c>
      <c r="I242" s="227">
        <v>0</v>
      </c>
      <c r="J242" s="227">
        <v>0</v>
      </c>
      <c r="K242" s="227">
        <v>0</v>
      </c>
      <c r="L242" s="227">
        <v>0</v>
      </c>
      <c r="M242" s="227">
        <v>0</v>
      </c>
      <c r="N242" s="227">
        <v>0</v>
      </c>
      <c r="O242" s="227">
        <v>0</v>
      </c>
      <c r="P242" s="227">
        <v>0</v>
      </c>
      <c r="Q242" s="227">
        <v>0</v>
      </c>
      <c r="R242" s="227">
        <v>0</v>
      </c>
      <c r="S242" s="227">
        <v>0</v>
      </c>
      <c r="T242" s="227">
        <v>0</v>
      </c>
      <c r="U242" s="227">
        <v>0</v>
      </c>
      <c r="V242" s="227">
        <v>0</v>
      </c>
      <c r="W242" s="227">
        <v>0</v>
      </c>
      <c r="X242" s="227">
        <v>0</v>
      </c>
      <c r="Y242" s="227">
        <v>0</v>
      </c>
      <c r="Z242" s="227">
        <v>0</v>
      </c>
      <c r="AA242" s="227">
        <v>0</v>
      </c>
      <c r="AB242" s="227">
        <v>0</v>
      </c>
      <c r="AC242" s="227">
        <v>0</v>
      </c>
      <c r="AD242" s="227">
        <v>0</v>
      </c>
      <c r="AE242" s="227">
        <v>0</v>
      </c>
      <c r="AF242" s="227">
        <v>0</v>
      </c>
      <c r="AG242" s="227">
        <v>0</v>
      </c>
      <c r="AH242" s="227">
        <v>0</v>
      </c>
      <c r="AI242" s="227">
        <v>0</v>
      </c>
      <c r="AJ242" s="227">
        <v>0</v>
      </c>
      <c r="AK242" s="227">
        <v>0</v>
      </c>
      <c r="AL242" s="227">
        <v>0</v>
      </c>
      <c r="AM242" s="227">
        <v>0</v>
      </c>
      <c r="AN242" s="227">
        <v>0</v>
      </c>
      <c r="AO242" s="227">
        <v>0</v>
      </c>
      <c r="AP242" s="227">
        <v>-90</v>
      </c>
      <c r="AQ242" s="227">
        <v>-90</v>
      </c>
      <c r="AR242" s="227">
        <v>0</v>
      </c>
      <c r="AS242" s="227">
        <v>0</v>
      </c>
      <c r="AT242" s="227">
        <v>-60</v>
      </c>
      <c r="AU242" s="227">
        <v>-60</v>
      </c>
      <c r="AV242" s="227">
        <v>0</v>
      </c>
      <c r="AW242" s="227">
        <v>0</v>
      </c>
      <c r="AX242" s="227">
        <v>0</v>
      </c>
      <c r="AY242" s="227">
        <v>0</v>
      </c>
      <c r="AZ242" s="227">
        <v>0</v>
      </c>
      <c r="BA242" s="227">
        <v>0</v>
      </c>
    </row>
    <row r="243" spans="1:53">
      <c r="A243" s="227" t="s">
        <v>1108</v>
      </c>
      <c r="B243" s="227">
        <v>-2070794.58</v>
      </c>
      <c r="C243" s="227">
        <v>-1756695</v>
      </c>
      <c r="D243" s="227">
        <v>-376671</v>
      </c>
      <c r="E243" s="227">
        <v>-273038</v>
      </c>
      <c r="F243" s="227">
        <v>-2584463.89</v>
      </c>
      <c r="G243" s="227">
        <v>-2193256</v>
      </c>
      <c r="H243" s="227">
        <v>-1230611</v>
      </c>
      <c r="I243" s="227">
        <v>-289301</v>
      </c>
      <c r="J243" s="227">
        <v>-2164122.59</v>
      </c>
      <c r="K243" s="227">
        <v>-1962170</v>
      </c>
      <c r="L243" s="227">
        <v>-925556</v>
      </c>
      <c r="M243" s="227">
        <v>-204675</v>
      </c>
      <c r="N243" s="227">
        <v>-2306828.15</v>
      </c>
      <c r="O243" s="227">
        <v>-2026303</v>
      </c>
      <c r="P243" s="227">
        <v>-1118043</v>
      </c>
      <c r="Q243" s="227">
        <v>-217883</v>
      </c>
      <c r="R243" s="227">
        <v>-1801000.69</v>
      </c>
      <c r="S243" s="227">
        <v>-1606424</v>
      </c>
      <c r="T243" s="227">
        <v>-794877</v>
      </c>
      <c r="U243" s="227">
        <v>-205173</v>
      </c>
      <c r="V243" s="227">
        <v>-1420660.07</v>
      </c>
      <c r="W243" s="227">
        <v>-1209809</v>
      </c>
      <c r="X243" s="227">
        <v>-538990</v>
      </c>
      <c r="Y243" s="227">
        <v>-172888</v>
      </c>
      <c r="Z243" s="227">
        <v>-1674612.61</v>
      </c>
      <c r="AA243" s="227">
        <v>-1479360</v>
      </c>
      <c r="AB243" s="227">
        <v>-831837</v>
      </c>
      <c r="AC243" s="227">
        <v>-121876</v>
      </c>
      <c r="AD243" s="227">
        <v>-1188159.93</v>
      </c>
      <c r="AE243" s="227">
        <v>-1020629</v>
      </c>
      <c r="AF243" s="227">
        <v>-543974</v>
      </c>
      <c r="AG243" s="227">
        <v>-117482</v>
      </c>
      <c r="AH243" s="227">
        <v>-1095894.6299999999</v>
      </c>
      <c r="AI243" s="227">
        <v>-1007499</v>
      </c>
      <c r="AJ243" s="227">
        <v>-530105</v>
      </c>
      <c r="AK243" s="227">
        <v>-98634</v>
      </c>
      <c r="AL243" s="227">
        <v>-894886.69</v>
      </c>
      <c r="AM243" s="227">
        <v>-818762</v>
      </c>
      <c r="AN243" s="227">
        <v>-487854</v>
      </c>
      <c r="AO243" s="227">
        <v>-62411</v>
      </c>
      <c r="AP243" s="227">
        <v>-828455.28</v>
      </c>
      <c r="AQ243" s="227">
        <v>-741774</v>
      </c>
      <c r="AR243" s="227">
        <v>-273420</v>
      </c>
      <c r="AS243" s="227">
        <v>-49925</v>
      </c>
      <c r="AT243" s="227">
        <v>-927876.61</v>
      </c>
      <c r="AU243" s="227">
        <v>-738566</v>
      </c>
      <c r="AV243" s="227">
        <v>-399189</v>
      </c>
      <c r="AW243" s="227">
        <v>-50199</v>
      </c>
      <c r="AX243" s="227">
        <v>0</v>
      </c>
      <c r="AY243" s="227">
        <v>0</v>
      </c>
      <c r="AZ243" s="227">
        <v>0</v>
      </c>
      <c r="BA243" s="227">
        <v>0</v>
      </c>
    </row>
    <row r="244" spans="1:53">
      <c r="A244" s="227" t="s">
        <v>1109</v>
      </c>
      <c r="B244" s="227">
        <v>7761365.6699999999</v>
      </c>
      <c r="C244" s="227">
        <v>3374709</v>
      </c>
      <c r="D244" s="227">
        <v>2285026</v>
      </c>
      <c r="E244" s="227">
        <v>3509813</v>
      </c>
      <c r="F244" s="227">
        <v>17771250.140000001</v>
      </c>
      <c r="G244" s="227">
        <v>10612845</v>
      </c>
      <c r="H244" s="227">
        <v>8137766</v>
      </c>
      <c r="I244" s="227">
        <v>3884328</v>
      </c>
      <c r="J244" s="227">
        <v>17139330.100000001</v>
      </c>
      <c r="K244" s="227">
        <v>12377273</v>
      </c>
      <c r="L244" s="227">
        <v>8263893</v>
      </c>
      <c r="M244" s="227">
        <v>3255150</v>
      </c>
      <c r="N244" s="227">
        <v>26598910.719999999</v>
      </c>
      <c r="O244" s="227">
        <v>11208430</v>
      </c>
      <c r="P244" s="227">
        <v>5913312</v>
      </c>
      <c r="Q244" s="227">
        <v>4496506</v>
      </c>
      <c r="R244" s="227">
        <v>14373185.4</v>
      </c>
      <c r="S244" s="227">
        <v>9865254</v>
      </c>
      <c r="T244" s="227">
        <v>6038753</v>
      </c>
      <c r="U244" s="227">
        <v>3766779</v>
      </c>
      <c r="V244" s="227">
        <v>13698318.859999999</v>
      </c>
      <c r="W244" s="227">
        <v>9182578</v>
      </c>
      <c r="X244" s="227">
        <v>6023313</v>
      </c>
      <c r="Y244" s="227">
        <v>3214450</v>
      </c>
      <c r="Z244" s="227">
        <v>21766223.140000001</v>
      </c>
      <c r="AA244" s="227">
        <v>17237754</v>
      </c>
      <c r="AB244" s="227">
        <v>14216023</v>
      </c>
      <c r="AC244" s="227">
        <v>3148643</v>
      </c>
      <c r="AD244" s="227">
        <v>11024987.960000001</v>
      </c>
      <c r="AE244" s="227">
        <v>7650972</v>
      </c>
      <c r="AF244" s="227">
        <v>4837241</v>
      </c>
      <c r="AG244" s="227">
        <v>2547740</v>
      </c>
      <c r="AH244" s="227">
        <v>9861101.9499999993</v>
      </c>
      <c r="AI244" s="227">
        <v>6808640</v>
      </c>
      <c r="AJ244" s="227">
        <v>4701306</v>
      </c>
      <c r="AK244" s="227">
        <v>1990097</v>
      </c>
      <c r="AL244" s="227">
        <v>7756213.4900000002</v>
      </c>
      <c r="AM244" s="227">
        <v>1066214</v>
      </c>
      <c r="AN244" s="227">
        <v>2732427</v>
      </c>
      <c r="AO244" s="227">
        <v>1088505</v>
      </c>
      <c r="AP244" s="227">
        <v>3930456.28</v>
      </c>
      <c r="AQ244" s="227">
        <v>2305261</v>
      </c>
      <c r="AR244" s="227">
        <v>1938143</v>
      </c>
      <c r="AS244" s="227">
        <v>994242</v>
      </c>
      <c r="AT244" s="227">
        <v>5577036.2000000002</v>
      </c>
      <c r="AU244" s="227">
        <v>3529895</v>
      </c>
      <c r="AV244" s="227">
        <v>3122026</v>
      </c>
      <c r="AW244" s="227">
        <v>1242233</v>
      </c>
      <c r="AX244" s="227">
        <v>3219269</v>
      </c>
      <c r="AY244" s="227">
        <v>2177223</v>
      </c>
      <c r="AZ244" s="227">
        <v>1206249</v>
      </c>
      <c r="BA244" s="227">
        <v>500375</v>
      </c>
    </row>
    <row r="245" spans="1:53">
      <c r="A245" s="227" t="s">
        <v>1110</v>
      </c>
      <c r="B245" s="227"/>
      <c r="C245" s="227"/>
      <c r="D245" s="227"/>
      <c r="E245" s="227"/>
      <c r="F245" s="227"/>
      <c r="G245" s="227"/>
      <c r="H245" s="227"/>
      <c r="I245" s="227"/>
      <c r="J245" s="227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  <c r="AA245" s="227"/>
      <c r="AB245" s="227"/>
      <c r="AC245" s="227"/>
      <c r="AD245" s="227"/>
      <c r="AE245" s="227"/>
      <c r="AF245" s="227"/>
      <c r="AG245" s="227"/>
      <c r="AH245" s="227"/>
      <c r="AI245" s="227"/>
      <c r="AJ245" s="227"/>
      <c r="AK245" s="227"/>
      <c r="AL245" s="227"/>
      <c r="AM245" s="227"/>
      <c r="AN245" s="227"/>
      <c r="AO245" s="227"/>
      <c r="AP245" s="227"/>
      <c r="AQ245" s="227"/>
      <c r="AR245" s="227"/>
      <c r="AS245" s="227"/>
      <c r="AT245" s="227"/>
      <c r="AU245" s="227"/>
      <c r="AV245" s="227"/>
      <c r="AW245" s="227"/>
      <c r="AX245" s="227"/>
      <c r="AY245" s="227"/>
      <c r="AZ245" s="227"/>
      <c r="BA245" s="227"/>
    </row>
    <row r="246" spans="1:53">
      <c r="A246" s="227" t="s">
        <v>1111</v>
      </c>
      <c r="B246" s="227">
        <v>-993414.4</v>
      </c>
      <c r="C246" s="227">
        <v>0</v>
      </c>
      <c r="D246" s="227">
        <v>0</v>
      </c>
      <c r="E246" s="227">
        <v>0</v>
      </c>
      <c r="F246" s="227">
        <v>-947371.61</v>
      </c>
      <c r="G246" s="227">
        <v>-673696</v>
      </c>
      <c r="H246" s="227">
        <v>42608</v>
      </c>
      <c r="I246" s="227">
        <v>-267651</v>
      </c>
      <c r="J246" s="227">
        <v>2910997.71</v>
      </c>
      <c r="K246" s="227">
        <v>2905681</v>
      </c>
      <c r="L246" s="227">
        <v>2950661</v>
      </c>
      <c r="M246" s="227">
        <v>636135</v>
      </c>
      <c r="N246" s="227">
        <v>-2349227.59</v>
      </c>
      <c r="O246" s="227">
        <v>552745</v>
      </c>
      <c r="P246" s="227">
        <v>552746</v>
      </c>
      <c r="Q246" s="227">
        <v>-63467</v>
      </c>
      <c r="R246" s="227">
        <v>1034021.47</v>
      </c>
      <c r="S246" s="227">
        <v>470100</v>
      </c>
      <c r="T246" s="227">
        <v>1105286</v>
      </c>
      <c r="U246" s="227">
        <v>-1330081</v>
      </c>
      <c r="V246" s="227">
        <v>-461344.69</v>
      </c>
      <c r="W246" s="227">
        <v>627932</v>
      </c>
      <c r="X246" s="227">
        <v>1126868</v>
      </c>
      <c r="Y246" s="227">
        <v>-266525</v>
      </c>
      <c r="Z246" s="227">
        <v>-1165957.58</v>
      </c>
      <c r="AA246" s="227">
        <v>-10000</v>
      </c>
      <c r="AB246" s="227">
        <v>-409999</v>
      </c>
      <c r="AC246" s="227">
        <v>0</v>
      </c>
      <c r="AD246" s="227">
        <v>1198410.97</v>
      </c>
      <c r="AE246" s="227">
        <v>898829</v>
      </c>
      <c r="AF246" s="227">
        <v>-912834</v>
      </c>
      <c r="AG246" s="227">
        <v>-848371</v>
      </c>
      <c r="AH246" s="227">
        <v>-1198214.17</v>
      </c>
      <c r="AI246" s="227">
        <v>-1547563</v>
      </c>
      <c r="AJ246" s="227">
        <v>-149906</v>
      </c>
      <c r="AK246" s="227">
        <v>-699544</v>
      </c>
      <c r="AL246" s="227">
        <v>751936.85</v>
      </c>
      <c r="AM246" s="227">
        <v>751638</v>
      </c>
      <c r="AN246" s="227">
        <v>751008</v>
      </c>
      <c r="AO246" s="227">
        <v>749040</v>
      </c>
      <c r="AP246" s="227">
        <v>-51649.87</v>
      </c>
      <c r="AQ246" s="227">
        <v>8672</v>
      </c>
      <c r="AR246" s="227">
        <v>-1022368</v>
      </c>
      <c r="AS246" s="227">
        <v>-696873</v>
      </c>
      <c r="AT246" s="227">
        <v>459125.62</v>
      </c>
      <c r="AU246" s="227">
        <v>753490</v>
      </c>
      <c r="AV246" s="227">
        <v>429045</v>
      </c>
      <c r="AW246" s="227">
        <v>0</v>
      </c>
      <c r="AX246" s="227">
        <v>0</v>
      </c>
      <c r="AY246" s="227">
        <v>0</v>
      </c>
      <c r="AZ246" s="227">
        <v>0</v>
      </c>
      <c r="BA246" s="227">
        <v>0</v>
      </c>
    </row>
    <row r="247" spans="1:53">
      <c r="A247" s="227" t="s">
        <v>1112</v>
      </c>
      <c r="B247" s="227">
        <v>0</v>
      </c>
      <c r="C247" s="227">
        <v>0</v>
      </c>
      <c r="D247" s="227">
        <v>0</v>
      </c>
      <c r="E247" s="227">
        <v>0</v>
      </c>
      <c r="F247" s="227">
        <v>0</v>
      </c>
      <c r="G247" s="227">
        <v>560349</v>
      </c>
      <c r="H247" s="227">
        <v>509951</v>
      </c>
      <c r="I247" s="227">
        <v>509951</v>
      </c>
      <c r="J247" s="227">
        <v>0</v>
      </c>
      <c r="K247" s="227">
        <v>42259</v>
      </c>
      <c r="L247" s="227">
        <v>31810</v>
      </c>
      <c r="M247" s="227">
        <v>0</v>
      </c>
      <c r="N247" s="227">
        <v>0</v>
      </c>
      <c r="O247" s="227">
        <v>0</v>
      </c>
      <c r="P247" s="227">
        <v>0</v>
      </c>
      <c r="Q247" s="227">
        <v>0</v>
      </c>
      <c r="R247" s="227">
        <v>1200</v>
      </c>
      <c r="S247" s="227">
        <v>1200</v>
      </c>
      <c r="T247" s="227">
        <v>150</v>
      </c>
      <c r="U247" s="227">
        <v>0</v>
      </c>
      <c r="V247" s="227">
        <v>0</v>
      </c>
      <c r="W247" s="227">
        <v>0</v>
      </c>
      <c r="X247" s="227">
        <v>0</v>
      </c>
      <c r="Y247" s="227">
        <v>0</v>
      </c>
      <c r="Z247" s="227">
        <v>0</v>
      </c>
      <c r="AA247" s="227">
        <v>0</v>
      </c>
      <c r="AB247" s="227">
        <v>0</v>
      </c>
      <c r="AC247" s="227">
        <v>0</v>
      </c>
      <c r="AD247" s="227">
        <v>0</v>
      </c>
      <c r="AE247" s="227">
        <v>0</v>
      </c>
      <c r="AF247" s="227">
        <v>0</v>
      </c>
      <c r="AG247" s="227">
        <v>0</v>
      </c>
      <c r="AH247" s="227">
        <v>0</v>
      </c>
      <c r="AI247" s="227">
        <v>0</v>
      </c>
      <c r="AJ247" s="227">
        <v>0</v>
      </c>
      <c r="AK247" s="227">
        <v>0</v>
      </c>
      <c r="AL247" s="227">
        <v>0</v>
      </c>
      <c r="AM247" s="227">
        <v>0</v>
      </c>
      <c r="AN247" s="227">
        <v>0</v>
      </c>
      <c r="AO247" s="227">
        <v>0</v>
      </c>
      <c r="AP247" s="227">
        <v>0</v>
      </c>
      <c r="AQ247" s="227">
        <v>0</v>
      </c>
      <c r="AR247" s="227">
        <v>0</v>
      </c>
      <c r="AS247" s="227">
        <v>0</v>
      </c>
      <c r="AT247" s="227">
        <v>0</v>
      </c>
      <c r="AU247" s="227">
        <v>0</v>
      </c>
      <c r="AV247" s="227">
        <v>0</v>
      </c>
      <c r="AW247" s="227">
        <v>434299</v>
      </c>
      <c r="AX247" s="227">
        <v>1690875</v>
      </c>
      <c r="AY247" s="227">
        <v>1168480</v>
      </c>
      <c r="AZ247" s="227">
        <v>2313981</v>
      </c>
      <c r="BA247" s="227">
        <v>1222499</v>
      </c>
    </row>
    <row r="248" spans="1:53">
      <c r="A248" s="227" t="s">
        <v>1113</v>
      </c>
      <c r="B248" s="227">
        <v>0</v>
      </c>
      <c r="C248" s="227">
        <v>-1018481</v>
      </c>
      <c r="D248" s="227">
        <v>-583564</v>
      </c>
      <c r="E248" s="227">
        <v>-3874001</v>
      </c>
      <c r="F248" s="227">
        <v>-98298.43</v>
      </c>
      <c r="G248" s="227">
        <v>-98298</v>
      </c>
      <c r="H248" s="227">
        <v>-73125</v>
      </c>
      <c r="I248" s="227">
        <v>-73125</v>
      </c>
      <c r="J248" s="227">
        <v>-9755551.2300000004</v>
      </c>
      <c r="K248" s="227">
        <v>-2161814</v>
      </c>
      <c r="L248" s="227">
        <v>-2147314</v>
      </c>
      <c r="M248" s="227">
        <v>0</v>
      </c>
      <c r="N248" s="227">
        <v>0</v>
      </c>
      <c r="O248" s="227">
        <v>0</v>
      </c>
      <c r="P248" s="227">
        <v>0</v>
      </c>
      <c r="Q248" s="227">
        <v>0</v>
      </c>
      <c r="R248" s="227">
        <v>-2253.77</v>
      </c>
      <c r="S248" s="227">
        <v>-2226</v>
      </c>
      <c r="T248" s="227">
        <v>-2253</v>
      </c>
      <c r="U248" s="227">
        <v>0</v>
      </c>
      <c r="V248" s="227">
        <v>0</v>
      </c>
      <c r="W248" s="227">
        <v>0</v>
      </c>
      <c r="X248" s="227">
        <v>0</v>
      </c>
      <c r="Y248" s="227">
        <v>0</v>
      </c>
      <c r="Z248" s="227">
        <v>0</v>
      </c>
      <c r="AA248" s="227">
        <v>0</v>
      </c>
      <c r="AB248" s="227">
        <v>0</v>
      </c>
      <c r="AC248" s="227">
        <v>0</v>
      </c>
      <c r="AD248" s="227">
        <v>0</v>
      </c>
      <c r="AE248" s="227">
        <v>0</v>
      </c>
      <c r="AF248" s="227">
        <v>0</v>
      </c>
      <c r="AG248" s="227">
        <v>0</v>
      </c>
      <c r="AH248" s="227">
        <v>0</v>
      </c>
      <c r="AI248" s="227">
        <v>0</v>
      </c>
      <c r="AJ248" s="227">
        <v>0</v>
      </c>
      <c r="AK248" s="227">
        <v>0</v>
      </c>
      <c r="AL248" s="227">
        <v>0</v>
      </c>
      <c r="AM248" s="227">
        <v>0</v>
      </c>
      <c r="AN248" s="227">
        <v>0</v>
      </c>
      <c r="AO248" s="227">
        <v>0</v>
      </c>
      <c r="AP248" s="227">
        <v>0</v>
      </c>
      <c r="AQ248" s="227">
        <v>0</v>
      </c>
      <c r="AR248" s="227">
        <v>0</v>
      </c>
      <c r="AS248" s="227">
        <v>0</v>
      </c>
      <c r="AT248" s="227">
        <v>-811066.99</v>
      </c>
      <c r="AU248" s="227">
        <v>0</v>
      </c>
      <c r="AV248" s="227">
        <v>0</v>
      </c>
      <c r="AW248" s="227">
        <v>0</v>
      </c>
      <c r="AX248" s="227">
        <v>0</v>
      </c>
      <c r="AY248" s="227">
        <v>0</v>
      </c>
      <c r="AZ248" s="227">
        <v>0</v>
      </c>
      <c r="BA248" s="227">
        <v>0</v>
      </c>
    </row>
    <row r="249" spans="1:53">
      <c r="A249" s="227" t="s">
        <v>1114</v>
      </c>
      <c r="B249" s="227">
        <v>683683.54</v>
      </c>
      <c r="C249" s="227">
        <v>683684</v>
      </c>
      <c r="D249" s="227">
        <v>683684</v>
      </c>
      <c r="E249" s="227">
        <v>683684</v>
      </c>
      <c r="F249" s="227">
        <v>560349.25</v>
      </c>
      <c r="G249" s="227">
        <v>0</v>
      </c>
      <c r="H249" s="227">
        <v>0</v>
      </c>
      <c r="I249" s="227">
        <v>0</v>
      </c>
      <c r="J249" s="227">
        <v>65525.27</v>
      </c>
      <c r="K249" s="227">
        <v>9896</v>
      </c>
      <c r="L249" s="227">
        <v>0</v>
      </c>
      <c r="M249" s="227">
        <v>0</v>
      </c>
      <c r="N249" s="227">
        <v>0</v>
      </c>
      <c r="O249" s="227">
        <v>0</v>
      </c>
      <c r="P249" s="227">
        <v>0</v>
      </c>
      <c r="Q249" s="227">
        <v>0</v>
      </c>
      <c r="R249" s="227">
        <v>0</v>
      </c>
      <c r="S249" s="227">
        <v>0</v>
      </c>
      <c r="T249" s="227">
        <v>0</v>
      </c>
      <c r="U249" s="227">
        <v>0</v>
      </c>
      <c r="V249" s="227">
        <v>0</v>
      </c>
      <c r="W249" s="227">
        <v>0</v>
      </c>
      <c r="X249" s="227">
        <v>0</v>
      </c>
      <c r="Y249" s="227">
        <v>0</v>
      </c>
      <c r="Z249" s="227">
        <v>0</v>
      </c>
      <c r="AA249" s="227">
        <v>0</v>
      </c>
      <c r="AB249" s="227">
        <v>0</v>
      </c>
      <c r="AC249" s="227">
        <v>0</v>
      </c>
      <c r="AD249" s="227">
        <v>0</v>
      </c>
      <c r="AE249" s="227">
        <v>0</v>
      </c>
      <c r="AF249" s="227">
        <v>0</v>
      </c>
      <c r="AG249" s="227">
        <v>0</v>
      </c>
      <c r="AH249" s="227">
        <v>0</v>
      </c>
      <c r="AI249" s="227">
        <v>0</v>
      </c>
      <c r="AJ249" s="227">
        <v>0</v>
      </c>
      <c r="AK249" s="227">
        <v>0</v>
      </c>
      <c r="AL249" s="227">
        <v>0</v>
      </c>
      <c r="AM249" s="227">
        <v>0</v>
      </c>
      <c r="AN249" s="227">
        <v>0</v>
      </c>
      <c r="AO249" s="227">
        <v>0</v>
      </c>
      <c r="AP249" s="227">
        <v>0</v>
      </c>
      <c r="AQ249" s="227">
        <v>0</v>
      </c>
      <c r="AR249" s="227">
        <v>0</v>
      </c>
      <c r="AS249" s="227">
        <v>0</v>
      </c>
      <c r="AT249" s="227">
        <v>0</v>
      </c>
      <c r="AU249" s="227">
        <v>0</v>
      </c>
      <c r="AV249" s="227">
        <v>0</v>
      </c>
      <c r="AW249" s="227">
        <v>0</v>
      </c>
      <c r="AX249" s="227">
        <v>0</v>
      </c>
      <c r="AY249" s="227">
        <v>0</v>
      </c>
      <c r="AZ249" s="227">
        <v>0</v>
      </c>
      <c r="BA249" s="227">
        <v>0</v>
      </c>
    </row>
    <row r="250" spans="1:53">
      <c r="A250" s="227" t="s">
        <v>1115</v>
      </c>
      <c r="B250" s="227">
        <v>-108358</v>
      </c>
      <c r="C250" s="227">
        <v>-100708</v>
      </c>
      <c r="D250" s="227">
        <v>-94501</v>
      </c>
      <c r="E250" s="227">
        <v>-17508</v>
      </c>
      <c r="F250" s="227">
        <v>-2126027.4</v>
      </c>
      <c r="G250" s="227">
        <v>-4400453</v>
      </c>
      <c r="H250" s="227">
        <v>-2090837</v>
      </c>
      <c r="I250" s="227">
        <v>0</v>
      </c>
      <c r="J250" s="227">
        <v>-2222662.56</v>
      </c>
      <c r="K250" s="227">
        <v>-75348</v>
      </c>
      <c r="L250" s="227">
        <v>-49848</v>
      </c>
      <c r="M250" s="227">
        <v>-19248</v>
      </c>
      <c r="N250" s="227">
        <v>-669158.64</v>
      </c>
      <c r="O250" s="227">
        <v>-1188665</v>
      </c>
      <c r="P250" s="227">
        <v>-551267</v>
      </c>
      <c r="Q250" s="227">
        <v>-182176</v>
      </c>
      <c r="R250" s="227">
        <v>-528248.78</v>
      </c>
      <c r="S250" s="227">
        <v>-395596</v>
      </c>
      <c r="T250" s="227">
        <v>-89417</v>
      </c>
      <c r="U250" s="227">
        <v>-32300</v>
      </c>
      <c r="V250" s="227">
        <v>-60943.38</v>
      </c>
      <c r="W250" s="227">
        <v>0</v>
      </c>
      <c r="X250" s="227">
        <v>0</v>
      </c>
      <c r="Y250" s="227">
        <v>0</v>
      </c>
      <c r="Z250" s="227">
        <v>-2033904.96</v>
      </c>
      <c r="AA250" s="227">
        <v>-2033905</v>
      </c>
      <c r="AB250" s="227">
        <v>-2033905</v>
      </c>
      <c r="AC250" s="227">
        <v>0</v>
      </c>
      <c r="AD250" s="227">
        <v>0</v>
      </c>
      <c r="AE250" s="227">
        <v>0</v>
      </c>
      <c r="AF250" s="227">
        <v>0</v>
      </c>
      <c r="AG250" s="227">
        <v>0</v>
      </c>
      <c r="AH250" s="227">
        <v>-564744.07999999996</v>
      </c>
      <c r="AI250" s="227">
        <v>-564744</v>
      </c>
      <c r="AJ250" s="227">
        <v>0</v>
      </c>
      <c r="AK250" s="227">
        <v>0</v>
      </c>
      <c r="AL250" s="227">
        <v>-1242.05</v>
      </c>
      <c r="AM250" s="227">
        <v>-1241</v>
      </c>
      <c r="AN250" s="227">
        <v>0</v>
      </c>
      <c r="AO250" s="227">
        <v>0</v>
      </c>
      <c r="AP250" s="227">
        <v>0</v>
      </c>
      <c r="AQ250" s="227">
        <v>0</v>
      </c>
      <c r="AR250" s="227">
        <v>0</v>
      </c>
      <c r="AS250" s="227">
        <v>0</v>
      </c>
      <c r="AT250" s="227">
        <v>0</v>
      </c>
      <c r="AU250" s="227">
        <v>0</v>
      </c>
      <c r="AV250" s="227">
        <v>0</v>
      </c>
      <c r="AW250" s="227">
        <v>0</v>
      </c>
      <c r="AX250" s="227">
        <v>0</v>
      </c>
      <c r="AY250" s="227">
        <v>0</v>
      </c>
      <c r="AZ250" s="227">
        <v>0</v>
      </c>
      <c r="BA250" s="227">
        <v>0</v>
      </c>
    </row>
    <row r="251" spans="1:53">
      <c r="A251" s="227" t="s">
        <v>1116</v>
      </c>
      <c r="B251" s="227">
        <v>-568731.67000000004</v>
      </c>
      <c r="C251" s="227">
        <v>-506842</v>
      </c>
      <c r="D251" s="227">
        <v>-943717</v>
      </c>
      <c r="E251" s="227">
        <v>-328875</v>
      </c>
      <c r="F251" s="227">
        <v>-551299.49</v>
      </c>
      <c r="G251" s="227">
        <v>-194500</v>
      </c>
      <c r="H251" s="227">
        <v>-15529</v>
      </c>
      <c r="I251" s="227">
        <v>-6375</v>
      </c>
      <c r="J251" s="227">
        <v>-56202.75</v>
      </c>
      <c r="K251" s="227">
        <v>-16882</v>
      </c>
      <c r="L251" s="227">
        <v>-5152</v>
      </c>
      <c r="M251" s="227">
        <v>-5152</v>
      </c>
      <c r="N251" s="227">
        <v>-130833.65</v>
      </c>
      <c r="O251" s="227">
        <v>-130834</v>
      </c>
      <c r="P251" s="227">
        <v>-130834</v>
      </c>
      <c r="Q251" s="227">
        <v>0</v>
      </c>
      <c r="R251" s="227">
        <v>0</v>
      </c>
      <c r="S251" s="227">
        <v>0</v>
      </c>
      <c r="T251" s="227">
        <v>0</v>
      </c>
      <c r="U251" s="227">
        <v>0</v>
      </c>
      <c r="V251" s="227">
        <v>0</v>
      </c>
      <c r="W251" s="227">
        <v>0</v>
      </c>
      <c r="X251" s="227">
        <v>0</v>
      </c>
      <c r="Y251" s="227">
        <v>0</v>
      </c>
      <c r="Z251" s="227">
        <v>0</v>
      </c>
      <c r="AA251" s="227">
        <v>0</v>
      </c>
      <c r="AB251" s="227">
        <v>0</v>
      </c>
      <c r="AC251" s="227">
        <v>0</v>
      </c>
      <c r="AD251" s="227">
        <v>0</v>
      </c>
      <c r="AE251" s="227">
        <v>0</v>
      </c>
      <c r="AF251" s="227">
        <v>0</v>
      </c>
      <c r="AG251" s="227">
        <v>0</v>
      </c>
      <c r="AH251" s="227">
        <v>0</v>
      </c>
      <c r="AI251" s="227">
        <v>0</v>
      </c>
      <c r="AJ251" s="227">
        <v>0</v>
      </c>
      <c r="AK251" s="227">
        <v>0</v>
      </c>
      <c r="AL251" s="227">
        <v>0</v>
      </c>
      <c r="AM251" s="227">
        <v>0</v>
      </c>
      <c r="AN251" s="227">
        <v>0</v>
      </c>
      <c r="AO251" s="227">
        <v>0</v>
      </c>
      <c r="AP251" s="227">
        <v>162739.32</v>
      </c>
      <c r="AQ251" s="227">
        <v>162739</v>
      </c>
      <c r="AR251" s="227">
        <v>0</v>
      </c>
      <c r="AS251" s="227">
        <v>0</v>
      </c>
      <c r="AT251" s="227">
        <v>0</v>
      </c>
      <c r="AU251" s="227">
        <v>0</v>
      </c>
      <c r="AV251" s="227">
        <v>0</v>
      </c>
      <c r="AW251" s="227">
        <v>0</v>
      </c>
      <c r="AX251" s="227">
        <v>0</v>
      </c>
      <c r="AY251" s="227">
        <v>0</v>
      </c>
      <c r="AZ251" s="227">
        <v>0</v>
      </c>
      <c r="BA251" s="227">
        <v>0</v>
      </c>
    </row>
    <row r="252" spans="1:53">
      <c r="A252" s="227" t="s">
        <v>1117</v>
      </c>
      <c r="B252" s="227">
        <v>-568731.67000000004</v>
      </c>
      <c r="C252" s="227">
        <v>-506842</v>
      </c>
      <c r="D252" s="227">
        <v>-943717</v>
      </c>
      <c r="E252" s="227">
        <v>-328875</v>
      </c>
      <c r="F252" s="227">
        <v>-551299.49</v>
      </c>
      <c r="G252" s="227">
        <v>-194500</v>
      </c>
      <c r="H252" s="227">
        <v>-15529</v>
      </c>
      <c r="I252" s="227">
        <v>-6375</v>
      </c>
      <c r="J252" s="227">
        <v>-56202.75</v>
      </c>
      <c r="K252" s="227">
        <v>-16882</v>
      </c>
      <c r="L252" s="227">
        <v>-5152</v>
      </c>
      <c r="M252" s="227">
        <v>-5152</v>
      </c>
      <c r="N252" s="227">
        <v>-130833.65</v>
      </c>
      <c r="O252" s="227">
        <v>-130834</v>
      </c>
      <c r="P252" s="227">
        <v>-130834</v>
      </c>
      <c r="Q252" s="227">
        <v>0</v>
      </c>
      <c r="R252" s="227">
        <v>0</v>
      </c>
      <c r="S252" s="227">
        <v>0</v>
      </c>
      <c r="T252" s="227">
        <v>0</v>
      </c>
      <c r="U252" s="227">
        <v>0</v>
      </c>
      <c r="V252" s="227">
        <v>0</v>
      </c>
      <c r="W252" s="227">
        <v>0</v>
      </c>
      <c r="X252" s="227">
        <v>0</v>
      </c>
      <c r="Y252" s="227">
        <v>0</v>
      </c>
      <c r="Z252" s="227">
        <v>0</v>
      </c>
      <c r="AA252" s="227">
        <v>0</v>
      </c>
      <c r="AB252" s="227">
        <v>0</v>
      </c>
      <c r="AC252" s="227">
        <v>0</v>
      </c>
      <c r="AD252" s="227">
        <v>0</v>
      </c>
      <c r="AE252" s="227">
        <v>0</v>
      </c>
      <c r="AF252" s="227">
        <v>0</v>
      </c>
      <c r="AG252" s="227">
        <v>0</v>
      </c>
      <c r="AH252" s="227">
        <v>0</v>
      </c>
      <c r="AI252" s="227">
        <v>0</v>
      </c>
      <c r="AJ252" s="227">
        <v>0</v>
      </c>
      <c r="AK252" s="227">
        <v>0</v>
      </c>
      <c r="AL252" s="227">
        <v>0</v>
      </c>
      <c r="AM252" s="227">
        <v>0</v>
      </c>
      <c r="AN252" s="227">
        <v>0</v>
      </c>
      <c r="AO252" s="227">
        <v>0</v>
      </c>
      <c r="AP252" s="227">
        <v>162739.32</v>
      </c>
      <c r="AQ252" s="227">
        <v>162739</v>
      </c>
      <c r="AR252" s="227">
        <v>0</v>
      </c>
      <c r="AS252" s="227">
        <v>0</v>
      </c>
      <c r="AT252" s="227">
        <v>0</v>
      </c>
      <c r="AU252" s="227">
        <v>0</v>
      </c>
      <c r="AV252" s="227">
        <v>0</v>
      </c>
      <c r="AW252" s="227">
        <v>0</v>
      </c>
      <c r="AX252" s="227">
        <v>0</v>
      </c>
      <c r="AY252" s="227">
        <v>0</v>
      </c>
      <c r="AZ252" s="227">
        <v>0</v>
      </c>
      <c r="BA252" s="227">
        <v>0</v>
      </c>
    </row>
    <row r="253" spans="1:53">
      <c r="A253" s="227" t="s">
        <v>1118</v>
      </c>
      <c r="B253" s="227">
        <v>169810</v>
      </c>
      <c r="C253" s="227">
        <v>169810</v>
      </c>
      <c r="D253" s="227">
        <v>574810</v>
      </c>
      <c r="E253" s="227">
        <v>398810</v>
      </c>
      <c r="F253" s="227">
        <v>0</v>
      </c>
      <c r="G253" s="227">
        <v>0</v>
      </c>
      <c r="H253" s="227">
        <v>0</v>
      </c>
      <c r="I253" s="227">
        <v>0</v>
      </c>
      <c r="J253" s="227">
        <v>62650.400000000001</v>
      </c>
      <c r="K253" s="227">
        <v>62650</v>
      </c>
      <c r="L253" s="227">
        <v>0</v>
      </c>
      <c r="M253" s="227">
        <v>0</v>
      </c>
      <c r="N253" s="227">
        <v>0</v>
      </c>
      <c r="O253" s="227">
        <v>0</v>
      </c>
      <c r="P253" s="227">
        <v>0</v>
      </c>
      <c r="Q253" s="227">
        <v>0</v>
      </c>
      <c r="R253" s="227">
        <v>0</v>
      </c>
      <c r="S253" s="227">
        <v>0</v>
      </c>
      <c r="T253" s="227">
        <v>0</v>
      </c>
      <c r="U253" s="227">
        <v>0</v>
      </c>
      <c r="V253" s="227">
        <v>0</v>
      </c>
      <c r="W253" s="227">
        <v>0</v>
      </c>
      <c r="X253" s="227">
        <v>0</v>
      </c>
      <c r="Y253" s="227">
        <v>0</v>
      </c>
      <c r="Z253" s="227">
        <v>0</v>
      </c>
      <c r="AA253" s="227">
        <v>0</v>
      </c>
      <c r="AB253" s="227">
        <v>0</v>
      </c>
      <c r="AC253" s="227">
        <v>0</v>
      </c>
      <c r="AD253" s="227">
        <v>0</v>
      </c>
      <c r="AE253" s="227">
        <v>0</v>
      </c>
      <c r="AF253" s="227">
        <v>0</v>
      </c>
      <c r="AG253" s="227">
        <v>0</v>
      </c>
      <c r="AH253" s="227">
        <v>0</v>
      </c>
      <c r="AI253" s="227">
        <v>0</v>
      </c>
      <c r="AJ253" s="227">
        <v>0</v>
      </c>
      <c r="AK253" s="227">
        <v>0</v>
      </c>
      <c r="AL253" s="227">
        <v>0</v>
      </c>
      <c r="AM253" s="227">
        <v>0</v>
      </c>
      <c r="AN253" s="227">
        <v>0</v>
      </c>
      <c r="AO253" s="227">
        <v>0</v>
      </c>
      <c r="AP253" s="227">
        <v>0</v>
      </c>
      <c r="AQ253" s="227">
        <v>0</v>
      </c>
      <c r="AR253" s="227">
        <v>162739</v>
      </c>
      <c r="AS253" s="227">
        <v>162739</v>
      </c>
      <c r="AT253" s="227">
        <v>0</v>
      </c>
      <c r="AU253" s="227">
        <v>0</v>
      </c>
      <c r="AV253" s="227">
        <v>0</v>
      </c>
      <c r="AW253" s="227">
        <v>0</v>
      </c>
      <c r="AX253" s="227">
        <v>12167</v>
      </c>
      <c r="AY253" s="227">
        <v>12167</v>
      </c>
      <c r="AZ253" s="227">
        <v>12167</v>
      </c>
      <c r="BA253" s="227">
        <v>12167</v>
      </c>
    </row>
    <row r="254" spans="1:53">
      <c r="A254" s="227" t="s">
        <v>1119</v>
      </c>
      <c r="B254" s="227">
        <v>0</v>
      </c>
      <c r="C254" s="227">
        <v>0</v>
      </c>
      <c r="D254" s="227">
        <v>0</v>
      </c>
      <c r="E254" s="227">
        <v>0</v>
      </c>
      <c r="F254" s="227">
        <v>0</v>
      </c>
      <c r="G254" s="227">
        <v>0</v>
      </c>
      <c r="H254" s="227">
        <v>0</v>
      </c>
      <c r="I254" s="227">
        <v>0</v>
      </c>
      <c r="J254" s="227">
        <v>0</v>
      </c>
      <c r="K254" s="227">
        <v>0</v>
      </c>
      <c r="L254" s="227">
        <v>0</v>
      </c>
      <c r="M254" s="227">
        <v>0</v>
      </c>
      <c r="N254" s="227">
        <v>0</v>
      </c>
      <c r="O254" s="227">
        <v>0</v>
      </c>
      <c r="P254" s="227">
        <v>0</v>
      </c>
      <c r="Q254" s="227">
        <v>0</v>
      </c>
      <c r="R254" s="227">
        <v>0</v>
      </c>
      <c r="S254" s="227">
        <v>0</v>
      </c>
      <c r="T254" s="227">
        <v>0</v>
      </c>
      <c r="U254" s="227">
        <v>0</v>
      </c>
      <c r="V254" s="227">
        <v>0</v>
      </c>
      <c r="W254" s="227">
        <v>0</v>
      </c>
      <c r="X254" s="227">
        <v>0</v>
      </c>
      <c r="Y254" s="227">
        <v>0</v>
      </c>
      <c r="Z254" s="227">
        <v>0</v>
      </c>
      <c r="AA254" s="227">
        <v>0</v>
      </c>
      <c r="AB254" s="227">
        <v>0</v>
      </c>
      <c r="AC254" s="227">
        <v>0</v>
      </c>
      <c r="AD254" s="227">
        <v>0</v>
      </c>
      <c r="AE254" s="227">
        <v>0</v>
      </c>
      <c r="AF254" s="227">
        <v>0</v>
      </c>
      <c r="AG254" s="227">
        <v>0</v>
      </c>
      <c r="AH254" s="227">
        <v>0</v>
      </c>
      <c r="AI254" s="227">
        <v>0</v>
      </c>
      <c r="AJ254" s="227">
        <v>0</v>
      </c>
      <c r="AK254" s="227">
        <v>0</v>
      </c>
      <c r="AL254" s="227">
        <v>0</v>
      </c>
      <c r="AM254" s="227">
        <v>0</v>
      </c>
      <c r="AN254" s="227">
        <v>0</v>
      </c>
      <c r="AO254" s="227">
        <v>0</v>
      </c>
      <c r="AP254" s="227">
        <v>0</v>
      </c>
      <c r="AQ254" s="227">
        <v>0</v>
      </c>
      <c r="AR254" s="227">
        <v>0</v>
      </c>
      <c r="AS254" s="227">
        <v>0</v>
      </c>
      <c r="AT254" s="227">
        <v>0</v>
      </c>
      <c r="AU254" s="227">
        <v>0</v>
      </c>
      <c r="AV254" s="227">
        <v>0</v>
      </c>
      <c r="AW254" s="227">
        <v>0</v>
      </c>
      <c r="AX254" s="227">
        <v>12167</v>
      </c>
      <c r="AY254" s="227">
        <v>12167</v>
      </c>
      <c r="AZ254" s="227">
        <v>12167</v>
      </c>
      <c r="BA254" s="227">
        <v>12167</v>
      </c>
    </row>
    <row r="255" spans="1:53">
      <c r="A255" s="227" t="s">
        <v>1120</v>
      </c>
      <c r="B255" s="227">
        <v>0</v>
      </c>
      <c r="C255" s="227">
        <v>0</v>
      </c>
      <c r="D255" s="227">
        <v>0</v>
      </c>
      <c r="E255" s="227">
        <v>0</v>
      </c>
      <c r="F255" s="227">
        <v>0</v>
      </c>
      <c r="G255" s="227">
        <v>0</v>
      </c>
      <c r="H255" s="227">
        <v>0</v>
      </c>
      <c r="I255" s="227">
        <v>0</v>
      </c>
      <c r="J255" s="227">
        <v>0</v>
      </c>
      <c r="K255" s="227">
        <v>0</v>
      </c>
      <c r="L255" s="227">
        <v>0</v>
      </c>
      <c r="M255" s="227">
        <v>0</v>
      </c>
      <c r="N255" s="227">
        <v>0</v>
      </c>
      <c r="O255" s="227">
        <v>0</v>
      </c>
      <c r="P255" s="227">
        <v>0</v>
      </c>
      <c r="Q255" s="227">
        <v>0</v>
      </c>
      <c r="R255" s="227">
        <v>0</v>
      </c>
      <c r="S255" s="227">
        <v>0</v>
      </c>
      <c r="T255" s="227">
        <v>0</v>
      </c>
      <c r="U255" s="227">
        <v>0</v>
      </c>
      <c r="V255" s="227">
        <v>0</v>
      </c>
      <c r="W255" s="227">
        <v>0</v>
      </c>
      <c r="X255" s="227">
        <v>0</v>
      </c>
      <c r="Y255" s="227">
        <v>0</v>
      </c>
      <c r="Z255" s="227">
        <v>0</v>
      </c>
      <c r="AA255" s="227">
        <v>0</v>
      </c>
      <c r="AB255" s="227">
        <v>0</v>
      </c>
      <c r="AC255" s="227">
        <v>0</v>
      </c>
      <c r="AD255" s="227">
        <v>0</v>
      </c>
      <c r="AE255" s="227">
        <v>0</v>
      </c>
      <c r="AF255" s="227">
        <v>0</v>
      </c>
      <c r="AG255" s="227">
        <v>0</v>
      </c>
      <c r="AH255" s="227">
        <v>0</v>
      </c>
      <c r="AI255" s="227">
        <v>0</v>
      </c>
      <c r="AJ255" s="227">
        <v>0</v>
      </c>
      <c r="AK255" s="227">
        <v>0</v>
      </c>
      <c r="AL255" s="227">
        <v>0</v>
      </c>
      <c r="AM255" s="227">
        <v>0</v>
      </c>
      <c r="AN255" s="227">
        <v>0</v>
      </c>
      <c r="AO255" s="227">
        <v>0</v>
      </c>
      <c r="AP255" s="227">
        <v>0</v>
      </c>
      <c r="AQ255" s="227">
        <v>0</v>
      </c>
      <c r="AR255" s="227">
        <v>0</v>
      </c>
      <c r="AS255" s="227">
        <v>0</v>
      </c>
      <c r="AT255" s="227">
        <v>0</v>
      </c>
      <c r="AU255" s="227">
        <v>0</v>
      </c>
      <c r="AV255" s="227">
        <v>0</v>
      </c>
      <c r="AW255" s="227">
        <v>0</v>
      </c>
      <c r="AX255" s="227">
        <v>12167</v>
      </c>
      <c r="AY255" s="227">
        <v>12167</v>
      </c>
      <c r="AZ255" s="227">
        <v>12167</v>
      </c>
      <c r="BA255" s="227">
        <v>12167</v>
      </c>
    </row>
    <row r="256" spans="1:53">
      <c r="A256" s="227" t="s">
        <v>1121</v>
      </c>
      <c r="B256" s="227">
        <v>169810</v>
      </c>
      <c r="C256" s="227">
        <v>169810</v>
      </c>
      <c r="D256" s="227">
        <v>574810</v>
      </c>
      <c r="E256" s="227">
        <v>398810</v>
      </c>
      <c r="F256" s="227">
        <v>0</v>
      </c>
      <c r="G256" s="227">
        <v>0</v>
      </c>
      <c r="H256" s="227">
        <v>0</v>
      </c>
      <c r="I256" s="227">
        <v>0</v>
      </c>
      <c r="J256" s="227">
        <v>62650.400000000001</v>
      </c>
      <c r="K256" s="227">
        <v>62650</v>
      </c>
      <c r="L256" s="227">
        <v>0</v>
      </c>
      <c r="M256" s="227">
        <v>0</v>
      </c>
      <c r="N256" s="227">
        <v>0</v>
      </c>
      <c r="O256" s="227">
        <v>0</v>
      </c>
      <c r="P256" s="227">
        <v>0</v>
      </c>
      <c r="Q256" s="227">
        <v>0</v>
      </c>
      <c r="R256" s="227">
        <v>0</v>
      </c>
      <c r="S256" s="227">
        <v>0</v>
      </c>
      <c r="T256" s="227">
        <v>0</v>
      </c>
      <c r="U256" s="227">
        <v>0</v>
      </c>
      <c r="V256" s="227">
        <v>0</v>
      </c>
      <c r="W256" s="227">
        <v>0</v>
      </c>
      <c r="X256" s="227">
        <v>0</v>
      </c>
      <c r="Y256" s="227">
        <v>0</v>
      </c>
      <c r="Z256" s="227">
        <v>0</v>
      </c>
      <c r="AA256" s="227">
        <v>0</v>
      </c>
      <c r="AB256" s="227">
        <v>0</v>
      </c>
      <c r="AC256" s="227">
        <v>0</v>
      </c>
      <c r="AD256" s="227">
        <v>0</v>
      </c>
      <c r="AE256" s="227">
        <v>0</v>
      </c>
      <c r="AF256" s="227">
        <v>0</v>
      </c>
      <c r="AG256" s="227">
        <v>0</v>
      </c>
      <c r="AH256" s="227">
        <v>0</v>
      </c>
      <c r="AI256" s="227">
        <v>0</v>
      </c>
      <c r="AJ256" s="227">
        <v>0</v>
      </c>
      <c r="AK256" s="227">
        <v>0</v>
      </c>
      <c r="AL256" s="227">
        <v>0</v>
      </c>
      <c r="AM256" s="227">
        <v>0</v>
      </c>
      <c r="AN256" s="227">
        <v>0</v>
      </c>
      <c r="AO256" s="227">
        <v>0</v>
      </c>
      <c r="AP256" s="227">
        <v>0</v>
      </c>
      <c r="AQ256" s="227">
        <v>0</v>
      </c>
      <c r="AR256" s="227">
        <v>162739</v>
      </c>
      <c r="AS256" s="227">
        <v>162739</v>
      </c>
      <c r="AT256" s="227">
        <v>0</v>
      </c>
      <c r="AU256" s="227">
        <v>0</v>
      </c>
      <c r="AV256" s="227">
        <v>0</v>
      </c>
      <c r="AW256" s="227">
        <v>0</v>
      </c>
      <c r="AX256" s="227">
        <v>0</v>
      </c>
      <c r="AY256" s="227">
        <v>0</v>
      </c>
      <c r="AZ256" s="227">
        <v>0</v>
      </c>
      <c r="BA256" s="227">
        <v>0</v>
      </c>
    </row>
    <row r="257" spans="1:53">
      <c r="A257" s="227" t="s">
        <v>1122</v>
      </c>
      <c r="B257" s="227">
        <v>300292.02</v>
      </c>
      <c r="C257" s="227">
        <v>273712</v>
      </c>
      <c r="D257" s="227">
        <v>201129</v>
      </c>
      <c r="E257" s="227">
        <v>31523</v>
      </c>
      <c r="F257" s="227">
        <v>136554.31</v>
      </c>
      <c r="G257" s="227">
        <v>141828</v>
      </c>
      <c r="H257" s="227">
        <v>74765</v>
      </c>
      <c r="I257" s="227">
        <v>41726</v>
      </c>
      <c r="J257" s="227">
        <v>68760.490000000005</v>
      </c>
      <c r="K257" s="227">
        <v>45833</v>
      </c>
      <c r="L257" s="227">
        <v>8405</v>
      </c>
      <c r="M257" s="227">
        <v>0</v>
      </c>
      <c r="N257" s="227">
        <v>111951.72</v>
      </c>
      <c r="O257" s="227">
        <v>106488</v>
      </c>
      <c r="P257" s="227">
        <v>79111</v>
      </c>
      <c r="Q257" s="227">
        <v>23911</v>
      </c>
      <c r="R257" s="227">
        <v>36224.699999999997</v>
      </c>
      <c r="S257" s="227">
        <v>86938</v>
      </c>
      <c r="T257" s="227">
        <v>122174</v>
      </c>
      <c r="U257" s="227">
        <v>67033</v>
      </c>
      <c r="V257" s="227">
        <v>101909.47</v>
      </c>
      <c r="W257" s="227">
        <v>5643</v>
      </c>
      <c r="X257" s="227">
        <v>6862</v>
      </c>
      <c r="Y257" s="227">
        <v>897</v>
      </c>
      <c r="Z257" s="227">
        <v>211033.71</v>
      </c>
      <c r="AA257" s="227">
        <v>216207</v>
      </c>
      <c r="AB257" s="227">
        <v>0</v>
      </c>
      <c r="AC257" s="227">
        <v>0</v>
      </c>
      <c r="AD257" s="227">
        <v>65667.19</v>
      </c>
      <c r="AE257" s="227">
        <v>91724</v>
      </c>
      <c r="AF257" s="227">
        <v>95049</v>
      </c>
      <c r="AG257" s="227">
        <v>67905</v>
      </c>
      <c r="AH257" s="227">
        <v>4373988.9000000004</v>
      </c>
      <c r="AI257" s="227">
        <v>4113387</v>
      </c>
      <c r="AJ257" s="227">
        <v>15156</v>
      </c>
      <c r="AK257" s="227">
        <v>47</v>
      </c>
      <c r="AL257" s="227">
        <v>583282.9</v>
      </c>
      <c r="AM257" s="227">
        <v>72949</v>
      </c>
      <c r="AN257" s="227">
        <v>70365</v>
      </c>
      <c r="AO257" s="227">
        <v>29761</v>
      </c>
      <c r="AP257" s="227">
        <v>102082.32</v>
      </c>
      <c r="AQ257" s="227">
        <v>9000</v>
      </c>
      <c r="AR257" s="227">
        <v>34437</v>
      </c>
      <c r="AS257" s="227">
        <v>7297</v>
      </c>
      <c r="AT257" s="227">
        <v>707482.81</v>
      </c>
      <c r="AU257" s="227">
        <v>7583</v>
      </c>
      <c r="AV257" s="227">
        <v>4814</v>
      </c>
      <c r="AW257" s="227">
        <v>6076</v>
      </c>
      <c r="AX257" s="227">
        <v>16130</v>
      </c>
      <c r="AY257" s="227">
        <v>4120</v>
      </c>
      <c r="AZ257" s="227">
        <v>4091</v>
      </c>
      <c r="BA257" s="227">
        <v>2805</v>
      </c>
    </row>
    <row r="258" spans="1:53">
      <c r="A258" s="227" t="s">
        <v>1123</v>
      </c>
      <c r="B258" s="227">
        <v>0</v>
      </c>
      <c r="C258" s="227">
        <v>0</v>
      </c>
      <c r="D258" s="227">
        <v>0</v>
      </c>
      <c r="E258" s="227">
        <v>0</v>
      </c>
      <c r="F258" s="227">
        <v>0</v>
      </c>
      <c r="G258" s="227">
        <v>141828</v>
      </c>
      <c r="H258" s="227">
        <v>0</v>
      </c>
      <c r="I258" s="227">
        <v>0</v>
      </c>
      <c r="J258" s="227">
        <v>0</v>
      </c>
      <c r="K258" s="227">
        <v>0</v>
      </c>
      <c r="L258" s="227">
        <v>0</v>
      </c>
      <c r="M258" s="227">
        <v>0</v>
      </c>
      <c r="N258" s="227">
        <v>0</v>
      </c>
      <c r="O258" s="227">
        <v>0</v>
      </c>
      <c r="P258" s="227">
        <v>0</v>
      </c>
      <c r="Q258" s="227">
        <v>0</v>
      </c>
      <c r="R258" s="227">
        <v>36224.699999999997</v>
      </c>
      <c r="S258" s="227">
        <v>0</v>
      </c>
      <c r="T258" s="227">
        <v>0</v>
      </c>
      <c r="U258" s="227">
        <v>0</v>
      </c>
      <c r="V258" s="227">
        <v>0</v>
      </c>
      <c r="W258" s="227">
        <v>0</v>
      </c>
      <c r="X258" s="227">
        <v>0</v>
      </c>
      <c r="Y258" s="227">
        <v>0</v>
      </c>
      <c r="Z258" s="227">
        <v>211033.71</v>
      </c>
      <c r="AA258" s="227">
        <v>216207</v>
      </c>
      <c r="AB258" s="227">
        <v>0</v>
      </c>
      <c r="AC258" s="227">
        <v>0</v>
      </c>
      <c r="AD258" s="227">
        <v>65667.19</v>
      </c>
      <c r="AE258" s="227">
        <v>91724</v>
      </c>
      <c r="AF258" s="227">
        <v>95049</v>
      </c>
      <c r="AG258" s="227">
        <v>67905</v>
      </c>
      <c r="AH258" s="227">
        <v>4373988.9000000004</v>
      </c>
      <c r="AI258" s="227">
        <v>4113387</v>
      </c>
      <c r="AJ258" s="227">
        <v>15156</v>
      </c>
      <c r="AK258" s="227">
        <v>47</v>
      </c>
      <c r="AL258" s="227">
        <v>583282.9</v>
      </c>
      <c r="AM258" s="227">
        <v>72949</v>
      </c>
      <c r="AN258" s="227">
        <v>70365</v>
      </c>
      <c r="AO258" s="227">
        <v>29761</v>
      </c>
      <c r="AP258" s="227">
        <v>102082.32</v>
      </c>
      <c r="AQ258" s="227">
        <v>9000</v>
      </c>
      <c r="AR258" s="227">
        <v>34437</v>
      </c>
      <c r="AS258" s="227">
        <v>7297</v>
      </c>
      <c r="AT258" s="227">
        <v>707482.81</v>
      </c>
      <c r="AU258" s="227">
        <v>7583</v>
      </c>
      <c r="AV258" s="227">
        <v>4814</v>
      </c>
      <c r="AW258" s="227">
        <v>6076</v>
      </c>
      <c r="AX258" s="227">
        <v>16130</v>
      </c>
      <c r="AY258" s="227">
        <v>4120</v>
      </c>
      <c r="AZ258" s="227">
        <v>4091</v>
      </c>
      <c r="BA258" s="227">
        <v>2805</v>
      </c>
    </row>
    <row r="259" spans="1:53">
      <c r="A259" s="227" t="s">
        <v>1124</v>
      </c>
      <c r="B259" s="227">
        <v>300292.02</v>
      </c>
      <c r="C259" s="227">
        <v>273712</v>
      </c>
      <c r="D259" s="227">
        <v>201129</v>
      </c>
      <c r="E259" s="227">
        <v>31523</v>
      </c>
      <c r="F259" s="227">
        <v>136554.31</v>
      </c>
      <c r="G259" s="227">
        <v>0</v>
      </c>
      <c r="H259" s="227">
        <v>74765</v>
      </c>
      <c r="I259" s="227">
        <v>41726</v>
      </c>
      <c r="J259" s="227">
        <v>68760.490000000005</v>
      </c>
      <c r="K259" s="227">
        <v>45833</v>
      </c>
      <c r="L259" s="227">
        <v>8405</v>
      </c>
      <c r="M259" s="227">
        <v>0</v>
      </c>
      <c r="N259" s="227">
        <v>111951.72</v>
      </c>
      <c r="O259" s="227">
        <v>106488</v>
      </c>
      <c r="P259" s="227">
        <v>79111</v>
      </c>
      <c r="Q259" s="227">
        <v>23911</v>
      </c>
      <c r="R259" s="227">
        <v>0</v>
      </c>
      <c r="S259" s="227">
        <v>86938</v>
      </c>
      <c r="T259" s="227">
        <v>122174</v>
      </c>
      <c r="U259" s="227">
        <v>67033</v>
      </c>
      <c r="V259" s="227">
        <v>101909.47</v>
      </c>
      <c r="W259" s="227">
        <v>5643</v>
      </c>
      <c r="X259" s="227">
        <v>6862</v>
      </c>
      <c r="Y259" s="227">
        <v>897</v>
      </c>
      <c r="Z259" s="227">
        <v>0</v>
      </c>
      <c r="AA259" s="227">
        <v>0</v>
      </c>
      <c r="AB259" s="227">
        <v>0</v>
      </c>
      <c r="AC259" s="227">
        <v>0</v>
      </c>
      <c r="AD259" s="227">
        <v>0</v>
      </c>
      <c r="AE259" s="227">
        <v>0</v>
      </c>
      <c r="AF259" s="227">
        <v>0</v>
      </c>
      <c r="AG259" s="227">
        <v>0</v>
      </c>
      <c r="AH259" s="227">
        <v>0</v>
      </c>
      <c r="AI259" s="227">
        <v>0</v>
      </c>
      <c r="AJ259" s="227">
        <v>0</v>
      </c>
      <c r="AK259" s="227">
        <v>0</v>
      </c>
      <c r="AL259" s="227">
        <v>0</v>
      </c>
      <c r="AM259" s="227">
        <v>0</v>
      </c>
      <c r="AN259" s="227">
        <v>0</v>
      </c>
      <c r="AO259" s="227">
        <v>0</v>
      </c>
      <c r="AP259" s="227">
        <v>0</v>
      </c>
      <c r="AQ259" s="227">
        <v>0</v>
      </c>
      <c r="AR259" s="227">
        <v>0</v>
      </c>
      <c r="AS259" s="227">
        <v>0</v>
      </c>
      <c r="AT259" s="227">
        <v>0</v>
      </c>
      <c r="AU259" s="227">
        <v>0</v>
      </c>
      <c r="AV259" s="227">
        <v>0</v>
      </c>
      <c r="AW259" s="227">
        <v>0</v>
      </c>
      <c r="AX259" s="227">
        <v>0</v>
      </c>
      <c r="AY259" s="227">
        <v>0</v>
      </c>
      <c r="AZ259" s="227">
        <v>0</v>
      </c>
      <c r="BA259" s="227">
        <v>0</v>
      </c>
    </row>
    <row r="260" spans="1:53">
      <c r="A260" s="227" t="s">
        <v>1125</v>
      </c>
      <c r="B260" s="227">
        <v>-7178826.3700000001</v>
      </c>
      <c r="C260" s="227">
        <v>-7313134</v>
      </c>
      <c r="D260" s="227">
        <v>-6648275</v>
      </c>
      <c r="E260" s="227">
        <v>-313461</v>
      </c>
      <c r="F260" s="227">
        <v>-6496874.7699999996</v>
      </c>
      <c r="G260" s="227">
        <v>-4373705</v>
      </c>
      <c r="H260" s="227">
        <v>-98059</v>
      </c>
      <c r="I260" s="227">
        <v>-1023682</v>
      </c>
      <c r="J260" s="227">
        <v>-4993689.67</v>
      </c>
      <c r="K260" s="227">
        <v>-3281309</v>
      </c>
      <c r="L260" s="227">
        <v>-1905769</v>
      </c>
      <c r="M260" s="227">
        <v>-928605</v>
      </c>
      <c r="N260" s="227">
        <v>-8796862.3499999996</v>
      </c>
      <c r="O260" s="227">
        <v>-4363686</v>
      </c>
      <c r="P260" s="227">
        <v>-746974</v>
      </c>
      <c r="Q260" s="227">
        <v>-53320</v>
      </c>
      <c r="R260" s="227">
        <v>-5123807.04</v>
      </c>
      <c r="S260" s="227">
        <v>-2685696</v>
      </c>
      <c r="T260" s="227">
        <v>-1483751</v>
      </c>
      <c r="U260" s="227">
        <v>-426964</v>
      </c>
      <c r="V260" s="227">
        <v>-14449054.76</v>
      </c>
      <c r="W260" s="227">
        <v>-12161232</v>
      </c>
      <c r="X260" s="227">
        <v>-10299554</v>
      </c>
      <c r="Y260" s="227">
        <v>-2509412</v>
      </c>
      <c r="Z260" s="227">
        <v>-8650855.8499999996</v>
      </c>
      <c r="AA260" s="227">
        <v>-6202772</v>
      </c>
      <c r="AB260" s="227">
        <v>-979799</v>
      </c>
      <c r="AC260" s="227">
        <v>-1737964</v>
      </c>
      <c r="AD260" s="227">
        <v>-8674512.6300000008</v>
      </c>
      <c r="AE260" s="227">
        <v>-6213105</v>
      </c>
      <c r="AF260" s="227">
        <v>-3371247</v>
      </c>
      <c r="AG260" s="227">
        <v>-1783617</v>
      </c>
      <c r="AH260" s="227">
        <v>-6476133.4500000002</v>
      </c>
      <c r="AI260" s="227">
        <v>-3691852</v>
      </c>
      <c r="AJ260" s="227">
        <v>-2291657</v>
      </c>
      <c r="AK260" s="227">
        <v>-908846</v>
      </c>
      <c r="AL260" s="227">
        <v>-10544229</v>
      </c>
      <c r="AM260" s="227">
        <v>-4281871</v>
      </c>
      <c r="AN260" s="227">
        <v>-3230430</v>
      </c>
      <c r="AO260" s="227">
        <v>-1916837</v>
      </c>
      <c r="AP260" s="227">
        <v>-4908541.82</v>
      </c>
      <c r="AQ260" s="227">
        <v>-2836525</v>
      </c>
      <c r="AR260" s="227">
        <v>-1540283</v>
      </c>
      <c r="AS260" s="227">
        <v>-279467</v>
      </c>
      <c r="AT260" s="227">
        <v>-7553840.6299999999</v>
      </c>
      <c r="AU260" s="227">
        <v>-5560235</v>
      </c>
      <c r="AV260" s="227">
        <v>-4274964</v>
      </c>
      <c r="AW260" s="227">
        <v>-1458825</v>
      </c>
      <c r="AX260" s="227">
        <v>-6556854</v>
      </c>
      <c r="AY260" s="227">
        <v>-4322947</v>
      </c>
      <c r="AZ260" s="227">
        <v>-938916</v>
      </c>
      <c r="BA260" s="227">
        <v>-856754</v>
      </c>
    </row>
    <row r="261" spans="1:53">
      <c r="A261" s="227" t="s">
        <v>1123</v>
      </c>
      <c r="B261" s="227">
        <v>-468160.47</v>
      </c>
      <c r="C261" s="227">
        <v>-179287</v>
      </c>
      <c r="D261" s="227">
        <v>-78614</v>
      </c>
      <c r="E261" s="227">
        <v>-33510</v>
      </c>
      <c r="F261" s="227">
        <v>-211075.78</v>
      </c>
      <c r="G261" s="227">
        <v>-137682</v>
      </c>
      <c r="H261" s="227">
        <v>-87914</v>
      </c>
      <c r="I261" s="227">
        <v>-31537</v>
      </c>
      <c r="J261" s="227">
        <v>-182411.55</v>
      </c>
      <c r="K261" s="227">
        <v>-113601</v>
      </c>
      <c r="L261" s="227">
        <v>-47641</v>
      </c>
      <c r="M261" s="227">
        <v>-20710</v>
      </c>
      <c r="N261" s="227">
        <v>-187103.79</v>
      </c>
      <c r="O261" s="227">
        <v>-106649</v>
      </c>
      <c r="P261" s="227">
        <v>-76809</v>
      </c>
      <c r="Q261" s="227">
        <v>-38316</v>
      </c>
      <c r="R261" s="227">
        <v>-152298.59</v>
      </c>
      <c r="S261" s="227">
        <v>-87441</v>
      </c>
      <c r="T261" s="227">
        <v>-35247</v>
      </c>
      <c r="U261" s="227">
        <v>-14233</v>
      </c>
      <c r="V261" s="227">
        <v>-55908.61</v>
      </c>
      <c r="W261" s="227">
        <v>-45557</v>
      </c>
      <c r="X261" s="227">
        <v>-25399</v>
      </c>
      <c r="Y261" s="227">
        <v>-12208</v>
      </c>
      <c r="Z261" s="227">
        <v>-126455.97</v>
      </c>
      <c r="AA261" s="227">
        <v>-73435</v>
      </c>
      <c r="AB261" s="227">
        <v>-46484</v>
      </c>
      <c r="AC261" s="227">
        <v>-26436</v>
      </c>
      <c r="AD261" s="227">
        <v>-249692.43</v>
      </c>
      <c r="AE261" s="227">
        <v>-218939</v>
      </c>
      <c r="AF261" s="227">
        <v>-165857</v>
      </c>
      <c r="AG261" s="227">
        <v>-105617</v>
      </c>
      <c r="AH261" s="227">
        <v>-329455.28000000003</v>
      </c>
      <c r="AI261" s="227">
        <v>-245584</v>
      </c>
      <c r="AJ261" s="227">
        <v>-162595</v>
      </c>
      <c r="AK261" s="227">
        <v>-104847</v>
      </c>
      <c r="AL261" s="227">
        <v>-10544229</v>
      </c>
      <c r="AM261" s="227">
        <v>-4281871</v>
      </c>
      <c r="AN261" s="227">
        <v>-3230430</v>
      </c>
      <c r="AO261" s="227">
        <v>-1916837</v>
      </c>
      <c r="AP261" s="227">
        <v>-4908541.82</v>
      </c>
      <c r="AQ261" s="227">
        <v>-2836525</v>
      </c>
      <c r="AR261" s="227">
        <v>-1540283</v>
      </c>
      <c r="AS261" s="227">
        <v>-279467</v>
      </c>
      <c r="AT261" s="227">
        <v>-7553840.6299999999</v>
      </c>
      <c r="AU261" s="227">
        <v>-5560235</v>
      </c>
      <c r="AV261" s="227">
        <v>-4274964</v>
      </c>
      <c r="AW261" s="227">
        <v>-1458825</v>
      </c>
      <c r="AX261" s="227">
        <v>-6556854</v>
      </c>
      <c r="AY261" s="227">
        <v>-4322947</v>
      </c>
      <c r="AZ261" s="227">
        <v>-938916</v>
      </c>
      <c r="BA261" s="227">
        <v>-856754</v>
      </c>
    </row>
    <row r="262" spans="1:53">
      <c r="A262" s="227" t="s">
        <v>1126</v>
      </c>
      <c r="B262" s="227">
        <v>-15.57</v>
      </c>
      <c r="C262" s="227">
        <v>0</v>
      </c>
      <c r="D262" s="227">
        <v>0</v>
      </c>
      <c r="E262" s="227">
        <v>0</v>
      </c>
      <c r="F262" s="227">
        <v>-3676.09</v>
      </c>
      <c r="G262" s="227">
        <v>-418018</v>
      </c>
      <c r="H262" s="227">
        <v>0</v>
      </c>
      <c r="I262" s="227">
        <v>0</v>
      </c>
      <c r="J262" s="227">
        <v>0</v>
      </c>
      <c r="K262" s="227">
        <v>0</v>
      </c>
      <c r="L262" s="227">
        <v>0</v>
      </c>
      <c r="M262" s="227">
        <v>-97300</v>
      </c>
      <c r="N262" s="227">
        <v>0</v>
      </c>
      <c r="O262" s="227">
        <v>0</v>
      </c>
      <c r="P262" s="227">
        <v>0</v>
      </c>
      <c r="Q262" s="227">
        <v>0</v>
      </c>
      <c r="R262" s="227">
        <v>0</v>
      </c>
      <c r="S262" s="227">
        <v>0</v>
      </c>
      <c r="T262" s="227">
        <v>0</v>
      </c>
      <c r="U262" s="227">
        <v>0</v>
      </c>
      <c r="V262" s="227">
        <v>0</v>
      </c>
      <c r="W262" s="227">
        <v>0</v>
      </c>
      <c r="X262" s="227">
        <v>0</v>
      </c>
      <c r="Y262" s="227">
        <v>0</v>
      </c>
      <c r="Z262" s="227">
        <v>0</v>
      </c>
      <c r="AA262" s="227">
        <v>0</v>
      </c>
      <c r="AB262" s="227">
        <v>0</v>
      </c>
      <c r="AC262" s="227">
        <v>0</v>
      </c>
      <c r="AD262" s="227">
        <v>0</v>
      </c>
      <c r="AE262" s="227">
        <v>0</v>
      </c>
      <c r="AF262" s="227">
        <v>0</v>
      </c>
      <c r="AG262" s="227">
        <v>0</v>
      </c>
      <c r="AH262" s="227">
        <v>0</v>
      </c>
      <c r="AI262" s="227">
        <v>0</v>
      </c>
      <c r="AJ262" s="227">
        <v>0</v>
      </c>
      <c r="AK262" s="227">
        <v>0</v>
      </c>
      <c r="AL262" s="227">
        <v>0</v>
      </c>
      <c r="AM262" s="227">
        <v>0</v>
      </c>
      <c r="AN262" s="227">
        <v>0</v>
      </c>
      <c r="AO262" s="227">
        <v>0</v>
      </c>
      <c r="AP262" s="227">
        <v>0</v>
      </c>
      <c r="AQ262" s="227">
        <v>0</v>
      </c>
      <c r="AR262" s="227">
        <v>0</v>
      </c>
      <c r="AS262" s="227">
        <v>0</v>
      </c>
      <c r="AT262" s="227">
        <v>0</v>
      </c>
      <c r="AU262" s="227">
        <v>0</v>
      </c>
      <c r="AV262" s="227">
        <v>0</v>
      </c>
      <c r="AW262" s="227">
        <v>0</v>
      </c>
      <c r="AX262" s="227">
        <v>0</v>
      </c>
      <c r="AY262" s="227">
        <v>0</v>
      </c>
      <c r="AZ262" s="227">
        <v>0</v>
      </c>
      <c r="BA262" s="227">
        <v>0</v>
      </c>
    </row>
    <row r="263" spans="1:53">
      <c r="A263" s="227" t="s">
        <v>1124</v>
      </c>
      <c r="B263" s="227">
        <v>-6710650.3300000001</v>
      </c>
      <c r="C263" s="227">
        <v>-7133847</v>
      </c>
      <c r="D263" s="227">
        <v>-6569661</v>
      </c>
      <c r="E263" s="227">
        <v>-279951</v>
      </c>
      <c r="F263" s="227">
        <v>-6282122.9100000001</v>
      </c>
      <c r="G263" s="227">
        <v>-3818005</v>
      </c>
      <c r="H263" s="227">
        <v>-10145</v>
      </c>
      <c r="I263" s="227">
        <v>-992145</v>
      </c>
      <c r="J263" s="227">
        <v>-4811278.12</v>
      </c>
      <c r="K263" s="227">
        <v>-3167708</v>
      </c>
      <c r="L263" s="227">
        <v>-1858128</v>
      </c>
      <c r="M263" s="227">
        <v>-810595</v>
      </c>
      <c r="N263" s="227">
        <v>-8609758.5600000005</v>
      </c>
      <c r="O263" s="227">
        <v>-4257037</v>
      </c>
      <c r="P263" s="227">
        <v>-670165</v>
      </c>
      <c r="Q263" s="227">
        <v>-15004</v>
      </c>
      <c r="R263" s="227">
        <v>-4971508.45</v>
      </c>
      <c r="S263" s="227">
        <v>-2598255</v>
      </c>
      <c r="T263" s="227">
        <v>-1448504</v>
      </c>
      <c r="U263" s="227">
        <v>-412731</v>
      </c>
      <c r="V263" s="227">
        <v>-14393146.16</v>
      </c>
      <c r="W263" s="227">
        <v>-12115675</v>
      </c>
      <c r="X263" s="227">
        <v>-10274155</v>
      </c>
      <c r="Y263" s="227">
        <v>-2497204</v>
      </c>
      <c r="Z263" s="227">
        <v>-8524399.8800000008</v>
      </c>
      <c r="AA263" s="227">
        <v>-6129337</v>
      </c>
      <c r="AB263" s="227">
        <v>-933315</v>
      </c>
      <c r="AC263" s="227">
        <v>-1711528</v>
      </c>
      <c r="AD263" s="227">
        <v>-8424820.1899999995</v>
      </c>
      <c r="AE263" s="227">
        <v>-5994166</v>
      </c>
      <c r="AF263" s="227">
        <v>-3205390</v>
      </c>
      <c r="AG263" s="227">
        <v>-1678000</v>
      </c>
      <c r="AH263" s="227">
        <v>-6146678.1699999999</v>
      </c>
      <c r="AI263" s="227">
        <v>-3446268</v>
      </c>
      <c r="AJ263" s="227">
        <v>-2129062</v>
      </c>
      <c r="AK263" s="227">
        <v>-803999</v>
      </c>
      <c r="AL263" s="227">
        <v>0</v>
      </c>
      <c r="AM263" s="227">
        <v>0</v>
      </c>
      <c r="AN263" s="227">
        <v>0</v>
      </c>
      <c r="AO263" s="227">
        <v>0</v>
      </c>
      <c r="AP263" s="227">
        <v>0</v>
      </c>
      <c r="AQ263" s="227">
        <v>0</v>
      </c>
      <c r="AR263" s="227">
        <v>0</v>
      </c>
      <c r="AS263" s="227">
        <v>0</v>
      </c>
      <c r="AT263" s="227">
        <v>0</v>
      </c>
      <c r="AU263" s="227">
        <v>0</v>
      </c>
      <c r="AV263" s="227">
        <v>0</v>
      </c>
      <c r="AW263" s="227">
        <v>0</v>
      </c>
      <c r="AX263" s="227">
        <v>0</v>
      </c>
      <c r="AY263" s="227">
        <v>0</v>
      </c>
      <c r="AZ263" s="227">
        <v>0</v>
      </c>
      <c r="BA263" s="227">
        <v>0</v>
      </c>
    </row>
    <row r="264" spans="1:53">
      <c r="A264" s="227" t="s">
        <v>871</v>
      </c>
      <c r="B264" s="227">
        <v>939833.29</v>
      </c>
      <c r="C264" s="227">
        <v>787593</v>
      </c>
      <c r="D264" s="227">
        <v>732016</v>
      </c>
      <c r="E264" s="227">
        <v>543266</v>
      </c>
      <c r="F264" s="227">
        <v>1053942.73</v>
      </c>
      <c r="G264" s="227">
        <v>806932</v>
      </c>
      <c r="H264" s="227">
        <v>540088</v>
      </c>
      <c r="I264" s="227">
        <v>244759</v>
      </c>
      <c r="J264" s="227">
        <v>913380.13</v>
      </c>
      <c r="K264" s="227">
        <v>665761</v>
      </c>
      <c r="L264" s="227">
        <v>424185</v>
      </c>
      <c r="M264" s="227">
        <v>196377</v>
      </c>
      <c r="N264" s="227">
        <v>776793.48</v>
      </c>
      <c r="O264" s="227">
        <v>580672</v>
      </c>
      <c r="P264" s="227">
        <v>396506</v>
      </c>
      <c r="Q264" s="227">
        <v>197885</v>
      </c>
      <c r="R264" s="227">
        <v>742497.64</v>
      </c>
      <c r="S264" s="227">
        <v>534605</v>
      </c>
      <c r="T264" s="227">
        <v>350882</v>
      </c>
      <c r="U264" s="227">
        <v>160647</v>
      </c>
      <c r="V264" s="227">
        <v>736601.08</v>
      </c>
      <c r="W264" s="227">
        <v>580950</v>
      </c>
      <c r="X264" s="227">
        <v>411348</v>
      </c>
      <c r="Y264" s="227">
        <v>210299</v>
      </c>
      <c r="Z264" s="227">
        <v>758498.61</v>
      </c>
      <c r="AA264" s="227">
        <v>546815</v>
      </c>
      <c r="AB264" s="227">
        <v>364697</v>
      </c>
      <c r="AC264" s="227">
        <v>157181</v>
      </c>
      <c r="AD264" s="227">
        <v>640802.82999999996</v>
      </c>
      <c r="AE264" s="227">
        <v>475935</v>
      </c>
      <c r="AF264" s="227">
        <v>311206</v>
      </c>
      <c r="AG264" s="227">
        <v>156255</v>
      </c>
      <c r="AH264" s="227">
        <v>496400.98</v>
      </c>
      <c r="AI264" s="227">
        <v>366155</v>
      </c>
      <c r="AJ264" s="227">
        <v>237689</v>
      </c>
      <c r="AK264" s="227">
        <v>113732</v>
      </c>
      <c r="AL264" s="227">
        <v>467639.53</v>
      </c>
      <c r="AM264" s="227">
        <v>347357</v>
      </c>
      <c r="AN264" s="227">
        <v>230446</v>
      </c>
      <c r="AO264" s="227">
        <v>115870</v>
      </c>
      <c r="AP264" s="227">
        <v>408842.91</v>
      </c>
      <c r="AQ264" s="227">
        <v>296112</v>
      </c>
      <c r="AR264" s="227">
        <v>185307</v>
      </c>
      <c r="AS264" s="227">
        <v>73789</v>
      </c>
      <c r="AT264" s="227">
        <v>354325.42</v>
      </c>
      <c r="AU264" s="227">
        <v>243513</v>
      </c>
      <c r="AV264" s="227">
        <v>162039</v>
      </c>
      <c r="AW264" s="227">
        <v>78544</v>
      </c>
      <c r="AX264" s="227">
        <v>313690</v>
      </c>
      <c r="AY264" s="227">
        <v>232212</v>
      </c>
      <c r="AZ264" s="227">
        <v>0</v>
      </c>
      <c r="BA264" s="227">
        <v>75088</v>
      </c>
    </row>
    <row r="265" spans="1:53">
      <c r="A265" s="227" t="s">
        <v>838</v>
      </c>
      <c r="B265" s="227">
        <v>45657.26</v>
      </c>
      <c r="C265" s="227">
        <v>652815</v>
      </c>
      <c r="D265" s="227">
        <v>387994</v>
      </c>
      <c r="E265" s="227">
        <v>24002</v>
      </c>
      <c r="F265" s="227">
        <v>41234.239999999998</v>
      </c>
      <c r="G265" s="227">
        <v>365088</v>
      </c>
      <c r="H265" s="227">
        <v>59898</v>
      </c>
      <c r="I265" s="227">
        <v>18383</v>
      </c>
      <c r="J265" s="227">
        <v>20982.1</v>
      </c>
      <c r="K265" s="227">
        <v>7306</v>
      </c>
      <c r="L265" s="227">
        <v>22253</v>
      </c>
      <c r="M265" s="227">
        <v>11893</v>
      </c>
      <c r="N265" s="227">
        <v>21053.79</v>
      </c>
      <c r="O265" s="227">
        <v>19572</v>
      </c>
      <c r="P265" s="227">
        <v>10782</v>
      </c>
      <c r="Q265" s="227">
        <v>8088</v>
      </c>
      <c r="R265" s="227">
        <v>153134.07999999999</v>
      </c>
      <c r="S265" s="227">
        <v>15385</v>
      </c>
      <c r="T265" s="227">
        <v>8286</v>
      </c>
      <c r="U265" s="227">
        <v>12713</v>
      </c>
      <c r="V265" s="227">
        <v>21274.45</v>
      </c>
      <c r="W265" s="227">
        <v>18792</v>
      </c>
      <c r="X265" s="227">
        <v>12968</v>
      </c>
      <c r="Y265" s="227">
        <v>7694</v>
      </c>
      <c r="Z265" s="227">
        <v>55452.91</v>
      </c>
      <c r="AA265" s="227">
        <v>39857</v>
      </c>
      <c r="AB265" s="227">
        <v>30305</v>
      </c>
      <c r="AC265" s="227">
        <v>2725</v>
      </c>
      <c r="AD265" s="227">
        <v>92602.72</v>
      </c>
      <c r="AE265" s="227">
        <v>72837</v>
      </c>
      <c r="AF265" s="227">
        <v>56497</v>
      </c>
      <c r="AG265" s="227">
        <v>12490</v>
      </c>
      <c r="AH265" s="227">
        <v>72428.73</v>
      </c>
      <c r="AI265" s="227">
        <v>40958</v>
      </c>
      <c r="AJ265" s="227">
        <v>29240</v>
      </c>
      <c r="AK265" s="227">
        <v>9436</v>
      </c>
      <c r="AL265" s="227">
        <v>41170.160000000003</v>
      </c>
      <c r="AM265" s="227">
        <v>21771</v>
      </c>
      <c r="AN265" s="227">
        <v>16776</v>
      </c>
      <c r="AO265" s="227">
        <v>4369</v>
      </c>
      <c r="AP265" s="227">
        <v>131474.01</v>
      </c>
      <c r="AQ265" s="227">
        <v>210279</v>
      </c>
      <c r="AR265" s="227">
        <v>193554</v>
      </c>
      <c r="AS265" s="227">
        <v>188110</v>
      </c>
      <c r="AT265" s="227">
        <v>19700.240000000002</v>
      </c>
      <c r="AU265" s="227">
        <v>19258</v>
      </c>
      <c r="AV265" s="227">
        <v>72859</v>
      </c>
      <c r="AW265" s="227">
        <v>0</v>
      </c>
      <c r="AX265" s="227">
        <v>0</v>
      </c>
      <c r="AY265" s="227">
        <v>0</v>
      </c>
      <c r="AZ265" s="227">
        <v>0</v>
      </c>
      <c r="BA265" s="227">
        <v>0</v>
      </c>
    </row>
    <row r="266" spans="1:53">
      <c r="A266" s="227" t="s">
        <v>1127</v>
      </c>
      <c r="B266" s="227">
        <v>-1022186.36</v>
      </c>
      <c r="C266" s="227">
        <v>-714207</v>
      </c>
      <c r="D266" s="227">
        <v>-482051</v>
      </c>
      <c r="E266" s="227">
        <v>-568597</v>
      </c>
      <c r="F266" s="227">
        <v>-7468429.5899999999</v>
      </c>
      <c r="G266" s="227">
        <v>-4362667</v>
      </c>
      <c r="H266" s="227">
        <v>-8531861</v>
      </c>
      <c r="I266" s="227">
        <v>-2358386</v>
      </c>
      <c r="J266" s="227">
        <v>-5463894.75</v>
      </c>
      <c r="K266" s="227">
        <v>-14661485</v>
      </c>
      <c r="L266" s="227">
        <v>-4458913</v>
      </c>
      <c r="M266" s="227">
        <v>-502224</v>
      </c>
      <c r="N266" s="227">
        <v>-3539764.51</v>
      </c>
      <c r="O266" s="227">
        <v>-3330665</v>
      </c>
      <c r="P266" s="227">
        <v>-3479789</v>
      </c>
      <c r="Q266" s="227">
        <v>-1290963</v>
      </c>
      <c r="R266" s="227">
        <v>-2254634.4</v>
      </c>
      <c r="S266" s="227">
        <v>-2006081</v>
      </c>
      <c r="T266" s="227">
        <v>-1639500</v>
      </c>
      <c r="U266" s="227">
        <v>-1297467</v>
      </c>
      <c r="V266" s="227">
        <v>-2563069.5699999998</v>
      </c>
      <c r="W266" s="227">
        <v>-2450138</v>
      </c>
      <c r="X266" s="227">
        <v>-1998365</v>
      </c>
      <c r="Y266" s="227">
        <v>-905313</v>
      </c>
      <c r="Z266" s="227">
        <v>-3028011.86</v>
      </c>
      <c r="AA266" s="227">
        <v>-2692013</v>
      </c>
      <c r="AB266" s="227">
        <v>-4724495</v>
      </c>
      <c r="AC266" s="227">
        <v>-847519</v>
      </c>
      <c r="AD266" s="227">
        <v>-3132309.41</v>
      </c>
      <c r="AE266" s="227">
        <v>-2130998</v>
      </c>
      <c r="AF266" s="227">
        <v>-1848847</v>
      </c>
      <c r="AG266" s="227">
        <v>-974670</v>
      </c>
      <c r="AH266" s="227">
        <v>-2781259.12</v>
      </c>
      <c r="AI266" s="227">
        <v>-2940366</v>
      </c>
      <c r="AJ266" s="227">
        <v>-2032364</v>
      </c>
      <c r="AK266" s="227">
        <v>-910614</v>
      </c>
      <c r="AL266" s="227">
        <v>-3735522.17</v>
      </c>
      <c r="AM266" s="227">
        <v>-3164171</v>
      </c>
      <c r="AN266" s="227">
        <v>-1641906</v>
      </c>
      <c r="AO266" s="227">
        <v>-723041</v>
      </c>
      <c r="AP266" s="227">
        <v>-1258111.53</v>
      </c>
      <c r="AQ266" s="227">
        <v>-1129940</v>
      </c>
      <c r="AR266" s="227">
        <v>-638873</v>
      </c>
      <c r="AS266" s="227">
        <v>-538198</v>
      </c>
      <c r="AT266" s="227">
        <v>-1664791.03</v>
      </c>
      <c r="AU266" s="227">
        <v>-1418502</v>
      </c>
      <c r="AV266" s="227">
        <v>-1403202</v>
      </c>
      <c r="AW266" s="227">
        <v>-323057</v>
      </c>
      <c r="AX266" s="227">
        <v>-340841</v>
      </c>
      <c r="AY266" s="227">
        <v>-235515</v>
      </c>
      <c r="AZ266" s="227">
        <v>-2039619</v>
      </c>
      <c r="BA266" s="227">
        <v>-122127</v>
      </c>
    </row>
    <row r="267" spans="1:53">
      <c r="A267" s="227" t="s">
        <v>1128</v>
      </c>
      <c r="B267" s="227">
        <v>-7732240.6900000004</v>
      </c>
      <c r="C267" s="227">
        <v>-7085758</v>
      </c>
      <c r="D267" s="227">
        <v>-6172475</v>
      </c>
      <c r="E267" s="227">
        <v>-3421157</v>
      </c>
      <c r="F267" s="227">
        <v>-15896220.77</v>
      </c>
      <c r="G267" s="227">
        <v>-12229122</v>
      </c>
      <c r="H267" s="227">
        <v>-9582101</v>
      </c>
      <c r="I267" s="227">
        <v>-2914400</v>
      </c>
      <c r="J267" s="227">
        <v>-18449704.859999999</v>
      </c>
      <c r="K267" s="227">
        <v>-16457452</v>
      </c>
      <c r="L267" s="227">
        <v>-5129682</v>
      </c>
      <c r="M267" s="227">
        <v>-610824</v>
      </c>
      <c r="N267" s="227">
        <v>-14576047.74</v>
      </c>
      <c r="O267" s="227">
        <v>-7754373</v>
      </c>
      <c r="P267" s="227">
        <v>-3869719</v>
      </c>
      <c r="Q267" s="227">
        <v>-1360042</v>
      </c>
      <c r="R267" s="227">
        <v>-5941866.0999999996</v>
      </c>
      <c r="S267" s="227">
        <v>-3981371</v>
      </c>
      <c r="T267" s="227">
        <v>-1628143</v>
      </c>
      <c r="U267" s="227">
        <v>-2846419</v>
      </c>
      <c r="V267" s="227">
        <v>-16674627.41</v>
      </c>
      <c r="W267" s="227">
        <v>-13378053</v>
      </c>
      <c r="X267" s="227">
        <v>-10739873</v>
      </c>
      <c r="Y267" s="227">
        <v>-3462360</v>
      </c>
      <c r="Z267" s="227">
        <v>-13853745.02</v>
      </c>
      <c r="AA267" s="227">
        <v>-10135811</v>
      </c>
      <c r="AB267" s="227">
        <v>-7753196</v>
      </c>
      <c r="AC267" s="227">
        <v>-2425577</v>
      </c>
      <c r="AD267" s="227">
        <v>-9809338.3300000001</v>
      </c>
      <c r="AE267" s="227">
        <v>-6804778</v>
      </c>
      <c r="AF267" s="227">
        <v>-5670176</v>
      </c>
      <c r="AG267" s="227">
        <v>-3370008</v>
      </c>
      <c r="AH267" s="227">
        <v>-6077532.2199999997</v>
      </c>
      <c r="AI267" s="227">
        <v>-4224025</v>
      </c>
      <c r="AJ267" s="227">
        <v>-4191842</v>
      </c>
      <c r="AK267" s="227">
        <v>-2395789</v>
      </c>
      <c r="AL267" s="227">
        <v>-12436963.779999999</v>
      </c>
      <c r="AM267" s="227">
        <v>-6253568</v>
      </c>
      <c r="AN267" s="227">
        <v>-3803741</v>
      </c>
      <c r="AO267" s="227">
        <v>-1740838</v>
      </c>
      <c r="AP267" s="227">
        <v>-5413164.6600000001</v>
      </c>
      <c r="AQ267" s="227">
        <v>-3279663</v>
      </c>
      <c r="AR267" s="227">
        <v>-2625487</v>
      </c>
      <c r="AS267" s="227">
        <v>-1082603</v>
      </c>
      <c r="AT267" s="227">
        <v>-8489064.5700000003</v>
      </c>
      <c r="AU267" s="227">
        <v>-5954893</v>
      </c>
      <c r="AV267" s="227">
        <v>-5009409</v>
      </c>
      <c r="AW267" s="227">
        <v>-1262963</v>
      </c>
      <c r="AX267" s="227">
        <v>-4864833</v>
      </c>
      <c r="AY267" s="227">
        <v>-3141483</v>
      </c>
      <c r="AZ267" s="227">
        <v>-648296</v>
      </c>
      <c r="BA267" s="227">
        <v>333678</v>
      </c>
    </row>
    <row r="268" spans="1:53">
      <c r="A268" s="227" t="s">
        <v>1129</v>
      </c>
      <c r="B268" s="227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7"/>
      <c r="AW268" s="227"/>
      <c r="AX268" s="227"/>
      <c r="AY268" s="227"/>
      <c r="AZ268" s="227"/>
      <c r="BA268" s="227"/>
    </row>
    <row r="269" spans="1:53">
      <c r="A269" s="227" t="s">
        <v>1130</v>
      </c>
      <c r="B269" s="227">
        <v>48577350</v>
      </c>
      <c r="C269" s="227">
        <v>39404500</v>
      </c>
      <c r="D269" s="227">
        <v>27627000</v>
      </c>
      <c r="E269" s="227">
        <v>19400000</v>
      </c>
      <c r="F269" s="227">
        <v>33867105.390000001</v>
      </c>
      <c r="G269" s="227">
        <v>29089130</v>
      </c>
      <c r="H269" s="227">
        <v>20301191</v>
      </c>
      <c r="I269" s="227">
        <v>7631191</v>
      </c>
      <c r="J269" s="227">
        <v>24904672.41</v>
      </c>
      <c r="K269" s="227">
        <v>17457735</v>
      </c>
      <c r="L269" s="227">
        <v>3400000</v>
      </c>
      <c r="M269" s="227">
        <v>0</v>
      </c>
      <c r="N269" s="227">
        <v>16514037.77</v>
      </c>
      <c r="O269" s="227">
        <v>12114038</v>
      </c>
      <c r="P269" s="227">
        <v>6014038</v>
      </c>
      <c r="Q269" s="227">
        <v>400000</v>
      </c>
      <c r="R269" s="227">
        <v>800000</v>
      </c>
      <c r="S269" s="227">
        <v>800000</v>
      </c>
      <c r="T269" s="227">
        <v>800000</v>
      </c>
      <c r="U269" s="227">
        <v>0</v>
      </c>
      <c r="V269" s="227">
        <v>21885000</v>
      </c>
      <c r="W269" s="227">
        <v>15885000</v>
      </c>
      <c r="X269" s="227">
        <v>11135000</v>
      </c>
      <c r="Y269" s="227">
        <v>0</v>
      </c>
      <c r="Z269" s="227">
        <v>7500000</v>
      </c>
      <c r="AA269" s="227">
        <v>5800000</v>
      </c>
      <c r="AB269" s="227">
        <v>4800000</v>
      </c>
      <c r="AC269" s="227">
        <v>2600000</v>
      </c>
      <c r="AD269" s="227">
        <v>1400000</v>
      </c>
      <c r="AE269" s="227">
        <v>500000</v>
      </c>
      <c r="AF269" s="227">
        <v>500000</v>
      </c>
      <c r="AG269" s="227">
        <v>500000</v>
      </c>
      <c r="AH269" s="227">
        <v>8750000</v>
      </c>
      <c r="AI269" s="227">
        <v>8250000</v>
      </c>
      <c r="AJ269" s="227">
        <v>6750000</v>
      </c>
      <c r="AK269" s="227">
        <v>1800000</v>
      </c>
      <c r="AL269" s="227">
        <v>27850000</v>
      </c>
      <c r="AM269" s="227">
        <v>20815000</v>
      </c>
      <c r="AN269" s="227">
        <v>4150000</v>
      </c>
      <c r="AO269" s="227">
        <v>1950000</v>
      </c>
      <c r="AP269" s="227">
        <v>5763762.9000000004</v>
      </c>
      <c r="AQ269" s="227">
        <v>2163763</v>
      </c>
      <c r="AR269" s="227">
        <v>1913752</v>
      </c>
      <c r="AS269" s="227">
        <v>60000</v>
      </c>
      <c r="AT269" s="227">
        <v>9665000</v>
      </c>
      <c r="AU269" s="227">
        <v>9130000</v>
      </c>
      <c r="AV269" s="227">
        <v>7605000</v>
      </c>
      <c r="AW269" s="227">
        <v>15000</v>
      </c>
      <c r="AX269" s="227">
        <v>115000</v>
      </c>
      <c r="AY269" s="227">
        <v>97</v>
      </c>
      <c r="AZ269" s="227">
        <v>64</v>
      </c>
      <c r="BA269" s="227">
        <v>32</v>
      </c>
    </row>
    <row r="270" spans="1:53">
      <c r="A270" s="227" t="s">
        <v>1131</v>
      </c>
      <c r="B270" s="227">
        <v>0</v>
      </c>
      <c r="C270" s="227">
        <v>39294000</v>
      </c>
      <c r="D270" s="227">
        <v>27142000</v>
      </c>
      <c r="E270" s="227">
        <v>19360000</v>
      </c>
      <c r="F270" s="227">
        <v>32638778</v>
      </c>
      <c r="G270" s="227">
        <v>0</v>
      </c>
      <c r="H270" s="227">
        <v>20270838</v>
      </c>
      <c r="I270" s="227">
        <v>7600838</v>
      </c>
      <c r="J270" s="227">
        <v>24828865.41</v>
      </c>
      <c r="K270" s="227">
        <v>17383878</v>
      </c>
      <c r="L270" s="227">
        <v>3400000</v>
      </c>
      <c r="M270" s="227">
        <v>0</v>
      </c>
      <c r="N270" s="227">
        <v>16500000</v>
      </c>
      <c r="O270" s="227">
        <v>12100000</v>
      </c>
      <c r="P270" s="227">
        <v>6000000</v>
      </c>
      <c r="Q270" s="227">
        <v>400000</v>
      </c>
      <c r="R270" s="227">
        <v>0</v>
      </c>
      <c r="S270" s="227">
        <v>800000</v>
      </c>
      <c r="T270" s="227">
        <v>800000</v>
      </c>
      <c r="U270" s="227">
        <v>0</v>
      </c>
      <c r="V270" s="227">
        <v>21885000</v>
      </c>
      <c r="W270" s="227">
        <v>0</v>
      </c>
      <c r="X270" s="227">
        <v>0</v>
      </c>
      <c r="Y270" s="227">
        <v>0</v>
      </c>
      <c r="Z270" s="227">
        <v>0</v>
      </c>
      <c r="AA270" s="227">
        <v>5800000</v>
      </c>
      <c r="AB270" s="227">
        <v>0</v>
      </c>
      <c r="AC270" s="227">
        <v>0</v>
      </c>
      <c r="AD270" s="227">
        <v>0</v>
      </c>
      <c r="AE270" s="227">
        <v>500000</v>
      </c>
      <c r="AF270" s="227">
        <v>0</v>
      </c>
      <c r="AG270" s="227">
        <v>500000</v>
      </c>
      <c r="AH270" s="227">
        <v>8750000</v>
      </c>
      <c r="AI270" s="227">
        <v>8250000</v>
      </c>
      <c r="AJ270" s="227">
        <v>6750000</v>
      </c>
      <c r="AK270" s="227">
        <v>1800000</v>
      </c>
      <c r="AL270" s="227">
        <v>27850000</v>
      </c>
      <c r="AM270" s="227">
        <v>20815000</v>
      </c>
      <c r="AN270" s="227">
        <v>4150000</v>
      </c>
      <c r="AO270" s="227">
        <v>1950000</v>
      </c>
      <c r="AP270" s="227">
        <v>5700000</v>
      </c>
      <c r="AQ270" s="227">
        <v>2100000</v>
      </c>
      <c r="AR270" s="227">
        <v>0</v>
      </c>
      <c r="AS270" s="227">
        <v>0</v>
      </c>
      <c r="AT270" s="227">
        <v>9570000</v>
      </c>
      <c r="AU270" s="227">
        <v>9070000</v>
      </c>
      <c r="AV270" s="227">
        <v>0</v>
      </c>
      <c r="AW270" s="227">
        <v>0</v>
      </c>
      <c r="AX270" s="227">
        <v>0</v>
      </c>
      <c r="AY270" s="227">
        <v>0</v>
      </c>
      <c r="AZ270" s="227">
        <v>0</v>
      </c>
      <c r="BA270" s="227">
        <v>0</v>
      </c>
    </row>
    <row r="271" spans="1:53">
      <c r="A271" s="227" t="s">
        <v>1132</v>
      </c>
      <c r="B271" s="227">
        <v>0</v>
      </c>
      <c r="C271" s="227">
        <v>39294000</v>
      </c>
      <c r="D271" s="227">
        <v>27142000</v>
      </c>
      <c r="E271" s="227">
        <v>19360000</v>
      </c>
      <c r="F271" s="227">
        <v>32638778</v>
      </c>
      <c r="G271" s="227">
        <v>0</v>
      </c>
      <c r="H271" s="227">
        <v>20270838</v>
      </c>
      <c r="I271" s="227">
        <v>7600838</v>
      </c>
      <c r="J271" s="227">
        <v>24828865.41</v>
      </c>
      <c r="K271" s="227">
        <v>17383878</v>
      </c>
      <c r="L271" s="227">
        <v>3400000</v>
      </c>
      <c r="M271" s="227">
        <v>0</v>
      </c>
      <c r="N271" s="227">
        <v>16500000</v>
      </c>
      <c r="O271" s="227">
        <v>12100000</v>
      </c>
      <c r="P271" s="227">
        <v>6000000</v>
      </c>
      <c r="Q271" s="227">
        <v>400000</v>
      </c>
      <c r="R271" s="227">
        <v>0</v>
      </c>
      <c r="S271" s="227">
        <v>800000</v>
      </c>
      <c r="T271" s="227">
        <v>800000</v>
      </c>
      <c r="U271" s="227">
        <v>0</v>
      </c>
      <c r="V271" s="227">
        <v>21885000</v>
      </c>
      <c r="W271" s="227">
        <v>0</v>
      </c>
      <c r="X271" s="227">
        <v>0</v>
      </c>
      <c r="Y271" s="227">
        <v>0</v>
      </c>
      <c r="Z271" s="227">
        <v>0</v>
      </c>
      <c r="AA271" s="227">
        <v>5800000</v>
      </c>
      <c r="AB271" s="227">
        <v>0</v>
      </c>
      <c r="AC271" s="227">
        <v>0</v>
      </c>
      <c r="AD271" s="227">
        <v>0</v>
      </c>
      <c r="AE271" s="227">
        <v>500000</v>
      </c>
      <c r="AF271" s="227">
        <v>0</v>
      </c>
      <c r="AG271" s="227">
        <v>500000</v>
      </c>
      <c r="AH271" s="227">
        <v>8750000</v>
      </c>
      <c r="AI271" s="227">
        <v>8250000</v>
      </c>
      <c r="AJ271" s="227">
        <v>6750000</v>
      </c>
      <c r="AK271" s="227">
        <v>1800000</v>
      </c>
      <c r="AL271" s="227">
        <v>27850000</v>
      </c>
      <c r="AM271" s="227">
        <v>20815000</v>
      </c>
      <c r="AN271" s="227">
        <v>4150000</v>
      </c>
      <c r="AO271" s="227">
        <v>1950000</v>
      </c>
      <c r="AP271" s="227">
        <v>5700000</v>
      </c>
      <c r="AQ271" s="227">
        <v>2100000</v>
      </c>
      <c r="AR271" s="227">
        <v>0</v>
      </c>
      <c r="AS271" s="227">
        <v>0</v>
      </c>
      <c r="AT271" s="227">
        <v>9570000</v>
      </c>
      <c r="AU271" s="227">
        <v>9070000</v>
      </c>
      <c r="AV271" s="227">
        <v>0</v>
      </c>
      <c r="AW271" s="227">
        <v>0</v>
      </c>
      <c r="AX271" s="227">
        <v>0</v>
      </c>
      <c r="AY271" s="227">
        <v>0</v>
      </c>
      <c r="AZ271" s="227">
        <v>0</v>
      </c>
      <c r="BA271" s="227">
        <v>0</v>
      </c>
    </row>
    <row r="272" spans="1:53">
      <c r="A272" s="227" t="s">
        <v>1133</v>
      </c>
      <c r="B272" s="227">
        <v>48462000</v>
      </c>
      <c r="C272" s="227">
        <v>0</v>
      </c>
      <c r="D272" s="227">
        <v>0</v>
      </c>
      <c r="E272" s="227">
        <v>0</v>
      </c>
      <c r="F272" s="227">
        <v>0</v>
      </c>
      <c r="G272" s="227">
        <v>29058777</v>
      </c>
      <c r="H272" s="227">
        <v>0</v>
      </c>
      <c r="I272" s="227">
        <v>0</v>
      </c>
      <c r="J272" s="227">
        <v>0</v>
      </c>
      <c r="K272" s="227">
        <v>0</v>
      </c>
      <c r="L272" s="227">
        <v>0</v>
      </c>
      <c r="M272" s="227">
        <v>0</v>
      </c>
      <c r="N272" s="227">
        <v>0</v>
      </c>
      <c r="O272" s="227">
        <v>0</v>
      </c>
      <c r="P272" s="227">
        <v>0</v>
      </c>
      <c r="Q272" s="227">
        <v>0</v>
      </c>
      <c r="R272" s="227">
        <v>800000</v>
      </c>
      <c r="S272" s="227">
        <v>0</v>
      </c>
      <c r="T272" s="227">
        <v>0</v>
      </c>
      <c r="U272" s="227">
        <v>0</v>
      </c>
      <c r="V272" s="227">
        <v>0</v>
      </c>
      <c r="W272" s="227">
        <v>0</v>
      </c>
      <c r="X272" s="227">
        <v>0</v>
      </c>
      <c r="Y272" s="227">
        <v>0</v>
      </c>
      <c r="Z272" s="227">
        <v>0</v>
      </c>
      <c r="AA272" s="227">
        <v>0</v>
      </c>
      <c r="AB272" s="227">
        <v>0</v>
      </c>
      <c r="AC272" s="227">
        <v>0</v>
      </c>
      <c r="AD272" s="227">
        <v>0</v>
      </c>
      <c r="AE272" s="227">
        <v>0</v>
      </c>
      <c r="AF272" s="227">
        <v>0</v>
      </c>
      <c r="AG272" s="227">
        <v>0</v>
      </c>
      <c r="AH272" s="227">
        <v>0</v>
      </c>
      <c r="AI272" s="227">
        <v>0</v>
      </c>
      <c r="AJ272" s="227">
        <v>0</v>
      </c>
      <c r="AK272" s="227">
        <v>0</v>
      </c>
      <c r="AL272" s="227">
        <v>0</v>
      </c>
      <c r="AM272" s="227">
        <v>0</v>
      </c>
      <c r="AN272" s="227">
        <v>0</v>
      </c>
      <c r="AO272" s="227">
        <v>0</v>
      </c>
      <c r="AP272" s="227">
        <v>0</v>
      </c>
      <c r="AQ272" s="227">
        <v>0</v>
      </c>
      <c r="AR272" s="227">
        <v>0</v>
      </c>
      <c r="AS272" s="227">
        <v>0</v>
      </c>
      <c r="AT272" s="227">
        <v>0</v>
      </c>
      <c r="AU272" s="227">
        <v>0</v>
      </c>
      <c r="AV272" s="227">
        <v>0</v>
      </c>
      <c r="AW272" s="227">
        <v>15000</v>
      </c>
      <c r="AX272" s="227">
        <v>115000</v>
      </c>
      <c r="AY272" s="227">
        <v>97</v>
      </c>
      <c r="AZ272" s="227">
        <v>64</v>
      </c>
      <c r="BA272" s="227">
        <v>32</v>
      </c>
    </row>
    <row r="273" spans="1:53">
      <c r="A273" s="227" t="s">
        <v>1134</v>
      </c>
      <c r="B273" s="227">
        <v>48462000</v>
      </c>
      <c r="C273" s="227">
        <v>0</v>
      </c>
      <c r="D273" s="227">
        <v>0</v>
      </c>
      <c r="E273" s="227">
        <v>0</v>
      </c>
      <c r="F273" s="227">
        <v>0</v>
      </c>
      <c r="G273" s="227">
        <v>29058777</v>
      </c>
      <c r="H273" s="227">
        <v>0</v>
      </c>
      <c r="I273" s="227">
        <v>0</v>
      </c>
      <c r="J273" s="227">
        <v>0</v>
      </c>
      <c r="K273" s="227">
        <v>0</v>
      </c>
      <c r="L273" s="227">
        <v>0</v>
      </c>
      <c r="M273" s="227">
        <v>0</v>
      </c>
      <c r="N273" s="227">
        <v>0</v>
      </c>
      <c r="O273" s="227">
        <v>0</v>
      </c>
      <c r="P273" s="227">
        <v>0</v>
      </c>
      <c r="Q273" s="227">
        <v>0</v>
      </c>
      <c r="R273" s="227">
        <v>800000</v>
      </c>
      <c r="S273" s="227">
        <v>0</v>
      </c>
      <c r="T273" s="227">
        <v>0</v>
      </c>
      <c r="U273" s="227">
        <v>0</v>
      </c>
      <c r="V273" s="227">
        <v>0</v>
      </c>
      <c r="W273" s="227">
        <v>0</v>
      </c>
      <c r="X273" s="227">
        <v>0</v>
      </c>
      <c r="Y273" s="227">
        <v>0</v>
      </c>
      <c r="Z273" s="227">
        <v>0</v>
      </c>
      <c r="AA273" s="227">
        <v>0</v>
      </c>
      <c r="AB273" s="227">
        <v>0</v>
      </c>
      <c r="AC273" s="227">
        <v>0</v>
      </c>
      <c r="AD273" s="227">
        <v>0</v>
      </c>
      <c r="AE273" s="227">
        <v>0</v>
      </c>
      <c r="AF273" s="227">
        <v>0</v>
      </c>
      <c r="AG273" s="227">
        <v>0</v>
      </c>
      <c r="AH273" s="227">
        <v>0</v>
      </c>
      <c r="AI273" s="227">
        <v>0</v>
      </c>
      <c r="AJ273" s="227">
        <v>0</v>
      </c>
      <c r="AK273" s="227">
        <v>0</v>
      </c>
      <c r="AL273" s="227">
        <v>0</v>
      </c>
      <c r="AM273" s="227">
        <v>0</v>
      </c>
      <c r="AN273" s="227">
        <v>0</v>
      </c>
      <c r="AO273" s="227">
        <v>0</v>
      </c>
      <c r="AP273" s="227">
        <v>0</v>
      </c>
      <c r="AQ273" s="227">
        <v>0</v>
      </c>
      <c r="AR273" s="227">
        <v>0</v>
      </c>
      <c r="AS273" s="227">
        <v>0</v>
      </c>
      <c r="AT273" s="227">
        <v>0</v>
      </c>
      <c r="AU273" s="227">
        <v>0</v>
      </c>
      <c r="AV273" s="227">
        <v>0</v>
      </c>
      <c r="AW273" s="227">
        <v>0</v>
      </c>
      <c r="AX273" s="227">
        <v>0</v>
      </c>
      <c r="AY273" s="227">
        <v>0</v>
      </c>
      <c r="AZ273" s="227">
        <v>0</v>
      </c>
      <c r="BA273" s="227">
        <v>0</v>
      </c>
    </row>
    <row r="274" spans="1:53">
      <c r="A274" s="227" t="s">
        <v>1135</v>
      </c>
      <c r="B274" s="227">
        <v>0</v>
      </c>
      <c r="C274" s="227">
        <v>0</v>
      </c>
      <c r="D274" s="227">
        <v>0</v>
      </c>
      <c r="E274" s="227">
        <v>0</v>
      </c>
      <c r="F274" s="227">
        <v>0</v>
      </c>
      <c r="G274" s="227">
        <v>0</v>
      </c>
      <c r="H274" s="227">
        <v>0</v>
      </c>
      <c r="I274" s="227">
        <v>0</v>
      </c>
      <c r="J274" s="227">
        <v>0</v>
      </c>
      <c r="K274" s="227">
        <v>0</v>
      </c>
      <c r="L274" s="227">
        <v>0</v>
      </c>
      <c r="M274" s="227">
        <v>0</v>
      </c>
      <c r="N274" s="227">
        <v>0</v>
      </c>
      <c r="O274" s="227">
        <v>0</v>
      </c>
      <c r="P274" s="227">
        <v>0</v>
      </c>
      <c r="Q274" s="227">
        <v>0</v>
      </c>
      <c r="R274" s="227">
        <v>0</v>
      </c>
      <c r="S274" s="227">
        <v>0</v>
      </c>
      <c r="T274" s="227">
        <v>0</v>
      </c>
      <c r="U274" s="227">
        <v>0</v>
      </c>
      <c r="V274" s="227">
        <v>0</v>
      </c>
      <c r="W274" s="227">
        <v>0</v>
      </c>
      <c r="X274" s="227">
        <v>0</v>
      </c>
      <c r="Y274" s="227">
        <v>0</v>
      </c>
      <c r="Z274" s="227">
        <v>0</v>
      </c>
      <c r="AA274" s="227">
        <v>0</v>
      </c>
      <c r="AB274" s="227">
        <v>0</v>
      </c>
      <c r="AC274" s="227">
        <v>0</v>
      </c>
      <c r="AD274" s="227">
        <v>0</v>
      </c>
      <c r="AE274" s="227">
        <v>0</v>
      </c>
      <c r="AF274" s="227">
        <v>0</v>
      </c>
      <c r="AG274" s="227">
        <v>0</v>
      </c>
      <c r="AH274" s="227">
        <v>0</v>
      </c>
      <c r="AI274" s="227">
        <v>0</v>
      </c>
      <c r="AJ274" s="227">
        <v>0</v>
      </c>
      <c r="AK274" s="227">
        <v>0</v>
      </c>
      <c r="AL274" s="227">
        <v>0</v>
      </c>
      <c r="AM274" s="227">
        <v>0</v>
      </c>
      <c r="AN274" s="227">
        <v>0</v>
      </c>
      <c r="AO274" s="227">
        <v>0</v>
      </c>
      <c r="AP274" s="227">
        <v>0</v>
      </c>
      <c r="AQ274" s="227">
        <v>0</v>
      </c>
      <c r="AR274" s="227">
        <v>0</v>
      </c>
      <c r="AS274" s="227">
        <v>0</v>
      </c>
      <c r="AT274" s="227">
        <v>0</v>
      </c>
      <c r="AU274" s="227">
        <v>0</v>
      </c>
      <c r="AV274" s="227">
        <v>0</v>
      </c>
      <c r="AW274" s="227">
        <v>15000</v>
      </c>
      <c r="AX274" s="227">
        <v>115000</v>
      </c>
      <c r="AY274" s="227">
        <v>97</v>
      </c>
      <c r="AZ274" s="227">
        <v>64</v>
      </c>
      <c r="BA274" s="227">
        <v>32</v>
      </c>
    </row>
    <row r="275" spans="1:53">
      <c r="A275" s="227" t="s">
        <v>1136</v>
      </c>
      <c r="B275" s="227">
        <v>115350</v>
      </c>
      <c r="C275" s="227">
        <v>110500</v>
      </c>
      <c r="D275" s="227">
        <v>485000</v>
      </c>
      <c r="E275" s="227">
        <v>40000</v>
      </c>
      <c r="F275" s="227">
        <v>1228327.3899999999</v>
      </c>
      <c r="G275" s="227">
        <v>30353</v>
      </c>
      <c r="H275" s="227">
        <v>30353</v>
      </c>
      <c r="I275" s="227">
        <v>30353</v>
      </c>
      <c r="J275" s="227">
        <v>75807</v>
      </c>
      <c r="K275" s="227">
        <v>73857</v>
      </c>
      <c r="L275" s="227">
        <v>0</v>
      </c>
      <c r="M275" s="227">
        <v>0</v>
      </c>
      <c r="N275" s="227">
        <v>14037.77</v>
      </c>
      <c r="O275" s="227">
        <v>14038</v>
      </c>
      <c r="P275" s="227">
        <v>14038</v>
      </c>
      <c r="Q275" s="227">
        <v>0</v>
      </c>
      <c r="R275" s="227">
        <v>0</v>
      </c>
      <c r="S275" s="227">
        <v>0</v>
      </c>
      <c r="T275" s="227">
        <v>0</v>
      </c>
      <c r="U275" s="227">
        <v>0</v>
      </c>
      <c r="V275" s="227">
        <v>0</v>
      </c>
      <c r="W275" s="227">
        <v>15885000</v>
      </c>
      <c r="X275" s="227">
        <v>11135000</v>
      </c>
      <c r="Y275" s="227">
        <v>0</v>
      </c>
      <c r="Z275" s="227">
        <v>7500000</v>
      </c>
      <c r="AA275" s="227">
        <v>0</v>
      </c>
      <c r="AB275" s="227">
        <v>4800000</v>
      </c>
      <c r="AC275" s="227">
        <v>2600000</v>
      </c>
      <c r="AD275" s="227">
        <v>1400000</v>
      </c>
      <c r="AE275" s="227">
        <v>0</v>
      </c>
      <c r="AF275" s="227">
        <v>500000</v>
      </c>
      <c r="AG275" s="227">
        <v>0</v>
      </c>
      <c r="AH275" s="227">
        <v>0</v>
      </c>
      <c r="AI275" s="227">
        <v>0</v>
      </c>
      <c r="AJ275" s="227">
        <v>0</v>
      </c>
      <c r="AK275" s="227">
        <v>0</v>
      </c>
      <c r="AL275" s="227">
        <v>0</v>
      </c>
      <c r="AM275" s="227">
        <v>0</v>
      </c>
      <c r="AN275" s="227">
        <v>0</v>
      </c>
      <c r="AO275" s="227">
        <v>0</v>
      </c>
      <c r="AP275" s="227">
        <v>63762.9</v>
      </c>
      <c r="AQ275" s="227">
        <v>63763</v>
      </c>
      <c r="AR275" s="227">
        <v>1913752</v>
      </c>
      <c r="AS275" s="227">
        <v>60000</v>
      </c>
      <c r="AT275" s="227">
        <v>95000</v>
      </c>
      <c r="AU275" s="227">
        <v>60000</v>
      </c>
      <c r="AV275" s="227">
        <v>7605000</v>
      </c>
      <c r="AW275" s="227">
        <v>0</v>
      </c>
      <c r="AX275" s="227">
        <v>0</v>
      </c>
      <c r="AY275" s="227">
        <v>0</v>
      </c>
      <c r="AZ275" s="227">
        <v>0</v>
      </c>
      <c r="BA275" s="227">
        <v>0</v>
      </c>
    </row>
    <row r="276" spans="1:53">
      <c r="A276" s="227" t="s">
        <v>1137</v>
      </c>
      <c r="B276" s="227">
        <v>-36128203.289999999</v>
      </c>
      <c r="C276" s="227">
        <v>-24569742</v>
      </c>
      <c r="D276" s="227">
        <v>-16946157</v>
      </c>
      <c r="E276" s="227">
        <v>-10837686</v>
      </c>
      <c r="F276" s="227">
        <v>-30156878.27</v>
      </c>
      <c r="G276" s="227">
        <v>-22644906</v>
      </c>
      <c r="H276" s="227">
        <v>-13123909</v>
      </c>
      <c r="I276" s="227">
        <v>-8213928</v>
      </c>
      <c r="J276" s="227">
        <v>-12569734.57</v>
      </c>
      <c r="K276" s="227">
        <v>-6680676</v>
      </c>
      <c r="L276" s="227">
        <v>-207277</v>
      </c>
      <c r="M276" s="227">
        <v>-123877</v>
      </c>
      <c r="N276" s="227">
        <v>-24875010.460000001</v>
      </c>
      <c r="O276" s="227">
        <v>-12036800</v>
      </c>
      <c r="P276" s="227">
        <v>-4593720</v>
      </c>
      <c r="Q276" s="227">
        <v>-3345220</v>
      </c>
      <c r="R276" s="227">
        <v>-5518982</v>
      </c>
      <c r="S276" s="227">
        <v>-3776797</v>
      </c>
      <c r="T276" s="227">
        <v>-2762391</v>
      </c>
      <c r="U276" s="227">
        <v>-1056196</v>
      </c>
      <c r="V276" s="227">
        <v>-15280392</v>
      </c>
      <c r="W276" s="227">
        <v>-8955877</v>
      </c>
      <c r="X276" s="227">
        <v>-3808211</v>
      </c>
      <c r="Y276" s="227">
        <v>-810356</v>
      </c>
      <c r="Z276" s="227">
        <v>-11322942</v>
      </c>
      <c r="AA276" s="227">
        <v>-10107587</v>
      </c>
      <c r="AB276" s="227">
        <v>-8327231</v>
      </c>
      <c r="AC276" s="227">
        <v>-2654356</v>
      </c>
      <c r="AD276" s="227">
        <v>-7123160.5199999996</v>
      </c>
      <c r="AE276" s="227">
        <v>-5607805</v>
      </c>
      <c r="AF276" s="227">
        <v>-4435789</v>
      </c>
      <c r="AG276" s="227">
        <v>-595444</v>
      </c>
      <c r="AH276" s="227">
        <v>-8429917.1999999993</v>
      </c>
      <c r="AI276" s="227">
        <v>-7002438</v>
      </c>
      <c r="AJ276" s="227">
        <v>-5124959</v>
      </c>
      <c r="AK276" s="227">
        <v>-1197479</v>
      </c>
      <c r="AL276" s="227">
        <v>-21689927.199999999</v>
      </c>
      <c r="AM276" s="227">
        <v>-14538448</v>
      </c>
      <c r="AN276" s="227">
        <v>-2011969</v>
      </c>
      <c r="AO276" s="227">
        <v>-1185489</v>
      </c>
      <c r="AP276" s="227">
        <v>-3285029</v>
      </c>
      <c r="AQ276" s="227">
        <v>-682570</v>
      </c>
      <c r="AR276" s="227">
        <v>-255111</v>
      </c>
      <c r="AS276" s="227">
        <v>-27459</v>
      </c>
      <c r="AT276" s="227">
        <v>-9581390.3000000007</v>
      </c>
      <c r="AU276" s="227">
        <v>-6069065</v>
      </c>
      <c r="AV276" s="227">
        <v>-4703960</v>
      </c>
      <c r="AW276" s="227">
        <v>0</v>
      </c>
      <c r="AX276" s="227">
        <v>0</v>
      </c>
      <c r="AY276" s="227">
        <v>0</v>
      </c>
      <c r="AZ276" s="227">
        <v>0</v>
      </c>
      <c r="BA276" s="227">
        <v>0</v>
      </c>
    </row>
    <row r="277" spans="1:53">
      <c r="A277" s="227" t="s">
        <v>1138</v>
      </c>
      <c r="B277" s="227">
        <v>0</v>
      </c>
      <c r="C277" s="227">
        <v>-24569742</v>
      </c>
      <c r="D277" s="227">
        <v>-16561157</v>
      </c>
      <c r="E277" s="227">
        <v>-10627686</v>
      </c>
      <c r="F277" s="227">
        <v>-29826878.27</v>
      </c>
      <c r="G277" s="227">
        <v>0</v>
      </c>
      <c r="H277" s="227">
        <v>-13123909</v>
      </c>
      <c r="I277" s="227">
        <v>-8213928</v>
      </c>
      <c r="J277" s="227">
        <v>-12569734.57</v>
      </c>
      <c r="K277" s="227">
        <v>-6680676</v>
      </c>
      <c r="L277" s="227">
        <v>-207277</v>
      </c>
      <c r="M277" s="227">
        <v>-123877</v>
      </c>
      <c r="N277" s="227">
        <v>-24875010.460000001</v>
      </c>
      <c r="O277" s="227">
        <v>-12036800</v>
      </c>
      <c r="P277" s="227">
        <v>-4593720</v>
      </c>
      <c r="Q277" s="227">
        <v>-3345220</v>
      </c>
      <c r="R277" s="227">
        <v>0</v>
      </c>
      <c r="S277" s="227">
        <v>-3776797</v>
      </c>
      <c r="T277" s="227">
        <v>-2762391</v>
      </c>
      <c r="U277" s="227">
        <v>-1056196</v>
      </c>
      <c r="V277" s="227">
        <v>-15280392</v>
      </c>
      <c r="W277" s="227">
        <v>0</v>
      </c>
      <c r="X277" s="227">
        <v>0</v>
      </c>
      <c r="Y277" s="227">
        <v>0</v>
      </c>
      <c r="Z277" s="227">
        <v>0</v>
      </c>
      <c r="AA277" s="227">
        <v>-10107587</v>
      </c>
      <c r="AB277" s="227">
        <v>0</v>
      </c>
      <c r="AC277" s="227">
        <v>0</v>
      </c>
      <c r="AD277" s="227">
        <v>0</v>
      </c>
      <c r="AE277" s="227">
        <v>-5607805</v>
      </c>
      <c r="AF277" s="227">
        <v>0</v>
      </c>
      <c r="AG277" s="227">
        <v>-595444</v>
      </c>
      <c r="AH277" s="227">
        <v>-8429917.1999999993</v>
      </c>
      <c r="AI277" s="227">
        <v>-7002438</v>
      </c>
      <c r="AJ277" s="227">
        <v>-5124959</v>
      </c>
      <c r="AK277" s="227">
        <v>-1197479</v>
      </c>
      <c r="AL277" s="227">
        <v>-21689927.199999999</v>
      </c>
      <c r="AM277" s="227">
        <v>-14538448</v>
      </c>
      <c r="AN277" s="227">
        <v>-2011969</v>
      </c>
      <c r="AO277" s="227">
        <v>-1185489</v>
      </c>
      <c r="AP277" s="227">
        <v>-3284837.2</v>
      </c>
      <c r="AQ277" s="227">
        <v>-682378</v>
      </c>
      <c r="AR277" s="227">
        <v>0</v>
      </c>
      <c r="AS277" s="227">
        <v>0</v>
      </c>
      <c r="AT277" s="227">
        <v>-9345659.9399999995</v>
      </c>
      <c r="AU277" s="227">
        <v>-6069065</v>
      </c>
      <c r="AV277" s="227">
        <v>0</v>
      </c>
      <c r="AW277" s="227">
        <v>0</v>
      </c>
      <c r="AX277" s="227">
        <v>0</v>
      </c>
      <c r="AY277" s="227">
        <v>0</v>
      </c>
      <c r="AZ277" s="227">
        <v>0</v>
      </c>
      <c r="BA277" s="227">
        <v>0</v>
      </c>
    </row>
    <row r="278" spans="1:53">
      <c r="A278" s="227" t="s">
        <v>1139</v>
      </c>
      <c r="B278" s="227">
        <v>0</v>
      </c>
      <c r="C278" s="227">
        <v>-24569742</v>
      </c>
      <c r="D278" s="227">
        <v>-16561157</v>
      </c>
      <c r="E278" s="227">
        <v>-10627686</v>
      </c>
      <c r="F278" s="227">
        <v>-29826878.27</v>
      </c>
      <c r="G278" s="227">
        <v>0</v>
      </c>
      <c r="H278" s="227">
        <v>-13123909</v>
      </c>
      <c r="I278" s="227">
        <v>-8213928</v>
      </c>
      <c r="J278" s="227">
        <v>-12569734.57</v>
      </c>
      <c r="K278" s="227">
        <v>-6680676</v>
      </c>
      <c r="L278" s="227">
        <v>-207277</v>
      </c>
      <c r="M278" s="227">
        <v>-123877</v>
      </c>
      <c r="N278" s="227">
        <v>-24875010.460000001</v>
      </c>
      <c r="O278" s="227">
        <v>-12036800</v>
      </c>
      <c r="P278" s="227">
        <v>-4593720</v>
      </c>
      <c r="Q278" s="227">
        <v>-3345220</v>
      </c>
      <c r="R278" s="227">
        <v>0</v>
      </c>
      <c r="S278" s="227">
        <v>-3776797</v>
      </c>
      <c r="T278" s="227">
        <v>-2762391</v>
      </c>
      <c r="U278" s="227">
        <v>-1056196</v>
      </c>
      <c r="V278" s="227">
        <v>-15280392</v>
      </c>
      <c r="W278" s="227">
        <v>0</v>
      </c>
      <c r="X278" s="227">
        <v>0</v>
      </c>
      <c r="Y278" s="227">
        <v>0</v>
      </c>
      <c r="Z278" s="227">
        <v>0</v>
      </c>
      <c r="AA278" s="227">
        <v>-10107587</v>
      </c>
      <c r="AB278" s="227">
        <v>0</v>
      </c>
      <c r="AC278" s="227">
        <v>0</v>
      </c>
      <c r="AD278" s="227">
        <v>0</v>
      </c>
      <c r="AE278" s="227">
        <v>-5607805</v>
      </c>
      <c r="AF278" s="227">
        <v>0</v>
      </c>
      <c r="AG278" s="227">
        <v>-595444</v>
      </c>
      <c r="AH278" s="227">
        <v>-8429917.1999999993</v>
      </c>
      <c r="AI278" s="227">
        <v>-7002438</v>
      </c>
      <c r="AJ278" s="227">
        <v>-5124959</v>
      </c>
      <c r="AK278" s="227">
        <v>-1197479</v>
      </c>
      <c r="AL278" s="227">
        <v>-21689927.199999999</v>
      </c>
      <c r="AM278" s="227">
        <v>-14538448</v>
      </c>
      <c r="AN278" s="227">
        <v>-2011969</v>
      </c>
      <c r="AO278" s="227">
        <v>-1185489</v>
      </c>
      <c r="AP278" s="227">
        <v>-3284837.2</v>
      </c>
      <c r="AQ278" s="227">
        <v>-682378</v>
      </c>
      <c r="AR278" s="227">
        <v>0</v>
      </c>
      <c r="AS278" s="227">
        <v>0</v>
      </c>
      <c r="AT278" s="227">
        <v>-9345659.9399999995</v>
      </c>
      <c r="AU278" s="227">
        <v>-6069065</v>
      </c>
      <c r="AV278" s="227">
        <v>0</v>
      </c>
      <c r="AW278" s="227">
        <v>0</v>
      </c>
      <c r="AX278" s="227">
        <v>0</v>
      </c>
      <c r="AY278" s="227">
        <v>0</v>
      </c>
      <c r="AZ278" s="227">
        <v>0</v>
      </c>
      <c r="BA278" s="227">
        <v>0</v>
      </c>
    </row>
    <row r="279" spans="1:53">
      <c r="A279" s="227" t="s">
        <v>1140</v>
      </c>
      <c r="B279" s="227">
        <v>-36128203.289999999</v>
      </c>
      <c r="C279" s="227">
        <v>0</v>
      </c>
      <c r="D279" s="227">
        <v>0</v>
      </c>
      <c r="E279" s="227">
        <v>0</v>
      </c>
      <c r="F279" s="227">
        <v>0</v>
      </c>
      <c r="G279" s="227">
        <v>-22644906</v>
      </c>
      <c r="H279" s="227">
        <v>0</v>
      </c>
      <c r="I279" s="227">
        <v>0</v>
      </c>
      <c r="J279" s="227">
        <v>0</v>
      </c>
      <c r="K279" s="227">
        <v>0</v>
      </c>
      <c r="L279" s="227">
        <v>0</v>
      </c>
      <c r="M279" s="227">
        <v>0</v>
      </c>
      <c r="N279" s="227">
        <v>0</v>
      </c>
      <c r="O279" s="227">
        <v>0</v>
      </c>
      <c r="P279" s="227">
        <v>0</v>
      </c>
      <c r="Q279" s="227">
        <v>0</v>
      </c>
      <c r="R279" s="227">
        <v>-5518982</v>
      </c>
      <c r="S279" s="227">
        <v>0</v>
      </c>
      <c r="T279" s="227">
        <v>0</v>
      </c>
      <c r="U279" s="227">
        <v>0</v>
      </c>
      <c r="V279" s="227">
        <v>0</v>
      </c>
      <c r="W279" s="227">
        <v>0</v>
      </c>
      <c r="X279" s="227">
        <v>0</v>
      </c>
      <c r="Y279" s="227">
        <v>0</v>
      </c>
      <c r="Z279" s="227">
        <v>0</v>
      </c>
      <c r="AA279" s="227">
        <v>0</v>
      </c>
      <c r="AB279" s="227">
        <v>0</v>
      </c>
      <c r="AC279" s="227">
        <v>0</v>
      </c>
      <c r="AD279" s="227">
        <v>0</v>
      </c>
      <c r="AE279" s="227">
        <v>0</v>
      </c>
      <c r="AF279" s="227">
        <v>0</v>
      </c>
      <c r="AG279" s="227">
        <v>0</v>
      </c>
      <c r="AH279" s="227">
        <v>0</v>
      </c>
      <c r="AI279" s="227">
        <v>0</v>
      </c>
      <c r="AJ279" s="227">
        <v>0</v>
      </c>
      <c r="AK279" s="227">
        <v>0</v>
      </c>
      <c r="AL279" s="227">
        <v>0</v>
      </c>
      <c r="AM279" s="227">
        <v>0</v>
      </c>
      <c r="AN279" s="227">
        <v>0</v>
      </c>
      <c r="AO279" s="227">
        <v>0</v>
      </c>
      <c r="AP279" s="227">
        <v>0</v>
      </c>
      <c r="AQ279" s="227">
        <v>0</v>
      </c>
      <c r="AR279" s="227">
        <v>0</v>
      </c>
      <c r="AS279" s="227">
        <v>0</v>
      </c>
      <c r="AT279" s="227">
        <v>0</v>
      </c>
      <c r="AU279" s="227">
        <v>0</v>
      </c>
      <c r="AV279" s="227">
        <v>0</v>
      </c>
      <c r="AW279" s="227">
        <v>0</v>
      </c>
      <c r="AX279" s="227">
        <v>0</v>
      </c>
      <c r="AY279" s="227">
        <v>0</v>
      </c>
      <c r="AZ279" s="227">
        <v>0</v>
      </c>
      <c r="BA279" s="227">
        <v>0</v>
      </c>
    </row>
    <row r="280" spans="1:53">
      <c r="A280" s="227" t="s">
        <v>1141</v>
      </c>
      <c r="B280" s="227">
        <v>-36128203.289999999</v>
      </c>
      <c r="C280" s="227">
        <v>0</v>
      </c>
      <c r="D280" s="227">
        <v>0</v>
      </c>
      <c r="E280" s="227">
        <v>0</v>
      </c>
      <c r="F280" s="227">
        <v>0</v>
      </c>
      <c r="G280" s="227">
        <v>-22644906</v>
      </c>
      <c r="H280" s="227">
        <v>0</v>
      </c>
      <c r="I280" s="227">
        <v>0</v>
      </c>
      <c r="J280" s="227">
        <v>0</v>
      </c>
      <c r="K280" s="227">
        <v>0</v>
      </c>
      <c r="L280" s="227">
        <v>0</v>
      </c>
      <c r="M280" s="227">
        <v>0</v>
      </c>
      <c r="N280" s="227">
        <v>0</v>
      </c>
      <c r="O280" s="227">
        <v>0</v>
      </c>
      <c r="P280" s="227">
        <v>0</v>
      </c>
      <c r="Q280" s="227">
        <v>0</v>
      </c>
      <c r="R280" s="227">
        <v>-5518982</v>
      </c>
      <c r="S280" s="227">
        <v>0</v>
      </c>
      <c r="T280" s="227">
        <v>0</v>
      </c>
      <c r="U280" s="227">
        <v>0</v>
      </c>
      <c r="V280" s="227">
        <v>0</v>
      </c>
      <c r="W280" s="227">
        <v>0</v>
      </c>
      <c r="X280" s="227">
        <v>0</v>
      </c>
      <c r="Y280" s="227">
        <v>0</v>
      </c>
      <c r="Z280" s="227">
        <v>0</v>
      </c>
      <c r="AA280" s="227">
        <v>0</v>
      </c>
      <c r="AB280" s="227">
        <v>0</v>
      </c>
      <c r="AC280" s="227">
        <v>0</v>
      </c>
      <c r="AD280" s="227">
        <v>0</v>
      </c>
      <c r="AE280" s="227">
        <v>0</v>
      </c>
      <c r="AF280" s="227">
        <v>0</v>
      </c>
      <c r="AG280" s="227">
        <v>0</v>
      </c>
      <c r="AH280" s="227">
        <v>0</v>
      </c>
      <c r="AI280" s="227">
        <v>0</v>
      </c>
      <c r="AJ280" s="227">
        <v>0</v>
      </c>
      <c r="AK280" s="227">
        <v>0</v>
      </c>
      <c r="AL280" s="227">
        <v>0</v>
      </c>
      <c r="AM280" s="227">
        <v>0</v>
      </c>
      <c r="AN280" s="227">
        <v>0</v>
      </c>
      <c r="AO280" s="227">
        <v>0</v>
      </c>
      <c r="AP280" s="227">
        <v>0</v>
      </c>
      <c r="AQ280" s="227">
        <v>0</v>
      </c>
      <c r="AR280" s="227">
        <v>0</v>
      </c>
      <c r="AS280" s="227">
        <v>0</v>
      </c>
      <c r="AT280" s="227">
        <v>0</v>
      </c>
      <c r="AU280" s="227">
        <v>0</v>
      </c>
      <c r="AV280" s="227">
        <v>0</v>
      </c>
      <c r="AW280" s="227">
        <v>0</v>
      </c>
      <c r="AX280" s="227">
        <v>0</v>
      </c>
      <c r="AY280" s="227">
        <v>0</v>
      </c>
      <c r="AZ280" s="227">
        <v>0</v>
      </c>
      <c r="BA280" s="227">
        <v>0</v>
      </c>
    </row>
    <row r="281" spans="1:53">
      <c r="A281" s="227" t="s">
        <v>1142</v>
      </c>
      <c r="B281" s="227">
        <v>0</v>
      </c>
      <c r="C281" s="227">
        <v>0</v>
      </c>
      <c r="D281" s="227">
        <v>-385000</v>
      </c>
      <c r="E281" s="227">
        <v>-210000</v>
      </c>
      <c r="F281" s="227">
        <v>-330000</v>
      </c>
      <c r="G281" s="227">
        <v>0</v>
      </c>
      <c r="H281" s="227">
        <v>0</v>
      </c>
      <c r="I281" s="227">
        <v>0</v>
      </c>
      <c r="J281" s="227">
        <v>0</v>
      </c>
      <c r="K281" s="227">
        <v>0</v>
      </c>
      <c r="L281" s="227">
        <v>0</v>
      </c>
      <c r="M281" s="227">
        <v>0</v>
      </c>
      <c r="N281" s="227">
        <v>0</v>
      </c>
      <c r="O281" s="227">
        <v>0</v>
      </c>
      <c r="P281" s="227">
        <v>0</v>
      </c>
      <c r="Q281" s="227">
        <v>0</v>
      </c>
      <c r="R281" s="227">
        <v>0</v>
      </c>
      <c r="S281" s="227">
        <v>0</v>
      </c>
      <c r="T281" s="227">
        <v>0</v>
      </c>
      <c r="U281" s="227">
        <v>0</v>
      </c>
      <c r="V281" s="227">
        <v>0</v>
      </c>
      <c r="W281" s="227">
        <v>-8955877</v>
      </c>
      <c r="X281" s="227">
        <v>-3808211</v>
      </c>
      <c r="Y281" s="227">
        <v>-810356</v>
      </c>
      <c r="Z281" s="227">
        <v>-11322942</v>
      </c>
      <c r="AA281" s="227">
        <v>0</v>
      </c>
      <c r="AB281" s="227">
        <v>-8327231</v>
      </c>
      <c r="AC281" s="227">
        <v>-2654356</v>
      </c>
      <c r="AD281" s="227">
        <v>-7123160.5199999996</v>
      </c>
      <c r="AE281" s="227">
        <v>0</v>
      </c>
      <c r="AF281" s="227">
        <v>-4435789</v>
      </c>
      <c r="AG281" s="227">
        <v>0</v>
      </c>
      <c r="AH281" s="227">
        <v>0</v>
      </c>
      <c r="AI281" s="227">
        <v>0</v>
      </c>
      <c r="AJ281" s="227">
        <v>0</v>
      </c>
      <c r="AK281" s="227">
        <v>0</v>
      </c>
      <c r="AL281" s="227">
        <v>0</v>
      </c>
      <c r="AM281" s="227">
        <v>0</v>
      </c>
      <c r="AN281" s="227">
        <v>0</v>
      </c>
      <c r="AO281" s="227">
        <v>0</v>
      </c>
      <c r="AP281" s="227">
        <v>-191.8</v>
      </c>
      <c r="AQ281" s="227">
        <v>-192</v>
      </c>
      <c r="AR281" s="227">
        <v>-255111</v>
      </c>
      <c r="AS281" s="227">
        <v>-27459</v>
      </c>
      <c r="AT281" s="227">
        <v>-235730.36</v>
      </c>
      <c r="AU281" s="227">
        <v>0</v>
      </c>
      <c r="AV281" s="227">
        <v>-4703960</v>
      </c>
      <c r="AW281" s="227">
        <v>0</v>
      </c>
      <c r="AX281" s="227">
        <v>0</v>
      </c>
      <c r="AY281" s="227">
        <v>0</v>
      </c>
      <c r="AZ281" s="227">
        <v>0</v>
      </c>
      <c r="BA281" s="227">
        <v>0</v>
      </c>
    </row>
    <row r="282" spans="1:53">
      <c r="A282" s="227" t="s">
        <v>1143</v>
      </c>
      <c r="B282" s="227">
        <v>0</v>
      </c>
      <c r="C282" s="227">
        <v>-1784207</v>
      </c>
      <c r="D282" s="227">
        <v>-1565264</v>
      </c>
      <c r="E282" s="227">
        <v>-607128</v>
      </c>
      <c r="F282" s="227">
        <v>-2709.61</v>
      </c>
      <c r="G282" s="227">
        <v>0</v>
      </c>
      <c r="H282" s="227">
        <v>0</v>
      </c>
      <c r="I282" s="227">
        <v>0</v>
      </c>
      <c r="J282" s="227">
        <v>-820.86</v>
      </c>
      <c r="K282" s="227">
        <v>-821</v>
      </c>
      <c r="L282" s="227">
        <v>-592</v>
      </c>
      <c r="M282" s="227">
        <v>-294</v>
      </c>
      <c r="N282" s="227">
        <v>-1590.66</v>
      </c>
      <c r="O282" s="227">
        <v>-447</v>
      </c>
      <c r="P282" s="227">
        <v>-258</v>
      </c>
      <c r="Q282" s="227">
        <v>-100</v>
      </c>
      <c r="R282" s="227">
        <v>-385.97</v>
      </c>
      <c r="S282" s="227">
        <v>-287</v>
      </c>
      <c r="T282" s="227">
        <v>-190</v>
      </c>
      <c r="U282" s="227">
        <v>0</v>
      </c>
      <c r="V282" s="227">
        <v>-770.99</v>
      </c>
      <c r="W282" s="227">
        <v>-642</v>
      </c>
      <c r="X282" s="227">
        <v>-444</v>
      </c>
      <c r="Y282" s="227">
        <v>-249</v>
      </c>
      <c r="Z282" s="227">
        <v>-1281.8900000000001</v>
      </c>
      <c r="AA282" s="227">
        <v>-924</v>
      </c>
      <c r="AB282" s="227">
        <v>-688</v>
      </c>
      <c r="AC282" s="227">
        <v>-341</v>
      </c>
      <c r="AD282" s="227">
        <v>-4612.32</v>
      </c>
      <c r="AE282" s="227">
        <v>-4448</v>
      </c>
      <c r="AF282" s="227">
        <v>-4059</v>
      </c>
      <c r="AG282" s="227">
        <v>-290</v>
      </c>
      <c r="AH282" s="227">
        <v>-2358.09</v>
      </c>
      <c r="AI282" s="227">
        <v>-1938</v>
      </c>
      <c r="AJ282" s="227">
        <v>-777</v>
      </c>
      <c r="AK282" s="227">
        <v>-398</v>
      </c>
      <c r="AL282" s="227">
        <v>-269.75</v>
      </c>
      <c r="AM282" s="227">
        <v>-270</v>
      </c>
      <c r="AN282" s="227">
        <v>-270</v>
      </c>
      <c r="AO282" s="227">
        <v>-270</v>
      </c>
      <c r="AP282" s="227">
        <v>-1179.6400000000001</v>
      </c>
      <c r="AQ282" s="227">
        <v>-813</v>
      </c>
      <c r="AR282" s="227">
        <v>-503</v>
      </c>
      <c r="AS282" s="227">
        <v>-194</v>
      </c>
      <c r="AT282" s="227">
        <v>-544.92999999999995</v>
      </c>
      <c r="AU282" s="227">
        <v>-409</v>
      </c>
      <c r="AV282" s="227">
        <v>-272</v>
      </c>
      <c r="AW282" s="227">
        <v>0</v>
      </c>
      <c r="AX282" s="227">
        <v>0</v>
      </c>
      <c r="AY282" s="227">
        <v>0</v>
      </c>
      <c r="AZ282" s="227">
        <v>0</v>
      </c>
      <c r="BA282" s="227">
        <v>0</v>
      </c>
    </row>
    <row r="283" spans="1:53">
      <c r="A283" s="227" t="s">
        <v>1144</v>
      </c>
      <c r="B283" s="227">
        <v>0</v>
      </c>
      <c r="C283" s="227">
        <v>0</v>
      </c>
      <c r="D283" s="227">
        <v>0</v>
      </c>
      <c r="E283" s="227">
        <v>0</v>
      </c>
      <c r="F283" s="227">
        <v>0</v>
      </c>
      <c r="G283" s="227">
        <v>0</v>
      </c>
      <c r="H283" s="227">
        <v>0</v>
      </c>
      <c r="I283" s="227">
        <v>0</v>
      </c>
      <c r="J283" s="227">
        <v>497153.49</v>
      </c>
      <c r="K283" s="227">
        <v>496852</v>
      </c>
      <c r="L283" s="227">
        <v>431513</v>
      </c>
      <c r="M283" s="227">
        <v>170815</v>
      </c>
      <c r="N283" s="227">
        <v>554204.11</v>
      </c>
      <c r="O283" s="227">
        <v>63603</v>
      </c>
      <c r="P283" s="227">
        <v>63603</v>
      </c>
      <c r="Q283" s="227">
        <v>0</v>
      </c>
      <c r="R283" s="227">
        <v>0</v>
      </c>
      <c r="S283" s="227">
        <v>0</v>
      </c>
      <c r="T283" s="227">
        <v>0</v>
      </c>
      <c r="U283" s="227">
        <v>0</v>
      </c>
      <c r="V283" s="227">
        <v>0</v>
      </c>
      <c r="W283" s="227">
        <v>0</v>
      </c>
      <c r="X283" s="227">
        <v>0</v>
      </c>
      <c r="Y283" s="227">
        <v>0</v>
      </c>
      <c r="Z283" s="227">
        <v>0</v>
      </c>
      <c r="AA283" s="227">
        <v>0</v>
      </c>
      <c r="AB283" s="227">
        <v>0</v>
      </c>
      <c r="AC283" s="227">
        <v>0</v>
      </c>
      <c r="AD283" s="227">
        <v>6616176</v>
      </c>
      <c r="AE283" s="227">
        <v>6616176</v>
      </c>
      <c r="AF283" s="227">
        <v>6616176</v>
      </c>
      <c r="AG283" s="227">
        <v>0</v>
      </c>
      <c r="AH283" s="227">
        <v>0</v>
      </c>
      <c r="AI283" s="227">
        <v>0</v>
      </c>
      <c r="AJ283" s="227">
        <v>0</v>
      </c>
      <c r="AK283" s="227">
        <v>0</v>
      </c>
      <c r="AL283" s="227">
        <v>0</v>
      </c>
      <c r="AM283" s="227">
        <v>0</v>
      </c>
      <c r="AN283" s="227">
        <v>0</v>
      </c>
      <c r="AO283" s="227">
        <v>0</v>
      </c>
      <c r="AP283" s="227">
        <v>0</v>
      </c>
      <c r="AQ283" s="227">
        <v>0</v>
      </c>
      <c r="AR283" s="227">
        <v>0</v>
      </c>
      <c r="AS283" s="227">
        <v>0</v>
      </c>
      <c r="AT283" s="227">
        <v>0</v>
      </c>
      <c r="AU283" s="227">
        <v>0</v>
      </c>
      <c r="AV283" s="227">
        <v>0</v>
      </c>
      <c r="AW283" s="227">
        <v>0</v>
      </c>
      <c r="AX283" s="227">
        <v>0</v>
      </c>
      <c r="AY283" s="227">
        <v>0</v>
      </c>
      <c r="AZ283" s="227">
        <v>0</v>
      </c>
      <c r="BA283" s="227">
        <v>0</v>
      </c>
    </row>
    <row r="284" spans="1:53">
      <c r="A284" s="227" t="s">
        <v>1145</v>
      </c>
      <c r="B284" s="227">
        <v>-761216.03</v>
      </c>
      <c r="C284" s="227">
        <v>-761216</v>
      </c>
      <c r="D284" s="227">
        <v>0</v>
      </c>
      <c r="E284" s="227">
        <v>0</v>
      </c>
      <c r="F284" s="227">
        <v>0</v>
      </c>
      <c r="G284" s="227">
        <v>0</v>
      </c>
      <c r="H284" s="227">
        <v>0</v>
      </c>
      <c r="I284" s="227">
        <v>0</v>
      </c>
      <c r="J284" s="227">
        <v>0</v>
      </c>
      <c r="K284" s="227">
        <v>0</v>
      </c>
      <c r="L284" s="227">
        <v>0</v>
      </c>
      <c r="M284" s="227">
        <v>0</v>
      </c>
      <c r="N284" s="227">
        <v>0</v>
      </c>
      <c r="O284" s="227">
        <v>0</v>
      </c>
      <c r="P284" s="227">
        <v>0</v>
      </c>
      <c r="Q284" s="227">
        <v>0</v>
      </c>
      <c r="R284" s="227">
        <v>0</v>
      </c>
      <c r="S284" s="227">
        <v>0</v>
      </c>
      <c r="T284" s="227">
        <v>0</v>
      </c>
      <c r="U284" s="227">
        <v>0</v>
      </c>
      <c r="V284" s="227">
        <v>0</v>
      </c>
      <c r="W284" s="227">
        <v>0</v>
      </c>
      <c r="X284" s="227">
        <v>0</v>
      </c>
      <c r="Y284" s="227">
        <v>0</v>
      </c>
      <c r="Z284" s="227">
        <v>0</v>
      </c>
      <c r="AA284" s="227">
        <v>0</v>
      </c>
      <c r="AB284" s="227">
        <v>0</v>
      </c>
      <c r="AC284" s="227">
        <v>0</v>
      </c>
      <c r="AD284" s="227">
        <v>0</v>
      </c>
      <c r="AE284" s="227">
        <v>0</v>
      </c>
      <c r="AF284" s="227">
        <v>0</v>
      </c>
      <c r="AG284" s="227">
        <v>0</v>
      </c>
      <c r="AH284" s="227">
        <v>0</v>
      </c>
      <c r="AI284" s="227">
        <v>0</v>
      </c>
      <c r="AJ284" s="227">
        <v>0</v>
      </c>
      <c r="AK284" s="227">
        <v>0</v>
      </c>
      <c r="AL284" s="227">
        <v>0</v>
      </c>
      <c r="AM284" s="227">
        <v>0</v>
      </c>
      <c r="AN284" s="227">
        <v>0</v>
      </c>
      <c r="AO284" s="227">
        <v>0</v>
      </c>
      <c r="AP284" s="227">
        <v>0</v>
      </c>
      <c r="AQ284" s="227">
        <v>0</v>
      </c>
      <c r="AR284" s="227">
        <v>0</v>
      </c>
      <c r="AS284" s="227">
        <v>0</v>
      </c>
      <c r="AT284" s="227">
        <v>0</v>
      </c>
      <c r="AU284" s="227">
        <v>0</v>
      </c>
      <c r="AV284" s="227">
        <v>0</v>
      </c>
      <c r="AW284" s="227">
        <v>0</v>
      </c>
      <c r="AX284" s="227">
        <v>0</v>
      </c>
      <c r="AY284" s="227">
        <v>0</v>
      </c>
      <c r="AZ284" s="227">
        <v>0</v>
      </c>
      <c r="BA284" s="227">
        <v>0</v>
      </c>
    </row>
    <row r="285" spans="1:53">
      <c r="A285" s="227" t="s">
        <v>1146</v>
      </c>
      <c r="B285" s="227">
        <v>-3633080.19</v>
      </c>
      <c r="C285" s="227">
        <v>-3633029</v>
      </c>
      <c r="D285" s="227">
        <v>-3558914</v>
      </c>
      <c r="E285" s="227">
        <v>-62</v>
      </c>
      <c r="F285" s="227">
        <v>-5014931.0199999996</v>
      </c>
      <c r="G285" s="227">
        <v>-5014930</v>
      </c>
      <c r="H285" s="227">
        <v>-4936095</v>
      </c>
      <c r="I285" s="227">
        <v>0</v>
      </c>
      <c r="J285" s="227">
        <v>-6282449.8399999999</v>
      </c>
      <c r="K285" s="227">
        <v>-6282426</v>
      </c>
      <c r="L285" s="227">
        <v>-6266141</v>
      </c>
      <c r="M285" s="227">
        <v>0</v>
      </c>
      <c r="N285" s="227">
        <v>-3724688.81</v>
      </c>
      <c r="O285" s="227">
        <v>-3724685</v>
      </c>
      <c r="P285" s="227">
        <v>-3715005</v>
      </c>
      <c r="Q285" s="227">
        <v>0</v>
      </c>
      <c r="R285" s="227">
        <v>-3141005.87</v>
      </c>
      <c r="S285" s="227">
        <v>-3140998</v>
      </c>
      <c r="T285" s="227">
        <v>-3141154</v>
      </c>
      <c r="U285" s="227">
        <v>0</v>
      </c>
      <c r="V285" s="227">
        <v>-2916824.65</v>
      </c>
      <c r="W285" s="227">
        <v>-2916813</v>
      </c>
      <c r="X285" s="227">
        <v>-2916495</v>
      </c>
      <c r="Y285" s="227">
        <v>0</v>
      </c>
      <c r="Z285" s="227">
        <v>-2507590.04</v>
      </c>
      <c r="AA285" s="227">
        <v>-2507448</v>
      </c>
      <c r="AB285" s="227">
        <v>-2507331</v>
      </c>
      <c r="AC285" s="227">
        <v>-1</v>
      </c>
      <c r="AD285" s="227">
        <v>-2069545.08</v>
      </c>
      <c r="AE285" s="227">
        <v>-2069540</v>
      </c>
      <c r="AF285" s="227">
        <v>-2069426</v>
      </c>
      <c r="AG285" s="227">
        <v>-10</v>
      </c>
      <c r="AH285" s="227">
        <v>-806100.54</v>
      </c>
      <c r="AI285" s="227">
        <v>-806081</v>
      </c>
      <c r="AJ285" s="227">
        <v>-806043</v>
      </c>
      <c r="AK285" s="227">
        <v>0</v>
      </c>
      <c r="AL285" s="227">
        <v>-544610.68999999994</v>
      </c>
      <c r="AM285" s="227">
        <v>-544608</v>
      </c>
      <c r="AN285" s="227">
        <v>-544569</v>
      </c>
      <c r="AO285" s="227">
        <v>-19</v>
      </c>
      <c r="AP285" s="227">
        <v>-1266988.3799999999</v>
      </c>
      <c r="AQ285" s="227">
        <v>-1263816</v>
      </c>
      <c r="AR285" s="227">
        <v>-1263414</v>
      </c>
      <c r="AS285" s="227">
        <v>-3</v>
      </c>
      <c r="AT285" s="227">
        <v>-733471.81</v>
      </c>
      <c r="AU285" s="227">
        <v>-733471</v>
      </c>
      <c r="AV285" s="227">
        <v>-733358</v>
      </c>
      <c r="AW285" s="227">
        <v>-14498</v>
      </c>
      <c r="AX285" s="227">
        <v>-767250</v>
      </c>
      <c r="AY285" s="227">
        <v>-755825</v>
      </c>
      <c r="AZ285" s="227">
        <v>-742339</v>
      </c>
      <c r="BA285" s="227">
        <v>0</v>
      </c>
    </row>
    <row r="286" spans="1:53">
      <c r="A286" s="227" t="s">
        <v>1147</v>
      </c>
      <c r="B286" s="227">
        <v>-775941.17</v>
      </c>
      <c r="C286" s="227">
        <v>-579953</v>
      </c>
      <c r="D286" s="227">
        <v>-214364</v>
      </c>
      <c r="E286" s="227">
        <v>-219352</v>
      </c>
      <c r="F286" s="227">
        <v>-966667.81</v>
      </c>
      <c r="G286" s="227">
        <v>-711990</v>
      </c>
      <c r="H286" s="227">
        <v>-491078</v>
      </c>
      <c r="I286" s="227">
        <v>-405929</v>
      </c>
      <c r="J286" s="227">
        <v>-610576.88</v>
      </c>
      <c r="K286" s="227">
        <v>-370882</v>
      </c>
      <c r="L286" s="227">
        <v>-223705</v>
      </c>
      <c r="M286" s="227">
        <v>-149088</v>
      </c>
      <c r="N286" s="227">
        <v>-482966.16</v>
      </c>
      <c r="O286" s="227">
        <v>-383971</v>
      </c>
      <c r="P286" s="227">
        <v>-258702</v>
      </c>
      <c r="Q286" s="227">
        <v>-130428</v>
      </c>
      <c r="R286" s="227">
        <v>-659734.21</v>
      </c>
      <c r="S286" s="227">
        <v>-505661</v>
      </c>
      <c r="T286" s="227">
        <v>-355606</v>
      </c>
      <c r="U286" s="227">
        <v>-165947</v>
      </c>
      <c r="V286" s="227">
        <v>-620751.21</v>
      </c>
      <c r="W286" s="227">
        <v>-439642</v>
      </c>
      <c r="X286" s="227">
        <v>-422600</v>
      </c>
      <c r="Y286" s="227">
        <v>-154501</v>
      </c>
      <c r="Z286" s="227">
        <v>-845059.69</v>
      </c>
      <c r="AA286" s="227">
        <v>-685337</v>
      </c>
      <c r="AB286" s="227">
        <v>-525962</v>
      </c>
      <c r="AC286" s="227">
        <v>-258994</v>
      </c>
      <c r="AD286" s="227">
        <v>-1175965.95</v>
      </c>
      <c r="AE286" s="227">
        <v>-909629</v>
      </c>
      <c r="AF286" s="227">
        <v>-620517</v>
      </c>
      <c r="AG286" s="227">
        <v>-230215</v>
      </c>
      <c r="AH286" s="227">
        <v>-1236986.6200000001</v>
      </c>
      <c r="AI286" s="227">
        <v>-811701</v>
      </c>
      <c r="AJ286" s="227">
        <v>-534907</v>
      </c>
      <c r="AK286" s="227">
        <v>-153705</v>
      </c>
      <c r="AL286" s="227">
        <v>-869495.19</v>
      </c>
      <c r="AM286" s="227">
        <v>-545114</v>
      </c>
      <c r="AN286" s="227">
        <v>-372420</v>
      </c>
      <c r="AO286" s="227">
        <v>-122242</v>
      </c>
      <c r="AP286" s="227">
        <v>-690847.88</v>
      </c>
      <c r="AQ286" s="227">
        <v>-445933</v>
      </c>
      <c r="AR286" s="227">
        <v>-341779</v>
      </c>
      <c r="AS286" s="227">
        <v>-97474</v>
      </c>
      <c r="AT286" s="227">
        <v>-790424.17</v>
      </c>
      <c r="AU286" s="227">
        <v>-460642</v>
      </c>
      <c r="AV286" s="227">
        <v>-408039</v>
      </c>
      <c r="AW286" s="227">
        <v>0</v>
      </c>
      <c r="AX286" s="227">
        <v>0</v>
      </c>
      <c r="AY286" s="227">
        <v>0</v>
      </c>
      <c r="AZ286" s="227">
        <v>0</v>
      </c>
      <c r="BA286" s="227">
        <v>0</v>
      </c>
    </row>
    <row r="287" spans="1:53">
      <c r="A287" s="227" t="s">
        <v>1148</v>
      </c>
      <c r="B287" s="227">
        <v>-2164921.11</v>
      </c>
      <c r="C287" s="227">
        <v>0</v>
      </c>
      <c r="D287" s="227">
        <v>-761216</v>
      </c>
      <c r="E287" s="227">
        <v>-761216</v>
      </c>
      <c r="F287" s="227">
        <v>-391875.3</v>
      </c>
      <c r="G287" s="227">
        <v>-395637</v>
      </c>
      <c r="H287" s="227">
        <v>-402483</v>
      </c>
      <c r="I287" s="227">
        <v>-185693</v>
      </c>
      <c r="J287" s="227">
        <v>-4053923.1</v>
      </c>
      <c r="K287" s="227">
        <v>-168634</v>
      </c>
      <c r="L287" s="227">
        <v>-168634</v>
      </c>
      <c r="M287" s="227">
        <v>-168634</v>
      </c>
      <c r="N287" s="227">
        <v>0</v>
      </c>
      <c r="O287" s="227">
        <v>0</v>
      </c>
      <c r="P287" s="227">
        <v>0</v>
      </c>
      <c r="Q287" s="227">
        <v>0</v>
      </c>
      <c r="R287" s="227">
        <v>0.3</v>
      </c>
      <c r="S287" s="227">
        <v>0</v>
      </c>
      <c r="T287" s="227">
        <v>0</v>
      </c>
      <c r="U287" s="227">
        <v>0</v>
      </c>
      <c r="V287" s="227">
        <v>-0.51</v>
      </c>
      <c r="W287" s="227">
        <v>0</v>
      </c>
      <c r="X287" s="227">
        <v>0</v>
      </c>
      <c r="Y287" s="227">
        <v>0</v>
      </c>
      <c r="Z287" s="227">
        <v>-1.32</v>
      </c>
      <c r="AA287" s="227">
        <v>0</v>
      </c>
      <c r="AB287" s="227">
        <v>0</v>
      </c>
      <c r="AC287" s="227">
        <v>0</v>
      </c>
      <c r="AD287" s="227">
        <v>1.6</v>
      </c>
      <c r="AE287" s="227">
        <v>0</v>
      </c>
      <c r="AF287" s="227">
        <v>0</v>
      </c>
      <c r="AG287" s="227">
        <v>0</v>
      </c>
      <c r="AH287" s="227">
        <v>0</v>
      </c>
      <c r="AI287" s="227">
        <v>0</v>
      </c>
      <c r="AJ287" s="227">
        <v>0</v>
      </c>
      <c r="AK287" s="227">
        <v>0</v>
      </c>
      <c r="AL287" s="227">
        <v>0</v>
      </c>
      <c r="AM287" s="227">
        <v>0</v>
      </c>
      <c r="AN287" s="227">
        <v>0</v>
      </c>
      <c r="AO287" s="227">
        <v>0</v>
      </c>
      <c r="AP287" s="227">
        <v>0</v>
      </c>
      <c r="AQ287" s="227">
        <v>0</v>
      </c>
      <c r="AR287" s="227">
        <v>0</v>
      </c>
      <c r="AS287" s="227">
        <v>0</v>
      </c>
      <c r="AT287" s="227">
        <v>3680068.36</v>
      </c>
      <c r="AU287" s="227">
        <v>-327746</v>
      </c>
      <c r="AV287" s="227">
        <v>-327746</v>
      </c>
      <c r="AW287" s="227">
        <v>-436408</v>
      </c>
      <c r="AX287" s="227">
        <v>3679159</v>
      </c>
      <c r="AY287" s="227">
        <v>1888101</v>
      </c>
      <c r="AZ287" s="227">
        <v>12587</v>
      </c>
      <c r="BA287" s="227">
        <v>-329476</v>
      </c>
    </row>
    <row r="288" spans="1:53">
      <c r="A288" s="227" t="s">
        <v>1149</v>
      </c>
      <c r="B288" s="227">
        <v>5113988.2300000004</v>
      </c>
      <c r="C288" s="227">
        <v>8076353</v>
      </c>
      <c r="D288" s="227">
        <v>4581085</v>
      </c>
      <c r="E288" s="227">
        <v>6974556</v>
      </c>
      <c r="F288" s="227">
        <v>-2665956.62</v>
      </c>
      <c r="G288" s="227">
        <v>321667</v>
      </c>
      <c r="H288" s="227">
        <v>1347626</v>
      </c>
      <c r="I288" s="227">
        <v>-1174359</v>
      </c>
      <c r="J288" s="227">
        <v>1884320.65</v>
      </c>
      <c r="K288" s="227">
        <v>4451148</v>
      </c>
      <c r="L288" s="227">
        <v>-3034836</v>
      </c>
      <c r="M288" s="227">
        <v>-271078</v>
      </c>
      <c r="N288" s="227">
        <v>-12016014.220000001</v>
      </c>
      <c r="O288" s="227">
        <v>-3968262</v>
      </c>
      <c r="P288" s="227">
        <v>-2490044</v>
      </c>
      <c r="Q288" s="227">
        <v>-3075748</v>
      </c>
      <c r="R288" s="227">
        <v>-8520107.7400000002</v>
      </c>
      <c r="S288" s="227">
        <v>-6623743</v>
      </c>
      <c r="T288" s="227">
        <v>-5459341</v>
      </c>
      <c r="U288" s="227">
        <v>-1222143</v>
      </c>
      <c r="V288" s="227">
        <v>3066260.64</v>
      </c>
      <c r="W288" s="227">
        <v>3572026</v>
      </c>
      <c r="X288" s="227">
        <v>3987250</v>
      </c>
      <c r="Y288" s="227">
        <v>-965106</v>
      </c>
      <c r="Z288" s="227">
        <v>-7176874.9500000002</v>
      </c>
      <c r="AA288" s="227">
        <v>-7501296</v>
      </c>
      <c r="AB288" s="227">
        <v>-6561212</v>
      </c>
      <c r="AC288" s="227">
        <v>-313692</v>
      </c>
      <c r="AD288" s="227">
        <v>-2357106.27</v>
      </c>
      <c r="AE288" s="227">
        <v>-1475246</v>
      </c>
      <c r="AF288" s="227">
        <v>-13615</v>
      </c>
      <c r="AG288" s="227">
        <v>-325959</v>
      </c>
      <c r="AH288" s="227">
        <v>-1725362.44</v>
      </c>
      <c r="AI288" s="227">
        <v>-372158</v>
      </c>
      <c r="AJ288" s="227">
        <v>283314</v>
      </c>
      <c r="AK288" s="227">
        <v>448418</v>
      </c>
      <c r="AL288" s="227">
        <v>4745697.17</v>
      </c>
      <c r="AM288" s="227">
        <v>5186560</v>
      </c>
      <c r="AN288" s="227">
        <v>1220772</v>
      </c>
      <c r="AO288" s="227">
        <v>641980</v>
      </c>
      <c r="AP288" s="227">
        <v>519718</v>
      </c>
      <c r="AQ288" s="227">
        <v>-229369</v>
      </c>
      <c r="AR288" s="227">
        <v>52945</v>
      </c>
      <c r="AS288" s="227">
        <v>-65130</v>
      </c>
      <c r="AT288" s="227">
        <v>2239237.15</v>
      </c>
      <c r="AU288" s="227">
        <v>1538667</v>
      </c>
      <c r="AV288" s="227">
        <v>1431625</v>
      </c>
      <c r="AW288" s="227">
        <v>-435906</v>
      </c>
      <c r="AX288" s="227">
        <v>3026909</v>
      </c>
      <c r="AY288" s="227">
        <v>1132373</v>
      </c>
      <c r="AZ288" s="227">
        <v>-729688</v>
      </c>
      <c r="BA288" s="227">
        <v>-329444</v>
      </c>
    </row>
    <row r="289" spans="1:53">
      <c r="A289" s="227" t="s">
        <v>1150</v>
      </c>
      <c r="B289" s="227">
        <v>5143113.21</v>
      </c>
      <c r="C289" s="227">
        <v>4365304</v>
      </c>
      <c r="D289" s="227">
        <v>693636</v>
      </c>
      <c r="E289" s="227">
        <v>7063212</v>
      </c>
      <c r="F289" s="227">
        <v>-790927.24</v>
      </c>
      <c r="G289" s="227">
        <v>-1294610</v>
      </c>
      <c r="H289" s="227">
        <v>-96709</v>
      </c>
      <c r="I289" s="227">
        <v>-204431</v>
      </c>
      <c r="J289" s="227">
        <v>573945.88</v>
      </c>
      <c r="K289" s="227">
        <v>370969</v>
      </c>
      <c r="L289" s="227">
        <v>99375</v>
      </c>
      <c r="M289" s="227">
        <v>2373248</v>
      </c>
      <c r="N289" s="227">
        <v>6848.77</v>
      </c>
      <c r="O289" s="227">
        <v>-514205</v>
      </c>
      <c r="P289" s="227">
        <v>-446451</v>
      </c>
      <c r="Q289" s="227">
        <v>60716</v>
      </c>
      <c r="R289" s="227">
        <v>-88788.44</v>
      </c>
      <c r="S289" s="227">
        <v>-739860</v>
      </c>
      <c r="T289" s="227">
        <v>-1048731</v>
      </c>
      <c r="U289" s="227">
        <v>-301783</v>
      </c>
      <c r="V289" s="227">
        <v>89952.09</v>
      </c>
      <c r="W289" s="227">
        <v>-623449</v>
      </c>
      <c r="X289" s="227">
        <v>-729310</v>
      </c>
      <c r="Y289" s="227">
        <v>-1213016</v>
      </c>
      <c r="Z289" s="227">
        <v>735603.17</v>
      </c>
      <c r="AA289" s="227">
        <v>-399353</v>
      </c>
      <c r="AB289" s="227">
        <v>-98385</v>
      </c>
      <c r="AC289" s="227">
        <v>409374</v>
      </c>
      <c r="AD289" s="227">
        <v>-1141456.6399999999</v>
      </c>
      <c r="AE289" s="227">
        <v>-629052</v>
      </c>
      <c r="AF289" s="227">
        <v>-846550</v>
      </c>
      <c r="AG289" s="227">
        <v>-1148227</v>
      </c>
      <c r="AH289" s="227">
        <v>2058207.29</v>
      </c>
      <c r="AI289" s="227">
        <v>2212457</v>
      </c>
      <c r="AJ289" s="227">
        <v>792778</v>
      </c>
      <c r="AK289" s="227">
        <v>42726</v>
      </c>
      <c r="AL289" s="227">
        <v>64946.879999999997</v>
      </c>
      <c r="AM289" s="227">
        <v>-794</v>
      </c>
      <c r="AN289" s="227">
        <v>149458</v>
      </c>
      <c r="AO289" s="227">
        <v>-10353</v>
      </c>
      <c r="AP289" s="227">
        <v>-962990.39</v>
      </c>
      <c r="AQ289" s="227">
        <v>-1203771</v>
      </c>
      <c r="AR289" s="227">
        <v>-634399</v>
      </c>
      <c r="AS289" s="227">
        <v>-153491</v>
      </c>
      <c r="AT289" s="227">
        <v>-672791.22</v>
      </c>
      <c r="AU289" s="227">
        <v>-886331</v>
      </c>
      <c r="AV289" s="227">
        <v>-455758</v>
      </c>
      <c r="AW289" s="227">
        <v>-456636</v>
      </c>
      <c r="AX289" s="227">
        <v>1381345</v>
      </c>
      <c r="AY289" s="227">
        <v>168113</v>
      </c>
      <c r="AZ289" s="227">
        <v>-171735</v>
      </c>
      <c r="BA289" s="227">
        <v>504609</v>
      </c>
    </row>
    <row r="290" spans="1:53">
      <c r="A290" s="227" t="s">
        <v>1151</v>
      </c>
      <c r="B290" s="227">
        <v>22337.439999999999</v>
      </c>
      <c r="C290" s="227">
        <v>30981</v>
      </c>
      <c r="D290" s="227">
        <v>7395</v>
      </c>
      <c r="E290" s="227">
        <v>371</v>
      </c>
      <c r="F290" s="227">
        <v>-176866.11</v>
      </c>
      <c r="G290" s="227">
        <v>-188681</v>
      </c>
      <c r="H290" s="227">
        <v>-188466</v>
      </c>
      <c r="I290" s="227">
        <v>11391</v>
      </c>
      <c r="J290" s="227">
        <v>28946.03</v>
      </c>
      <c r="K290" s="227">
        <v>-156992</v>
      </c>
      <c r="L290" s="227">
        <v>71165</v>
      </c>
      <c r="M290" s="227">
        <v>59306</v>
      </c>
      <c r="N290" s="227">
        <v>-77655.19</v>
      </c>
      <c r="O290" s="227">
        <v>0</v>
      </c>
      <c r="P290" s="227">
        <v>0</v>
      </c>
      <c r="Q290" s="227">
        <v>0</v>
      </c>
      <c r="R290" s="227">
        <v>0</v>
      </c>
      <c r="S290" s="227">
        <v>0</v>
      </c>
      <c r="T290" s="227">
        <v>0</v>
      </c>
      <c r="U290" s="227">
        <v>0</v>
      </c>
      <c r="V290" s="227">
        <v>0</v>
      </c>
      <c r="W290" s="227">
        <v>0</v>
      </c>
      <c r="X290" s="227">
        <v>0</v>
      </c>
      <c r="Y290" s="227">
        <v>0</v>
      </c>
      <c r="Z290" s="227">
        <v>0</v>
      </c>
      <c r="AA290" s="227">
        <v>0</v>
      </c>
      <c r="AB290" s="227">
        <v>0</v>
      </c>
      <c r="AC290" s="227">
        <v>0</v>
      </c>
      <c r="AD290" s="227">
        <v>0</v>
      </c>
      <c r="AE290" s="227">
        <v>1208</v>
      </c>
      <c r="AF290" s="227">
        <v>1035</v>
      </c>
      <c r="AG290" s="227">
        <v>-71</v>
      </c>
      <c r="AH290" s="227">
        <v>2369.69</v>
      </c>
      <c r="AI290" s="227">
        <v>-3339</v>
      </c>
      <c r="AJ290" s="227">
        <v>-5132</v>
      </c>
      <c r="AK290" s="227">
        <v>-3478</v>
      </c>
      <c r="AL290" s="227">
        <v>-3453.12</v>
      </c>
      <c r="AM290" s="227">
        <v>-2883</v>
      </c>
      <c r="AN290" s="227">
        <v>0</v>
      </c>
      <c r="AO290" s="227">
        <v>0</v>
      </c>
      <c r="AP290" s="227">
        <v>0</v>
      </c>
      <c r="AQ290" s="227">
        <v>0</v>
      </c>
      <c r="AR290" s="227">
        <v>0</v>
      </c>
      <c r="AS290" s="227">
        <v>0</v>
      </c>
      <c r="AT290" s="227">
        <v>0</v>
      </c>
      <c r="AU290" s="227">
        <v>0</v>
      </c>
      <c r="AV290" s="227">
        <v>0</v>
      </c>
      <c r="AW290" s="227">
        <v>0</v>
      </c>
      <c r="AX290" s="227">
        <v>0</v>
      </c>
      <c r="AY290" s="227">
        <v>0</v>
      </c>
      <c r="AZ290" s="227">
        <v>0</v>
      </c>
      <c r="BA290" s="227">
        <v>0</v>
      </c>
    </row>
    <row r="291" spans="1:53">
      <c r="A291" s="227" t="s">
        <v>1152</v>
      </c>
      <c r="B291" s="227">
        <v>2053237.35</v>
      </c>
      <c r="C291" s="227">
        <v>2053237</v>
      </c>
      <c r="D291" s="227">
        <v>2053237</v>
      </c>
      <c r="E291" s="227">
        <v>2053237</v>
      </c>
      <c r="F291" s="227">
        <v>3021030.7</v>
      </c>
      <c r="G291" s="227">
        <v>3021031</v>
      </c>
      <c r="H291" s="227">
        <v>3021031</v>
      </c>
      <c r="I291" s="227">
        <v>3021031</v>
      </c>
      <c r="J291" s="227">
        <v>2418138.7999999998</v>
      </c>
      <c r="K291" s="227">
        <v>2418139</v>
      </c>
      <c r="L291" s="227">
        <v>2418139</v>
      </c>
      <c r="M291" s="227">
        <v>2418139</v>
      </c>
      <c r="N291" s="227">
        <v>2488945.2200000002</v>
      </c>
      <c r="O291" s="227">
        <v>2488945</v>
      </c>
      <c r="P291" s="227">
        <v>2488945</v>
      </c>
      <c r="Q291" s="227">
        <v>2488945</v>
      </c>
      <c r="R291" s="227">
        <v>2577733.66</v>
      </c>
      <c r="S291" s="227">
        <v>2577734</v>
      </c>
      <c r="T291" s="227">
        <v>2577734</v>
      </c>
      <c r="U291" s="227">
        <v>2577734</v>
      </c>
      <c r="V291" s="227">
        <v>2487781.5699999998</v>
      </c>
      <c r="W291" s="227">
        <v>2487782</v>
      </c>
      <c r="X291" s="227">
        <v>2487782</v>
      </c>
      <c r="Y291" s="227">
        <v>2487782</v>
      </c>
      <c r="Z291" s="227">
        <v>1752178.4</v>
      </c>
      <c r="AA291" s="227">
        <v>1752178</v>
      </c>
      <c r="AB291" s="227">
        <v>1752178</v>
      </c>
      <c r="AC291" s="227">
        <v>1752178</v>
      </c>
      <c r="AD291" s="227">
        <v>2893635.04</v>
      </c>
      <c r="AE291" s="227">
        <v>2893635</v>
      </c>
      <c r="AF291" s="227">
        <v>2893635</v>
      </c>
      <c r="AG291" s="227">
        <v>2893635</v>
      </c>
      <c r="AH291" s="227">
        <v>833058.06</v>
      </c>
      <c r="AI291" s="227">
        <v>833058</v>
      </c>
      <c r="AJ291" s="227">
        <v>833058</v>
      </c>
      <c r="AK291" s="227">
        <v>833058</v>
      </c>
      <c r="AL291" s="227">
        <v>771564.29</v>
      </c>
      <c r="AM291" s="227">
        <v>771564</v>
      </c>
      <c r="AN291" s="227">
        <v>771564</v>
      </c>
      <c r="AO291" s="227">
        <v>771564</v>
      </c>
      <c r="AP291" s="227">
        <v>1734554.68</v>
      </c>
      <c r="AQ291" s="227">
        <v>1734555</v>
      </c>
      <c r="AR291" s="227">
        <v>1734555</v>
      </c>
      <c r="AS291" s="227">
        <v>1734555</v>
      </c>
      <c r="AT291" s="227">
        <v>2407345.9</v>
      </c>
      <c r="AU291" s="227">
        <v>2407346</v>
      </c>
      <c r="AV291" s="227">
        <v>2407346</v>
      </c>
      <c r="AW291" s="227">
        <v>2407346</v>
      </c>
      <c r="AX291" s="227">
        <v>1026001</v>
      </c>
      <c r="AY291" s="227">
        <v>1026000</v>
      </c>
      <c r="AZ291" s="227">
        <v>1026001</v>
      </c>
      <c r="BA291" s="227">
        <v>1026000</v>
      </c>
    </row>
    <row r="292" spans="1:53">
      <c r="A292" s="227" t="s">
        <v>1153</v>
      </c>
      <c r="B292" s="227">
        <v>7218688</v>
      </c>
      <c r="C292" s="227">
        <v>6449522</v>
      </c>
      <c r="D292" s="227">
        <v>2754268</v>
      </c>
      <c r="E292" s="227">
        <v>9116820</v>
      </c>
      <c r="F292" s="227">
        <v>2053237.35</v>
      </c>
      <c r="G292" s="227">
        <v>1537740</v>
      </c>
      <c r="H292" s="227">
        <v>2735856</v>
      </c>
      <c r="I292" s="227">
        <v>2827991</v>
      </c>
      <c r="J292" s="227">
        <v>3021030.7</v>
      </c>
      <c r="K292" s="227">
        <v>2632116</v>
      </c>
      <c r="L292" s="227">
        <v>2588679</v>
      </c>
      <c r="M292" s="227">
        <v>4850693</v>
      </c>
      <c r="N292" s="227">
        <v>2418138.7999999998</v>
      </c>
      <c r="O292" s="227">
        <v>1974740</v>
      </c>
      <c r="P292" s="227">
        <v>2042494</v>
      </c>
      <c r="Q292" s="227">
        <v>2549661</v>
      </c>
      <c r="R292" s="227">
        <v>2488945.2200000002</v>
      </c>
      <c r="S292" s="227">
        <v>1837874</v>
      </c>
      <c r="T292" s="227">
        <v>1529003</v>
      </c>
      <c r="U292" s="227">
        <v>2275951</v>
      </c>
      <c r="V292" s="227">
        <v>2577733.66</v>
      </c>
      <c r="W292" s="227">
        <v>1864333</v>
      </c>
      <c r="X292" s="227">
        <v>1758472</v>
      </c>
      <c r="Y292" s="227">
        <v>1274766</v>
      </c>
      <c r="Z292" s="227">
        <v>2487781.5699999998</v>
      </c>
      <c r="AA292" s="227">
        <v>1352825</v>
      </c>
      <c r="AB292" s="227">
        <v>1653793</v>
      </c>
      <c r="AC292" s="227">
        <v>2161552</v>
      </c>
      <c r="AD292" s="227">
        <v>1752178.4</v>
      </c>
      <c r="AE292" s="227">
        <v>2265791</v>
      </c>
      <c r="AF292" s="227">
        <v>2048120</v>
      </c>
      <c r="AG292" s="227">
        <v>1745337</v>
      </c>
      <c r="AH292" s="227">
        <v>2893635.04</v>
      </c>
      <c r="AI292" s="227">
        <v>3042176</v>
      </c>
      <c r="AJ292" s="227">
        <v>1620704</v>
      </c>
      <c r="AK292" s="227">
        <v>872306</v>
      </c>
      <c r="AL292" s="227">
        <v>833058.06</v>
      </c>
      <c r="AM292" s="227">
        <v>767887</v>
      </c>
      <c r="AN292" s="227">
        <v>921022</v>
      </c>
      <c r="AO292" s="227">
        <v>761211</v>
      </c>
      <c r="AP292" s="227">
        <v>771564.29</v>
      </c>
      <c r="AQ292" s="227">
        <v>530784</v>
      </c>
      <c r="AR292" s="227">
        <v>1100156</v>
      </c>
      <c r="AS292" s="227">
        <v>1581064</v>
      </c>
      <c r="AT292" s="227">
        <v>1734554.68</v>
      </c>
      <c r="AU292" s="227">
        <v>1521015</v>
      </c>
      <c r="AV292" s="227">
        <v>1951588</v>
      </c>
      <c r="AW292" s="227">
        <v>1950710</v>
      </c>
      <c r="AX292" s="227">
        <v>2407346</v>
      </c>
      <c r="AY292" s="227">
        <v>1194113</v>
      </c>
      <c r="AZ292" s="227">
        <v>854266</v>
      </c>
      <c r="BA292" s="227">
        <v>1530609</v>
      </c>
    </row>
    <row r="293" spans="1:5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1:53">
      <c r="AZ294" s="163"/>
    </row>
    <row r="295" spans="1:53">
      <c r="AZ295" s="163"/>
    </row>
    <row r="298" spans="1:53">
      <c r="AZ298" s="163"/>
    </row>
    <row r="299" spans="1:53">
      <c r="AZ299" s="163"/>
    </row>
    <row r="300" spans="1:53">
      <c r="AZ300" s="163"/>
    </row>
    <row r="301" spans="1:53">
      <c r="AZ301" s="163"/>
    </row>
    <row r="302" spans="1:53">
      <c r="AZ302" s="163"/>
    </row>
    <row r="303" spans="1:53">
      <c r="AZ303" s="163"/>
    </row>
    <row r="304" spans="1:53">
      <c r="AZ304" s="163"/>
    </row>
    <row r="305" spans="2:52">
      <c r="AZ305" s="163"/>
    </row>
    <row r="306" spans="2:52">
      <c r="AZ306" s="163"/>
    </row>
    <row r="307" spans="2:52">
      <c r="AZ307" s="163"/>
    </row>
    <row r="308" spans="2:52">
      <c r="AZ308" s="163"/>
    </row>
    <row r="309" spans="2:5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</row>
    <row r="310" spans="2:5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</row>
    <row r="311" spans="2:5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</row>
    <row r="312" spans="2:5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</row>
    <row r="313" spans="2:5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</row>
    <row r="314" spans="2:5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</row>
    <row r="315" spans="2:5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</row>
    <row r="316" spans="2:5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</row>
    <row r="317" spans="2:5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</row>
    <row r="318" spans="2:5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</row>
    <row r="319" spans="2:5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</row>
    <row r="324" spans="1:16" s="166" customFormat="1">
      <c r="B324" s="8">
        <v>2008</v>
      </c>
      <c r="C324" s="8">
        <v>2009</v>
      </c>
      <c r="D324" s="8">
        <v>2010</v>
      </c>
      <c r="E324" s="8">
        <v>2011</v>
      </c>
      <c r="F324" s="8">
        <v>2012</v>
      </c>
      <c r="G324" s="8">
        <v>2013</v>
      </c>
      <c r="H324" s="8">
        <v>2014</v>
      </c>
      <c r="I324" s="8">
        <v>2015</v>
      </c>
      <c r="J324" s="8">
        <v>2016</v>
      </c>
      <c r="K324" s="8">
        <v>2017</v>
      </c>
      <c r="L324" s="8">
        <v>2018</v>
      </c>
      <c r="M324" s="8">
        <v>2019</v>
      </c>
      <c r="N324" s="8">
        <v>2020</v>
      </c>
      <c r="O324" s="7"/>
      <c r="P324" s="8"/>
    </row>
    <row r="325" spans="1:16">
      <c r="A325" s="167"/>
      <c r="B325" s="258" t="s">
        <v>45</v>
      </c>
      <c r="C325" s="259"/>
      <c r="D325" s="259"/>
      <c r="E325" s="259"/>
      <c r="F325" s="259"/>
      <c r="G325" s="259"/>
      <c r="H325" s="259"/>
      <c r="I325" s="259"/>
      <c r="J325" s="259"/>
      <c r="K325" s="259"/>
      <c r="L325" s="259"/>
      <c r="M325" s="259"/>
      <c r="N325" s="260"/>
      <c r="O325" s="9"/>
      <c r="P325" s="3"/>
    </row>
    <row r="326" spans="1:16">
      <c r="B326" s="282" t="s">
        <v>942</v>
      </c>
      <c r="C326" s="283"/>
      <c r="D326" s="283"/>
      <c r="E326" s="283"/>
      <c r="F326" s="283"/>
      <c r="G326" s="283"/>
      <c r="H326" s="283"/>
      <c r="I326" s="283"/>
      <c r="J326" s="283"/>
      <c r="K326" s="283"/>
      <c r="L326" s="283"/>
      <c r="M326" s="283"/>
      <c r="N326" s="284"/>
      <c r="O326" s="9"/>
      <c r="P326" s="3"/>
    </row>
    <row r="327" spans="1:16">
      <c r="B327" s="10">
        <f t="shared" ref="B327:N330" si="4">IFERROR(VLOOKUP($B$326,$4:$126,MATCH($P327&amp;"/"&amp;B$324,$2:$2,0),FALSE),"")</f>
        <v>1530609</v>
      </c>
      <c r="C327" s="10">
        <f t="shared" si="4"/>
        <v>1950710</v>
      </c>
      <c r="D327" s="10">
        <f t="shared" si="4"/>
        <v>1581064</v>
      </c>
      <c r="E327" s="10">
        <f t="shared" si="4"/>
        <v>761211</v>
      </c>
      <c r="F327" s="10">
        <f t="shared" si="4"/>
        <v>872306</v>
      </c>
      <c r="G327" s="10">
        <f t="shared" si="4"/>
        <v>1745337</v>
      </c>
      <c r="H327" s="10">
        <f t="shared" si="4"/>
        <v>2161552</v>
      </c>
      <c r="I327" s="10">
        <f t="shared" si="4"/>
        <v>1274766</v>
      </c>
      <c r="J327" s="10">
        <f t="shared" si="4"/>
        <v>2275951</v>
      </c>
      <c r="K327" s="10">
        <f t="shared" si="4"/>
        <v>2549661</v>
      </c>
      <c r="L327" s="10">
        <f t="shared" si="4"/>
        <v>4850693</v>
      </c>
      <c r="M327" s="10">
        <f t="shared" si="4"/>
        <v>2827991</v>
      </c>
      <c r="N327" s="11">
        <f t="shared" si="4"/>
        <v>9116820</v>
      </c>
      <c r="O327" s="9"/>
      <c r="P327" s="12" t="s">
        <v>46</v>
      </c>
    </row>
    <row r="328" spans="1:16">
      <c r="B328" s="10">
        <f t="shared" si="4"/>
        <v>854266</v>
      </c>
      <c r="C328" s="10">
        <f t="shared" si="4"/>
        <v>1951588</v>
      </c>
      <c r="D328" s="10">
        <f t="shared" si="4"/>
        <v>1100156</v>
      </c>
      <c r="E328" s="10">
        <f t="shared" si="4"/>
        <v>921022</v>
      </c>
      <c r="F328" s="10">
        <f t="shared" si="4"/>
        <v>1620704</v>
      </c>
      <c r="G328" s="10">
        <f t="shared" si="4"/>
        <v>2048120</v>
      </c>
      <c r="H328" s="10">
        <f t="shared" si="4"/>
        <v>1653793</v>
      </c>
      <c r="I328" s="10">
        <f t="shared" si="4"/>
        <v>1758472</v>
      </c>
      <c r="J328" s="10">
        <f t="shared" si="4"/>
        <v>1529003</v>
      </c>
      <c r="K328" s="10">
        <f t="shared" si="4"/>
        <v>2042494</v>
      </c>
      <c r="L328" s="10">
        <f t="shared" si="4"/>
        <v>2588679</v>
      </c>
      <c r="M328" s="10">
        <f t="shared" si="4"/>
        <v>2735856</v>
      </c>
      <c r="N328" s="11">
        <f t="shared" si="4"/>
        <v>2754268</v>
      </c>
      <c r="O328" s="9"/>
      <c r="P328" s="12" t="s">
        <v>47</v>
      </c>
    </row>
    <row r="329" spans="1:16">
      <c r="B329" s="10">
        <f t="shared" si="4"/>
        <v>1194113</v>
      </c>
      <c r="C329" s="10">
        <f t="shared" si="4"/>
        <v>1521015</v>
      </c>
      <c r="D329" s="10">
        <f t="shared" si="4"/>
        <v>530784</v>
      </c>
      <c r="E329" s="10">
        <f t="shared" si="4"/>
        <v>767887</v>
      </c>
      <c r="F329" s="10">
        <f t="shared" si="4"/>
        <v>3042176</v>
      </c>
      <c r="G329" s="10">
        <f t="shared" si="4"/>
        <v>2265791</v>
      </c>
      <c r="H329" s="10">
        <f t="shared" si="4"/>
        <v>1352825</v>
      </c>
      <c r="I329" s="10">
        <f t="shared" si="4"/>
        <v>1864333</v>
      </c>
      <c r="J329" s="10">
        <f t="shared" si="4"/>
        <v>1837874</v>
      </c>
      <c r="K329" s="10">
        <f t="shared" si="4"/>
        <v>1974740</v>
      </c>
      <c r="L329" s="10">
        <f t="shared" si="4"/>
        <v>2632116</v>
      </c>
      <c r="M329" s="10">
        <f t="shared" si="4"/>
        <v>1537740</v>
      </c>
      <c r="N329" s="11">
        <f t="shared" si="4"/>
        <v>6449522</v>
      </c>
      <c r="O329" s="9"/>
      <c r="P329" s="12" t="s">
        <v>48</v>
      </c>
    </row>
    <row r="330" spans="1:16">
      <c r="B330" s="10">
        <f t="shared" si="4"/>
        <v>2407346</v>
      </c>
      <c r="C330" s="10">
        <f t="shared" si="4"/>
        <v>1734554.68</v>
      </c>
      <c r="D330" s="10">
        <f t="shared" si="4"/>
        <v>771564.29</v>
      </c>
      <c r="E330" s="10">
        <f t="shared" si="4"/>
        <v>833058.06</v>
      </c>
      <c r="F330" s="10">
        <f t="shared" si="4"/>
        <v>2893635.04</v>
      </c>
      <c r="G330" s="10">
        <f t="shared" si="4"/>
        <v>1752178.4</v>
      </c>
      <c r="H330" s="10">
        <f t="shared" si="4"/>
        <v>2487781.5699999998</v>
      </c>
      <c r="I330" s="10">
        <f t="shared" si="4"/>
        <v>2577733.66</v>
      </c>
      <c r="J330" s="10">
        <f t="shared" si="4"/>
        <v>2488945.2200000002</v>
      </c>
      <c r="K330" s="10">
        <f t="shared" si="4"/>
        <v>2418138.7999999998</v>
      </c>
      <c r="L330" s="10">
        <f t="shared" si="4"/>
        <v>3021030.7</v>
      </c>
      <c r="M330" s="10">
        <f t="shared" si="4"/>
        <v>2053237.35</v>
      </c>
      <c r="N330" s="11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7218688</v>
      </c>
      <c r="O330" s="9"/>
      <c r="P330" s="12" t="s">
        <v>49</v>
      </c>
    </row>
    <row r="331" spans="1:16">
      <c r="B331" s="13">
        <f t="shared" ref="B331:N331" si="5">+B330/B$378</f>
        <v>5.4982598578743089E-2</v>
      </c>
      <c r="C331" s="13">
        <f t="shared" si="5"/>
        <v>3.4080741652278528E-2</v>
      </c>
      <c r="D331" s="13">
        <f t="shared" si="5"/>
        <v>1.4332668683389149E-2</v>
      </c>
      <c r="E331" s="13">
        <f t="shared" si="5"/>
        <v>1.300451013153372E-2</v>
      </c>
      <c r="F331" s="13">
        <f t="shared" si="5"/>
        <v>4.1170714431939467E-2</v>
      </c>
      <c r="G331" s="13">
        <f t="shared" si="5"/>
        <v>2.2597447756610295E-2</v>
      </c>
      <c r="H331" s="13">
        <f t="shared" si="5"/>
        <v>2.7941554720412556E-2</v>
      </c>
      <c r="I331" s="13">
        <f t="shared" si="5"/>
        <v>2.5015700538846556E-2</v>
      </c>
      <c r="J331" s="13">
        <f t="shared" si="5"/>
        <v>2.3811426038973627E-2</v>
      </c>
      <c r="K331" s="13">
        <f t="shared" si="5"/>
        <v>2.0055293955953079E-2</v>
      </c>
      <c r="L331" s="13">
        <f t="shared" si="5"/>
        <v>1.8682031458022122E-2</v>
      </c>
      <c r="M331" s="13">
        <f t="shared" si="5"/>
        <v>1.2082626313061532E-2</v>
      </c>
      <c r="N331" s="13">
        <f t="shared" si="5"/>
        <v>3.2549821252510727E-2</v>
      </c>
      <c r="O331" s="9">
        <f>RATE(M$324-B$324,,-B331,M331)</f>
        <v>-0.12868336114681914</v>
      </c>
      <c r="P331" s="14" t="s">
        <v>50</v>
      </c>
    </row>
    <row r="332" spans="1:16">
      <c r="B332" s="279" t="s">
        <v>943</v>
      </c>
      <c r="C332" s="280"/>
      <c r="D332" s="280"/>
      <c r="E332" s="280"/>
      <c r="F332" s="280"/>
      <c r="G332" s="280"/>
      <c r="H332" s="280"/>
      <c r="I332" s="280"/>
      <c r="J332" s="280"/>
      <c r="K332" s="280"/>
      <c r="L332" s="280"/>
      <c r="M332" s="280"/>
      <c r="N332" s="281"/>
      <c r="O332" s="9"/>
      <c r="P332" s="3"/>
    </row>
    <row r="333" spans="1:16">
      <c r="B333" s="11">
        <f t="shared" ref="B333:N336" si="6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1735025</v>
      </c>
      <c r="C333" s="11">
        <f t="shared" si="6"/>
        <v>836336</v>
      </c>
      <c r="D333" s="11">
        <f t="shared" si="6"/>
        <v>1503784</v>
      </c>
      <c r="E333" s="11">
        <f t="shared" si="6"/>
        <v>111666</v>
      </c>
      <c r="F333" s="11">
        <f t="shared" si="6"/>
        <v>812498</v>
      </c>
      <c r="G333" s="11">
        <f t="shared" si="6"/>
        <v>2163069</v>
      </c>
      <c r="H333" s="11">
        <f t="shared" si="6"/>
        <v>117499</v>
      </c>
      <c r="I333" s="11">
        <f t="shared" si="6"/>
        <v>1553573</v>
      </c>
      <c r="J333" s="11">
        <f t="shared" si="6"/>
        <v>3081813</v>
      </c>
      <c r="K333" s="11">
        <f t="shared" si="6"/>
        <v>778153</v>
      </c>
      <c r="L333" s="11">
        <f t="shared" si="6"/>
        <v>2306797</v>
      </c>
      <c r="M333" s="11">
        <f t="shared" si="6"/>
        <v>314888</v>
      </c>
      <c r="N333" s="11">
        <f t="shared" si="6"/>
        <v>0</v>
      </c>
      <c r="O333" s="9"/>
      <c r="P333" s="12" t="s">
        <v>46</v>
      </c>
    </row>
    <row r="334" spans="1:16">
      <c r="B334" s="11">
        <f t="shared" si="6"/>
        <v>644311</v>
      </c>
      <c r="C334" s="11">
        <f t="shared" si="6"/>
        <v>839954</v>
      </c>
      <c r="D334" s="11">
        <f t="shared" si="6"/>
        <v>1829552</v>
      </c>
      <c r="E334" s="11">
        <f t="shared" si="6"/>
        <v>110979</v>
      </c>
      <c r="F334" s="11">
        <f t="shared" si="6"/>
        <v>263762</v>
      </c>
      <c r="G334" s="11">
        <f t="shared" si="6"/>
        <v>2227679</v>
      </c>
      <c r="H334" s="11">
        <f t="shared" si="6"/>
        <v>528251</v>
      </c>
      <c r="I334" s="11">
        <f t="shared" si="6"/>
        <v>158892</v>
      </c>
      <c r="J334" s="11">
        <f t="shared" si="6"/>
        <v>642589</v>
      </c>
      <c r="K334" s="11">
        <f t="shared" si="6"/>
        <v>162016</v>
      </c>
      <c r="L334" s="11">
        <f t="shared" si="6"/>
        <v>3910</v>
      </c>
      <c r="M334" s="11">
        <f t="shared" si="6"/>
        <v>3940</v>
      </c>
      <c r="N334" s="11">
        <f t="shared" si="6"/>
        <v>0</v>
      </c>
      <c r="O334" s="9"/>
      <c r="P334" s="12" t="s">
        <v>47</v>
      </c>
    </row>
    <row r="335" spans="1:16">
      <c r="B335" s="11">
        <f t="shared" si="6"/>
        <v>1788868</v>
      </c>
      <c r="C335" s="11">
        <f t="shared" si="6"/>
        <v>511941</v>
      </c>
      <c r="D335" s="11">
        <f t="shared" si="6"/>
        <v>800027</v>
      </c>
      <c r="E335" s="11">
        <f t="shared" si="6"/>
        <v>110772</v>
      </c>
      <c r="F335" s="11">
        <f t="shared" si="6"/>
        <v>1662183</v>
      </c>
      <c r="G335" s="11">
        <f t="shared" si="6"/>
        <v>416396</v>
      </c>
      <c r="H335" s="11">
        <f t="shared" si="6"/>
        <v>128932</v>
      </c>
      <c r="I335" s="11">
        <f t="shared" si="6"/>
        <v>658103</v>
      </c>
      <c r="J335" s="11">
        <f t="shared" si="6"/>
        <v>1279992</v>
      </c>
      <c r="K335" s="11">
        <f t="shared" si="6"/>
        <v>38117</v>
      </c>
      <c r="L335" s="11">
        <f t="shared" si="6"/>
        <v>50268</v>
      </c>
      <c r="M335" s="11">
        <f t="shared" si="6"/>
        <v>724416</v>
      </c>
      <c r="N335" s="11">
        <f t="shared" si="6"/>
        <v>0</v>
      </c>
      <c r="O335" s="9"/>
      <c r="P335" s="12" t="s">
        <v>48</v>
      </c>
    </row>
    <row r="336" spans="1:16">
      <c r="B336" s="11">
        <f t="shared" si="6"/>
        <v>1269356</v>
      </c>
      <c r="C336" s="11">
        <f t="shared" si="6"/>
        <v>806457.96</v>
      </c>
      <c r="D336" s="11">
        <f t="shared" si="6"/>
        <v>860706.64</v>
      </c>
      <c r="E336" s="11">
        <f t="shared" si="6"/>
        <v>111556.74</v>
      </c>
      <c r="F336" s="11">
        <f t="shared" si="6"/>
        <v>1313509.49</v>
      </c>
      <c r="G336" s="11">
        <f t="shared" si="6"/>
        <v>117010.72</v>
      </c>
      <c r="H336" s="11">
        <f t="shared" si="6"/>
        <v>1285220.51</v>
      </c>
      <c r="I336" s="11">
        <f t="shared" si="6"/>
        <v>1748018</v>
      </c>
      <c r="J336" s="11">
        <f t="shared" si="6"/>
        <v>714829.94</v>
      </c>
      <c r="K336" s="11">
        <f t="shared" si="6"/>
        <v>2943116.49</v>
      </c>
      <c r="L336" s="11">
        <f t="shared" si="6"/>
        <v>45520.77</v>
      </c>
      <c r="M336" s="11">
        <f t="shared" si="6"/>
        <v>1001374.83</v>
      </c>
      <c r="N336" s="11">
        <f>IFERROR(VLOOKUP($B$332,$4:$126,MATCH($P336&amp;"/"&amp;N$324,$2:$2,0),FALSE),IFERROR(VLOOKUP($B$332,$4:$126,MATCH($P335&amp;"/"&amp;N$324,$2:$2,0),FALSE),IFERROR(VLOOKUP($B$332,$4:$126,MATCH($P334&amp;"/"&amp;N$324,$2:$2,0),FALSE),IFERROR(VLOOKUP($B$332,$4:$126,MATCH($P333&amp;"/"&amp;N$324,$2:$2,0),FALSE),"0"))))</f>
        <v>2006244.16</v>
      </c>
      <c r="O336" s="9"/>
      <c r="P336" s="12" t="s">
        <v>49</v>
      </c>
    </row>
    <row r="337" spans="1:16">
      <c r="B337" s="13">
        <f t="shared" ref="B337:N337" si="7">+B336/B$378</f>
        <v>2.8991466702966259E-2</v>
      </c>
      <c r="C337" s="13">
        <f t="shared" si="7"/>
        <v>1.5845384239016075E-2</v>
      </c>
      <c r="D337" s="13">
        <f t="shared" si="7"/>
        <v>1.5988587425051898E-2</v>
      </c>
      <c r="E337" s="13">
        <f t="shared" si="7"/>
        <v>1.7414641610584418E-3</v>
      </c>
      <c r="F337" s="13">
        <f t="shared" si="7"/>
        <v>1.8688647106109294E-2</v>
      </c>
      <c r="G337" s="13">
        <f t="shared" si="7"/>
        <v>1.5090607395704429E-3</v>
      </c>
      <c r="H337" s="13">
        <f t="shared" si="7"/>
        <v>1.4434972764896532E-2</v>
      </c>
      <c r="I337" s="13">
        <f t="shared" si="7"/>
        <v>1.6963697802865125E-2</v>
      </c>
      <c r="J337" s="13">
        <f t="shared" si="7"/>
        <v>6.8386881760113434E-3</v>
      </c>
      <c r="K337" s="13">
        <f t="shared" si="7"/>
        <v>2.4409296254442818E-2</v>
      </c>
      <c r="L337" s="13">
        <f t="shared" si="7"/>
        <v>2.815001042966526E-4</v>
      </c>
      <c r="M337" s="13">
        <f t="shared" si="7"/>
        <v>5.8927614336430796E-3</v>
      </c>
      <c r="N337" s="13">
        <f t="shared" si="7"/>
        <v>9.0463653224649044E-3</v>
      </c>
      <c r="O337" s="9">
        <f>RATE(M$324-B$324,,-B337,M337)</f>
        <v>-0.1348421876213913</v>
      </c>
      <c r="P337" s="14" t="s">
        <v>50</v>
      </c>
    </row>
    <row r="338" spans="1:16">
      <c r="B338" s="279" t="s">
        <v>944</v>
      </c>
      <c r="C338" s="280"/>
      <c r="D338" s="280"/>
      <c r="E338" s="280"/>
      <c r="F338" s="280"/>
      <c r="G338" s="280"/>
      <c r="H338" s="280"/>
      <c r="I338" s="280"/>
      <c r="J338" s="280"/>
      <c r="K338" s="280"/>
      <c r="L338" s="280"/>
      <c r="M338" s="280"/>
      <c r="N338" s="281"/>
      <c r="O338" s="9"/>
      <c r="P338" s="3"/>
    </row>
    <row r="339" spans="1:16">
      <c r="B339" s="11">
        <f t="shared" ref="B339:N342" si="8">IFERROR(VLOOKUP($B$338,$4:$126,MATCH($P339&amp;"/"&amp;B$324,$2:$2,0),FALSE),"")</f>
        <v>418060</v>
      </c>
      <c r="C339" s="11">
        <f t="shared" si="8"/>
        <v>552596</v>
      </c>
      <c r="D339" s="11">
        <f t="shared" si="8"/>
        <v>543568</v>
      </c>
      <c r="E339" s="11">
        <f t="shared" si="8"/>
        <v>678083</v>
      </c>
      <c r="F339" s="11">
        <f t="shared" si="8"/>
        <v>2347222</v>
      </c>
      <c r="G339" s="11">
        <f t="shared" si="8"/>
        <v>2143376</v>
      </c>
      <c r="H339" s="11">
        <f t="shared" si="8"/>
        <v>3302242</v>
      </c>
      <c r="I339" s="11">
        <f t="shared" si="8"/>
        <v>2703688</v>
      </c>
      <c r="J339" s="11">
        <f t="shared" si="8"/>
        <v>2520374</v>
      </c>
      <c r="K339" s="11">
        <f t="shared" si="8"/>
        <v>2655746</v>
      </c>
      <c r="L339" s="11">
        <f t="shared" si="8"/>
        <v>3726398</v>
      </c>
      <c r="M339" s="11">
        <f t="shared" si="8"/>
        <v>3912395</v>
      </c>
      <c r="N339" s="11">
        <f t="shared" si="8"/>
        <v>4688528</v>
      </c>
      <c r="O339" s="9"/>
      <c r="P339" s="12" t="s">
        <v>46</v>
      </c>
    </row>
    <row r="340" spans="1:16">
      <c r="B340" s="11">
        <f t="shared" si="8"/>
        <v>627021</v>
      </c>
      <c r="C340" s="11">
        <f t="shared" si="8"/>
        <v>517681</v>
      </c>
      <c r="D340" s="11">
        <f t="shared" si="8"/>
        <v>530842</v>
      </c>
      <c r="E340" s="11">
        <f t="shared" si="8"/>
        <v>685586</v>
      </c>
      <c r="F340" s="11">
        <f t="shared" si="8"/>
        <v>2421331</v>
      </c>
      <c r="G340" s="11">
        <f t="shared" si="8"/>
        <v>2663722</v>
      </c>
      <c r="H340" s="11">
        <f t="shared" si="8"/>
        <v>4853582</v>
      </c>
      <c r="I340" s="11">
        <f t="shared" si="8"/>
        <v>3476579</v>
      </c>
      <c r="J340" s="11">
        <f t="shared" si="8"/>
        <v>3195536</v>
      </c>
      <c r="K340" s="11">
        <f t="shared" si="8"/>
        <v>3421873</v>
      </c>
      <c r="L340" s="11">
        <f t="shared" si="8"/>
        <v>3978885</v>
      </c>
      <c r="M340" s="11">
        <f t="shared" si="8"/>
        <v>4558644</v>
      </c>
      <c r="N340" s="11">
        <f t="shared" si="8"/>
        <v>6179598</v>
      </c>
      <c r="O340" s="9"/>
      <c r="P340" s="12" t="s">
        <v>47</v>
      </c>
    </row>
    <row r="341" spans="1:16">
      <c r="B341" s="11">
        <f t="shared" si="8"/>
        <v>482271</v>
      </c>
      <c r="C341" s="11">
        <f t="shared" si="8"/>
        <v>474168</v>
      </c>
      <c r="D341" s="11">
        <f t="shared" si="8"/>
        <v>505637</v>
      </c>
      <c r="E341" s="11">
        <f t="shared" si="8"/>
        <v>2217396</v>
      </c>
      <c r="F341" s="11">
        <f t="shared" si="8"/>
        <v>2198264</v>
      </c>
      <c r="G341" s="11">
        <f t="shared" si="8"/>
        <v>2929300</v>
      </c>
      <c r="H341" s="11">
        <f t="shared" si="8"/>
        <v>4521752</v>
      </c>
      <c r="I341" s="11">
        <f t="shared" si="8"/>
        <v>3041359</v>
      </c>
      <c r="J341" s="11">
        <f t="shared" si="8"/>
        <v>3015775</v>
      </c>
      <c r="K341" s="11">
        <f t="shared" si="8"/>
        <v>3437496</v>
      </c>
      <c r="L341" s="11">
        <f t="shared" si="8"/>
        <v>4481270</v>
      </c>
      <c r="M341" s="11">
        <f t="shared" si="8"/>
        <v>4528429</v>
      </c>
      <c r="N341" s="11">
        <f t="shared" si="8"/>
        <v>6466988</v>
      </c>
      <c r="O341" s="9"/>
      <c r="P341" s="12" t="s">
        <v>48</v>
      </c>
    </row>
    <row r="342" spans="1:16">
      <c r="B342" s="11">
        <f t="shared" si="8"/>
        <v>536595</v>
      </c>
      <c r="C342" s="11">
        <f t="shared" si="8"/>
        <v>480934.77</v>
      </c>
      <c r="D342" s="11">
        <f t="shared" si="8"/>
        <v>653490.43999999994</v>
      </c>
      <c r="E342" s="11">
        <f t="shared" si="8"/>
        <v>2347773.5499999998</v>
      </c>
      <c r="F342" s="11">
        <f t="shared" si="8"/>
        <v>2119234.59</v>
      </c>
      <c r="G342" s="11">
        <f t="shared" si="8"/>
        <v>3629913.45</v>
      </c>
      <c r="H342" s="11">
        <f t="shared" si="8"/>
        <v>3245149.43</v>
      </c>
      <c r="I342" s="11">
        <f t="shared" si="8"/>
        <v>3011244.09</v>
      </c>
      <c r="J342" s="11">
        <f t="shared" si="8"/>
        <v>3026784.4</v>
      </c>
      <c r="K342" s="11">
        <f t="shared" si="8"/>
        <v>4146847.59</v>
      </c>
      <c r="L342" s="11">
        <f t="shared" si="8"/>
        <v>4447397.2</v>
      </c>
      <c r="M342" s="11">
        <f t="shared" si="8"/>
        <v>4962040.3600000003</v>
      </c>
      <c r="N342" s="11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5628521.9299999997</v>
      </c>
      <c r="O342" s="9">
        <f>RATE(M$324-B$324,,-B342,M342)</f>
        <v>0.22410712171462499</v>
      </c>
      <c r="P342" s="12" t="s">
        <v>49</v>
      </c>
    </row>
    <row r="343" spans="1:16">
      <c r="B343" s="13">
        <f t="shared" ref="B343:N343" si="9">+B342/B$378</f>
        <v>1.2255565873937791E-2</v>
      </c>
      <c r="C343" s="13">
        <f t="shared" si="9"/>
        <v>9.4494649473765777E-3</v>
      </c>
      <c r="D343" s="13">
        <f t="shared" si="9"/>
        <v>1.2139315006766569E-2</v>
      </c>
      <c r="E343" s="13">
        <f t="shared" si="9"/>
        <v>3.6650080448800755E-2</v>
      </c>
      <c r="F343" s="13">
        <f t="shared" si="9"/>
        <v>3.015252473552377E-2</v>
      </c>
      <c r="G343" s="13">
        <f t="shared" si="9"/>
        <v>4.6814171175373488E-2</v>
      </c>
      <c r="H343" s="13">
        <f t="shared" si="9"/>
        <v>3.6447942804826161E-2</v>
      </c>
      <c r="I343" s="13">
        <f t="shared" si="9"/>
        <v>2.9222716673068347E-2</v>
      </c>
      <c r="J343" s="13">
        <f t="shared" si="9"/>
        <v>2.8956865863250761E-2</v>
      </c>
      <c r="K343" s="13">
        <f t="shared" si="9"/>
        <v>3.4392669026271611E-2</v>
      </c>
      <c r="L343" s="13">
        <f t="shared" si="9"/>
        <v>2.7502671322313769E-2</v>
      </c>
      <c r="M343" s="13">
        <f t="shared" si="9"/>
        <v>2.9199975063871363E-2</v>
      </c>
      <c r="N343" s="13">
        <f t="shared" si="9"/>
        <v>2.5379595674080484E-2</v>
      </c>
      <c r="O343" s="9">
        <f>RATE(M$324-B$324,,-B343,M343)</f>
        <v>8.2124405652559365E-2</v>
      </c>
      <c r="P343" s="14" t="s">
        <v>50</v>
      </c>
    </row>
    <row r="344" spans="1:16">
      <c r="B344" s="279" t="s">
        <v>947</v>
      </c>
      <c r="C344" s="280"/>
      <c r="D344" s="280"/>
      <c r="E344" s="280"/>
      <c r="F344" s="280"/>
      <c r="G344" s="280"/>
      <c r="H344" s="280"/>
      <c r="I344" s="280"/>
      <c r="J344" s="280"/>
      <c r="K344" s="280"/>
      <c r="L344" s="280"/>
      <c r="M344" s="280"/>
      <c r="N344" s="281"/>
      <c r="O344" s="9"/>
      <c r="P344" s="3"/>
    </row>
    <row r="345" spans="1:16">
      <c r="B345" s="11">
        <f t="shared" ref="B345:N348" si="10">IFERROR(VLOOKUP($B$344,$4:$126,MATCH($P345&amp;"/"&amp;B$324,$2:$2,0),FALSE),"")</f>
        <v>0</v>
      </c>
      <c r="C345" s="11">
        <f t="shared" si="10"/>
        <v>0</v>
      </c>
      <c r="D345" s="11">
        <f t="shared" si="10"/>
        <v>0</v>
      </c>
      <c r="E345" s="11">
        <f t="shared" si="10"/>
        <v>0</v>
      </c>
      <c r="F345" s="11">
        <f t="shared" si="10"/>
        <v>0</v>
      </c>
      <c r="G345" s="11">
        <f t="shared" si="10"/>
        <v>0</v>
      </c>
      <c r="H345" s="11">
        <f t="shared" si="10"/>
        <v>0</v>
      </c>
      <c r="I345" s="11">
        <f t="shared" si="10"/>
        <v>0</v>
      </c>
      <c r="J345" s="11">
        <f t="shared" si="10"/>
        <v>50873</v>
      </c>
      <c r="K345" s="11">
        <f t="shared" si="10"/>
        <v>618193</v>
      </c>
      <c r="L345" s="11">
        <f t="shared" si="10"/>
        <v>4645820</v>
      </c>
      <c r="M345" s="11">
        <f t="shared" si="10"/>
        <v>8062711</v>
      </c>
      <c r="N345" s="11">
        <f t="shared" si="10"/>
        <v>8620714</v>
      </c>
      <c r="O345" s="9"/>
      <c r="P345" s="12" t="s">
        <v>46</v>
      </c>
    </row>
    <row r="346" spans="1:16">
      <c r="B346" s="11">
        <f t="shared" si="10"/>
        <v>0</v>
      </c>
      <c r="C346" s="11">
        <f t="shared" si="10"/>
        <v>0</v>
      </c>
      <c r="D346" s="11">
        <f t="shared" si="10"/>
        <v>0</v>
      </c>
      <c r="E346" s="11">
        <f t="shared" si="10"/>
        <v>0</v>
      </c>
      <c r="F346" s="11">
        <f t="shared" si="10"/>
        <v>0</v>
      </c>
      <c r="G346" s="11">
        <f t="shared" si="10"/>
        <v>0</v>
      </c>
      <c r="H346" s="11">
        <f t="shared" si="10"/>
        <v>0</v>
      </c>
      <c r="I346" s="11">
        <f t="shared" si="10"/>
        <v>0</v>
      </c>
      <c r="J346" s="11">
        <f t="shared" si="10"/>
        <v>143768</v>
      </c>
      <c r="K346" s="11">
        <f t="shared" si="10"/>
        <v>922371</v>
      </c>
      <c r="L346" s="11">
        <f t="shared" si="10"/>
        <v>4092344</v>
      </c>
      <c r="M346" s="11">
        <f t="shared" si="10"/>
        <v>8357703</v>
      </c>
      <c r="N346" s="11">
        <f t="shared" si="10"/>
        <v>8999639</v>
      </c>
      <c r="O346" s="9"/>
      <c r="P346" s="12" t="s">
        <v>47</v>
      </c>
    </row>
    <row r="347" spans="1:16">
      <c r="B347" s="11">
        <f t="shared" si="10"/>
        <v>0</v>
      </c>
      <c r="C347" s="11">
        <f t="shared" si="10"/>
        <v>0</v>
      </c>
      <c r="D347" s="11">
        <f t="shared" si="10"/>
        <v>0</v>
      </c>
      <c r="E347" s="11">
        <f t="shared" si="10"/>
        <v>0</v>
      </c>
      <c r="F347" s="11">
        <f t="shared" si="10"/>
        <v>0</v>
      </c>
      <c r="G347" s="11">
        <f t="shared" si="10"/>
        <v>0</v>
      </c>
      <c r="H347" s="11">
        <f t="shared" si="10"/>
        <v>0</v>
      </c>
      <c r="I347" s="11">
        <f t="shared" si="10"/>
        <v>0</v>
      </c>
      <c r="J347" s="11">
        <f t="shared" si="10"/>
        <v>325328</v>
      </c>
      <c r="K347" s="11">
        <f t="shared" si="10"/>
        <v>1828914</v>
      </c>
      <c r="L347" s="11">
        <f t="shared" si="10"/>
        <v>7118881</v>
      </c>
      <c r="M347" s="11">
        <f t="shared" si="10"/>
        <v>9150922</v>
      </c>
      <c r="N347" s="11">
        <f t="shared" si="10"/>
        <v>9672688</v>
      </c>
      <c r="O347" s="9"/>
      <c r="P347" s="12" t="s">
        <v>48</v>
      </c>
    </row>
    <row r="348" spans="1:16">
      <c r="B348" s="11">
        <f t="shared" si="10"/>
        <v>0</v>
      </c>
      <c r="C348" s="11">
        <f t="shared" si="10"/>
        <v>0</v>
      </c>
      <c r="D348" s="11">
        <f t="shared" si="10"/>
        <v>0</v>
      </c>
      <c r="E348" s="11">
        <f t="shared" si="10"/>
        <v>0</v>
      </c>
      <c r="F348" s="11">
        <f t="shared" si="10"/>
        <v>0</v>
      </c>
      <c r="G348" s="11">
        <f t="shared" si="10"/>
        <v>0</v>
      </c>
      <c r="H348" s="11">
        <f t="shared" si="10"/>
        <v>0</v>
      </c>
      <c r="I348" s="11">
        <f t="shared" si="10"/>
        <v>0</v>
      </c>
      <c r="J348" s="11">
        <f t="shared" si="10"/>
        <v>428460.25</v>
      </c>
      <c r="K348" s="11">
        <f t="shared" si="10"/>
        <v>3606162.61</v>
      </c>
      <c r="L348" s="11">
        <f t="shared" si="10"/>
        <v>7787315.46</v>
      </c>
      <c r="M348" s="11">
        <f t="shared" si="10"/>
        <v>8361607.4000000004</v>
      </c>
      <c r="N348" s="11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9032387.1999999993</v>
      </c>
      <c r="O348" s="9" t="e">
        <f>RATE(M$324-B$324,,-B348,M348)</f>
        <v>#NUM!</v>
      </c>
      <c r="P348" s="12" t="s">
        <v>49</v>
      </c>
    </row>
    <row r="349" spans="1:16">
      <c r="B349" s="15">
        <f t="shared" ref="B349:N349" si="11">+B348/B$378</f>
        <v>0</v>
      </c>
      <c r="C349" s="15">
        <f t="shared" si="11"/>
        <v>0</v>
      </c>
      <c r="D349" s="15">
        <f t="shared" si="11"/>
        <v>0</v>
      </c>
      <c r="E349" s="15">
        <f t="shared" si="11"/>
        <v>0</v>
      </c>
      <c r="F349" s="15">
        <f t="shared" si="11"/>
        <v>0</v>
      </c>
      <c r="G349" s="15">
        <f t="shared" si="11"/>
        <v>0</v>
      </c>
      <c r="H349" s="15">
        <f t="shared" si="11"/>
        <v>0</v>
      </c>
      <c r="I349" s="15">
        <f t="shared" si="11"/>
        <v>0</v>
      </c>
      <c r="J349" s="15">
        <f t="shared" si="11"/>
        <v>4.0990253507930353E-3</v>
      </c>
      <c r="K349" s="15">
        <f t="shared" si="11"/>
        <v>2.9908395331366831E-2</v>
      </c>
      <c r="L349" s="15">
        <f t="shared" si="11"/>
        <v>4.8156701087897581E-2</v>
      </c>
      <c r="M349" s="15">
        <f t="shared" si="11"/>
        <v>4.9205308675458304E-2</v>
      </c>
      <c r="N349" s="15">
        <f t="shared" si="11"/>
        <v>4.0727981157166769E-2</v>
      </c>
      <c r="O349" s="9" t="e">
        <f>RATE(M$324-B$324,,-B349,M349)</f>
        <v>#NUM!</v>
      </c>
      <c r="P349" s="14" t="s">
        <v>50</v>
      </c>
    </row>
    <row r="350" spans="1:16">
      <c r="A350" s="167"/>
      <c r="B350" s="282" t="s">
        <v>953</v>
      </c>
      <c r="C350" s="283"/>
      <c r="D350" s="283"/>
      <c r="E350" s="283"/>
      <c r="F350" s="283"/>
      <c r="G350" s="283"/>
      <c r="H350" s="283"/>
      <c r="I350" s="283"/>
      <c r="J350" s="283"/>
      <c r="K350" s="283"/>
      <c r="L350" s="283"/>
      <c r="M350" s="283"/>
      <c r="N350" s="284"/>
      <c r="O350" s="9"/>
      <c r="P350" s="3"/>
    </row>
    <row r="351" spans="1:16">
      <c r="B351" s="11">
        <f t="shared" ref="B351:N354" si="12">IFERROR(VLOOKUP($B$350,$4:$126,MATCH($P351&amp;"/"&amp;B$324,$2:$2,0),FALSE),"")</f>
        <v>4392036</v>
      </c>
      <c r="C351" s="11">
        <f t="shared" si="12"/>
        <v>4487511</v>
      </c>
      <c r="D351" s="11">
        <f t="shared" si="12"/>
        <v>4609180</v>
      </c>
      <c r="E351" s="11">
        <f t="shared" si="12"/>
        <v>3096714</v>
      </c>
      <c r="F351" s="11">
        <f t="shared" si="12"/>
        <v>4032026</v>
      </c>
      <c r="G351" s="11">
        <f t="shared" si="12"/>
        <v>6051782</v>
      </c>
      <c r="H351" s="11">
        <f t="shared" si="12"/>
        <v>5581293</v>
      </c>
      <c r="I351" s="11">
        <f t="shared" si="12"/>
        <v>5532027</v>
      </c>
      <c r="J351" s="11">
        <f t="shared" si="12"/>
        <v>7929011</v>
      </c>
      <c r="K351" s="11">
        <f t="shared" si="12"/>
        <v>6601753</v>
      </c>
      <c r="L351" s="11">
        <f t="shared" si="12"/>
        <v>15529708</v>
      </c>
      <c r="M351" s="11">
        <f t="shared" si="12"/>
        <v>15117985</v>
      </c>
      <c r="N351" s="11">
        <f t="shared" si="12"/>
        <v>27305463</v>
      </c>
      <c r="O351" s="9"/>
      <c r="P351" s="12" t="s">
        <v>46</v>
      </c>
    </row>
    <row r="352" spans="1:16">
      <c r="B352" s="11">
        <f t="shared" si="12"/>
        <v>2882660</v>
      </c>
      <c r="C352" s="11">
        <f t="shared" si="12"/>
        <v>4215958</v>
      </c>
      <c r="D352" s="11">
        <f t="shared" si="12"/>
        <v>4442138</v>
      </c>
      <c r="E352" s="11">
        <f t="shared" si="12"/>
        <v>3247969</v>
      </c>
      <c r="F352" s="11">
        <f t="shared" si="12"/>
        <v>4305797</v>
      </c>
      <c r="G352" s="11">
        <f t="shared" si="12"/>
        <v>6939521</v>
      </c>
      <c r="H352" s="11">
        <f t="shared" si="12"/>
        <v>7035626</v>
      </c>
      <c r="I352" s="11">
        <f t="shared" si="12"/>
        <v>5393943</v>
      </c>
      <c r="J352" s="11">
        <f t="shared" si="12"/>
        <v>5510896</v>
      </c>
      <c r="K352" s="11">
        <f t="shared" si="12"/>
        <v>6548754</v>
      </c>
      <c r="L352" s="11">
        <f t="shared" si="12"/>
        <v>10663818</v>
      </c>
      <c r="M352" s="11">
        <f t="shared" si="12"/>
        <v>15656143</v>
      </c>
      <c r="N352" s="11">
        <f t="shared" si="12"/>
        <v>19526329</v>
      </c>
      <c r="O352" s="9"/>
      <c r="P352" s="12" t="s">
        <v>47</v>
      </c>
    </row>
    <row r="353" spans="1:16">
      <c r="B353" s="11">
        <f t="shared" si="12"/>
        <v>4253505</v>
      </c>
      <c r="C353" s="11">
        <f t="shared" si="12"/>
        <v>3477867</v>
      </c>
      <c r="D353" s="11">
        <f t="shared" si="12"/>
        <v>3023027</v>
      </c>
      <c r="E353" s="11">
        <f t="shared" si="12"/>
        <v>3096055</v>
      </c>
      <c r="F353" s="11">
        <f t="shared" si="12"/>
        <v>6902623</v>
      </c>
      <c r="G353" s="11">
        <f t="shared" si="12"/>
        <v>5611487</v>
      </c>
      <c r="H353" s="11">
        <f t="shared" si="12"/>
        <v>6003509</v>
      </c>
      <c r="I353" s="11">
        <f t="shared" si="12"/>
        <v>5563795</v>
      </c>
      <c r="J353" s="11">
        <f t="shared" si="12"/>
        <v>6458969</v>
      </c>
      <c r="K353" s="11">
        <f t="shared" si="12"/>
        <v>7279267</v>
      </c>
      <c r="L353" s="11">
        <f t="shared" si="12"/>
        <v>14282535</v>
      </c>
      <c r="M353" s="11">
        <f t="shared" si="12"/>
        <v>15941507</v>
      </c>
      <c r="N353" s="11">
        <f t="shared" si="12"/>
        <v>24617192</v>
      </c>
      <c r="O353" s="9"/>
      <c r="P353" s="12" t="s">
        <v>48</v>
      </c>
    </row>
    <row r="354" spans="1:16">
      <c r="B354" s="11">
        <f t="shared" si="12"/>
        <v>5392518</v>
      </c>
      <c r="C354" s="11">
        <f t="shared" si="12"/>
        <v>3937173.33</v>
      </c>
      <c r="D354" s="11">
        <f t="shared" si="12"/>
        <v>3764924.14</v>
      </c>
      <c r="E354" s="11">
        <f t="shared" si="12"/>
        <v>3292388.34</v>
      </c>
      <c r="F354" s="11">
        <f t="shared" si="12"/>
        <v>6326379.1100000003</v>
      </c>
      <c r="G354" s="11">
        <f t="shared" si="12"/>
        <v>5499102.5700000003</v>
      </c>
      <c r="H354" s="11">
        <f t="shared" si="12"/>
        <v>7018151.5099999998</v>
      </c>
      <c r="I354" s="11">
        <f t="shared" si="12"/>
        <v>7336995.75</v>
      </c>
      <c r="J354" s="11">
        <f t="shared" si="12"/>
        <v>6659019.8099999996</v>
      </c>
      <c r="K354" s="11">
        <f t="shared" si="12"/>
        <v>13114265.49</v>
      </c>
      <c r="L354" s="11">
        <f t="shared" si="12"/>
        <v>15301264.119999999</v>
      </c>
      <c r="M354" s="11">
        <f t="shared" si="12"/>
        <v>16378259.939999999</v>
      </c>
      <c r="N354" s="11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23885841.289999999</v>
      </c>
      <c r="O354" s="9">
        <f>RATE(M$324-B$324,,-B354,M354)</f>
        <v>0.10627084939130946</v>
      </c>
      <c r="P354" s="12" t="s">
        <v>49</v>
      </c>
    </row>
    <row r="355" spans="1:16">
      <c r="B355" s="13">
        <f t="shared" ref="B355:N355" si="13">+B354/B$378</f>
        <v>0.12316245879181742</v>
      </c>
      <c r="C355" s="13">
        <f t="shared" si="13"/>
        <v>7.7358061205641065E-2</v>
      </c>
      <c r="D355" s="13">
        <f t="shared" si="13"/>
        <v>6.9937672098217274E-2</v>
      </c>
      <c r="E355" s="13">
        <f t="shared" si="13"/>
        <v>5.1396054585287225E-2</v>
      </c>
      <c r="F355" s="13">
        <f t="shared" si="13"/>
        <v>9.0011886131292282E-2</v>
      </c>
      <c r="G355" s="13">
        <f t="shared" si="13"/>
        <v>7.0920679671554229E-2</v>
      </c>
      <c r="H355" s="13">
        <f t="shared" si="13"/>
        <v>7.8824470290135243E-2</v>
      </c>
      <c r="I355" s="13">
        <f t="shared" si="13"/>
        <v>7.1202115014780021E-2</v>
      </c>
      <c r="J355" s="13">
        <f t="shared" si="13"/>
        <v>6.3706005429028767E-2</v>
      </c>
      <c r="K355" s="13">
        <f t="shared" si="13"/>
        <v>0.10876565456803435</v>
      </c>
      <c r="L355" s="13">
        <f t="shared" si="13"/>
        <v>9.4622903910690184E-2</v>
      </c>
      <c r="M355" s="13">
        <f t="shared" si="13"/>
        <v>9.6380671486034269E-2</v>
      </c>
      <c r="N355" s="13">
        <f t="shared" si="13"/>
        <v>0.10770376340622288</v>
      </c>
      <c r="O355" s="9">
        <f>RATE(M$324-B$324,,-B355,M355)</f>
        <v>-2.2044178850336028E-2</v>
      </c>
      <c r="P355" s="14" t="s">
        <v>50</v>
      </c>
    </row>
    <row r="356" spans="1:16">
      <c r="B356" s="282" t="s">
        <v>967</v>
      </c>
      <c r="C356" s="283"/>
      <c r="D356" s="283"/>
      <c r="E356" s="283"/>
      <c r="F356" s="283"/>
      <c r="G356" s="283"/>
      <c r="H356" s="283"/>
      <c r="I356" s="283"/>
      <c r="J356" s="283"/>
      <c r="K356" s="283"/>
      <c r="L356" s="283"/>
      <c r="M356" s="283"/>
      <c r="N356" s="284"/>
      <c r="O356" s="9"/>
      <c r="P356" s="3"/>
    </row>
    <row r="357" spans="1:16">
      <c r="B357" s="11">
        <f t="shared" ref="B357:N360" si="14">IFERROR(VLOOKUP($B$356,$4:$126,MATCH($P357&amp;"/"&amp;B$324,$2:$2,0),FALSE),"")</f>
        <v>29396694</v>
      </c>
      <c r="C357" s="11">
        <f t="shared" si="14"/>
        <v>33137980</v>
      </c>
      <c r="D357" s="11">
        <f t="shared" si="14"/>
        <v>42654651</v>
      </c>
      <c r="E357" s="11">
        <f t="shared" si="14"/>
        <v>15759397</v>
      </c>
      <c r="F357" s="11">
        <f t="shared" si="14"/>
        <v>15606313</v>
      </c>
      <c r="G357" s="11">
        <f t="shared" si="14"/>
        <v>12150551</v>
      </c>
      <c r="H357" s="11">
        <f t="shared" si="14"/>
        <v>13890546</v>
      </c>
      <c r="I357" s="11">
        <f t="shared" si="14"/>
        <v>13593729</v>
      </c>
      <c r="J357" s="11">
        <f t="shared" si="14"/>
        <v>13365777</v>
      </c>
      <c r="K357" s="11">
        <f t="shared" si="14"/>
        <v>12307005</v>
      </c>
      <c r="L357" s="11">
        <f t="shared" si="14"/>
        <v>12622948</v>
      </c>
      <c r="M357" s="11">
        <f t="shared" si="14"/>
        <v>22378928</v>
      </c>
      <c r="N357" s="11">
        <f t="shared" si="14"/>
        <v>1562686</v>
      </c>
      <c r="O357" s="9"/>
      <c r="P357" s="12" t="s">
        <v>46</v>
      </c>
    </row>
    <row r="358" spans="1:16">
      <c r="B358" s="11">
        <f t="shared" si="14"/>
        <v>31191066</v>
      </c>
      <c r="C358" s="11">
        <f t="shared" si="14"/>
        <v>41523952</v>
      </c>
      <c r="D358" s="11">
        <f t="shared" si="14"/>
        <v>43229446</v>
      </c>
      <c r="E358" s="11">
        <f t="shared" si="14"/>
        <v>15556538</v>
      </c>
      <c r="F358" s="11">
        <f t="shared" si="14"/>
        <v>15370222</v>
      </c>
      <c r="G358" s="11">
        <f t="shared" si="14"/>
        <v>11892683</v>
      </c>
      <c r="H358" s="11">
        <f t="shared" si="14"/>
        <v>13691056</v>
      </c>
      <c r="I358" s="11">
        <f t="shared" si="14"/>
        <v>14251789</v>
      </c>
      <c r="J358" s="11">
        <f t="shared" si="14"/>
        <v>12998898</v>
      </c>
      <c r="K358" s="11">
        <f t="shared" si="14"/>
        <v>12109343</v>
      </c>
      <c r="L358" s="11">
        <f t="shared" si="14"/>
        <v>15433255</v>
      </c>
      <c r="M358" s="11">
        <f t="shared" si="14"/>
        <v>22913462</v>
      </c>
      <c r="N358" s="11">
        <f t="shared" si="14"/>
        <v>1532325</v>
      </c>
      <c r="O358" s="9"/>
      <c r="P358" s="12" t="s">
        <v>47</v>
      </c>
    </row>
    <row r="359" spans="1:16">
      <c r="B359" s="11">
        <f t="shared" si="14"/>
        <v>32326138</v>
      </c>
      <c r="C359" s="11">
        <f t="shared" si="14"/>
        <v>41877981</v>
      </c>
      <c r="D359" s="11">
        <f t="shared" si="14"/>
        <v>44172881</v>
      </c>
      <c r="E359" s="11">
        <f t="shared" si="14"/>
        <v>16438957</v>
      </c>
      <c r="F359" s="11">
        <f t="shared" si="14"/>
        <v>12887630</v>
      </c>
      <c r="G359" s="11">
        <f t="shared" si="14"/>
        <v>11777843</v>
      </c>
      <c r="H359" s="11">
        <f t="shared" si="14"/>
        <v>14233164</v>
      </c>
      <c r="I359" s="11">
        <f t="shared" si="14"/>
        <v>13923002</v>
      </c>
      <c r="J359" s="11">
        <f t="shared" si="14"/>
        <v>12690762</v>
      </c>
      <c r="K359" s="11">
        <f t="shared" si="14"/>
        <v>12937472</v>
      </c>
      <c r="L359" s="11">
        <f t="shared" si="14"/>
        <v>15589106</v>
      </c>
      <c r="M359" s="11">
        <f t="shared" si="14"/>
        <v>22594510</v>
      </c>
      <c r="N359" s="11">
        <f t="shared" si="14"/>
        <v>1720419</v>
      </c>
      <c r="O359" s="9"/>
      <c r="P359" s="12" t="s">
        <v>48</v>
      </c>
    </row>
    <row r="360" spans="1:16">
      <c r="B360" s="11">
        <f t="shared" si="14"/>
        <v>31660922</v>
      </c>
      <c r="C360" s="11">
        <f t="shared" si="14"/>
        <v>42876530.630000003</v>
      </c>
      <c r="D360" s="11">
        <f t="shared" si="14"/>
        <v>45858006.380000003</v>
      </c>
      <c r="E360" s="11">
        <f t="shared" si="14"/>
        <v>15900786.08</v>
      </c>
      <c r="F360" s="11">
        <f t="shared" si="14"/>
        <v>12500818.1</v>
      </c>
      <c r="G360" s="11">
        <f t="shared" si="14"/>
        <v>13809467.119999999</v>
      </c>
      <c r="H360" s="11">
        <f t="shared" si="14"/>
        <v>13935650.119999999</v>
      </c>
      <c r="I360" s="11">
        <f t="shared" si="14"/>
        <v>13583419.85</v>
      </c>
      <c r="J360" s="11">
        <f t="shared" si="14"/>
        <v>12444134.859999999</v>
      </c>
      <c r="K360" s="11">
        <f t="shared" si="14"/>
        <v>12882870.42</v>
      </c>
      <c r="L360" s="11">
        <f t="shared" si="14"/>
        <v>15732033.689999999</v>
      </c>
      <c r="M360" s="11">
        <f t="shared" si="14"/>
        <v>22756245.48</v>
      </c>
      <c r="N360" s="11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3241510.58</v>
      </c>
      <c r="O360" s="9">
        <f>RATE(M$324-B$324,,-B360,M360)</f>
        <v>-2.957595202194737E-2</v>
      </c>
      <c r="P360" s="12" t="s">
        <v>49</v>
      </c>
    </row>
    <row r="361" spans="1:16">
      <c r="A361" s="167"/>
      <c r="B361" s="13">
        <f t="shared" ref="B361:N361" si="15">+B360/B$378</f>
        <v>0.72311988594863208</v>
      </c>
      <c r="C361" s="13">
        <f t="shared" si="15"/>
        <v>0.84244329694295783</v>
      </c>
      <c r="D361" s="13">
        <f t="shared" si="15"/>
        <v>0.85186370137125678</v>
      </c>
      <c r="E361" s="13">
        <f t="shared" si="15"/>
        <v>0.24822031453211116</v>
      </c>
      <c r="F361" s="13">
        <f t="shared" si="15"/>
        <v>0.1778619642927465</v>
      </c>
      <c r="G361" s="13">
        <f t="shared" si="15"/>
        <v>0.17809756802779192</v>
      </c>
      <c r="H361" s="13">
        <f t="shared" si="15"/>
        <v>0.15651845607671408</v>
      </c>
      <c r="I361" s="13">
        <f t="shared" si="15"/>
        <v>0.13182074181435174</v>
      </c>
      <c r="J361" s="13">
        <f t="shared" si="15"/>
        <v>0.11905147387611181</v>
      </c>
      <c r="K361" s="13">
        <f t="shared" si="15"/>
        <v>0.10684653555434979</v>
      </c>
      <c r="L361" s="13">
        <f t="shared" si="15"/>
        <v>9.7286779738863224E-2</v>
      </c>
      <c r="M361" s="13">
        <f t="shared" si="15"/>
        <v>0.13391301810437822</v>
      </c>
      <c r="N361" s="13">
        <f t="shared" si="15"/>
        <v>1.4616311158914527E-2</v>
      </c>
      <c r="O361" s="9">
        <f>RATE(M$324-B$324,,-B361,M361)</f>
        <v>-0.14213427279282453</v>
      </c>
      <c r="P361" s="14" t="s">
        <v>50</v>
      </c>
    </row>
    <row r="362" spans="1:16">
      <c r="B362" s="279" t="s">
        <v>968</v>
      </c>
      <c r="C362" s="280"/>
      <c r="D362" s="280"/>
      <c r="E362" s="280"/>
      <c r="F362" s="280"/>
      <c r="G362" s="280"/>
      <c r="H362" s="280"/>
      <c r="I362" s="280"/>
      <c r="J362" s="280"/>
      <c r="K362" s="280"/>
      <c r="L362" s="280"/>
      <c r="M362" s="280"/>
      <c r="N362" s="281"/>
      <c r="O362" s="9"/>
      <c r="P362" s="3"/>
    </row>
    <row r="363" spans="1:16">
      <c r="B363" s="11">
        <f t="shared" ref="B363:N366" si="16">IFERROR(VLOOKUP($B$362,$4:$126,MATCH($P363&amp;"/"&amp;B$324,$2:$2,0),FALSE),"")</f>
        <v>189776</v>
      </c>
      <c r="C363" s="11">
        <f t="shared" si="16"/>
        <v>5455924</v>
      </c>
      <c r="D363" s="11">
        <f t="shared" si="16"/>
        <v>172650</v>
      </c>
      <c r="E363" s="11">
        <f t="shared" si="16"/>
        <v>163300</v>
      </c>
      <c r="F363" s="11">
        <f t="shared" si="16"/>
        <v>154822</v>
      </c>
      <c r="G363" s="11">
        <f t="shared" si="16"/>
        <v>178819</v>
      </c>
      <c r="H363" s="11">
        <f t="shared" si="16"/>
        <v>0</v>
      </c>
      <c r="I363" s="11">
        <f t="shared" si="16"/>
        <v>0</v>
      </c>
      <c r="J363" s="11">
        <f t="shared" si="16"/>
        <v>0</v>
      </c>
      <c r="K363" s="11">
        <f t="shared" si="16"/>
        <v>0</v>
      </c>
      <c r="L363" s="11">
        <f t="shared" si="16"/>
        <v>0</v>
      </c>
      <c r="M363" s="11">
        <f t="shared" si="16"/>
        <v>0</v>
      </c>
      <c r="N363" s="11">
        <f t="shared" si="16"/>
        <v>0</v>
      </c>
      <c r="O363" s="9"/>
      <c r="P363" s="12" t="s">
        <v>46</v>
      </c>
    </row>
    <row r="364" spans="1:16">
      <c r="B364" s="11">
        <f t="shared" si="16"/>
        <v>187519</v>
      </c>
      <c r="C364" s="11">
        <f t="shared" si="16"/>
        <v>179161</v>
      </c>
      <c r="D364" s="11">
        <f t="shared" si="16"/>
        <v>168636</v>
      </c>
      <c r="E364" s="11">
        <f t="shared" si="16"/>
        <v>161028</v>
      </c>
      <c r="F364" s="11">
        <f t="shared" si="16"/>
        <v>152852</v>
      </c>
      <c r="G364" s="11">
        <f t="shared" si="16"/>
        <v>0</v>
      </c>
      <c r="H364" s="11">
        <f t="shared" si="16"/>
        <v>0</v>
      </c>
      <c r="I364" s="11">
        <f t="shared" si="16"/>
        <v>0</v>
      </c>
      <c r="J364" s="11">
        <f t="shared" si="16"/>
        <v>0</v>
      </c>
      <c r="K364" s="11">
        <f t="shared" si="16"/>
        <v>0</v>
      </c>
      <c r="L364" s="11">
        <f t="shared" si="16"/>
        <v>0</v>
      </c>
      <c r="M364" s="11">
        <f t="shared" si="16"/>
        <v>0</v>
      </c>
      <c r="N364" s="11">
        <f t="shared" si="16"/>
        <v>0</v>
      </c>
      <c r="O364" s="9"/>
      <c r="P364" s="12" t="s">
        <v>47</v>
      </c>
    </row>
    <row r="365" spans="1:16">
      <c r="B365" s="11">
        <f t="shared" si="16"/>
        <v>185262</v>
      </c>
      <c r="C365" s="11">
        <f t="shared" si="16"/>
        <v>176903</v>
      </c>
      <c r="D365" s="11">
        <f t="shared" si="16"/>
        <v>166381</v>
      </c>
      <c r="E365" s="11">
        <f t="shared" si="16"/>
        <v>158756</v>
      </c>
      <c r="F365" s="11">
        <f t="shared" si="16"/>
        <v>150883</v>
      </c>
      <c r="G365" s="11">
        <f t="shared" si="16"/>
        <v>171589</v>
      </c>
      <c r="H365" s="11">
        <f t="shared" si="16"/>
        <v>123737</v>
      </c>
      <c r="I365" s="11">
        <f t="shared" si="16"/>
        <v>0</v>
      </c>
      <c r="J365" s="11">
        <f t="shared" si="16"/>
        <v>0</v>
      </c>
      <c r="K365" s="11">
        <f t="shared" si="16"/>
        <v>0</v>
      </c>
      <c r="L365" s="11">
        <f t="shared" si="16"/>
        <v>0</v>
      </c>
      <c r="M365" s="11">
        <f t="shared" si="16"/>
        <v>386618</v>
      </c>
      <c r="N365" s="11">
        <f t="shared" si="16"/>
        <v>0</v>
      </c>
      <c r="O365" s="9"/>
      <c r="P365" s="12" t="s">
        <v>48</v>
      </c>
    </row>
    <row r="366" spans="1:16">
      <c r="B366" s="11">
        <f t="shared" si="16"/>
        <v>3495804</v>
      </c>
      <c r="C366" s="11">
        <f t="shared" si="16"/>
        <v>174905.75</v>
      </c>
      <c r="D366" s="11">
        <f t="shared" si="16"/>
        <v>165572.1</v>
      </c>
      <c r="E366" s="11">
        <f t="shared" si="16"/>
        <v>156792.37</v>
      </c>
      <c r="F366" s="11">
        <f t="shared" si="16"/>
        <v>181003.2</v>
      </c>
      <c r="G366" s="11">
        <f t="shared" si="16"/>
        <v>0</v>
      </c>
      <c r="H366" s="11">
        <f t="shared" si="16"/>
        <v>0</v>
      </c>
      <c r="I366" s="11">
        <f t="shared" si="16"/>
        <v>0</v>
      </c>
      <c r="J366" s="11">
        <f t="shared" si="16"/>
        <v>481771.3</v>
      </c>
      <c r="K366" s="11">
        <f t="shared" si="16"/>
        <v>0</v>
      </c>
      <c r="L366" s="11">
        <f t="shared" si="16"/>
        <v>0</v>
      </c>
      <c r="M366" s="11">
        <f t="shared" si="16"/>
        <v>0</v>
      </c>
      <c r="N366" s="11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0</v>
      </c>
      <c r="O366" s="9" t="e">
        <f>RATE(M$324-B$324,,-B366,M366)</f>
        <v>#NUM!</v>
      </c>
      <c r="P366" s="12" t="s">
        <v>49</v>
      </c>
    </row>
    <row r="367" spans="1:16">
      <c r="B367" s="13">
        <f t="shared" ref="B367:N367" si="17">+B366/B$378</f>
        <v>7.9842443937001323E-2</v>
      </c>
      <c r="C367" s="13">
        <f t="shared" si="17"/>
        <v>3.4365694826340182E-3</v>
      </c>
      <c r="D367" s="13">
        <f t="shared" si="17"/>
        <v>3.0756867357261651E-3</v>
      </c>
      <c r="E367" s="13">
        <f t="shared" si="17"/>
        <v>2.447618073837715E-3</v>
      </c>
      <c r="F367" s="13">
        <f t="shared" si="17"/>
        <v>2.5753182261945605E-3</v>
      </c>
      <c r="G367" s="13">
        <f t="shared" si="17"/>
        <v>0</v>
      </c>
      <c r="H367" s="13">
        <f t="shared" si="17"/>
        <v>0</v>
      </c>
      <c r="I367" s="13">
        <f t="shared" si="17"/>
        <v>0</v>
      </c>
      <c r="J367" s="13">
        <f t="shared" si="17"/>
        <v>4.6090454645081229E-3</v>
      </c>
      <c r="K367" s="13">
        <f t="shared" si="17"/>
        <v>0</v>
      </c>
      <c r="L367" s="13">
        <f t="shared" si="17"/>
        <v>0</v>
      </c>
      <c r="M367" s="13">
        <f t="shared" si="17"/>
        <v>0</v>
      </c>
      <c r="N367" s="13">
        <f t="shared" si="17"/>
        <v>0</v>
      </c>
      <c r="O367" s="9" t="e">
        <f>RATE(M$324-B$324,,-B367,M367)</f>
        <v>#NUM!</v>
      </c>
      <c r="P367" s="14" t="s">
        <v>50</v>
      </c>
    </row>
    <row r="368" spans="1:16">
      <c r="A368" s="167"/>
      <c r="B368" s="297" t="s">
        <v>975</v>
      </c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  <c r="M368" s="298"/>
      <c r="N368" s="299"/>
      <c r="O368" s="9"/>
      <c r="P368" s="3"/>
    </row>
    <row r="369" spans="1:16">
      <c r="B369" s="11">
        <f t="shared" ref="B369:N372" si="18">IFERROR(VLOOKUP($B$368,$4:$126,MATCH($P369&amp;"/"&amp;B$324,$2:$2,0),FALSE),"")</f>
        <v>32727116</v>
      </c>
      <c r="C369" s="11">
        <f t="shared" si="18"/>
        <v>41873226</v>
      </c>
      <c r="D369" s="11">
        <f t="shared" si="18"/>
        <v>46930995</v>
      </c>
      <c r="E369" s="11">
        <f t="shared" si="18"/>
        <v>51837770</v>
      </c>
      <c r="F369" s="11">
        <f t="shared" si="18"/>
        <v>61584877</v>
      </c>
      <c r="G369" s="11">
        <f t="shared" si="18"/>
        <v>65129279</v>
      </c>
      <c r="H369" s="11">
        <f t="shared" si="18"/>
        <v>73565160</v>
      </c>
      <c r="I369" s="11">
        <f t="shared" si="18"/>
        <v>84186374</v>
      </c>
      <c r="J369" s="11">
        <f t="shared" si="18"/>
        <v>95649909</v>
      </c>
      <c r="K369" s="11">
        <f t="shared" si="18"/>
        <v>98603440</v>
      </c>
      <c r="L369" s="11">
        <f t="shared" si="18"/>
        <v>106836229</v>
      </c>
      <c r="M369" s="11">
        <f t="shared" si="18"/>
        <v>147964221</v>
      </c>
      <c r="N369" s="11">
        <f t="shared" si="18"/>
        <v>192103113</v>
      </c>
      <c r="O369" s="9"/>
      <c r="P369" s="12" t="s">
        <v>46</v>
      </c>
    </row>
    <row r="370" spans="1:16">
      <c r="B370" s="11">
        <f t="shared" si="18"/>
        <v>34547552</v>
      </c>
      <c r="C370" s="11">
        <f t="shared" si="18"/>
        <v>45002152</v>
      </c>
      <c r="D370" s="11">
        <f t="shared" si="18"/>
        <v>47504770</v>
      </c>
      <c r="E370" s="11">
        <f t="shared" si="18"/>
        <v>52977183</v>
      </c>
      <c r="F370" s="11">
        <f t="shared" si="18"/>
        <v>61988018</v>
      </c>
      <c r="G370" s="11">
        <f t="shared" si="18"/>
        <v>66332488</v>
      </c>
      <c r="H370" s="11">
        <f t="shared" si="18"/>
        <v>77986076</v>
      </c>
      <c r="I370" s="11">
        <f t="shared" si="18"/>
        <v>92463719</v>
      </c>
      <c r="J370" s="11">
        <f t="shared" si="18"/>
        <v>96087850</v>
      </c>
      <c r="K370" s="11">
        <f t="shared" si="18"/>
        <v>102079507</v>
      </c>
      <c r="L370" s="11">
        <f t="shared" si="18"/>
        <v>112341785</v>
      </c>
      <c r="M370" s="11">
        <f t="shared" si="18"/>
        <v>152569834</v>
      </c>
      <c r="N370" s="11">
        <f t="shared" si="18"/>
        <v>196836265</v>
      </c>
      <c r="O370" s="9"/>
      <c r="P370" s="12" t="s">
        <v>47</v>
      </c>
    </row>
    <row r="371" spans="1:16">
      <c r="B371" s="11">
        <f t="shared" si="18"/>
        <v>35680484</v>
      </c>
      <c r="C371" s="11">
        <f t="shared" si="18"/>
        <v>45465205</v>
      </c>
      <c r="D371" s="11">
        <f t="shared" si="18"/>
        <v>48515858</v>
      </c>
      <c r="E371" s="11">
        <f t="shared" si="18"/>
        <v>59084959</v>
      </c>
      <c r="F371" s="11">
        <f t="shared" si="18"/>
        <v>61440934</v>
      </c>
      <c r="G371" s="11">
        <f t="shared" si="18"/>
        <v>69957628</v>
      </c>
      <c r="H371" s="11">
        <f t="shared" si="18"/>
        <v>79957350</v>
      </c>
      <c r="I371" s="11">
        <f t="shared" si="18"/>
        <v>94400171</v>
      </c>
      <c r="J371" s="11">
        <f t="shared" si="18"/>
        <v>95981958</v>
      </c>
      <c r="K371" s="11">
        <f t="shared" si="18"/>
        <v>105075122</v>
      </c>
      <c r="L371" s="11">
        <f t="shared" si="18"/>
        <v>146154240</v>
      </c>
      <c r="M371" s="11">
        <f t="shared" si="18"/>
        <v>153476015</v>
      </c>
      <c r="N371" s="11">
        <f t="shared" si="18"/>
        <v>197140503</v>
      </c>
      <c r="O371" s="9"/>
      <c r="P371" s="12" t="s">
        <v>48</v>
      </c>
    </row>
    <row r="372" spans="1:16">
      <c r="B372" s="11">
        <f t="shared" si="18"/>
        <v>38391262</v>
      </c>
      <c r="C372" s="11">
        <f t="shared" si="18"/>
        <v>46958276.590000004</v>
      </c>
      <c r="D372" s="11">
        <f t="shared" si="18"/>
        <v>50067638.869999997</v>
      </c>
      <c r="E372" s="11">
        <f t="shared" si="18"/>
        <v>60766776.630000003</v>
      </c>
      <c r="F372" s="11">
        <f t="shared" si="18"/>
        <v>63957439.850000001</v>
      </c>
      <c r="G372" s="11">
        <f t="shared" si="18"/>
        <v>72039671.670000002</v>
      </c>
      <c r="H372" s="11">
        <f t="shared" si="18"/>
        <v>82017036.219999999</v>
      </c>
      <c r="I372" s="11">
        <f t="shared" si="18"/>
        <v>95707636.400000006</v>
      </c>
      <c r="J372" s="11">
        <f t="shared" si="18"/>
        <v>97868328.359999999</v>
      </c>
      <c r="K372" s="11">
        <f t="shared" si="18"/>
        <v>107459324.98</v>
      </c>
      <c r="L372" s="11">
        <f t="shared" si="18"/>
        <v>146406562.28999999</v>
      </c>
      <c r="M372" s="11">
        <f t="shared" si="18"/>
        <v>153554774.22</v>
      </c>
      <c r="N372" s="11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197887665.36000001</v>
      </c>
      <c r="O372" s="9">
        <f>RATE(M$324-B$324,,-B372,M372)</f>
        <v>0.1343056231162667</v>
      </c>
      <c r="P372" s="12" t="s">
        <v>49</v>
      </c>
    </row>
    <row r="373" spans="1:16">
      <c r="A373" s="168"/>
      <c r="B373" s="13">
        <f t="shared" ref="B373:M373" si="19">+B372/B$378</f>
        <v>0.87683754120818258</v>
      </c>
      <c r="C373" s="13">
        <f t="shared" si="19"/>
        <v>0.92264193879435896</v>
      </c>
      <c r="D373" s="13">
        <f t="shared" si="19"/>
        <v>0.93006232790178267</v>
      </c>
      <c r="E373" s="13">
        <f t="shared" si="19"/>
        <v>0.94860394525860714</v>
      </c>
      <c r="F373" s="13">
        <f t="shared" si="19"/>
        <v>0.90998811372642752</v>
      </c>
      <c r="G373" s="13">
        <f t="shared" si="19"/>
        <v>0.92907932032844587</v>
      </c>
      <c r="H373" s="13">
        <f t="shared" si="19"/>
        <v>0.92117552970986472</v>
      </c>
      <c r="I373" s="13">
        <f t="shared" si="19"/>
        <v>0.92879788498521998</v>
      </c>
      <c r="J373" s="13">
        <f t="shared" si="19"/>
        <v>0.93629399457097118</v>
      </c>
      <c r="K373" s="13">
        <f t="shared" si="19"/>
        <v>0.89123434551490266</v>
      </c>
      <c r="L373" s="13">
        <f t="shared" si="19"/>
        <v>0.90537709608930983</v>
      </c>
      <c r="M373" s="13">
        <f t="shared" si="19"/>
        <v>0.90361932851396576</v>
      </c>
      <c r="N373" s="13">
        <f>+N372/N$378</f>
        <v>0.8922962365937771</v>
      </c>
      <c r="O373" s="9">
        <f>RATE(M$324-B$324,,-B373,M373)</f>
        <v>2.7388751106424171E-3</v>
      </c>
      <c r="P373" s="14" t="s">
        <v>50</v>
      </c>
    </row>
    <row r="374" spans="1:16">
      <c r="B374" s="300" t="s">
        <v>976</v>
      </c>
      <c r="C374" s="301"/>
      <c r="D374" s="301"/>
      <c r="E374" s="301"/>
      <c r="F374" s="301"/>
      <c r="G374" s="301"/>
      <c r="H374" s="301"/>
      <c r="I374" s="301"/>
      <c r="J374" s="301"/>
      <c r="K374" s="301"/>
      <c r="L374" s="301"/>
      <c r="M374" s="301"/>
      <c r="N374" s="302"/>
      <c r="O374" s="9"/>
      <c r="P374" s="3"/>
    </row>
    <row r="375" spans="1:16">
      <c r="B375" s="11">
        <f t="shared" ref="B375:N378" si="20">IFERROR(VLOOKUP($B$374,$4:$126,MATCH($P375&amp;"/"&amp;B$324,$2:$2,0),FALSE),"")</f>
        <v>37119152</v>
      </c>
      <c r="C375" s="11">
        <f t="shared" si="20"/>
        <v>46360737</v>
      </c>
      <c r="D375" s="11">
        <f t="shared" si="20"/>
        <v>51540175</v>
      </c>
      <c r="E375" s="11">
        <f t="shared" si="20"/>
        <v>54934484</v>
      </c>
      <c r="F375" s="11">
        <f t="shared" si="20"/>
        <v>65616903</v>
      </c>
      <c r="G375" s="11">
        <f t="shared" si="20"/>
        <v>71181061</v>
      </c>
      <c r="H375" s="11">
        <f t="shared" si="20"/>
        <v>79146453</v>
      </c>
      <c r="I375" s="11">
        <f t="shared" si="20"/>
        <v>89718401</v>
      </c>
      <c r="J375" s="11">
        <f t="shared" si="20"/>
        <v>103578920</v>
      </c>
      <c r="K375" s="11">
        <f t="shared" si="20"/>
        <v>105205193</v>
      </c>
      <c r="L375" s="11">
        <f t="shared" si="20"/>
        <v>122365937</v>
      </c>
      <c r="M375" s="11">
        <f t="shared" si="20"/>
        <v>163082206</v>
      </c>
      <c r="N375" s="11">
        <f t="shared" si="20"/>
        <v>219408576</v>
      </c>
      <c r="O375" s="9"/>
      <c r="P375" s="12" t="s">
        <v>46</v>
      </c>
    </row>
    <row r="376" spans="1:16">
      <c r="B376" s="11">
        <f t="shared" si="20"/>
        <v>37430212</v>
      </c>
      <c r="C376" s="11">
        <f t="shared" si="20"/>
        <v>49218110</v>
      </c>
      <c r="D376" s="11">
        <f t="shared" si="20"/>
        <v>51946908</v>
      </c>
      <c r="E376" s="11">
        <f t="shared" si="20"/>
        <v>56225152</v>
      </c>
      <c r="F376" s="11">
        <f t="shared" si="20"/>
        <v>66293815</v>
      </c>
      <c r="G376" s="11">
        <f t="shared" si="20"/>
        <v>73272009</v>
      </c>
      <c r="H376" s="11">
        <f t="shared" si="20"/>
        <v>85021702</v>
      </c>
      <c r="I376" s="11">
        <f t="shared" si="20"/>
        <v>97857662</v>
      </c>
      <c r="J376" s="11">
        <f t="shared" si="20"/>
        <v>101598746</v>
      </c>
      <c r="K376" s="11">
        <f t="shared" si="20"/>
        <v>108628261</v>
      </c>
      <c r="L376" s="11">
        <f t="shared" si="20"/>
        <v>123005603</v>
      </c>
      <c r="M376" s="11">
        <f t="shared" si="20"/>
        <v>168225977</v>
      </c>
      <c r="N376" s="11">
        <f t="shared" si="20"/>
        <v>216362594</v>
      </c>
      <c r="O376" s="9"/>
      <c r="P376" s="12" t="s">
        <v>47</v>
      </c>
    </row>
    <row r="377" spans="1:16">
      <c r="B377" s="11">
        <f t="shared" si="20"/>
        <v>39933989</v>
      </c>
      <c r="C377" s="11">
        <f t="shared" si="20"/>
        <v>48943072</v>
      </c>
      <c r="D377" s="11">
        <f t="shared" si="20"/>
        <v>51538885</v>
      </c>
      <c r="E377" s="11">
        <f t="shared" si="20"/>
        <v>62181014</v>
      </c>
      <c r="F377" s="11">
        <f t="shared" si="20"/>
        <v>68343557</v>
      </c>
      <c r="G377" s="11">
        <f t="shared" si="20"/>
        <v>75569115</v>
      </c>
      <c r="H377" s="11">
        <f t="shared" si="20"/>
        <v>85960859</v>
      </c>
      <c r="I377" s="11">
        <f t="shared" si="20"/>
        <v>99963966</v>
      </c>
      <c r="J377" s="11">
        <f t="shared" si="20"/>
        <v>102440927</v>
      </c>
      <c r="K377" s="11">
        <f t="shared" si="20"/>
        <v>112354389</v>
      </c>
      <c r="L377" s="11">
        <f t="shared" si="20"/>
        <v>160436775</v>
      </c>
      <c r="M377" s="11">
        <f t="shared" si="20"/>
        <v>169417522</v>
      </c>
      <c r="N377" s="11">
        <f t="shared" si="20"/>
        <v>221757695</v>
      </c>
      <c r="O377" s="9"/>
      <c r="P377" s="12" t="s">
        <v>48</v>
      </c>
    </row>
    <row r="378" spans="1:16">
      <c r="B378" s="11">
        <f t="shared" si="20"/>
        <v>43783780</v>
      </c>
      <c r="C378" s="11">
        <f t="shared" si="20"/>
        <v>50895449.920000002</v>
      </c>
      <c r="D378" s="11">
        <f t="shared" si="20"/>
        <v>53832563.009999998</v>
      </c>
      <c r="E378" s="11">
        <f t="shared" si="20"/>
        <v>64059164.979999997</v>
      </c>
      <c r="F378" s="11">
        <f t="shared" si="20"/>
        <v>70283818.969999999</v>
      </c>
      <c r="G378" s="11">
        <f t="shared" si="20"/>
        <v>77538774.239999995</v>
      </c>
      <c r="H378" s="11">
        <f t="shared" si="20"/>
        <v>89035187.730000004</v>
      </c>
      <c r="I378" s="11">
        <f t="shared" si="20"/>
        <v>103044632.15000001</v>
      </c>
      <c r="J378" s="11">
        <f t="shared" si="20"/>
        <v>104527348.17</v>
      </c>
      <c r="K378" s="11">
        <f t="shared" si="20"/>
        <v>120573590.45999999</v>
      </c>
      <c r="L378" s="11">
        <f t="shared" si="20"/>
        <v>161707826.41</v>
      </c>
      <c r="M378" s="11">
        <f t="shared" si="20"/>
        <v>169933034.16</v>
      </c>
      <c r="N378" s="11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221773506.65000001</v>
      </c>
      <c r="O378" s="9">
        <f>RATE(M$324-B$324,,-B378,M378)</f>
        <v>0.13120738735806178</v>
      </c>
      <c r="P378" s="12" t="s">
        <v>49</v>
      </c>
    </row>
    <row r="379" spans="1:16">
      <c r="B379" s="270" t="s">
        <v>28</v>
      </c>
      <c r="C379" s="271"/>
      <c r="D379" s="271"/>
      <c r="E379" s="271"/>
      <c r="F379" s="271"/>
      <c r="G379" s="271"/>
      <c r="H379" s="271"/>
      <c r="I379" s="271"/>
      <c r="J379" s="271"/>
      <c r="K379" s="271"/>
      <c r="L379" s="271"/>
      <c r="M379" s="271"/>
      <c r="N379" s="272"/>
    </row>
    <row r="380" spans="1:16">
      <c r="B380" s="252" t="s">
        <v>980</v>
      </c>
      <c r="C380" s="253"/>
      <c r="D380" s="253"/>
      <c r="E380" s="253"/>
      <c r="F380" s="253"/>
      <c r="G380" s="253"/>
      <c r="H380" s="253"/>
      <c r="I380" s="253"/>
      <c r="J380" s="253"/>
      <c r="K380" s="253"/>
      <c r="L380" s="253"/>
      <c r="M380" s="253"/>
      <c r="N380" s="254"/>
      <c r="O380" s="9"/>
      <c r="P380" s="3"/>
    </row>
    <row r="381" spans="1:16">
      <c r="B381" s="11">
        <f t="shared" ref="B381:N384" si="21">IFERROR(VLOOKUP($B$380,$4:$126,MATCH($P381&amp;"/"&amp;B$324,$2:$2,0),FALSE),"")</f>
        <v>63260</v>
      </c>
      <c r="C381" s="11">
        <f t="shared" si="21"/>
        <v>31751</v>
      </c>
      <c r="D381" s="11">
        <f t="shared" si="21"/>
        <v>1095766</v>
      </c>
      <c r="E381" s="11">
        <f t="shared" si="21"/>
        <v>2226671</v>
      </c>
      <c r="F381" s="11">
        <f t="shared" si="21"/>
        <v>6795807</v>
      </c>
      <c r="G381" s="11">
        <f t="shared" si="21"/>
        <v>6016854</v>
      </c>
      <c r="H381" s="11">
        <f t="shared" si="21"/>
        <v>7804233</v>
      </c>
      <c r="I381" s="11">
        <f t="shared" si="21"/>
        <v>7649644</v>
      </c>
      <c r="J381" s="11">
        <f t="shared" si="21"/>
        <v>8162770</v>
      </c>
      <c r="K381" s="11">
        <f t="shared" si="21"/>
        <v>8824930</v>
      </c>
      <c r="L381" s="11">
        <f t="shared" si="21"/>
        <v>8679478</v>
      </c>
      <c r="M381" s="11">
        <f t="shared" si="21"/>
        <v>10244187</v>
      </c>
      <c r="N381" s="11">
        <f t="shared" si="21"/>
        <v>8211008</v>
      </c>
      <c r="O381" s="9"/>
      <c r="P381" s="12" t="s">
        <v>46</v>
      </c>
    </row>
    <row r="382" spans="1:16">
      <c r="B382" s="11">
        <f t="shared" si="21"/>
        <v>67494</v>
      </c>
      <c r="C382" s="11">
        <f t="shared" si="21"/>
        <v>1333240</v>
      </c>
      <c r="D382" s="11">
        <f t="shared" si="21"/>
        <v>1022430</v>
      </c>
      <c r="E382" s="11">
        <f t="shared" si="21"/>
        <v>1849646</v>
      </c>
      <c r="F382" s="11">
        <f t="shared" si="21"/>
        <v>6300625</v>
      </c>
      <c r="G382" s="11">
        <f t="shared" si="21"/>
        <v>5805442</v>
      </c>
      <c r="H382" s="11">
        <f t="shared" si="21"/>
        <v>7631741</v>
      </c>
      <c r="I382" s="11">
        <f t="shared" si="21"/>
        <v>7907317</v>
      </c>
      <c r="J382" s="11">
        <f t="shared" si="21"/>
        <v>8068432</v>
      </c>
      <c r="K382" s="11">
        <f t="shared" si="21"/>
        <v>9445231</v>
      </c>
      <c r="L382" s="11">
        <f t="shared" si="21"/>
        <v>8831476</v>
      </c>
      <c r="M382" s="11">
        <f t="shared" si="21"/>
        <v>10128559</v>
      </c>
      <c r="N382" s="11">
        <f t="shared" si="21"/>
        <v>8029132</v>
      </c>
      <c r="O382" s="9"/>
      <c r="P382" s="12" t="s">
        <v>47</v>
      </c>
    </row>
    <row r="383" spans="1:16">
      <c r="B383" s="11">
        <f t="shared" si="21"/>
        <v>83945</v>
      </c>
      <c r="C383" s="11">
        <f t="shared" si="21"/>
        <v>1044644</v>
      </c>
      <c r="D383" s="11">
        <f t="shared" si="21"/>
        <v>853479</v>
      </c>
      <c r="E383" s="11">
        <f t="shared" si="21"/>
        <v>6282825</v>
      </c>
      <c r="F383" s="11">
        <f t="shared" si="21"/>
        <v>6047042</v>
      </c>
      <c r="G383" s="11">
        <f t="shared" si="21"/>
        <v>7511419</v>
      </c>
      <c r="H383" s="11">
        <f t="shared" si="21"/>
        <v>7785301</v>
      </c>
      <c r="I383" s="11">
        <f t="shared" si="21"/>
        <v>8580669</v>
      </c>
      <c r="J383" s="11">
        <f t="shared" si="21"/>
        <v>7737367</v>
      </c>
      <c r="K383" s="11">
        <f t="shared" si="21"/>
        <v>8501728</v>
      </c>
      <c r="L383" s="11">
        <f t="shared" si="21"/>
        <v>10501578</v>
      </c>
      <c r="M383" s="11">
        <f t="shared" si="21"/>
        <v>9876374</v>
      </c>
      <c r="N383" s="11">
        <f t="shared" si="21"/>
        <v>7786781</v>
      </c>
      <c r="O383" s="9"/>
      <c r="P383" s="12" t="s">
        <v>48</v>
      </c>
    </row>
    <row r="384" spans="1:16">
      <c r="B384" s="11">
        <f t="shared" si="21"/>
        <v>53325</v>
      </c>
      <c r="C384" s="11">
        <f t="shared" si="21"/>
        <v>1490077.63</v>
      </c>
      <c r="D384" s="11">
        <f t="shared" si="21"/>
        <v>2325067.61</v>
      </c>
      <c r="E384" s="11">
        <f t="shared" si="21"/>
        <v>7338421.2199999997</v>
      </c>
      <c r="F384" s="11">
        <f t="shared" si="21"/>
        <v>7005228.7000000002</v>
      </c>
      <c r="G384" s="11">
        <f t="shared" si="21"/>
        <v>8534666.1300000008</v>
      </c>
      <c r="H384" s="11">
        <f t="shared" si="21"/>
        <v>8500872.2599999998</v>
      </c>
      <c r="I384" s="11">
        <f t="shared" si="21"/>
        <v>9291023.3000000007</v>
      </c>
      <c r="J384" s="11">
        <f t="shared" si="21"/>
        <v>8762355.2100000009</v>
      </c>
      <c r="K384" s="11">
        <f t="shared" si="21"/>
        <v>10176084.789999999</v>
      </c>
      <c r="L384" s="11">
        <f t="shared" si="21"/>
        <v>11234508.08</v>
      </c>
      <c r="M384" s="11">
        <f t="shared" si="21"/>
        <v>9446458.5299999993</v>
      </c>
      <c r="N384" s="11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7922442.8099999996</v>
      </c>
      <c r="O384" s="9" t="e">
        <f>RATE(M$324-B$324,,-B384,M384)</f>
        <v>#NUM!</v>
      </c>
      <c r="P384" s="12" t="s">
        <v>49</v>
      </c>
    </row>
    <row r="385" spans="1:16">
      <c r="A385" s="167"/>
      <c r="B385" s="13">
        <f t="shared" ref="B385:M385" si="22">+B384/B$378</f>
        <v>1.2179167719187335E-3</v>
      </c>
      <c r="C385" s="13">
        <f t="shared" si="22"/>
        <v>2.9277226792221663E-2</v>
      </c>
      <c r="D385" s="13">
        <f t="shared" si="22"/>
        <v>4.3190728436394391E-2</v>
      </c>
      <c r="E385" s="13">
        <f t="shared" si="22"/>
        <v>0.11455692908721396</v>
      </c>
      <c r="F385" s="13">
        <f t="shared" si="22"/>
        <v>9.9670575712314635E-2</v>
      </c>
      <c r="G385" s="13">
        <f t="shared" si="22"/>
        <v>0.11006965500361515</v>
      </c>
      <c r="H385" s="13">
        <f t="shared" si="22"/>
        <v>9.5477669859909436E-2</v>
      </c>
      <c r="I385" s="13">
        <f t="shared" si="22"/>
        <v>9.0165039227615901E-2</v>
      </c>
      <c r="J385" s="13">
        <f t="shared" si="22"/>
        <v>8.3828350794369927E-2</v>
      </c>
      <c r="K385" s="13">
        <f t="shared" si="22"/>
        <v>8.4397294226515471E-2</v>
      </c>
      <c r="L385" s="13">
        <f t="shared" si="22"/>
        <v>6.947411470064295E-2</v>
      </c>
      <c r="M385" s="13">
        <f t="shared" si="22"/>
        <v>5.5589300671850014E-2</v>
      </c>
      <c r="N385" s="13">
        <f>+N384/N$378</f>
        <v>3.5723125497145576E-2</v>
      </c>
      <c r="O385" s="9">
        <f>RATE(M$324-B$324,,-B385,M385)</f>
        <v>0.41531185810839094</v>
      </c>
      <c r="P385" s="14" t="s">
        <v>50</v>
      </c>
    </row>
    <row r="386" spans="1:16">
      <c r="A386" s="167"/>
      <c r="B386" s="252" t="s">
        <v>995</v>
      </c>
      <c r="C386" s="253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4"/>
      <c r="O386" s="9"/>
      <c r="P386" s="3"/>
    </row>
    <row r="387" spans="1:16">
      <c r="B387" s="11">
        <f t="shared" ref="B387:N390" si="23">IFERROR(VLOOKUP($B$386,$4:$126,MATCH($P387&amp;"/"&amp;B$324,$2:$2,0),FALSE),"")</f>
        <v>4628981</v>
      </c>
      <c r="C387" s="11">
        <f t="shared" si="23"/>
        <v>8293426</v>
      </c>
      <c r="D387" s="11">
        <f t="shared" si="23"/>
        <v>6454184</v>
      </c>
      <c r="E387" s="11">
        <f t="shared" si="23"/>
        <v>9360710</v>
      </c>
      <c r="F387" s="11">
        <f t="shared" si="23"/>
        <v>14330005</v>
      </c>
      <c r="G387" s="11">
        <f t="shared" si="23"/>
        <v>14206230</v>
      </c>
      <c r="H387" s="11">
        <f t="shared" si="23"/>
        <v>15703051</v>
      </c>
      <c r="I387" s="11">
        <f t="shared" si="23"/>
        <v>13632192</v>
      </c>
      <c r="J387" s="11">
        <f t="shared" si="23"/>
        <v>16706854</v>
      </c>
      <c r="K387" s="11">
        <f t="shared" si="23"/>
        <v>13063186</v>
      </c>
      <c r="L387" s="11">
        <f t="shared" si="23"/>
        <v>13277831</v>
      </c>
      <c r="M387" s="11">
        <f t="shared" si="23"/>
        <v>23346754</v>
      </c>
      <c r="N387" s="11">
        <f t="shared" si="23"/>
        <v>30031246</v>
      </c>
      <c r="O387" s="9"/>
      <c r="P387" s="12" t="s">
        <v>46</v>
      </c>
    </row>
    <row r="388" spans="1:16">
      <c r="B388" s="11">
        <f t="shared" si="23"/>
        <v>6829508</v>
      </c>
      <c r="C388" s="11">
        <f t="shared" si="23"/>
        <v>7403951</v>
      </c>
      <c r="D388" s="11">
        <f t="shared" si="23"/>
        <v>6999141</v>
      </c>
      <c r="E388" s="11">
        <f t="shared" si="23"/>
        <v>13212501</v>
      </c>
      <c r="F388" s="11">
        <f t="shared" si="23"/>
        <v>13906500</v>
      </c>
      <c r="G388" s="11">
        <f t="shared" si="23"/>
        <v>11921002</v>
      </c>
      <c r="H388" s="11">
        <f t="shared" si="23"/>
        <v>12590412</v>
      </c>
      <c r="I388" s="11">
        <f t="shared" si="23"/>
        <v>21225622</v>
      </c>
      <c r="J388" s="11">
        <f t="shared" si="23"/>
        <v>16229127</v>
      </c>
      <c r="K388" s="11">
        <f t="shared" si="23"/>
        <v>18345751</v>
      </c>
      <c r="L388" s="11">
        <f t="shared" si="23"/>
        <v>16807244</v>
      </c>
      <c r="M388" s="11">
        <f t="shared" si="23"/>
        <v>24946182</v>
      </c>
      <c r="N388" s="11">
        <f t="shared" si="23"/>
        <v>30616274</v>
      </c>
      <c r="O388" s="9"/>
      <c r="P388" s="12" t="s">
        <v>47</v>
      </c>
    </row>
    <row r="389" spans="1:16">
      <c r="B389" s="11">
        <f t="shared" si="23"/>
        <v>7469706</v>
      </c>
      <c r="C389" s="11">
        <f t="shared" si="23"/>
        <v>5744176</v>
      </c>
      <c r="D389" s="11">
        <f t="shared" si="23"/>
        <v>8232100</v>
      </c>
      <c r="E389" s="11">
        <f t="shared" si="23"/>
        <v>18104408</v>
      </c>
      <c r="F389" s="11">
        <f t="shared" si="23"/>
        <v>12285272</v>
      </c>
      <c r="G389" s="11">
        <f t="shared" si="23"/>
        <v>13781670</v>
      </c>
      <c r="H389" s="11">
        <f t="shared" si="23"/>
        <v>12703254</v>
      </c>
      <c r="I389" s="11">
        <f t="shared" si="23"/>
        <v>17152274</v>
      </c>
      <c r="J389" s="11">
        <f t="shared" si="23"/>
        <v>14945055</v>
      </c>
      <c r="K389" s="11">
        <f t="shared" si="23"/>
        <v>17749850</v>
      </c>
      <c r="L389" s="11">
        <f t="shared" si="23"/>
        <v>24740789</v>
      </c>
      <c r="M389" s="11">
        <f t="shared" si="23"/>
        <v>21940202</v>
      </c>
      <c r="N389" s="11">
        <f t="shared" si="23"/>
        <v>34413582</v>
      </c>
      <c r="O389" s="9"/>
      <c r="P389" s="12" t="s">
        <v>48</v>
      </c>
    </row>
    <row r="390" spans="1:16">
      <c r="B390" s="11">
        <f t="shared" si="23"/>
        <v>8350826</v>
      </c>
      <c r="C390" s="11">
        <f t="shared" si="23"/>
        <v>6582812.9000000004</v>
      </c>
      <c r="D390" s="11">
        <f t="shared" si="23"/>
        <v>10153294.210000001</v>
      </c>
      <c r="E390" s="11">
        <f t="shared" si="23"/>
        <v>15355490.060000001</v>
      </c>
      <c r="F390" s="11">
        <f t="shared" si="23"/>
        <v>14491661.130000001</v>
      </c>
      <c r="G390" s="11">
        <f t="shared" si="23"/>
        <v>15458231.939999999</v>
      </c>
      <c r="H390" s="11">
        <f t="shared" si="23"/>
        <v>14126491.380000001</v>
      </c>
      <c r="I390" s="11">
        <f t="shared" si="23"/>
        <v>15529897.640000001</v>
      </c>
      <c r="J390" s="11">
        <f t="shared" si="23"/>
        <v>14878403.470000001</v>
      </c>
      <c r="K390" s="11">
        <f t="shared" si="23"/>
        <v>14353979.039999999</v>
      </c>
      <c r="L390" s="11">
        <f t="shared" si="23"/>
        <v>24613354.140000001</v>
      </c>
      <c r="M390" s="11">
        <f t="shared" si="23"/>
        <v>21074977.199999999</v>
      </c>
      <c r="N390" s="11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30554088.969999999</v>
      </c>
      <c r="O390" s="9">
        <f>RATE(M$324-B$324,,-B390,M390)</f>
        <v>8.7799562688355259E-2</v>
      </c>
      <c r="P390" s="12" t="s">
        <v>49</v>
      </c>
    </row>
    <row r="391" spans="1:16">
      <c r="B391" s="13">
        <f t="shared" ref="B391:M391" si="24">+B390/B$378</f>
        <v>0.19072875845804085</v>
      </c>
      <c r="C391" s="13">
        <f t="shared" si="24"/>
        <v>0.12933990976299833</v>
      </c>
      <c r="D391" s="13">
        <f t="shared" si="24"/>
        <v>0.18860878327702721</v>
      </c>
      <c r="E391" s="13">
        <f t="shared" si="24"/>
        <v>0.23970793351418426</v>
      </c>
      <c r="F391" s="13">
        <f t="shared" si="24"/>
        <v>0.20618773058114034</v>
      </c>
      <c r="G391" s="13">
        <f t="shared" si="24"/>
        <v>0.19936131427810924</v>
      </c>
      <c r="H391" s="13">
        <f t="shared" si="24"/>
        <v>0.15866189245131612</v>
      </c>
      <c r="I391" s="13">
        <f t="shared" si="24"/>
        <v>0.15071039913455597</v>
      </c>
      <c r="J391" s="13">
        <f t="shared" si="24"/>
        <v>0.14233981566051243</v>
      </c>
      <c r="K391" s="13">
        <f t="shared" si="24"/>
        <v>0.11904745463113581</v>
      </c>
      <c r="L391" s="13">
        <f t="shared" si="24"/>
        <v>0.15220879957655478</v>
      </c>
      <c r="M391" s="13">
        <f t="shared" si="24"/>
        <v>0.12401930739468178</v>
      </c>
      <c r="N391" s="13">
        <f>+N390/N$378</f>
        <v>0.13777159152837878</v>
      </c>
      <c r="O391" s="9">
        <f>RATE(M$324-B$324,,-B391,M391)</f>
        <v>-3.8373003177680255E-2</v>
      </c>
      <c r="P391" s="14" t="s">
        <v>50</v>
      </c>
    </row>
    <row r="392" spans="1:16">
      <c r="B392" s="252" t="s">
        <v>29</v>
      </c>
      <c r="C392" s="253"/>
      <c r="D392" s="253"/>
      <c r="E392" s="253"/>
      <c r="F392" s="253"/>
      <c r="G392" s="253"/>
      <c r="H392" s="253"/>
      <c r="I392" s="253"/>
      <c r="J392" s="253"/>
      <c r="K392" s="253"/>
      <c r="L392" s="253"/>
      <c r="M392" s="253"/>
      <c r="N392" s="254"/>
      <c r="O392" s="9"/>
      <c r="P392" s="3"/>
    </row>
    <row r="393" spans="1:16">
      <c r="B393" s="11">
        <f t="shared" ref="B393:N396" si="25">IFERROR(VLOOKUP($B$392,$4:$126,MATCH($P393&amp;"/"&amp;B$324,$2:$2,0),FALSE),"")</f>
        <v>1973193</v>
      </c>
      <c r="C393" s="11">
        <f t="shared" si="25"/>
        <v>4643531</v>
      </c>
      <c r="D393" s="11">
        <f t="shared" si="25"/>
        <v>2565925</v>
      </c>
      <c r="E393" s="11">
        <f t="shared" si="25"/>
        <v>3973395</v>
      </c>
      <c r="F393" s="11">
        <f t="shared" si="25"/>
        <v>6803634</v>
      </c>
      <c r="G393" s="11">
        <f t="shared" si="25"/>
        <v>7315362</v>
      </c>
      <c r="H393" s="11">
        <f t="shared" si="25"/>
        <v>6753908</v>
      </c>
      <c r="I393" s="11">
        <f t="shared" si="25"/>
        <v>4878999</v>
      </c>
      <c r="J393" s="11">
        <f t="shared" si="25"/>
        <v>7141340</v>
      </c>
      <c r="K393" s="11">
        <f t="shared" si="25"/>
        <v>2436057</v>
      </c>
      <c r="L393" s="11">
        <f t="shared" si="25"/>
        <v>2281083</v>
      </c>
      <c r="M393" s="11">
        <f t="shared" si="25"/>
        <v>10254176</v>
      </c>
      <c r="N393" s="11">
        <f t="shared" si="25"/>
        <v>16243479</v>
      </c>
      <c r="O393" s="9"/>
      <c r="P393" s="12" t="s">
        <v>46</v>
      </c>
    </row>
    <row r="394" spans="1:16">
      <c r="B394" s="11">
        <f t="shared" si="25"/>
        <v>4223185</v>
      </c>
      <c r="C394" s="11">
        <f t="shared" si="25"/>
        <v>2752157</v>
      </c>
      <c r="D394" s="11">
        <f t="shared" si="25"/>
        <v>2835848</v>
      </c>
      <c r="E394" s="11">
        <f t="shared" si="25"/>
        <v>7610839</v>
      </c>
      <c r="F394" s="11">
        <f t="shared" si="25"/>
        <v>6960377</v>
      </c>
      <c r="G394" s="11">
        <f t="shared" si="25"/>
        <v>5397028</v>
      </c>
      <c r="H394" s="11">
        <f t="shared" si="25"/>
        <v>4106194</v>
      </c>
      <c r="I394" s="11">
        <f t="shared" si="25"/>
        <v>12172388</v>
      </c>
      <c r="J394" s="11">
        <f t="shared" si="25"/>
        <v>6783645</v>
      </c>
      <c r="K394" s="11">
        <f t="shared" si="25"/>
        <v>7434775</v>
      </c>
      <c r="L394" s="11">
        <f t="shared" si="25"/>
        <v>5681388</v>
      </c>
      <c r="M394" s="11">
        <f t="shared" si="25"/>
        <v>12214884</v>
      </c>
      <c r="N394" s="11">
        <f t="shared" si="25"/>
        <v>17151703</v>
      </c>
      <c r="O394" s="9"/>
      <c r="P394" s="12" t="s">
        <v>47</v>
      </c>
    </row>
    <row r="395" spans="1:16">
      <c r="B395" s="11">
        <f t="shared" si="25"/>
        <v>4873208</v>
      </c>
      <c r="C395" s="11">
        <f t="shared" si="25"/>
        <v>2092190</v>
      </c>
      <c r="D395" s="11">
        <f t="shared" si="25"/>
        <v>4484900</v>
      </c>
      <c r="E395" s="11">
        <f t="shared" si="25"/>
        <v>11410518</v>
      </c>
      <c r="F395" s="11">
        <f t="shared" si="25"/>
        <v>5765670</v>
      </c>
      <c r="G395" s="11">
        <f t="shared" si="25"/>
        <v>5681548</v>
      </c>
      <c r="H395" s="11">
        <f t="shared" si="25"/>
        <v>4027752</v>
      </c>
      <c r="I395" s="11">
        <f t="shared" si="25"/>
        <v>7639178</v>
      </c>
      <c r="J395" s="11">
        <f t="shared" si="25"/>
        <v>6084519</v>
      </c>
      <c r="K395" s="11">
        <f t="shared" si="25"/>
        <v>8152751</v>
      </c>
      <c r="L395" s="11">
        <f t="shared" si="25"/>
        <v>12130836</v>
      </c>
      <c r="M395" s="11">
        <f t="shared" si="25"/>
        <v>9773956</v>
      </c>
      <c r="N395" s="11">
        <f t="shared" si="25"/>
        <v>21790221</v>
      </c>
      <c r="O395" s="9"/>
      <c r="P395" s="12" t="s">
        <v>48</v>
      </c>
    </row>
    <row r="396" spans="1:16">
      <c r="B396" s="11">
        <f t="shared" si="25"/>
        <v>4773849</v>
      </c>
      <c r="C396" s="11">
        <f t="shared" si="25"/>
        <v>2203743.8199999998</v>
      </c>
      <c r="D396" s="11">
        <f t="shared" si="25"/>
        <v>4507373.05</v>
      </c>
      <c r="E396" s="11">
        <f t="shared" si="25"/>
        <v>7409904.3700000001</v>
      </c>
      <c r="F396" s="11">
        <f t="shared" si="25"/>
        <v>6844303.1500000004</v>
      </c>
      <c r="G396" s="11">
        <f t="shared" si="25"/>
        <v>6057726.96</v>
      </c>
      <c r="H396" s="11">
        <f t="shared" si="25"/>
        <v>4683109.0599999996</v>
      </c>
      <c r="I396" s="11">
        <f t="shared" si="25"/>
        <v>5202315.33</v>
      </c>
      <c r="J396" s="11">
        <f t="shared" si="25"/>
        <v>4707620.46</v>
      </c>
      <c r="K396" s="11">
        <f t="shared" si="25"/>
        <v>2321639.5599999996</v>
      </c>
      <c r="L396" s="11">
        <f t="shared" si="25"/>
        <v>10966060.57</v>
      </c>
      <c r="M396" s="11">
        <f t="shared" si="25"/>
        <v>8864964.5099999998</v>
      </c>
      <c r="N396" s="11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20242744.129999999</v>
      </c>
      <c r="O396" s="9">
        <f>RATE(M$324-B$324,,-B396,M396)</f>
        <v>5.7881738616820909E-2</v>
      </c>
      <c r="P396" s="12" t="s">
        <v>49</v>
      </c>
    </row>
    <row r="397" spans="1:16">
      <c r="B397" s="13">
        <f t="shared" ref="B397:M397" si="26">+B396/B$378</f>
        <v>0.1090323631262536</v>
      </c>
      <c r="C397" s="13">
        <f t="shared" si="26"/>
        <v>4.3299427030588276E-2</v>
      </c>
      <c r="D397" s="13">
        <f t="shared" si="26"/>
        <v>8.3729490070214657E-2</v>
      </c>
      <c r="E397" s="13">
        <f t="shared" si="26"/>
        <v>0.11567282171588494</v>
      </c>
      <c r="F397" s="13">
        <f t="shared" si="26"/>
        <v>9.7380922811286449E-2</v>
      </c>
      <c r="G397" s="13">
        <f t="shared" si="26"/>
        <v>7.8125131837265938E-2</v>
      </c>
      <c r="H397" s="13">
        <f t="shared" si="26"/>
        <v>5.2598407207289428E-2</v>
      </c>
      <c r="I397" s="13">
        <f t="shared" si="26"/>
        <v>5.0486039121640937E-2</v>
      </c>
      <c r="J397" s="13">
        <f t="shared" si="26"/>
        <v>4.5037213154433743E-2</v>
      </c>
      <c r="K397" s="13">
        <f t="shared" si="26"/>
        <v>1.9254959159321031E-2</v>
      </c>
      <c r="L397" s="13">
        <f t="shared" si="26"/>
        <v>6.7814037288438003E-2</v>
      </c>
      <c r="M397" s="13">
        <f t="shared" si="26"/>
        <v>5.2167399669055613E-2</v>
      </c>
      <c r="N397" s="13">
        <f>+N396/N$378</f>
        <v>9.1276656241662035E-2</v>
      </c>
      <c r="O397" s="9">
        <f>RATE(M$324-B$324,,-B397,M397)</f>
        <v>-6.4820694737776477E-2</v>
      </c>
      <c r="P397" s="14" t="s">
        <v>50</v>
      </c>
    </row>
    <row r="398" spans="1:16">
      <c r="B398" s="252" t="s">
        <v>30</v>
      </c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  <c r="M398" s="253"/>
      <c r="N398" s="254"/>
      <c r="O398" s="9"/>
      <c r="P398" s="3"/>
    </row>
    <row r="399" spans="1:16">
      <c r="B399" s="11">
        <f t="shared" ref="B399:N402" si="27">IFERROR(VLOOKUP($B$398,$4:$126,MATCH($P399&amp;"/"&amp;B$324,$2:$2,0),FALSE),"")</f>
        <v>9819971</v>
      </c>
      <c r="C399" s="11">
        <f t="shared" si="27"/>
        <v>12618405</v>
      </c>
      <c r="D399" s="11">
        <f t="shared" si="27"/>
        <v>15401473</v>
      </c>
      <c r="E399" s="11">
        <f t="shared" si="27"/>
        <v>16731786</v>
      </c>
      <c r="F399" s="11">
        <f t="shared" si="27"/>
        <v>19692880</v>
      </c>
      <c r="G399" s="11">
        <f t="shared" si="27"/>
        <v>18377248</v>
      </c>
      <c r="H399" s="11">
        <f t="shared" si="27"/>
        <v>13037556</v>
      </c>
      <c r="I399" s="11">
        <f t="shared" si="27"/>
        <v>10333754</v>
      </c>
      <c r="J399" s="11">
        <f t="shared" si="27"/>
        <v>14459067</v>
      </c>
      <c r="K399" s="11">
        <f t="shared" si="27"/>
        <v>12523010</v>
      </c>
      <c r="L399" s="11">
        <f t="shared" si="27"/>
        <v>7171800</v>
      </c>
      <c r="M399" s="11">
        <f t="shared" si="27"/>
        <v>19652136</v>
      </c>
      <c r="N399" s="11">
        <f t="shared" si="27"/>
        <v>26518271</v>
      </c>
      <c r="O399" s="9"/>
      <c r="P399" s="12" t="s">
        <v>46</v>
      </c>
    </row>
    <row r="400" spans="1:16">
      <c r="B400" s="11">
        <f t="shared" si="27"/>
        <v>8084896</v>
      </c>
      <c r="C400" s="11">
        <f t="shared" si="27"/>
        <v>17132038</v>
      </c>
      <c r="D400" s="11">
        <f t="shared" si="27"/>
        <v>15822640</v>
      </c>
      <c r="E400" s="11">
        <f t="shared" si="27"/>
        <v>14261015</v>
      </c>
      <c r="F400" s="11">
        <f t="shared" si="27"/>
        <v>20132518</v>
      </c>
      <c r="G400" s="11">
        <f t="shared" si="27"/>
        <v>16235998</v>
      </c>
      <c r="H400" s="11">
        <f t="shared" si="27"/>
        <v>12212451</v>
      </c>
      <c r="I400" s="11">
        <f t="shared" si="27"/>
        <v>11177569</v>
      </c>
      <c r="J400" s="11">
        <f t="shared" si="27"/>
        <v>13910567</v>
      </c>
      <c r="K400" s="11">
        <f t="shared" si="27"/>
        <v>11889830</v>
      </c>
      <c r="L400" s="11">
        <f t="shared" si="27"/>
        <v>7088400</v>
      </c>
      <c r="M400" s="11">
        <f t="shared" si="27"/>
        <v>25452421</v>
      </c>
      <c r="N400" s="11">
        <f t="shared" si="27"/>
        <v>27474352</v>
      </c>
      <c r="O400" s="9"/>
      <c r="P400" s="12" t="s">
        <v>47</v>
      </c>
    </row>
    <row r="401" spans="1:16">
      <c r="B401" s="11">
        <f t="shared" si="27"/>
        <v>9379791</v>
      </c>
      <c r="C401" s="11">
        <f t="shared" si="27"/>
        <v>19197478</v>
      </c>
      <c r="D401" s="11">
        <f t="shared" si="27"/>
        <v>14848505</v>
      </c>
      <c r="E401" s="11">
        <f t="shared" si="27"/>
        <v>14599889</v>
      </c>
      <c r="F401" s="11">
        <f t="shared" si="27"/>
        <v>20949778</v>
      </c>
      <c r="G401" s="11">
        <f t="shared" si="27"/>
        <v>14779517</v>
      </c>
      <c r="H401" s="11">
        <f t="shared" si="27"/>
        <v>11510595</v>
      </c>
      <c r="I401" s="11">
        <f t="shared" si="27"/>
        <v>15313173</v>
      </c>
      <c r="J401" s="11">
        <f t="shared" si="27"/>
        <v>13595287</v>
      </c>
      <c r="K401" s="11">
        <f t="shared" si="27"/>
        <v>9828850</v>
      </c>
      <c r="L401" s="11">
        <f t="shared" si="27"/>
        <v>16825562</v>
      </c>
      <c r="M401" s="11">
        <f t="shared" si="27"/>
        <v>27161275</v>
      </c>
      <c r="N401" s="11">
        <f t="shared" si="27"/>
        <v>27080745</v>
      </c>
      <c r="O401" s="9"/>
      <c r="P401" s="12" t="s">
        <v>48</v>
      </c>
    </row>
    <row r="402" spans="1:16">
      <c r="B402" s="11">
        <f t="shared" si="27"/>
        <v>11836274</v>
      </c>
      <c r="C402" s="11">
        <f t="shared" si="27"/>
        <v>15730371.359999999</v>
      </c>
      <c r="D402" s="11">
        <f t="shared" si="27"/>
        <v>15433265.9</v>
      </c>
      <c r="E402" s="11">
        <f t="shared" si="27"/>
        <v>18484056.449999999</v>
      </c>
      <c r="F402" s="11">
        <f t="shared" si="27"/>
        <v>18943698</v>
      </c>
      <c r="G402" s="11">
        <f t="shared" si="27"/>
        <v>13788036.68</v>
      </c>
      <c r="H402" s="11">
        <f t="shared" si="27"/>
        <v>11339939.68</v>
      </c>
      <c r="I402" s="11">
        <f t="shared" si="27"/>
        <v>17454287.68</v>
      </c>
      <c r="J402" s="11">
        <f t="shared" si="27"/>
        <v>13496667.220000001</v>
      </c>
      <c r="K402" s="11">
        <f t="shared" si="27"/>
        <v>7255200</v>
      </c>
      <c r="L402" s="11">
        <f t="shared" si="27"/>
        <v>19522147.449999999</v>
      </c>
      <c r="M402" s="11">
        <f t="shared" si="27"/>
        <v>25163538.800000001</v>
      </c>
      <c r="N402" s="11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71841586.629999995</v>
      </c>
      <c r="O402" s="9">
        <f>RATE(M$324-B$324,,-B402,M402)</f>
        <v>7.0971422563614286E-2</v>
      </c>
      <c r="P402" s="12" t="s">
        <v>49</v>
      </c>
    </row>
    <row r="403" spans="1:16">
      <c r="B403" s="13">
        <f t="shared" ref="B403:M403" si="28">+B402/B$378</f>
        <v>0.27033467644867576</v>
      </c>
      <c r="C403" s="13">
        <f t="shared" si="28"/>
        <v>0.30907225272054339</v>
      </c>
      <c r="D403" s="13">
        <f t="shared" si="28"/>
        <v>0.28669015623746352</v>
      </c>
      <c r="E403" s="13">
        <f t="shared" si="28"/>
        <v>0.28854663428364907</v>
      </c>
      <c r="F403" s="13">
        <f t="shared" si="28"/>
        <v>0.26953142668707208</v>
      </c>
      <c r="G403" s="13">
        <f t="shared" si="28"/>
        <v>0.17782118449955009</v>
      </c>
      <c r="H403" s="13">
        <f t="shared" si="28"/>
        <v>0.127364696690352</v>
      </c>
      <c r="I403" s="13">
        <f t="shared" si="28"/>
        <v>0.16938570516310003</v>
      </c>
      <c r="J403" s="13">
        <f t="shared" si="28"/>
        <v>0.12912091865230757</v>
      </c>
      <c r="K403" s="13">
        <f t="shared" si="28"/>
        <v>6.0172380803463724E-2</v>
      </c>
      <c r="L403" s="13">
        <f t="shared" si="28"/>
        <v>0.12072481513976216</v>
      </c>
      <c r="M403" s="13">
        <f t="shared" si="28"/>
        <v>0.14807914732051061</v>
      </c>
      <c r="N403" s="13">
        <f>+N402/N$378</f>
        <v>0.32394124850710609</v>
      </c>
      <c r="O403" s="9">
        <f>RATE(M$324-B$324,,-B403,M403)</f>
        <v>-5.3249267523896457E-2</v>
      </c>
      <c r="P403" s="14" t="s">
        <v>50</v>
      </c>
    </row>
    <row r="404" spans="1:16">
      <c r="B404" s="252" t="s">
        <v>31</v>
      </c>
      <c r="C404" s="253"/>
      <c r="D404" s="253"/>
      <c r="E404" s="253"/>
      <c r="F404" s="253"/>
      <c r="G404" s="253"/>
      <c r="H404" s="253"/>
      <c r="I404" s="253"/>
      <c r="J404" s="253"/>
      <c r="K404" s="253"/>
      <c r="L404" s="253"/>
      <c r="M404" s="253"/>
      <c r="N404" s="254"/>
      <c r="O404" s="9"/>
      <c r="P404" s="3"/>
    </row>
    <row r="405" spans="1:16">
      <c r="B405" s="11">
        <f t="shared" ref="B405:N408" si="29">IFERROR(VLOOKUP($B$404,$4:$126,MATCH($P405&amp;"/"&amp;B$324,$2:$2,0),FALSE),"")</f>
        <v>11793164</v>
      </c>
      <c r="C405" s="11">
        <f t="shared" si="29"/>
        <v>17261936</v>
      </c>
      <c r="D405" s="11">
        <f t="shared" si="29"/>
        <v>17967398</v>
      </c>
      <c r="E405" s="11">
        <f t="shared" si="29"/>
        <v>20705181</v>
      </c>
      <c r="F405" s="11">
        <f t="shared" si="29"/>
        <v>26496514</v>
      </c>
      <c r="G405" s="11">
        <f t="shared" si="29"/>
        <v>25692610</v>
      </c>
      <c r="H405" s="11">
        <f t="shared" si="29"/>
        <v>19791464</v>
      </c>
      <c r="I405" s="11">
        <f t="shared" si="29"/>
        <v>15212753</v>
      </c>
      <c r="J405" s="11">
        <f t="shared" si="29"/>
        <v>21600407</v>
      </c>
      <c r="K405" s="11">
        <f t="shared" si="29"/>
        <v>14959067</v>
      </c>
      <c r="L405" s="11">
        <f t="shared" si="29"/>
        <v>9452883</v>
      </c>
      <c r="M405" s="11">
        <f t="shared" si="29"/>
        <v>29906312</v>
      </c>
      <c r="N405" s="11">
        <f t="shared" si="29"/>
        <v>42761750</v>
      </c>
      <c r="O405" s="9"/>
      <c r="P405" s="12" t="s">
        <v>46</v>
      </c>
    </row>
    <row r="406" spans="1:16">
      <c r="B406" s="11">
        <f t="shared" si="29"/>
        <v>12308081</v>
      </c>
      <c r="C406" s="11">
        <f t="shared" si="29"/>
        <v>19884195</v>
      </c>
      <c r="D406" s="11">
        <f t="shared" si="29"/>
        <v>18658488</v>
      </c>
      <c r="E406" s="11">
        <f t="shared" si="29"/>
        <v>21871854</v>
      </c>
      <c r="F406" s="11">
        <f t="shared" si="29"/>
        <v>27092895</v>
      </c>
      <c r="G406" s="11">
        <f t="shared" si="29"/>
        <v>21633026</v>
      </c>
      <c r="H406" s="11">
        <f t="shared" si="29"/>
        <v>16318645</v>
      </c>
      <c r="I406" s="11">
        <f t="shared" si="29"/>
        <v>23349957</v>
      </c>
      <c r="J406" s="11">
        <f t="shared" si="29"/>
        <v>20694212</v>
      </c>
      <c r="K406" s="11">
        <f t="shared" si="29"/>
        <v>19324605</v>
      </c>
      <c r="L406" s="11">
        <f t="shared" si="29"/>
        <v>12769788</v>
      </c>
      <c r="M406" s="11">
        <f t="shared" si="29"/>
        <v>37667305</v>
      </c>
      <c r="N406" s="11">
        <f t="shared" si="29"/>
        <v>44626055</v>
      </c>
      <c r="O406" s="9"/>
      <c r="P406" s="12" t="s">
        <v>47</v>
      </c>
    </row>
    <row r="407" spans="1:16">
      <c r="B407" s="11">
        <f t="shared" si="29"/>
        <v>14252999</v>
      </c>
      <c r="C407" s="11">
        <f t="shared" si="29"/>
        <v>21289668</v>
      </c>
      <c r="D407" s="11">
        <f t="shared" si="29"/>
        <v>19333405</v>
      </c>
      <c r="E407" s="11">
        <f t="shared" si="29"/>
        <v>26010407</v>
      </c>
      <c r="F407" s="11">
        <f t="shared" si="29"/>
        <v>26715448</v>
      </c>
      <c r="G407" s="11">
        <f t="shared" si="29"/>
        <v>20461065</v>
      </c>
      <c r="H407" s="11">
        <f t="shared" si="29"/>
        <v>15538347</v>
      </c>
      <c r="I407" s="11">
        <f t="shared" si="29"/>
        <v>22952351</v>
      </c>
      <c r="J407" s="11">
        <f t="shared" si="29"/>
        <v>19679806</v>
      </c>
      <c r="K407" s="11">
        <f t="shared" si="29"/>
        <v>17981601</v>
      </c>
      <c r="L407" s="11">
        <f t="shared" si="29"/>
        <v>28956398</v>
      </c>
      <c r="M407" s="11">
        <f t="shared" si="29"/>
        <v>36935231</v>
      </c>
      <c r="N407" s="11">
        <f t="shared" si="29"/>
        <v>48870966</v>
      </c>
      <c r="O407" s="9"/>
      <c r="P407" s="12" t="s">
        <v>48</v>
      </c>
    </row>
    <row r="408" spans="1:16">
      <c r="B408" s="11">
        <f t="shared" si="29"/>
        <v>16610123</v>
      </c>
      <c r="C408" s="11">
        <f t="shared" si="29"/>
        <v>17934115.18</v>
      </c>
      <c r="D408" s="11">
        <f t="shared" si="29"/>
        <v>19940638.949999999</v>
      </c>
      <c r="E408" s="11">
        <f t="shared" si="29"/>
        <v>25893960.82</v>
      </c>
      <c r="F408" s="11">
        <f t="shared" si="29"/>
        <v>25788001.149999999</v>
      </c>
      <c r="G408" s="11">
        <f t="shared" si="29"/>
        <v>19845763.640000001</v>
      </c>
      <c r="H408" s="11">
        <f t="shared" si="29"/>
        <v>16023048.739999998</v>
      </c>
      <c r="I408" s="11">
        <f t="shared" si="29"/>
        <v>22656603.009999998</v>
      </c>
      <c r="J408" s="11">
        <f t="shared" si="29"/>
        <v>18204287.68</v>
      </c>
      <c r="K408" s="11">
        <f t="shared" si="29"/>
        <v>9576839.5599999987</v>
      </c>
      <c r="L408" s="11">
        <f t="shared" si="29"/>
        <v>30488208.02</v>
      </c>
      <c r="M408" s="11">
        <f t="shared" si="29"/>
        <v>34028503.310000002</v>
      </c>
      <c r="N408" s="11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92084330.75999999</v>
      </c>
      <c r="O408" s="9">
        <f>RATE(M$324-B$324,,-B408,M408)</f>
        <v>6.7371136262935394E-2</v>
      </c>
      <c r="P408" s="12" t="s">
        <v>49</v>
      </c>
    </row>
    <row r="409" spans="1:16" s="170" customFormat="1">
      <c r="A409" s="169"/>
      <c r="B409" s="17">
        <f t="shared" ref="B409:N409" si="30">+B408/B$433</f>
        <v>1.1456109733958824</v>
      </c>
      <c r="C409" s="17">
        <f t="shared" si="30"/>
        <v>0.96040988496901836</v>
      </c>
      <c r="D409" s="17">
        <f t="shared" si="30"/>
        <v>1.0754345138683044</v>
      </c>
      <c r="E409" s="17">
        <f t="shared" si="30"/>
        <v>1.297111562865352</v>
      </c>
      <c r="F409" s="17">
        <f t="shared" si="30"/>
        <v>1.0172207641705768</v>
      </c>
      <c r="G409" s="17">
        <f t="shared" si="30"/>
        <v>0.54855250964420132</v>
      </c>
      <c r="H409" s="17">
        <f t="shared" si="30"/>
        <v>0.39060877500526431</v>
      </c>
      <c r="I409" s="17">
        <f t="shared" si="30"/>
        <v>0.4932146958235249</v>
      </c>
      <c r="J409" s="17">
        <f t="shared" si="30"/>
        <v>0.34983321852451926</v>
      </c>
      <c r="K409" s="17">
        <f t="shared" si="30"/>
        <v>0.15496247634361771</v>
      </c>
      <c r="L409" s="17">
        <f t="shared" si="30"/>
        <v>0.46386816427735494</v>
      </c>
      <c r="M409" s="17">
        <f t="shared" si="30"/>
        <v>0.4717767134449698</v>
      </c>
      <c r="N409" s="17">
        <f t="shared" si="30"/>
        <v>1.3386286669159049</v>
      </c>
      <c r="O409" s="9">
        <f>RATE(M$324-B$324,,-B409,M409)</f>
        <v>-7.7486634739641777E-2</v>
      </c>
      <c r="P409" s="18" t="s">
        <v>51</v>
      </c>
    </row>
    <row r="410" spans="1:16">
      <c r="A410" s="167"/>
      <c r="B410" s="252" t="s">
        <v>1008</v>
      </c>
      <c r="C410" s="253"/>
      <c r="D410" s="253"/>
      <c r="E410" s="253"/>
      <c r="F410" s="253"/>
      <c r="G410" s="253"/>
      <c r="H410" s="253"/>
      <c r="I410" s="253"/>
      <c r="J410" s="253"/>
      <c r="K410" s="253"/>
      <c r="L410" s="253"/>
      <c r="M410" s="253"/>
      <c r="N410" s="254"/>
      <c r="O410" s="9"/>
      <c r="P410" s="3"/>
    </row>
    <row r="411" spans="1:16">
      <c r="B411" s="11">
        <f t="shared" ref="B411:N414" si="31">IFERROR(VLOOKUP($B$410,$4:$126,MATCH($P411&amp;"/"&amp;B$324,$2:$2,0),FALSE),"")</f>
        <v>18139085</v>
      </c>
      <c r="C411" s="11">
        <f t="shared" si="31"/>
        <v>22293281</v>
      </c>
      <c r="D411" s="11">
        <f t="shared" si="31"/>
        <v>25123680</v>
      </c>
      <c r="E411" s="11">
        <f t="shared" si="31"/>
        <v>26046322</v>
      </c>
      <c r="F411" s="11">
        <f t="shared" si="31"/>
        <v>29764422</v>
      </c>
      <c r="G411" s="11">
        <f t="shared" si="31"/>
        <v>29406441</v>
      </c>
      <c r="H411" s="11">
        <f t="shared" si="31"/>
        <v>24879424</v>
      </c>
      <c r="I411" s="11">
        <f t="shared" si="31"/>
        <v>32135284</v>
      </c>
      <c r="J411" s="11">
        <f t="shared" si="31"/>
        <v>37651540</v>
      </c>
      <c r="K411" s="11">
        <f t="shared" si="31"/>
        <v>36334994</v>
      </c>
      <c r="L411" s="11">
        <f t="shared" si="31"/>
        <v>42293656</v>
      </c>
      <c r="M411" s="11">
        <f t="shared" si="31"/>
        <v>62685129</v>
      </c>
      <c r="N411" s="11">
        <f t="shared" si="31"/>
        <v>114085699</v>
      </c>
      <c r="O411" s="9"/>
      <c r="P411" s="12" t="s">
        <v>46</v>
      </c>
    </row>
    <row r="412" spans="1:16">
      <c r="B412" s="11">
        <f t="shared" si="31"/>
        <v>16458671</v>
      </c>
      <c r="C412" s="11">
        <f t="shared" si="31"/>
        <v>26783606</v>
      </c>
      <c r="D412" s="11">
        <f t="shared" si="31"/>
        <v>25984454</v>
      </c>
      <c r="E412" s="11">
        <f t="shared" si="31"/>
        <v>23666308</v>
      </c>
      <c r="F412" s="11">
        <f t="shared" si="31"/>
        <v>30482792</v>
      </c>
      <c r="G412" s="11">
        <f t="shared" si="31"/>
        <v>27784988</v>
      </c>
      <c r="H412" s="11">
        <f t="shared" si="31"/>
        <v>34504229</v>
      </c>
      <c r="I412" s="11">
        <f t="shared" si="31"/>
        <v>33569685</v>
      </c>
      <c r="J412" s="11">
        <f t="shared" si="31"/>
        <v>36976695</v>
      </c>
      <c r="K412" s="11">
        <f t="shared" si="31"/>
        <v>35622951</v>
      </c>
      <c r="L412" s="11">
        <f t="shared" si="31"/>
        <v>42286206</v>
      </c>
      <c r="M412" s="11">
        <f t="shared" si="31"/>
        <v>69196678</v>
      </c>
      <c r="N412" s="11">
        <f t="shared" si="31"/>
        <v>113504956</v>
      </c>
      <c r="O412" s="9"/>
      <c r="P412" s="12" t="s">
        <v>47</v>
      </c>
    </row>
    <row r="413" spans="1:16">
      <c r="B413" s="11">
        <f t="shared" si="31"/>
        <v>17761964</v>
      </c>
      <c r="C413" s="11">
        <f t="shared" si="31"/>
        <v>27622612</v>
      </c>
      <c r="D413" s="11">
        <f t="shared" si="31"/>
        <v>24170087</v>
      </c>
      <c r="E413" s="11">
        <f t="shared" si="31"/>
        <v>24327388</v>
      </c>
      <c r="F413" s="11">
        <f t="shared" si="31"/>
        <v>31293492</v>
      </c>
      <c r="G413" s="11">
        <f t="shared" si="31"/>
        <v>26737881</v>
      </c>
      <c r="H413" s="11">
        <f t="shared" si="31"/>
        <v>33363898</v>
      </c>
      <c r="I413" s="11">
        <f t="shared" si="31"/>
        <v>37909120</v>
      </c>
      <c r="J413" s="11">
        <f t="shared" si="31"/>
        <v>36733949</v>
      </c>
      <c r="K413" s="11">
        <f t="shared" si="31"/>
        <v>33863228</v>
      </c>
      <c r="L413" s="11">
        <f t="shared" si="31"/>
        <v>60221587</v>
      </c>
      <c r="M413" s="11">
        <f t="shared" si="31"/>
        <v>70735968</v>
      </c>
      <c r="N413" s="11">
        <f t="shared" si="31"/>
        <v>112712280</v>
      </c>
      <c r="O413" s="9"/>
      <c r="P413" s="12" t="s">
        <v>48</v>
      </c>
    </row>
    <row r="414" spans="1:16">
      <c r="B414" s="11">
        <f t="shared" si="31"/>
        <v>20259631</v>
      </c>
      <c r="C414" s="11">
        <f t="shared" si="31"/>
        <v>25304534.84</v>
      </c>
      <c r="D414" s="11">
        <f t="shared" si="31"/>
        <v>24694309.420000002</v>
      </c>
      <c r="E414" s="11">
        <f t="shared" si="31"/>
        <v>28255497.620000001</v>
      </c>
      <c r="F414" s="11">
        <f t="shared" si="31"/>
        <v>29892183.59</v>
      </c>
      <c r="G414" s="11">
        <f t="shared" si="31"/>
        <v>25256901.039999999</v>
      </c>
      <c r="H414" s="11">
        <f t="shared" si="31"/>
        <v>33160775.27</v>
      </c>
      <c r="I414" s="11">
        <f t="shared" si="31"/>
        <v>40713617.719999999</v>
      </c>
      <c r="J414" s="11">
        <f t="shared" si="31"/>
        <v>36644143.140000001</v>
      </c>
      <c r="K414" s="11">
        <f t="shared" si="31"/>
        <v>42339824.630000003</v>
      </c>
      <c r="L414" s="11">
        <f t="shared" si="31"/>
        <v>62918735.229999997</v>
      </c>
      <c r="M414" s="11">
        <f t="shared" si="31"/>
        <v>68395793.790000007</v>
      </c>
      <c r="N414" s="11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114096116.90000001</v>
      </c>
      <c r="O414" s="9">
        <f>RATE(M$324-B$324,,-B414,M414)</f>
        <v>0.11695626746844463</v>
      </c>
      <c r="P414" s="12" t="s">
        <v>49</v>
      </c>
    </row>
    <row r="415" spans="1:16">
      <c r="B415" s="13">
        <f t="shared" ref="B415:M415" si="32">+B414/B$378</f>
        <v>0.46272000727209939</v>
      </c>
      <c r="C415" s="13">
        <f t="shared" si="32"/>
        <v>0.49718658307913427</v>
      </c>
      <c r="D415" s="13">
        <f t="shared" si="32"/>
        <v>0.45872438611947119</v>
      </c>
      <c r="E415" s="13">
        <f t="shared" si="32"/>
        <v>0.4410843886089007</v>
      </c>
      <c r="F415" s="13">
        <f t="shared" si="32"/>
        <v>0.42530676374827048</v>
      </c>
      <c r="G415" s="13">
        <f t="shared" si="32"/>
        <v>0.32573252914502099</v>
      </c>
      <c r="H415" s="13">
        <f t="shared" si="32"/>
        <v>0.37244572753146032</v>
      </c>
      <c r="I415" s="13">
        <f t="shared" si="32"/>
        <v>0.39510663360643572</v>
      </c>
      <c r="J415" s="13">
        <f t="shared" si="32"/>
        <v>0.35056991095194645</v>
      </c>
      <c r="K415" s="13">
        <f t="shared" si="32"/>
        <v>0.35115338664519691</v>
      </c>
      <c r="L415" s="13">
        <f t="shared" si="32"/>
        <v>0.38908899233159877</v>
      </c>
      <c r="M415" s="13">
        <f t="shared" si="32"/>
        <v>0.40248674501746451</v>
      </c>
      <c r="N415" s="13">
        <f>+N414/N$378</f>
        <v>0.51447135694194968</v>
      </c>
      <c r="O415" s="9">
        <f>RATE(M$324-B$324,,-B415,M415)</f>
        <v>-1.2598149595344067E-2</v>
      </c>
      <c r="P415" s="14" t="s">
        <v>50</v>
      </c>
    </row>
    <row r="416" spans="1:16">
      <c r="B416" s="264" t="s">
        <v>1009</v>
      </c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6"/>
      <c r="O416" s="9"/>
      <c r="P416" s="3"/>
    </row>
    <row r="417" spans="1:16">
      <c r="B417" s="11">
        <f t="shared" ref="B417:N420" si="33">IFERROR(VLOOKUP($B$416,$4:$126,MATCH($P417&amp;"/"&amp;B$324,$2:$2,0),FALSE),"")</f>
        <v>22768066</v>
      </c>
      <c r="C417" s="11">
        <f t="shared" si="33"/>
        <v>30586707</v>
      </c>
      <c r="D417" s="11">
        <f t="shared" si="33"/>
        <v>31577864</v>
      </c>
      <c r="E417" s="11">
        <f t="shared" si="33"/>
        <v>35407032</v>
      </c>
      <c r="F417" s="11">
        <f t="shared" si="33"/>
        <v>44094427</v>
      </c>
      <c r="G417" s="11">
        <f t="shared" si="33"/>
        <v>43612671</v>
      </c>
      <c r="H417" s="11">
        <f t="shared" si="33"/>
        <v>40582475</v>
      </c>
      <c r="I417" s="11">
        <f t="shared" si="33"/>
        <v>45767476</v>
      </c>
      <c r="J417" s="11">
        <f t="shared" si="33"/>
        <v>54358394</v>
      </c>
      <c r="K417" s="11">
        <f t="shared" si="33"/>
        <v>49398180</v>
      </c>
      <c r="L417" s="11">
        <f t="shared" si="33"/>
        <v>55571487</v>
      </c>
      <c r="M417" s="11">
        <f t="shared" si="33"/>
        <v>86031883</v>
      </c>
      <c r="N417" s="11">
        <f t="shared" si="33"/>
        <v>144116945</v>
      </c>
      <c r="O417" s="9"/>
      <c r="P417" s="12" t="s">
        <v>46</v>
      </c>
    </row>
    <row r="418" spans="1:16">
      <c r="B418" s="11">
        <f t="shared" si="33"/>
        <v>23288179</v>
      </c>
      <c r="C418" s="11">
        <f t="shared" si="33"/>
        <v>34187557</v>
      </c>
      <c r="D418" s="11">
        <f t="shared" si="33"/>
        <v>32983595</v>
      </c>
      <c r="E418" s="11">
        <f t="shared" si="33"/>
        <v>36878809</v>
      </c>
      <c r="F418" s="11">
        <f t="shared" si="33"/>
        <v>44389292</v>
      </c>
      <c r="G418" s="11">
        <f t="shared" si="33"/>
        <v>39705990</v>
      </c>
      <c r="H418" s="11">
        <f t="shared" si="33"/>
        <v>47094641</v>
      </c>
      <c r="I418" s="11">
        <f t="shared" si="33"/>
        <v>54795307</v>
      </c>
      <c r="J418" s="11">
        <f t="shared" si="33"/>
        <v>53205822</v>
      </c>
      <c r="K418" s="11">
        <f t="shared" si="33"/>
        <v>53968702</v>
      </c>
      <c r="L418" s="11">
        <f t="shared" si="33"/>
        <v>59093450</v>
      </c>
      <c r="M418" s="11">
        <f t="shared" si="33"/>
        <v>94142860</v>
      </c>
      <c r="N418" s="11">
        <f t="shared" si="33"/>
        <v>144121230</v>
      </c>
      <c r="O418" s="9"/>
      <c r="P418" s="12" t="s">
        <v>47</v>
      </c>
    </row>
    <row r="419" spans="1:16">
      <c r="B419" s="11">
        <f t="shared" si="33"/>
        <v>25231670</v>
      </c>
      <c r="C419" s="11">
        <f t="shared" si="33"/>
        <v>33366788</v>
      </c>
      <c r="D419" s="11">
        <f t="shared" si="33"/>
        <v>32402187</v>
      </c>
      <c r="E419" s="11">
        <f t="shared" si="33"/>
        <v>42431796</v>
      </c>
      <c r="F419" s="11">
        <f t="shared" si="33"/>
        <v>43578764</v>
      </c>
      <c r="G419" s="11">
        <f t="shared" si="33"/>
        <v>40519551</v>
      </c>
      <c r="H419" s="11">
        <f t="shared" si="33"/>
        <v>46067152</v>
      </c>
      <c r="I419" s="11">
        <f t="shared" si="33"/>
        <v>55061394</v>
      </c>
      <c r="J419" s="11">
        <f t="shared" si="33"/>
        <v>51679004</v>
      </c>
      <c r="K419" s="11">
        <f t="shared" si="33"/>
        <v>51613078</v>
      </c>
      <c r="L419" s="11">
        <f t="shared" si="33"/>
        <v>84962376</v>
      </c>
      <c r="M419" s="11">
        <f t="shared" si="33"/>
        <v>92676170</v>
      </c>
      <c r="N419" s="11">
        <f t="shared" si="33"/>
        <v>147125862</v>
      </c>
      <c r="O419" s="9"/>
      <c r="P419" s="12" t="s">
        <v>48</v>
      </c>
    </row>
    <row r="420" spans="1:16">
      <c r="B420" s="11">
        <f t="shared" si="33"/>
        <v>28610457</v>
      </c>
      <c r="C420" s="11">
        <f t="shared" si="33"/>
        <v>31887347.739999998</v>
      </c>
      <c r="D420" s="11">
        <f t="shared" si="33"/>
        <v>34847603.630000003</v>
      </c>
      <c r="E420" s="11">
        <f t="shared" si="33"/>
        <v>43610987.670000002</v>
      </c>
      <c r="F420" s="11">
        <f t="shared" si="33"/>
        <v>44383844.719999999</v>
      </c>
      <c r="G420" s="11">
        <f t="shared" si="33"/>
        <v>40715132.969999999</v>
      </c>
      <c r="H420" s="11">
        <f t="shared" si="33"/>
        <v>47287266.649999999</v>
      </c>
      <c r="I420" s="11">
        <f t="shared" si="33"/>
        <v>56243515.359999999</v>
      </c>
      <c r="J420" s="11">
        <f t="shared" si="33"/>
        <v>51522546.600000001</v>
      </c>
      <c r="K420" s="11">
        <f t="shared" si="33"/>
        <v>56693803.68</v>
      </c>
      <c r="L420" s="11">
        <f t="shared" si="33"/>
        <v>87532089.370000005</v>
      </c>
      <c r="M420" s="11">
        <f t="shared" si="33"/>
        <v>89470770.980000004</v>
      </c>
      <c r="N420" s="11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144650205.86000001</v>
      </c>
      <c r="O420" s="9">
        <f>RATE(M$324-B$324,,-B420,M420)</f>
        <v>0.10921112512889294</v>
      </c>
      <c r="P420" s="12" t="s">
        <v>49</v>
      </c>
    </row>
    <row r="421" spans="1:16">
      <c r="B421" s="13">
        <f t="shared" ref="B421:M421" si="34">+B420/B$378</f>
        <v>0.65344876573014021</v>
      </c>
      <c r="C421" s="13">
        <f t="shared" si="34"/>
        <v>0.62652649284213258</v>
      </c>
      <c r="D421" s="13">
        <f t="shared" si="34"/>
        <v>0.64733316939649843</v>
      </c>
      <c r="E421" s="13">
        <f t="shared" si="34"/>
        <v>0.68079232196697925</v>
      </c>
      <c r="F421" s="13">
        <f t="shared" si="34"/>
        <v>0.63149449432941074</v>
      </c>
      <c r="G421" s="13">
        <f t="shared" si="34"/>
        <v>0.52509384329416242</v>
      </c>
      <c r="H421" s="13">
        <f t="shared" si="34"/>
        <v>0.53110761998277645</v>
      </c>
      <c r="I421" s="13">
        <f t="shared" si="34"/>
        <v>0.54581703274099169</v>
      </c>
      <c r="J421" s="13">
        <f t="shared" si="34"/>
        <v>0.4929097265167901</v>
      </c>
      <c r="K421" s="13">
        <f t="shared" si="34"/>
        <v>0.47020084135926959</v>
      </c>
      <c r="L421" s="13">
        <f t="shared" si="34"/>
        <v>0.54129779190815364</v>
      </c>
      <c r="M421" s="13">
        <f t="shared" si="34"/>
        <v>0.52650605235329961</v>
      </c>
      <c r="N421" s="13">
        <f>+N420/N$378</f>
        <v>0.65224294842523745</v>
      </c>
      <c r="O421" s="9">
        <f>RATE(M$324-B$324,,-B421,M421)</f>
        <v>-1.9444942168276257E-2</v>
      </c>
      <c r="P421" s="14" t="s">
        <v>50</v>
      </c>
    </row>
    <row r="422" spans="1:16">
      <c r="B422" s="246" t="s">
        <v>52</v>
      </c>
      <c r="C422" s="247"/>
      <c r="D422" s="247"/>
      <c r="E422" s="247"/>
      <c r="F422" s="247"/>
      <c r="G422" s="247"/>
      <c r="H422" s="247"/>
      <c r="I422" s="247"/>
      <c r="J422" s="247"/>
      <c r="K422" s="247"/>
      <c r="L422" s="247"/>
      <c r="M422" s="247"/>
      <c r="N422" s="248"/>
      <c r="O422" s="9"/>
      <c r="P422" s="14"/>
    </row>
    <row r="423" spans="1:16">
      <c r="B423" s="276" t="s">
        <v>1020</v>
      </c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8"/>
    </row>
    <row r="424" spans="1:16">
      <c r="B424" s="11">
        <f t="shared" ref="B424:N427" si="35">IFERROR(VLOOKUP($B$423,$4:$126,MATCH($P424&amp;"/"&amp;B$324,$2:$2,0),FALSE),"")</f>
        <v>9239827</v>
      </c>
      <c r="C424" s="11">
        <f t="shared" si="35"/>
        <v>10692516</v>
      </c>
      <c r="D424" s="11">
        <f t="shared" si="35"/>
        <v>15272795</v>
      </c>
      <c r="E424" s="11">
        <f t="shared" si="35"/>
        <v>14733984</v>
      </c>
      <c r="F424" s="11">
        <f t="shared" si="35"/>
        <v>16674821</v>
      </c>
      <c r="G424" s="11">
        <f t="shared" si="35"/>
        <v>22648676</v>
      </c>
      <c r="H424" s="11">
        <f t="shared" si="35"/>
        <v>26905395</v>
      </c>
      <c r="I424" s="11">
        <f t="shared" si="35"/>
        <v>32180803</v>
      </c>
      <c r="J424" s="11">
        <f t="shared" si="35"/>
        <v>37339500</v>
      </c>
      <c r="K424" s="11">
        <f t="shared" si="35"/>
        <v>43827890</v>
      </c>
      <c r="L424" s="11">
        <f t="shared" si="35"/>
        <v>53543876</v>
      </c>
      <c r="M424" s="11">
        <f t="shared" si="35"/>
        <v>57694278</v>
      </c>
      <c r="N424" s="11">
        <f t="shared" si="35"/>
        <v>57362666</v>
      </c>
      <c r="O424" s="9"/>
      <c r="P424" s="12" t="s">
        <v>46</v>
      </c>
    </row>
    <row r="425" spans="1:16">
      <c r="B425" s="11">
        <f t="shared" si="35"/>
        <v>9040279</v>
      </c>
      <c r="C425" s="11">
        <f t="shared" si="35"/>
        <v>10560504</v>
      </c>
      <c r="D425" s="11">
        <f t="shared" si="35"/>
        <v>14173599</v>
      </c>
      <c r="E425" s="11">
        <f t="shared" si="35"/>
        <v>14554215</v>
      </c>
      <c r="F425" s="11">
        <f t="shared" si="35"/>
        <v>17040051</v>
      </c>
      <c r="G425" s="11">
        <f t="shared" si="35"/>
        <v>21992373</v>
      </c>
      <c r="H425" s="11">
        <f t="shared" si="35"/>
        <v>26278503</v>
      </c>
      <c r="I425" s="11">
        <f t="shared" si="35"/>
        <v>31269832</v>
      </c>
      <c r="J425" s="11">
        <f t="shared" si="35"/>
        <v>36491041</v>
      </c>
      <c r="K425" s="11">
        <f t="shared" si="35"/>
        <v>42585952</v>
      </c>
      <c r="L425" s="11">
        <f t="shared" si="35"/>
        <v>50196250</v>
      </c>
      <c r="M425" s="11">
        <f t="shared" si="35"/>
        <v>55009407</v>
      </c>
      <c r="N425" s="11">
        <f t="shared" si="35"/>
        <v>54253194</v>
      </c>
      <c r="O425" s="9"/>
      <c r="P425" s="12" t="s">
        <v>47</v>
      </c>
    </row>
    <row r="426" spans="1:16">
      <c r="B426" s="11">
        <f t="shared" si="35"/>
        <v>9612814</v>
      </c>
      <c r="C426" s="11">
        <f t="shared" si="35"/>
        <v>11110542</v>
      </c>
      <c r="D426" s="11">
        <f t="shared" si="35"/>
        <v>14344004</v>
      </c>
      <c r="E426" s="11">
        <f t="shared" si="35"/>
        <v>14942815</v>
      </c>
      <c r="F426" s="11">
        <f t="shared" si="35"/>
        <v>19883437</v>
      </c>
      <c r="G426" s="11">
        <f t="shared" si="35"/>
        <v>23451746</v>
      </c>
      <c r="H426" s="11">
        <f t="shared" si="35"/>
        <v>28213301</v>
      </c>
      <c r="I426" s="11">
        <f t="shared" si="35"/>
        <v>33085706</v>
      </c>
      <c r="J426" s="11">
        <f t="shared" si="35"/>
        <v>38833481</v>
      </c>
      <c r="K426" s="11">
        <f t="shared" si="35"/>
        <v>48566393</v>
      </c>
      <c r="L426" s="11">
        <f t="shared" si="35"/>
        <v>52853062</v>
      </c>
      <c r="M426" s="11">
        <f t="shared" si="35"/>
        <v>57760336</v>
      </c>
      <c r="N426" s="11">
        <f t="shared" si="35"/>
        <v>56733733</v>
      </c>
      <c r="O426" s="9"/>
      <c r="P426" s="12" t="s">
        <v>48</v>
      </c>
    </row>
    <row r="427" spans="1:16">
      <c r="B427" s="11">
        <f t="shared" si="35"/>
        <v>10089338</v>
      </c>
      <c r="C427" s="11">
        <f t="shared" si="35"/>
        <v>14321958.199999999</v>
      </c>
      <c r="D427" s="11">
        <f t="shared" si="35"/>
        <v>14188792.779999999</v>
      </c>
      <c r="E427" s="11">
        <f t="shared" si="35"/>
        <v>15610308.220000001</v>
      </c>
      <c r="F427" s="11">
        <f t="shared" si="35"/>
        <v>20992843.890000001</v>
      </c>
      <c r="G427" s="11">
        <f t="shared" si="35"/>
        <v>25195199.170000002</v>
      </c>
      <c r="H427" s="11">
        <f t="shared" si="35"/>
        <v>30033795.649999999</v>
      </c>
      <c r="I427" s="11">
        <f t="shared" si="35"/>
        <v>34949747.219999999</v>
      </c>
      <c r="J427" s="11">
        <f t="shared" si="35"/>
        <v>41052032.490000002</v>
      </c>
      <c r="K427" s="11">
        <f t="shared" si="35"/>
        <v>50890234.030000001</v>
      </c>
      <c r="L427" s="11">
        <f t="shared" si="35"/>
        <v>55007135.399999999</v>
      </c>
      <c r="M427" s="11">
        <f t="shared" si="35"/>
        <v>61457082.399999999</v>
      </c>
      <c r="N427" s="11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58695563.520000003</v>
      </c>
      <c r="O427" s="9">
        <f>RATE(M$324-B$324,,-B427,M427)</f>
        <v>0.178520675787087</v>
      </c>
      <c r="P427" s="12" t="s">
        <v>49</v>
      </c>
    </row>
    <row r="428" spans="1:16">
      <c r="A428" s="168"/>
      <c r="B428" s="13">
        <f t="shared" ref="B428:M428" si="36">+B427/B$378</f>
        <v>0.23043551744504473</v>
      </c>
      <c r="C428" s="13">
        <f t="shared" si="36"/>
        <v>0.28139957938306792</v>
      </c>
      <c r="D428" s="13">
        <f t="shared" si="36"/>
        <v>0.26357267770000609</v>
      </c>
      <c r="E428" s="13">
        <f t="shared" si="36"/>
        <v>0.24368578992363882</v>
      </c>
      <c r="F428" s="13">
        <f t="shared" si="36"/>
        <v>0.29868672758036385</v>
      </c>
      <c r="G428" s="13">
        <f t="shared" si="36"/>
        <v>0.32493677411013977</v>
      </c>
      <c r="H428" s="13">
        <f t="shared" si="36"/>
        <v>0.33732501065845732</v>
      </c>
      <c r="I428" s="13">
        <f t="shared" si="36"/>
        <v>0.33917096398698721</v>
      </c>
      <c r="J428" s="13">
        <f t="shared" si="36"/>
        <v>0.39273963425566161</v>
      </c>
      <c r="K428" s="13">
        <f t="shared" si="36"/>
        <v>0.42206783289648092</v>
      </c>
      <c r="L428" s="13">
        <f t="shared" si="36"/>
        <v>0.34016371762077163</v>
      </c>
      <c r="M428" s="13">
        <f t="shared" si="36"/>
        <v>0.36165471124428489</v>
      </c>
      <c r="N428" s="13">
        <f>+N427/N$378</f>
        <v>0.26466445161383756</v>
      </c>
      <c r="O428" s="9">
        <f>RATE(M$324-B$324,,-B428,M428)</f>
        <v>4.1825476882344691E-2</v>
      </c>
      <c r="P428" s="14" t="s">
        <v>50</v>
      </c>
    </row>
    <row r="429" spans="1:16">
      <c r="B429" s="246" t="s">
        <v>1027</v>
      </c>
      <c r="C429" s="247"/>
      <c r="D429" s="247"/>
      <c r="E429" s="247"/>
      <c r="F429" s="247"/>
      <c r="G429" s="247"/>
      <c r="H429" s="247"/>
      <c r="I429" s="247"/>
      <c r="J429" s="247"/>
      <c r="K429" s="247"/>
      <c r="L429" s="247"/>
      <c r="M429" s="247"/>
      <c r="N429" s="248"/>
    </row>
    <row r="430" spans="1:16">
      <c r="B430" s="11">
        <f t="shared" ref="B430:N433" si="37">IFERROR(VLOOKUP($B$429,$4:$126,MATCH($P430&amp;"/"&amp;B$324,$2:$2,0),FALSE),"")</f>
        <v>13645808</v>
      </c>
      <c r="C430" s="11">
        <f t="shared" si="37"/>
        <v>15103378</v>
      </c>
      <c r="D430" s="11">
        <f t="shared" si="37"/>
        <v>19624686</v>
      </c>
      <c r="E430" s="11">
        <f t="shared" si="37"/>
        <v>19088006</v>
      </c>
      <c r="F430" s="11">
        <f t="shared" si="37"/>
        <v>21025219</v>
      </c>
      <c r="G430" s="11">
        <f t="shared" si="37"/>
        <v>26994468</v>
      </c>
      <c r="H430" s="11">
        <f t="shared" si="37"/>
        <v>37890626</v>
      </c>
      <c r="I430" s="11">
        <f t="shared" si="37"/>
        <v>43168737</v>
      </c>
      <c r="J430" s="11">
        <f t="shared" si="37"/>
        <v>48330381</v>
      </c>
      <c r="K430" s="11">
        <f t="shared" si="37"/>
        <v>54809794</v>
      </c>
      <c r="L430" s="11">
        <f t="shared" si="37"/>
        <v>64513787</v>
      </c>
      <c r="M430" s="11">
        <f t="shared" si="37"/>
        <v>68586437</v>
      </c>
      <c r="N430" s="11">
        <f t="shared" si="37"/>
        <v>66933289</v>
      </c>
      <c r="O430" s="9"/>
      <c r="P430" s="12" t="s">
        <v>46</v>
      </c>
    </row>
    <row r="431" spans="1:16">
      <c r="B431" s="11">
        <f t="shared" si="37"/>
        <v>13447922</v>
      </c>
      <c r="C431" s="11">
        <f t="shared" si="37"/>
        <v>14969730</v>
      </c>
      <c r="D431" s="11">
        <f t="shared" si="37"/>
        <v>18525763</v>
      </c>
      <c r="E431" s="11">
        <f t="shared" si="37"/>
        <v>18910161</v>
      </c>
      <c r="F431" s="11">
        <f t="shared" si="37"/>
        <v>21389697</v>
      </c>
      <c r="G431" s="11">
        <f t="shared" si="37"/>
        <v>32969507</v>
      </c>
      <c r="H431" s="11">
        <f t="shared" si="37"/>
        <v>37264354</v>
      </c>
      <c r="I431" s="11">
        <f t="shared" si="37"/>
        <v>42256794</v>
      </c>
      <c r="J431" s="11">
        <f t="shared" si="37"/>
        <v>47478888</v>
      </c>
      <c r="K431" s="11">
        <f t="shared" si="37"/>
        <v>53568180</v>
      </c>
      <c r="L431" s="11">
        <f t="shared" si="37"/>
        <v>61325413</v>
      </c>
      <c r="M431" s="11">
        <f t="shared" si="37"/>
        <v>65694991</v>
      </c>
      <c r="N431" s="11">
        <f t="shared" si="37"/>
        <v>63914949</v>
      </c>
      <c r="O431" s="9"/>
      <c r="P431" s="12" t="s">
        <v>47</v>
      </c>
    </row>
    <row r="432" spans="1:16">
      <c r="B432" s="11">
        <f t="shared" si="37"/>
        <v>14019515</v>
      </c>
      <c r="C432" s="11">
        <f t="shared" si="37"/>
        <v>15516200</v>
      </c>
      <c r="D432" s="11">
        <f t="shared" si="37"/>
        <v>18696789</v>
      </c>
      <c r="E432" s="11">
        <f t="shared" si="37"/>
        <v>19294780</v>
      </c>
      <c r="F432" s="11">
        <f t="shared" si="37"/>
        <v>24235640</v>
      </c>
      <c r="G432" s="11">
        <f t="shared" si="37"/>
        <v>34429433</v>
      </c>
      <c r="H432" s="11">
        <f t="shared" si="37"/>
        <v>39199870</v>
      </c>
      <c r="I432" s="11">
        <f t="shared" si="37"/>
        <v>44071326</v>
      </c>
      <c r="J432" s="11">
        <f t="shared" si="37"/>
        <v>49821413</v>
      </c>
      <c r="K432" s="11">
        <f t="shared" si="37"/>
        <v>59549217</v>
      </c>
      <c r="L432" s="11">
        <f t="shared" si="37"/>
        <v>63984930</v>
      </c>
      <c r="M432" s="11">
        <f t="shared" si="37"/>
        <v>68461087</v>
      </c>
      <c r="N432" s="11">
        <f t="shared" si="37"/>
        <v>66342606</v>
      </c>
      <c r="O432" s="9"/>
      <c r="P432" s="12" t="s">
        <v>48</v>
      </c>
    </row>
    <row r="433" spans="1:17">
      <c r="B433" s="11">
        <f t="shared" si="37"/>
        <v>14498921</v>
      </c>
      <c r="C433" s="11">
        <f t="shared" si="37"/>
        <v>18673397.120000001</v>
      </c>
      <c r="D433" s="11">
        <f t="shared" si="37"/>
        <v>18541936.949999999</v>
      </c>
      <c r="E433" s="11">
        <f t="shared" si="37"/>
        <v>19962786.210000001</v>
      </c>
      <c r="F433" s="11">
        <f t="shared" si="37"/>
        <v>25351430.149999999</v>
      </c>
      <c r="G433" s="11">
        <f t="shared" si="37"/>
        <v>36178421.009999998</v>
      </c>
      <c r="H433" s="11">
        <f t="shared" si="37"/>
        <v>41020708.609999999</v>
      </c>
      <c r="I433" s="11">
        <f t="shared" si="37"/>
        <v>45936593.539999999</v>
      </c>
      <c r="J433" s="11">
        <f t="shared" si="37"/>
        <v>52037047.130000003</v>
      </c>
      <c r="K433" s="11">
        <f t="shared" si="37"/>
        <v>61801022.969999999</v>
      </c>
      <c r="L433" s="11">
        <f t="shared" si="37"/>
        <v>65726019.520000003</v>
      </c>
      <c r="M433" s="11">
        <f t="shared" si="37"/>
        <v>72128408.079999998</v>
      </c>
      <c r="N433" s="11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68790048.379999995</v>
      </c>
      <c r="O433" s="9">
        <f>RATE(M$324-B$324,,-B433,M433)</f>
        <v>0.15702511905078928</v>
      </c>
      <c r="P433" s="12" t="s">
        <v>49</v>
      </c>
    </row>
    <row r="434" spans="1:17">
      <c r="A434" s="168"/>
      <c r="B434" s="13">
        <f t="shared" ref="B434:M434" si="38">+B433/B$378</f>
        <v>0.33114822429676011</v>
      </c>
      <c r="C434" s="13">
        <f t="shared" si="38"/>
        <v>0.36689718136595267</v>
      </c>
      <c r="D434" s="13">
        <f t="shared" si="38"/>
        <v>0.3444371940187137</v>
      </c>
      <c r="E434" s="13">
        <f t="shared" si="38"/>
        <v>0.31163044688816366</v>
      </c>
      <c r="F434" s="13">
        <f t="shared" si="38"/>
        <v>0.36070080598239862</v>
      </c>
      <c r="G434" s="13">
        <f t="shared" si="38"/>
        <v>0.46658489722857399</v>
      </c>
      <c r="H434" s="13">
        <f t="shared" si="38"/>
        <v>0.46072468263217081</v>
      </c>
      <c r="I434" s="13">
        <f t="shared" si="38"/>
        <v>0.4457931731284267</v>
      </c>
      <c r="J434" s="13">
        <f t="shared" si="38"/>
        <v>0.4978318884103764</v>
      </c>
      <c r="K434" s="13">
        <f t="shared" si="38"/>
        <v>0.51255853569776832</v>
      </c>
      <c r="L434" s="13">
        <f t="shared" si="38"/>
        <v>0.4064492175743914</v>
      </c>
      <c r="M434" s="13">
        <f t="shared" si="38"/>
        <v>0.42445195212655173</v>
      </c>
      <c r="N434" s="13">
        <f>+N433/N$378</f>
        <v>0.31018154250752561</v>
      </c>
      <c r="O434" s="9">
        <f>RATE(M$324-B$324,,-B434,M434)</f>
        <v>2.2823163986816452E-2</v>
      </c>
      <c r="P434" s="14" t="s">
        <v>50</v>
      </c>
    </row>
    <row r="435" spans="1:17">
      <c r="B435" s="258" t="s">
        <v>53</v>
      </c>
      <c r="C435" s="259"/>
      <c r="D435" s="259"/>
      <c r="E435" s="259"/>
      <c r="F435" s="259"/>
      <c r="G435" s="259"/>
      <c r="H435" s="259"/>
      <c r="I435" s="259"/>
      <c r="J435" s="259"/>
      <c r="K435" s="259"/>
      <c r="L435" s="259"/>
      <c r="M435" s="259"/>
      <c r="N435" s="260"/>
      <c r="O435" s="9"/>
      <c r="P435" s="20"/>
    </row>
    <row r="436" spans="1:17">
      <c r="B436" s="258" t="s">
        <v>1034</v>
      </c>
      <c r="C436" s="259"/>
      <c r="D436" s="259"/>
      <c r="E436" s="259"/>
      <c r="F436" s="259"/>
      <c r="G436" s="259"/>
      <c r="H436" s="259"/>
      <c r="I436" s="259"/>
      <c r="J436" s="259"/>
      <c r="K436" s="259"/>
      <c r="L436" s="259"/>
      <c r="M436" s="259"/>
      <c r="N436" s="260"/>
      <c r="O436" s="9"/>
      <c r="P436" s="12"/>
    </row>
    <row r="437" spans="1:17">
      <c r="B437" s="21">
        <f t="shared" ref="B437:N440" si="39">IFERROR(VLOOKUP($B$436,$130:$203,MATCH($P437&amp;"/"&amp;B$324,$128:$128,0),FALSE),"")</f>
        <v>2090679</v>
      </c>
      <c r="C437" s="21">
        <f t="shared" si="39"/>
        <v>2598061</v>
      </c>
      <c r="D437" s="21">
        <f t="shared" si="39"/>
        <v>2907018</v>
      </c>
      <c r="E437" s="21">
        <f t="shared" si="39"/>
        <v>2895837</v>
      </c>
      <c r="F437" s="21">
        <f t="shared" si="39"/>
        <v>3914484</v>
      </c>
      <c r="G437" s="21">
        <f t="shared" si="39"/>
        <v>4867410</v>
      </c>
      <c r="H437" s="21">
        <f t="shared" si="39"/>
        <v>5273489</v>
      </c>
      <c r="I437" s="21">
        <f t="shared" si="39"/>
        <v>5761430</v>
      </c>
      <c r="J437" s="21">
        <f t="shared" si="39"/>
        <v>6803358</v>
      </c>
      <c r="K437" s="21">
        <f t="shared" si="39"/>
        <v>7205106</v>
      </c>
      <c r="L437" s="21">
        <f t="shared" si="39"/>
        <v>7730439</v>
      </c>
      <c r="M437" s="21">
        <f t="shared" si="39"/>
        <v>8142286</v>
      </c>
      <c r="N437" s="21">
        <f t="shared" si="39"/>
        <v>8199540</v>
      </c>
      <c r="O437" s="22"/>
      <c r="P437" s="12" t="s">
        <v>46</v>
      </c>
      <c r="Q437" s="171"/>
    </row>
    <row r="438" spans="1:17">
      <c r="B438" s="10">
        <f t="shared" si="39"/>
        <v>2131988</v>
      </c>
      <c r="C438" s="10">
        <f t="shared" si="39"/>
        <v>2751841</v>
      </c>
      <c r="D438" s="10">
        <f t="shared" si="39"/>
        <v>2341145</v>
      </c>
      <c r="E438" s="10">
        <f t="shared" si="39"/>
        <v>2767752</v>
      </c>
      <c r="F438" s="10">
        <f t="shared" si="39"/>
        <v>4134364</v>
      </c>
      <c r="G438" s="10">
        <f t="shared" si="39"/>
        <v>4862020</v>
      </c>
      <c r="H438" s="10">
        <f t="shared" si="39"/>
        <v>5519711</v>
      </c>
      <c r="I438" s="10">
        <f t="shared" si="39"/>
        <v>5847691</v>
      </c>
      <c r="J438" s="10">
        <f t="shared" si="39"/>
        <v>6800004</v>
      </c>
      <c r="K438" s="10">
        <f t="shared" si="39"/>
        <v>7167259</v>
      </c>
      <c r="L438" s="10">
        <f t="shared" si="39"/>
        <v>8878229</v>
      </c>
      <c r="M438" s="10">
        <f t="shared" si="39"/>
        <v>8633825</v>
      </c>
      <c r="N438" s="10">
        <f t="shared" si="39"/>
        <v>4279261</v>
      </c>
      <c r="O438" s="22"/>
      <c r="P438" s="12" t="s">
        <v>47</v>
      </c>
    </row>
    <row r="439" spans="1:17">
      <c r="B439" s="10">
        <f t="shared" si="39"/>
        <v>2160289</v>
      </c>
      <c r="C439" s="10">
        <f t="shared" si="39"/>
        <v>2782924</v>
      </c>
      <c r="D439" s="10">
        <f t="shared" si="39"/>
        <v>2415713</v>
      </c>
      <c r="E439" s="10">
        <f t="shared" si="39"/>
        <v>2959693</v>
      </c>
      <c r="F439" s="10">
        <f t="shared" si="39"/>
        <v>4255250</v>
      </c>
      <c r="G439" s="10">
        <f t="shared" si="39"/>
        <v>4864250</v>
      </c>
      <c r="H439" s="10">
        <f t="shared" si="39"/>
        <v>5759614</v>
      </c>
      <c r="I439" s="10">
        <f t="shared" si="39"/>
        <v>6071003</v>
      </c>
      <c r="J439" s="10">
        <f t="shared" si="39"/>
        <v>6929999</v>
      </c>
      <c r="K439" s="10">
        <f t="shared" si="39"/>
        <v>7102805</v>
      </c>
      <c r="L439" s="10">
        <f t="shared" si="39"/>
        <v>8645999</v>
      </c>
      <c r="M439" s="10">
        <f t="shared" si="39"/>
        <v>8810543</v>
      </c>
      <c r="N439" s="10">
        <f t="shared" si="39"/>
        <v>7317925</v>
      </c>
      <c r="O439" s="22"/>
      <c r="P439" s="12" t="s">
        <v>48</v>
      </c>
    </row>
    <row r="440" spans="1:17">
      <c r="B440" s="23">
        <f t="shared" si="39"/>
        <v>2215675</v>
      </c>
      <c r="C440" s="23">
        <f t="shared" si="39"/>
        <v>2801430.56</v>
      </c>
      <c r="D440" s="23">
        <f t="shared" si="39"/>
        <v>2866026.43</v>
      </c>
      <c r="E440" s="23">
        <f t="shared" si="39"/>
        <v>3327447.19</v>
      </c>
      <c r="F440" s="23">
        <f t="shared" si="39"/>
        <v>4457674.21</v>
      </c>
      <c r="G440" s="23">
        <f t="shared" si="39"/>
        <v>5319494.83</v>
      </c>
      <c r="H440" s="23">
        <f t="shared" si="39"/>
        <v>5754727.6900000004</v>
      </c>
      <c r="I440" s="23">
        <f t="shared" si="39"/>
        <v>6602441.4100000001</v>
      </c>
      <c r="J440" s="23">
        <f t="shared" si="39"/>
        <v>7100339.4500000002</v>
      </c>
      <c r="K440" s="23">
        <f t="shared" si="39"/>
        <v>7309836.1900000004</v>
      </c>
      <c r="L440" s="23">
        <f t="shared" si="39"/>
        <v>8632396.3800000008</v>
      </c>
      <c r="M440" s="23">
        <f t="shared" si="39"/>
        <v>11132737.52</v>
      </c>
      <c r="N440" s="23">
        <f t="shared" si="39"/>
        <v>8065303.9000000004</v>
      </c>
      <c r="O440" s="22"/>
      <c r="P440" s="12" t="s">
        <v>54</v>
      </c>
    </row>
    <row r="441" spans="1:17">
      <c r="B441" s="21">
        <f>SUM(B437:B440)</f>
        <v>8598631</v>
      </c>
      <c r="C441" s="21">
        <f t="shared" ref="C441:M441" si="40">SUM(C437:C440)</f>
        <v>10934256.560000001</v>
      </c>
      <c r="D441" s="21">
        <f t="shared" si="40"/>
        <v>10529902.43</v>
      </c>
      <c r="E441" s="21">
        <f t="shared" si="40"/>
        <v>11950729.189999999</v>
      </c>
      <c r="F441" s="21">
        <f t="shared" si="40"/>
        <v>16761772.210000001</v>
      </c>
      <c r="G441" s="21">
        <f t="shared" si="40"/>
        <v>19913174.829999998</v>
      </c>
      <c r="H441" s="21">
        <f t="shared" si="40"/>
        <v>22307541.690000001</v>
      </c>
      <c r="I441" s="21">
        <f t="shared" si="40"/>
        <v>24282565.41</v>
      </c>
      <c r="J441" s="21">
        <f t="shared" si="40"/>
        <v>27633700.449999999</v>
      </c>
      <c r="K441" s="21">
        <f t="shared" si="40"/>
        <v>28785006.190000001</v>
      </c>
      <c r="L441" s="21">
        <f t="shared" si="40"/>
        <v>33887063.380000003</v>
      </c>
      <c r="M441" s="21">
        <f t="shared" si="40"/>
        <v>36719391.519999996</v>
      </c>
      <c r="N441" s="21">
        <f>IF(N438="",N437*4,IF(N439="",(N438+N437)*2,IF(N440="",((N439+N438+N437)/3)*4,SUM(N437:N440))))</f>
        <v>27862029.899999999</v>
      </c>
      <c r="O441" s="9">
        <f>RATE(M$324-B$324,,-B441,M441)</f>
        <v>0.14107740501462435</v>
      </c>
      <c r="P441" s="12" t="s">
        <v>49</v>
      </c>
    </row>
    <row r="442" spans="1:17" s="170" customFormat="1">
      <c r="A442" s="169"/>
      <c r="B442" s="24"/>
      <c r="C442" s="25">
        <f t="shared" ref="C442:M442" si="41">C441/B441-1</f>
        <v>0.27162760676670517</v>
      </c>
      <c r="D442" s="25">
        <f t="shared" si="41"/>
        <v>-3.698048676479937E-2</v>
      </c>
      <c r="E442" s="25">
        <f t="shared" si="41"/>
        <v>0.13493256651191965</v>
      </c>
      <c r="F442" s="25">
        <f t="shared" si="41"/>
        <v>0.40257317721045283</v>
      </c>
      <c r="G442" s="25">
        <f t="shared" si="41"/>
        <v>0.18801130217721762</v>
      </c>
      <c r="H442" s="25">
        <f t="shared" si="41"/>
        <v>0.12024033738672313</v>
      </c>
      <c r="I442" s="25">
        <f t="shared" si="41"/>
        <v>8.8536143849743842E-2</v>
      </c>
      <c r="J442" s="25">
        <f t="shared" si="41"/>
        <v>0.13800580718789868</v>
      </c>
      <c r="K442" s="25">
        <f t="shared" si="41"/>
        <v>4.1663104153682129E-2</v>
      </c>
      <c r="L442" s="25">
        <f t="shared" si="41"/>
        <v>0.17724704161336846</v>
      </c>
      <c r="M442" s="25">
        <f t="shared" si="41"/>
        <v>8.3581398253341099E-2</v>
      </c>
      <c r="N442" s="13">
        <f>N441/M441-1</f>
        <v>-0.2412175489121503</v>
      </c>
      <c r="O442" s="22"/>
      <c r="P442" s="18" t="s">
        <v>55</v>
      </c>
    </row>
    <row r="443" spans="1:17">
      <c r="B443" s="258" t="s">
        <v>1207</v>
      </c>
      <c r="C443" s="259"/>
      <c r="D443" s="259"/>
      <c r="E443" s="259"/>
      <c r="F443" s="259"/>
      <c r="G443" s="259"/>
      <c r="H443" s="259"/>
      <c r="I443" s="259"/>
      <c r="J443" s="259"/>
      <c r="K443" s="259"/>
      <c r="L443" s="259"/>
      <c r="M443" s="259"/>
      <c r="N443" s="260"/>
      <c r="O443" s="9"/>
      <c r="P443" s="12"/>
    </row>
    <row r="444" spans="1:17">
      <c r="B444" s="21">
        <f t="shared" ref="B444:N447" si="42">IFERROR(VLOOKUP($B$443,$130:$203,MATCH($P444&amp;"/"&amp;B$324,$128:$128,0),FALSE),"")</f>
        <v>168564</v>
      </c>
      <c r="C444" s="21">
        <f t="shared" si="42"/>
        <v>201611</v>
      </c>
      <c r="D444" s="21">
        <f t="shared" si="42"/>
        <v>566996</v>
      </c>
      <c r="E444" s="21">
        <f t="shared" si="42"/>
        <v>229844</v>
      </c>
      <c r="F444" s="21">
        <f t="shared" si="42"/>
        <v>260190</v>
      </c>
      <c r="G444" s="21">
        <f t="shared" si="42"/>
        <v>365198</v>
      </c>
      <c r="H444" s="21">
        <f t="shared" si="42"/>
        <v>366088</v>
      </c>
      <c r="I444" s="21">
        <f t="shared" si="42"/>
        <v>466493</v>
      </c>
      <c r="J444" s="21">
        <f t="shared" si="42"/>
        <v>431955</v>
      </c>
      <c r="K444" s="21">
        <f t="shared" si="42"/>
        <v>524429</v>
      </c>
      <c r="L444" s="21">
        <f t="shared" si="42"/>
        <v>492389</v>
      </c>
      <c r="M444" s="21">
        <f t="shared" si="42"/>
        <v>576722</v>
      </c>
      <c r="N444" s="21">
        <f t="shared" si="42"/>
        <v>3223128</v>
      </c>
      <c r="O444" s="9"/>
      <c r="P444" s="12" t="s">
        <v>46</v>
      </c>
    </row>
    <row r="445" spans="1:17">
      <c r="B445" s="10">
        <f t="shared" si="42"/>
        <v>179666</v>
      </c>
      <c r="C445" s="10">
        <f t="shared" si="42"/>
        <v>256279</v>
      </c>
      <c r="D445" s="10">
        <f t="shared" si="42"/>
        <v>156027</v>
      </c>
      <c r="E445" s="10">
        <f t="shared" si="42"/>
        <v>183344</v>
      </c>
      <c r="F445" s="10">
        <f t="shared" si="42"/>
        <v>315415</v>
      </c>
      <c r="G445" s="10">
        <f t="shared" si="42"/>
        <v>288743</v>
      </c>
      <c r="H445" s="10">
        <f t="shared" si="42"/>
        <v>503033</v>
      </c>
      <c r="I445" s="10">
        <f t="shared" si="42"/>
        <v>300005</v>
      </c>
      <c r="J445" s="10">
        <f t="shared" si="42"/>
        <v>408018</v>
      </c>
      <c r="K445" s="10">
        <f t="shared" si="42"/>
        <v>455038</v>
      </c>
      <c r="L445" s="10">
        <f t="shared" si="42"/>
        <v>526738</v>
      </c>
      <c r="M445" s="10">
        <f t="shared" si="42"/>
        <v>563423</v>
      </c>
      <c r="N445" s="10">
        <f t="shared" si="42"/>
        <v>452260</v>
      </c>
      <c r="O445" s="9"/>
      <c r="P445" s="12" t="s">
        <v>47</v>
      </c>
    </row>
    <row r="446" spans="1:17">
      <c r="B446" s="10">
        <f t="shared" si="42"/>
        <v>264167</v>
      </c>
      <c r="C446" s="10">
        <f t="shared" si="42"/>
        <v>152585</v>
      </c>
      <c r="D446" s="10">
        <f t="shared" si="42"/>
        <v>190997</v>
      </c>
      <c r="E446" s="10">
        <f t="shared" si="42"/>
        <v>206380</v>
      </c>
      <c r="F446" s="10">
        <f t="shared" si="42"/>
        <v>1859514</v>
      </c>
      <c r="G446" s="10">
        <f t="shared" si="42"/>
        <v>279620</v>
      </c>
      <c r="H446" s="10">
        <f t="shared" si="42"/>
        <v>311985</v>
      </c>
      <c r="I446" s="10">
        <f t="shared" si="42"/>
        <v>306658</v>
      </c>
      <c r="J446" s="10">
        <f t="shared" si="42"/>
        <v>396977</v>
      </c>
      <c r="K446" s="10">
        <f t="shared" si="42"/>
        <v>4104221</v>
      </c>
      <c r="L446" s="10">
        <f t="shared" si="42"/>
        <v>852650</v>
      </c>
      <c r="M446" s="10">
        <f t="shared" si="42"/>
        <v>643818</v>
      </c>
      <c r="N446" s="10">
        <f t="shared" si="42"/>
        <v>281334</v>
      </c>
      <c r="O446" s="9"/>
      <c r="P446" s="12" t="s">
        <v>48</v>
      </c>
    </row>
    <row r="447" spans="1:17">
      <c r="B447" s="23">
        <f t="shared" si="42"/>
        <v>266313</v>
      </c>
      <c r="C447" s="23">
        <f t="shared" si="42"/>
        <v>4224897.4000000004</v>
      </c>
      <c r="D447" s="23">
        <f t="shared" si="42"/>
        <v>428657.09</v>
      </c>
      <c r="E447" s="23">
        <f t="shared" si="42"/>
        <v>430266.36</v>
      </c>
      <c r="F447" s="23">
        <f t="shared" si="42"/>
        <v>344071.34</v>
      </c>
      <c r="G447" s="23">
        <f t="shared" si="42"/>
        <v>944043.39</v>
      </c>
      <c r="H447" s="23">
        <f t="shared" si="42"/>
        <v>508762.9</v>
      </c>
      <c r="I447" s="23">
        <f t="shared" si="42"/>
        <v>516127.34</v>
      </c>
      <c r="J447" s="23">
        <f t="shared" si="42"/>
        <v>370018.54000000004</v>
      </c>
      <c r="K447" s="23">
        <f t="shared" si="42"/>
        <v>748589.43</v>
      </c>
      <c r="L447" s="23">
        <f t="shared" si="42"/>
        <v>698751.77</v>
      </c>
      <c r="M447" s="23">
        <f t="shared" si="42"/>
        <v>-59452.58</v>
      </c>
      <c r="N447" s="23">
        <f t="shared" si="42"/>
        <v>518335.06999999995</v>
      </c>
      <c r="O447" s="9"/>
      <c r="P447" s="12" t="s">
        <v>54</v>
      </c>
    </row>
    <row r="448" spans="1:17">
      <c r="B448" s="23">
        <f>SUM(B444:B447)</f>
        <v>878710</v>
      </c>
      <c r="C448" s="26">
        <f t="shared" ref="C448:M448" si="43">SUM(C444:C447)</f>
        <v>4835372.4000000004</v>
      </c>
      <c r="D448" s="26">
        <f t="shared" si="43"/>
        <v>1342677.09</v>
      </c>
      <c r="E448" s="26">
        <f t="shared" si="43"/>
        <v>1049834.3599999999</v>
      </c>
      <c r="F448" s="26">
        <f t="shared" si="43"/>
        <v>2779190.34</v>
      </c>
      <c r="G448" s="26">
        <f t="shared" si="43"/>
        <v>1877604.3900000001</v>
      </c>
      <c r="H448" s="26">
        <f t="shared" si="43"/>
        <v>1689868.9</v>
      </c>
      <c r="I448" s="26">
        <f t="shared" si="43"/>
        <v>1589283.34</v>
      </c>
      <c r="J448" s="26">
        <f t="shared" si="43"/>
        <v>1606968.54</v>
      </c>
      <c r="K448" s="26">
        <f t="shared" si="43"/>
        <v>5832277.4299999997</v>
      </c>
      <c r="L448" s="26">
        <f t="shared" si="43"/>
        <v>2570528.77</v>
      </c>
      <c r="M448" s="26">
        <f t="shared" si="43"/>
        <v>1724510.42</v>
      </c>
      <c r="N448" s="26">
        <f>IF(N445="",N444*4,IF(N446="",(N445+N444)*2,IF(N447="",((N446+N445+N444)/3)*4,SUM(N444:N447))))</f>
        <v>4475057.07</v>
      </c>
      <c r="O448" s="9">
        <f>RATE(M$324-B$324,,-B448,M448)</f>
        <v>6.3212375644484037E-2</v>
      </c>
      <c r="P448" s="12" t="s">
        <v>49</v>
      </c>
    </row>
    <row r="449" spans="1:16" s="2" customFormat="1">
      <c r="B449" s="258" t="s">
        <v>839</v>
      </c>
      <c r="C449" s="259"/>
      <c r="D449" s="259"/>
      <c r="E449" s="259"/>
      <c r="F449" s="259"/>
      <c r="G449" s="259"/>
      <c r="H449" s="259"/>
      <c r="I449" s="259"/>
      <c r="J449" s="259"/>
      <c r="K449" s="259"/>
      <c r="L449" s="259"/>
      <c r="M449" s="259"/>
      <c r="N449" s="260"/>
      <c r="O449" s="9"/>
      <c r="P449" s="12"/>
    </row>
    <row r="450" spans="1:16" s="2" customFormat="1">
      <c r="B450" s="10">
        <f t="shared" ref="B450:M453" si="44">B444+B437</f>
        <v>2259243</v>
      </c>
      <c r="C450" s="10">
        <f t="shared" si="44"/>
        <v>2799672</v>
      </c>
      <c r="D450" s="10">
        <f t="shared" si="44"/>
        <v>3474014</v>
      </c>
      <c r="E450" s="10">
        <f t="shared" si="44"/>
        <v>3125681</v>
      </c>
      <c r="F450" s="10">
        <f t="shared" si="44"/>
        <v>4174674</v>
      </c>
      <c r="G450" s="10">
        <f t="shared" si="44"/>
        <v>5232608</v>
      </c>
      <c r="H450" s="10">
        <f t="shared" si="44"/>
        <v>5639577</v>
      </c>
      <c r="I450" s="10">
        <f t="shared" si="44"/>
        <v>6227923</v>
      </c>
      <c r="J450" s="10">
        <f t="shared" si="44"/>
        <v>7235313</v>
      </c>
      <c r="K450" s="10">
        <f t="shared" si="44"/>
        <v>7729535</v>
      </c>
      <c r="L450" s="10">
        <f t="shared" si="44"/>
        <v>8222828</v>
      </c>
      <c r="M450" s="10">
        <f t="shared" si="44"/>
        <v>8719008</v>
      </c>
      <c r="N450" s="10">
        <f>N444+N437</f>
        <v>11422668</v>
      </c>
      <c r="O450" s="9"/>
      <c r="P450" s="12" t="s">
        <v>46</v>
      </c>
    </row>
    <row r="451" spans="1:16" s="2" customFormat="1">
      <c r="B451" s="10">
        <f t="shared" si="44"/>
        <v>2311654</v>
      </c>
      <c r="C451" s="10">
        <f t="shared" si="44"/>
        <v>3008120</v>
      </c>
      <c r="D451" s="10">
        <f t="shared" si="44"/>
        <v>2497172</v>
      </c>
      <c r="E451" s="10">
        <f t="shared" si="44"/>
        <v>2951096</v>
      </c>
      <c r="F451" s="10">
        <f t="shared" si="44"/>
        <v>4449779</v>
      </c>
      <c r="G451" s="10">
        <f t="shared" si="44"/>
        <v>5150763</v>
      </c>
      <c r="H451" s="10">
        <f t="shared" si="44"/>
        <v>6022744</v>
      </c>
      <c r="I451" s="10">
        <f t="shared" si="44"/>
        <v>6147696</v>
      </c>
      <c r="J451" s="10">
        <f t="shared" si="44"/>
        <v>7208022</v>
      </c>
      <c r="K451" s="10">
        <f t="shared" si="44"/>
        <v>7622297</v>
      </c>
      <c r="L451" s="10">
        <f t="shared" si="44"/>
        <v>9404967</v>
      </c>
      <c r="M451" s="10">
        <f t="shared" si="44"/>
        <v>9197248</v>
      </c>
      <c r="N451" s="10">
        <f>N445+N438</f>
        <v>4731521</v>
      </c>
      <c r="O451" s="9"/>
      <c r="P451" s="12" t="s">
        <v>47</v>
      </c>
    </row>
    <row r="452" spans="1:16" s="2" customFormat="1">
      <c r="B452" s="10">
        <f t="shared" si="44"/>
        <v>2424456</v>
      </c>
      <c r="C452" s="10">
        <f t="shared" si="44"/>
        <v>2935509</v>
      </c>
      <c r="D452" s="10">
        <f t="shared" si="44"/>
        <v>2606710</v>
      </c>
      <c r="E452" s="10">
        <f t="shared" si="44"/>
        <v>3166073</v>
      </c>
      <c r="F452" s="10">
        <f t="shared" si="44"/>
        <v>6114764</v>
      </c>
      <c r="G452" s="10">
        <f t="shared" si="44"/>
        <v>5143870</v>
      </c>
      <c r="H452" s="10">
        <f t="shared" si="44"/>
        <v>6071599</v>
      </c>
      <c r="I452" s="10">
        <f t="shared" si="44"/>
        <v>6377661</v>
      </c>
      <c r="J452" s="10">
        <f t="shared" si="44"/>
        <v>7326976</v>
      </c>
      <c r="K452" s="10">
        <f t="shared" si="44"/>
        <v>11207026</v>
      </c>
      <c r="L452" s="10">
        <f t="shared" si="44"/>
        <v>9498649</v>
      </c>
      <c r="M452" s="10">
        <f t="shared" si="44"/>
        <v>9454361</v>
      </c>
      <c r="N452" s="10" t="str">
        <f t="shared" ref="N452:N453" si="45">IFERROR(VLOOKUP($B$405,$131:$202,MATCH($P452&amp;"/"&amp;N$315,$129:$129,0),FALSE),"")</f>
        <v/>
      </c>
      <c r="O452" s="9"/>
      <c r="P452" s="12" t="s">
        <v>48</v>
      </c>
    </row>
    <row r="453" spans="1:16" s="2" customFormat="1">
      <c r="B453" s="10">
        <f t="shared" si="44"/>
        <v>2481988</v>
      </c>
      <c r="C453" s="10">
        <f t="shared" si="44"/>
        <v>7026327.9600000009</v>
      </c>
      <c r="D453" s="10">
        <f t="shared" si="44"/>
        <v>3294683.52</v>
      </c>
      <c r="E453" s="10">
        <f t="shared" si="44"/>
        <v>3757713.55</v>
      </c>
      <c r="F453" s="10">
        <f t="shared" si="44"/>
        <v>4801745.55</v>
      </c>
      <c r="G453" s="10">
        <f t="shared" si="44"/>
        <v>6263538.2199999997</v>
      </c>
      <c r="H453" s="10">
        <f t="shared" si="44"/>
        <v>6263490.5900000008</v>
      </c>
      <c r="I453" s="10">
        <f t="shared" si="44"/>
        <v>7118568.75</v>
      </c>
      <c r="J453" s="10">
        <f t="shared" si="44"/>
        <v>7470357.9900000002</v>
      </c>
      <c r="K453" s="10">
        <f t="shared" si="44"/>
        <v>8058425.6200000001</v>
      </c>
      <c r="L453" s="10">
        <f t="shared" si="44"/>
        <v>9331148.1500000004</v>
      </c>
      <c r="M453" s="10">
        <f t="shared" si="44"/>
        <v>11073284.939999999</v>
      </c>
      <c r="N453" s="10" t="str">
        <f t="shared" si="45"/>
        <v/>
      </c>
      <c r="O453" s="9"/>
      <c r="P453" s="12" t="s">
        <v>54</v>
      </c>
    </row>
    <row r="454" spans="1:16" s="2" customFormat="1">
      <c r="B454" s="31">
        <f t="shared" ref="B454:M454" si="46">SUM(B450:B453)</f>
        <v>9477341</v>
      </c>
      <c r="C454" s="31">
        <f t="shared" si="46"/>
        <v>15769628.960000001</v>
      </c>
      <c r="D454" s="31">
        <f t="shared" si="46"/>
        <v>11872579.52</v>
      </c>
      <c r="E454" s="31">
        <f t="shared" si="46"/>
        <v>13000563.550000001</v>
      </c>
      <c r="F454" s="31">
        <f t="shared" si="46"/>
        <v>19540962.550000001</v>
      </c>
      <c r="G454" s="31">
        <f t="shared" si="46"/>
        <v>21790779.219999999</v>
      </c>
      <c r="H454" s="31">
        <f t="shared" si="46"/>
        <v>23997410.59</v>
      </c>
      <c r="I454" s="31">
        <f t="shared" si="46"/>
        <v>25871848.75</v>
      </c>
      <c r="J454" s="31">
        <f t="shared" si="46"/>
        <v>29240668.990000002</v>
      </c>
      <c r="K454" s="31">
        <f t="shared" si="46"/>
        <v>34617283.619999997</v>
      </c>
      <c r="L454" s="31">
        <f t="shared" si="46"/>
        <v>36457592.149999999</v>
      </c>
      <c r="M454" s="31">
        <f t="shared" si="46"/>
        <v>38443901.939999998</v>
      </c>
      <c r="N454" s="31">
        <f>IF(N451="",N450*4,IF(N452="",(N451+N450)*2,IF(N453="",((N452+N451+N450)/3)*4,SUM(N450:N453))))</f>
        <v>32308378</v>
      </c>
      <c r="O454" s="9">
        <f>RATE(M$324-B$324,,-B454,M454)</f>
        <v>0.13575731139474742</v>
      </c>
      <c r="P454" s="12" t="s">
        <v>49</v>
      </c>
    </row>
    <row r="455" spans="1:16">
      <c r="B455" s="264" t="s">
        <v>56</v>
      </c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6"/>
      <c r="O455" s="9"/>
      <c r="P455" s="12"/>
    </row>
    <row r="456" spans="1:16">
      <c r="B456" s="267" t="s">
        <v>1043</v>
      </c>
      <c r="C456" s="268"/>
      <c r="D456" s="268"/>
      <c r="E456" s="268"/>
      <c r="F456" s="268"/>
      <c r="G456" s="268"/>
      <c r="H456" s="268"/>
      <c r="I456" s="268"/>
      <c r="J456" s="268"/>
      <c r="K456" s="268"/>
      <c r="L456" s="268"/>
      <c r="M456" s="268"/>
      <c r="N456" s="269"/>
      <c r="O456" s="9"/>
      <c r="P456" s="12"/>
    </row>
    <row r="457" spans="1:16">
      <c r="B457" s="21">
        <f t="shared" ref="B457:N460" si="47">IFERROR(VLOOKUP($B$456,$130:$203,MATCH($P457&amp;"/"&amp;B$324,$128:$128,0),FALSE),"")</f>
        <v>1154035</v>
      </c>
      <c r="C457" s="21">
        <f t="shared" si="47"/>
        <v>1517455</v>
      </c>
      <c r="D457" s="21">
        <f t="shared" si="47"/>
        <v>1746319</v>
      </c>
      <c r="E457" s="21">
        <f t="shared" si="47"/>
        <v>1836933</v>
      </c>
      <c r="F457" s="21">
        <f t="shared" si="47"/>
        <v>2185728</v>
      </c>
      <c r="G457" s="21">
        <f t="shared" si="47"/>
        <v>2491752</v>
      </c>
      <c r="H457" s="21">
        <f t="shared" si="47"/>
        <v>2723379</v>
      </c>
      <c r="I457" s="21">
        <f t="shared" si="47"/>
        <v>2864096</v>
      </c>
      <c r="J457" s="21">
        <f t="shared" si="47"/>
        <v>3424053</v>
      </c>
      <c r="K457" s="21">
        <f t="shared" si="47"/>
        <v>3460130</v>
      </c>
      <c r="L457" s="21">
        <f t="shared" si="47"/>
        <v>3852155</v>
      </c>
      <c r="M457" s="21">
        <f t="shared" si="47"/>
        <v>4055071</v>
      </c>
      <c r="N457" s="21">
        <f t="shared" si="47"/>
        <v>4037940</v>
      </c>
      <c r="O457" s="9"/>
      <c r="P457" s="12" t="s">
        <v>46</v>
      </c>
    </row>
    <row r="458" spans="1:16">
      <c r="B458" s="10">
        <f t="shared" si="47"/>
        <v>1179051</v>
      </c>
      <c r="C458" s="10">
        <f t="shared" si="47"/>
        <v>1666241</v>
      </c>
      <c r="D458" s="10">
        <f t="shared" si="47"/>
        <v>1689167</v>
      </c>
      <c r="E458" s="10">
        <f t="shared" si="47"/>
        <v>1892941</v>
      </c>
      <c r="F458" s="10">
        <f t="shared" si="47"/>
        <v>2300795</v>
      </c>
      <c r="G458" s="10">
        <f t="shared" si="47"/>
        <v>2592979</v>
      </c>
      <c r="H458" s="10">
        <f t="shared" si="47"/>
        <v>2877429</v>
      </c>
      <c r="I458" s="10">
        <f t="shared" si="47"/>
        <v>3021984</v>
      </c>
      <c r="J458" s="10">
        <f t="shared" si="47"/>
        <v>3465954</v>
      </c>
      <c r="K458" s="10">
        <f t="shared" si="47"/>
        <v>3577973</v>
      </c>
      <c r="L458" s="10">
        <f t="shared" si="47"/>
        <v>4618125</v>
      </c>
      <c r="M458" s="10">
        <f t="shared" si="47"/>
        <v>4515973</v>
      </c>
      <c r="N458" s="10">
        <f t="shared" si="47"/>
        <v>3055485</v>
      </c>
      <c r="O458" s="9"/>
      <c r="P458" s="12" t="s">
        <v>47</v>
      </c>
    </row>
    <row r="459" spans="1:16">
      <c r="B459" s="10">
        <f t="shared" si="47"/>
        <v>1224175</v>
      </c>
      <c r="C459" s="10">
        <f t="shared" si="47"/>
        <v>1719148</v>
      </c>
      <c r="D459" s="10">
        <f t="shared" si="47"/>
        <v>1707161</v>
      </c>
      <c r="E459" s="10">
        <f t="shared" si="47"/>
        <v>1988315</v>
      </c>
      <c r="F459" s="10">
        <f t="shared" si="47"/>
        <v>2369989</v>
      </c>
      <c r="G459" s="10">
        <f t="shared" si="47"/>
        <v>2636290</v>
      </c>
      <c r="H459" s="10">
        <f t="shared" si="47"/>
        <v>3021914</v>
      </c>
      <c r="I459" s="10">
        <f t="shared" si="47"/>
        <v>3243021</v>
      </c>
      <c r="J459" s="10">
        <f t="shared" si="47"/>
        <v>3511221</v>
      </c>
      <c r="K459" s="10">
        <f t="shared" si="47"/>
        <v>3661162</v>
      </c>
      <c r="L459" s="10">
        <f t="shared" si="47"/>
        <v>4538770</v>
      </c>
      <c r="M459" s="10">
        <f t="shared" si="47"/>
        <v>4558372</v>
      </c>
      <c r="N459" s="10">
        <f t="shared" si="47"/>
        <v>3708449</v>
      </c>
      <c r="O459" s="9"/>
      <c r="P459" s="12" t="s">
        <v>48</v>
      </c>
    </row>
    <row r="460" spans="1:16">
      <c r="B460" s="23">
        <f t="shared" si="47"/>
        <v>1332337</v>
      </c>
      <c r="C460" s="23">
        <f t="shared" si="47"/>
        <v>1793833.85</v>
      </c>
      <c r="D460" s="23">
        <f t="shared" si="47"/>
        <v>1778399.83</v>
      </c>
      <c r="E460" s="23">
        <f t="shared" si="47"/>
        <v>2065257.22</v>
      </c>
      <c r="F460" s="23">
        <f t="shared" si="47"/>
        <v>2576886.83</v>
      </c>
      <c r="G460" s="23">
        <f t="shared" si="47"/>
        <v>2820602.65</v>
      </c>
      <c r="H460" s="23">
        <f t="shared" si="47"/>
        <v>2993518.87</v>
      </c>
      <c r="I460" s="23">
        <f t="shared" si="47"/>
        <v>3504621.53</v>
      </c>
      <c r="J460" s="23">
        <f t="shared" si="47"/>
        <v>3639370.22</v>
      </c>
      <c r="K460" s="23">
        <f t="shared" si="47"/>
        <v>3818894.74</v>
      </c>
      <c r="L460" s="23">
        <f t="shared" si="47"/>
        <v>4569955.6500000004</v>
      </c>
      <c r="M460" s="23">
        <f t="shared" si="47"/>
        <v>4978212.01</v>
      </c>
      <c r="N460" s="23">
        <f t="shared" si="47"/>
        <v>4235180.7300000004</v>
      </c>
      <c r="O460" s="9"/>
      <c r="P460" s="12" t="s">
        <v>54</v>
      </c>
    </row>
    <row r="461" spans="1:16">
      <c r="B461" s="23">
        <f>SUM(B457:B460)</f>
        <v>4889598</v>
      </c>
      <c r="C461" s="23">
        <f t="shared" ref="C461:M461" si="48">SUM(C457:C460)</f>
        <v>6696677.8499999996</v>
      </c>
      <c r="D461" s="23">
        <f t="shared" si="48"/>
        <v>6921046.8300000001</v>
      </c>
      <c r="E461" s="23">
        <f t="shared" si="48"/>
        <v>7783446.2199999997</v>
      </c>
      <c r="F461" s="23">
        <f t="shared" si="48"/>
        <v>9433398.8300000001</v>
      </c>
      <c r="G461" s="23">
        <f t="shared" si="48"/>
        <v>10541623.65</v>
      </c>
      <c r="H461" s="23">
        <f t="shared" si="48"/>
        <v>11616240.870000001</v>
      </c>
      <c r="I461" s="23">
        <f t="shared" si="48"/>
        <v>12633722.529999999</v>
      </c>
      <c r="J461" s="23">
        <f t="shared" si="48"/>
        <v>14040598.220000001</v>
      </c>
      <c r="K461" s="23">
        <f t="shared" si="48"/>
        <v>14518159.74</v>
      </c>
      <c r="L461" s="23">
        <f t="shared" si="48"/>
        <v>17579005.649999999</v>
      </c>
      <c r="M461" s="23">
        <f t="shared" si="48"/>
        <v>18107628.009999998</v>
      </c>
      <c r="N461" s="23">
        <f>IF(N458="",N457*4,IF(N459="",(N458+N457)*2,IF(N460="",((N459+N458+N457)/3)*4,SUM(N457:N460))))</f>
        <v>15037054.73</v>
      </c>
      <c r="O461" s="9">
        <f>RATE(M$324-B$324,,-B461,M461)</f>
        <v>0.12639277307684452</v>
      </c>
      <c r="P461" s="12" t="s">
        <v>49</v>
      </c>
    </row>
    <row r="462" spans="1:16">
      <c r="B462" s="27">
        <f>B461/B$441</f>
        <v>0.56864842787183212</v>
      </c>
      <c r="C462" s="28">
        <f>C461/C$441</f>
        <v>0.61244930675012432</v>
      </c>
      <c r="D462" s="28">
        <f t="shared" ref="D462:N462" si="49">D461/D$441</f>
        <v>0.65727549481196856</v>
      </c>
      <c r="E462" s="28">
        <f t="shared" si="49"/>
        <v>0.65129466966023686</v>
      </c>
      <c r="F462" s="28">
        <f t="shared" si="49"/>
        <v>0.5627924489017978</v>
      </c>
      <c r="G462" s="28">
        <f t="shared" si="49"/>
        <v>0.52937935512516165</v>
      </c>
      <c r="H462" s="28">
        <f t="shared" si="49"/>
        <v>0.52073155488967737</v>
      </c>
      <c r="I462" s="28">
        <f t="shared" si="49"/>
        <v>0.52027956341042958</v>
      </c>
      <c r="J462" s="28">
        <f t="shared" si="49"/>
        <v>0.50809692481847835</v>
      </c>
      <c r="K462" s="28">
        <f t="shared" si="49"/>
        <v>0.50436535063326315</v>
      </c>
      <c r="L462" s="28">
        <f t="shared" si="49"/>
        <v>0.51875270078359903</v>
      </c>
      <c r="M462" s="28">
        <f t="shared" si="49"/>
        <v>0.49313529610471063</v>
      </c>
      <c r="N462" s="29">
        <f t="shared" si="49"/>
        <v>0.53969702796134034</v>
      </c>
      <c r="O462" s="9">
        <f>RATE(M$324-B$324,,-B462,M462)</f>
        <v>-1.2869093606532754E-2</v>
      </c>
      <c r="P462" s="14" t="s">
        <v>50</v>
      </c>
    </row>
    <row r="463" spans="1:16" s="170" customFormat="1">
      <c r="A463" s="169"/>
      <c r="B463" s="24"/>
      <c r="C463" s="13">
        <f t="shared" ref="C463:M463" si="50">C461/B461-1</f>
        <v>0.36957636394648397</v>
      </c>
      <c r="D463" s="13">
        <f t="shared" si="50"/>
        <v>3.3504520454123554E-2</v>
      </c>
      <c r="E463" s="13">
        <f t="shared" si="50"/>
        <v>0.12460533950757835</v>
      </c>
      <c r="F463" s="13">
        <f t="shared" si="50"/>
        <v>0.211982271523937</v>
      </c>
      <c r="G463" s="13">
        <f t="shared" si="50"/>
        <v>0.11747884722902158</v>
      </c>
      <c r="H463" s="13">
        <f t="shared" si="50"/>
        <v>0.10194038941999239</v>
      </c>
      <c r="I463" s="13">
        <f t="shared" si="50"/>
        <v>8.7591301815007849E-2</v>
      </c>
      <c r="J463" s="13">
        <f t="shared" si="50"/>
        <v>0.11135876117741539</v>
      </c>
      <c r="K463" s="13">
        <f t="shared" si="50"/>
        <v>3.4012904045622516E-2</v>
      </c>
      <c r="L463" s="13">
        <f t="shared" si="50"/>
        <v>0.21082878028727348</v>
      </c>
      <c r="M463" s="13">
        <f t="shared" si="50"/>
        <v>3.0071232157548033E-2</v>
      </c>
      <c r="N463" s="13">
        <f>N461/M461-1</f>
        <v>-0.16957346806021545</v>
      </c>
      <c r="O463" s="22"/>
      <c r="P463" s="18" t="s">
        <v>55</v>
      </c>
    </row>
    <row r="464" spans="1:16">
      <c r="B464" s="246" t="s">
        <v>57</v>
      </c>
      <c r="C464" s="247"/>
      <c r="D464" s="247"/>
      <c r="E464" s="247"/>
      <c r="F464" s="247"/>
      <c r="G464" s="247"/>
      <c r="H464" s="247"/>
      <c r="I464" s="247"/>
      <c r="J464" s="247"/>
      <c r="K464" s="247"/>
      <c r="L464" s="247"/>
      <c r="M464" s="247"/>
      <c r="N464" s="248"/>
      <c r="O464" s="9"/>
      <c r="P464" s="12"/>
    </row>
    <row r="465" spans="1:16">
      <c r="B465" s="21">
        <f t="shared" ref="B465:N469" si="51">IFERROR(B437-B457,"")</f>
        <v>936644</v>
      </c>
      <c r="C465" s="21">
        <f t="shared" si="51"/>
        <v>1080606</v>
      </c>
      <c r="D465" s="21">
        <f t="shared" si="51"/>
        <v>1160699</v>
      </c>
      <c r="E465" s="21">
        <f t="shared" si="51"/>
        <v>1058904</v>
      </c>
      <c r="F465" s="21">
        <f t="shared" si="51"/>
        <v>1728756</v>
      </c>
      <c r="G465" s="21">
        <f t="shared" si="51"/>
        <v>2375658</v>
      </c>
      <c r="H465" s="21">
        <f t="shared" si="51"/>
        <v>2550110</v>
      </c>
      <c r="I465" s="21">
        <f t="shared" si="51"/>
        <v>2897334</v>
      </c>
      <c r="J465" s="21">
        <f t="shared" si="51"/>
        <v>3379305</v>
      </c>
      <c r="K465" s="21">
        <f t="shared" si="51"/>
        <v>3744976</v>
      </c>
      <c r="L465" s="21">
        <f t="shared" si="51"/>
        <v>3878284</v>
      </c>
      <c r="M465" s="21">
        <f t="shared" si="51"/>
        <v>4087215</v>
      </c>
      <c r="N465" s="21">
        <f t="shared" si="51"/>
        <v>4161600</v>
      </c>
      <c r="O465" s="9"/>
      <c r="P465" s="12" t="s">
        <v>46</v>
      </c>
    </row>
    <row r="466" spans="1:16">
      <c r="B466" s="10">
        <f t="shared" si="51"/>
        <v>952937</v>
      </c>
      <c r="C466" s="10">
        <f t="shared" si="51"/>
        <v>1085600</v>
      </c>
      <c r="D466" s="10">
        <f t="shared" si="51"/>
        <v>651978</v>
      </c>
      <c r="E466" s="10">
        <f t="shared" si="51"/>
        <v>874811</v>
      </c>
      <c r="F466" s="10">
        <f t="shared" si="51"/>
        <v>1833569</v>
      </c>
      <c r="G466" s="10">
        <f t="shared" si="51"/>
        <v>2269041</v>
      </c>
      <c r="H466" s="10">
        <f t="shared" si="51"/>
        <v>2642282</v>
      </c>
      <c r="I466" s="10">
        <f t="shared" si="51"/>
        <v>2825707</v>
      </c>
      <c r="J466" s="10">
        <f t="shared" si="51"/>
        <v>3334050</v>
      </c>
      <c r="K466" s="10">
        <f t="shared" si="51"/>
        <v>3589286</v>
      </c>
      <c r="L466" s="10">
        <f t="shared" si="51"/>
        <v>4260104</v>
      </c>
      <c r="M466" s="10">
        <f t="shared" si="51"/>
        <v>4117852</v>
      </c>
      <c r="N466" s="10">
        <f t="shared" si="51"/>
        <v>1223776</v>
      </c>
      <c r="O466" s="9"/>
      <c r="P466" s="12" t="s">
        <v>47</v>
      </c>
    </row>
    <row r="467" spans="1:16">
      <c r="B467" s="10">
        <f t="shared" si="51"/>
        <v>936114</v>
      </c>
      <c r="C467" s="10">
        <f t="shared" si="51"/>
        <v>1063776</v>
      </c>
      <c r="D467" s="10">
        <f t="shared" si="51"/>
        <v>708552</v>
      </c>
      <c r="E467" s="10">
        <f t="shared" si="51"/>
        <v>971378</v>
      </c>
      <c r="F467" s="10">
        <f t="shared" si="51"/>
        <v>1885261</v>
      </c>
      <c r="G467" s="10">
        <f t="shared" si="51"/>
        <v>2227960</v>
      </c>
      <c r="H467" s="10">
        <f t="shared" si="51"/>
        <v>2737700</v>
      </c>
      <c r="I467" s="10">
        <f t="shared" si="51"/>
        <v>2827982</v>
      </c>
      <c r="J467" s="10">
        <f t="shared" si="51"/>
        <v>3418778</v>
      </c>
      <c r="K467" s="10">
        <f t="shared" si="51"/>
        <v>3441643</v>
      </c>
      <c r="L467" s="10">
        <f t="shared" si="51"/>
        <v>4107229</v>
      </c>
      <c r="M467" s="10">
        <f t="shared" si="51"/>
        <v>4252171</v>
      </c>
      <c r="N467" s="10">
        <f t="shared" si="51"/>
        <v>3609476</v>
      </c>
      <c r="O467" s="9"/>
      <c r="P467" s="12" t="s">
        <v>48</v>
      </c>
    </row>
    <row r="468" spans="1:16">
      <c r="B468" s="23">
        <f t="shared" si="51"/>
        <v>883338</v>
      </c>
      <c r="C468" s="23">
        <f t="shared" si="51"/>
        <v>1007596.71</v>
      </c>
      <c r="D468" s="23">
        <f t="shared" si="51"/>
        <v>1087626.6000000001</v>
      </c>
      <c r="E468" s="23">
        <f t="shared" si="51"/>
        <v>1262189.97</v>
      </c>
      <c r="F468" s="23">
        <f t="shared" si="51"/>
        <v>1880787.38</v>
      </c>
      <c r="G468" s="23">
        <f t="shared" si="51"/>
        <v>2498892.1800000002</v>
      </c>
      <c r="H468" s="23">
        <f t="shared" si="51"/>
        <v>2761208.8200000003</v>
      </c>
      <c r="I468" s="23">
        <f t="shared" si="51"/>
        <v>3097819.8800000004</v>
      </c>
      <c r="J468" s="23">
        <f t="shared" si="51"/>
        <v>3460969.23</v>
      </c>
      <c r="K468" s="23">
        <f t="shared" si="51"/>
        <v>3490941.45</v>
      </c>
      <c r="L468" s="23">
        <f t="shared" si="51"/>
        <v>4062440.7300000004</v>
      </c>
      <c r="M468" s="23">
        <f t="shared" si="51"/>
        <v>6154525.5099999998</v>
      </c>
      <c r="N468" s="23">
        <f t="shared" si="51"/>
        <v>3830123.17</v>
      </c>
      <c r="O468" s="9"/>
      <c r="P468" s="12" t="s">
        <v>54</v>
      </c>
    </row>
    <row r="469" spans="1:16">
      <c r="B469" s="21">
        <f t="shared" si="51"/>
        <v>3709033</v>
      </c>
      <c r="C469" s="21">
        <f t="shared" si="51"/>
        <v>4237578.7100000009</v>
      </c>
      <c r="D469" s="21">
        <f t="shared" si="51"/>
        <v>3608855.5999999996</v>
      </c>
      <c r="E469" s="21">
        <f t="shared" si="51"/>
        <v>4167282.9699999997</v>
      </c>
      <c r="F469" s="21">
        <f t="shared" si="51"/>
        <v>7328373.3800000008</v>
      </c>
      <c r="G469" s="21">
        <f t="shared" si="51"/>
        <v>9371551.1799999978</v>
      </c>
      <c r="H469" s="21">
        <f t="shared" si="51"/>
        <v>10691300.82</v>
      </c>
      <c r="I469" s="21">
        <f t="shared" si="51"/>
        <v>11648842.880000001</v>
      </c>
      <c r="J469" s="21">
        <f t="shared" si="51"/>
        <v>13593102.229999999</v>
      </c>
      <c r="K469" s="21">
        <f t="shared" si="51"/>
        <v>14266846.450000001</v>
      </c>
      <c r="L469" s="21">
        <f t="shared" si="51"/>
        <v>16308057.730000004</v>
      </c>
      <c r="M469" s="21">
        <f t="shared" si="51"/>
        <v>18611763.509999998</v>
      </c>
      <c r="N469" s="21">
        <f t="shared" si="51"/>
        <v>12824975.169999998</v>
      </c>
      <c r="O469" s="9">
        <f>RATE(M$324-B$324,,-B469,M469)</f>
        <v>0.15793520236262315</v>
      </c>
      <c r="P469" s="12" t="s">
        <v>49</v>
      </c>
    </row>
    <row r="470" spans="1:16">
      <c r="B470" s="13">
        <f t="shared" ref="B470:N470" si="52">B469/B$441</f>
        <v>0.43135157212816783</v>
      </c>
      <c r="C470" s="13">
        <f t="shared" si="52"/>
        <v>0.38755069324987568</v>
      </c>
      <c r="D470" s="13">
        <f t="shared" si="52"/>
        <v>0.34272450518803144</v>
      </c>
      <c r="E470" s="13">
        <f t="shared" si="52"/>
        <v>0.34870533033976314</v>
      </c>
      <c r="F470" s="13">
        <f t="shared" si="52"/>
        <v>0.4372075510982022</v>
      </c>
      <c r="G470" s="13">
        <f t="shared" si="52"/>
        <v>0.47062064487483829</v>
      </c>
      <c r="H470" s="13">
        <f t="shared" si="52"/>
        <v>0.47926844511032268</v>
      </c>
      <c r="I470" s="13">
        <f t="shared" si="52"/>
        <v>0.47972043658957042</v>
      </c>
      <c r="J470" s="13">
        <f t="shared" si="52"/>
        <v>0.49190307518152165</v>
      </c>
      <c r="K470" s="13">
        <f t="shared" si="52"/>
        <v>0.49563464936673685</v>
      </c>
      <c r="L470" s="13">
        <f t="shared" si="52"/>
        <v>0.48124729921640091</v>
      </c>
      <c r="M470" s="13">
        <f t="shared" si="52"/>
        <v>0.50686470389528937</v>
      </c>
      <c r="N470" s="13">
        <f t="shared" si="52"/>
        <v>0.46030297203865966</v>
      </c>
      <c r="O470" s="9">
        <f>RATE(M$324-B$324,,-B470,M470)</f>
        <v>1.4773579140130602E-2</v>
      </c>
      <c r="P470" s="30" t="s">
        <v>58</v>
      </c>
    </row>
    <row r="471" spans="1:16" s="170" customFormat="1">
      <c r="A471" s="169"/>
      <c r="B471" s="24"/>
      <c r="C471" s="13">
        <f t="shared" ref="C471:M471" si="53">C469/B469-1</f>
        <v>0.14250229372453704</v>
      </c>
      <c r="D471" s="13">
        <f t="shared" si="53"/>
        <v>-0.14836847950843168</v>
      </c>
      <c r="E471" s="13">
        <f t="shared" si="53"/>
        <v>0.15473807541648377</v>
      </c>
      <c r="F471" s="13">
        <f t="shared" si="53"/>
        <v>0.75854949921963222</v>
      </c>
      <c r="G471" s="13">
        <f t="shared" si="53"/>
        <v>0.27880372547284105</v>
      </c>
      <c r="H471" s="13">
        <f t="shared" si="53"/>
        <v>0.14082510084525857</v>
      </c>
      <c r="I471" s="13">
        <f t="shared" si="53"/>
        <v>8.9562727316468971E-2</v>
      </c>
      <c r="J471" s="13">
        <f t="shared" si="53"/>
        <v>0.16690579227728386</v>
      </c>
      <c r="K471" s="13">
        <f t="shared" si="53"/>
        <v>4.9565155076451095E-2</v>
      </c>
      <c r="L471" s="13">
        <f t="shared" si="53"/>
        <v>0.14307375404604583</v>
      </c>
      <c r="M471" s="13">
        <f t="shared" si="53"/>
        <v>0.14126181168479301</v>
      </c>
      <c r="N471" s="13">
        <f>N469/M469-1</f>
        <v>-0.31092101169729514</v>
      </c>
      <c r="O471" s="22"/>
      <c r="P471" s="18" t="s">
        <v>55</v>
      </c>
    </row>
    <row r="472" spans="1:16">
      <c r="B472" s="270" t="s">
        <v>59</v>
      </c>
      <c r="C472" s="271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2"/>
      <c r="O472" s="9"/>
      <c r="P472" s="3"/>
    </row>
    <row r="473" spans="1:16">
      <c r="B473" s="252" t="s">
        <v>1208</v>
      </c>
      <c r="C473" s="253"/>
      <c r="D473" s="253"/>
      <c r="E473" s="253"/>
      <c r="F473" s="253"/>
      <c r="G473" s="253"/>
      <c r="H473" s="253"/>
      <c r="I473" s="253"/>
      <c r="J473" s="253"/>
      <c r="K473" s="253"/>
      <c r="L473" s="253"/>
      <c r="M473" s="253"/>
      <c r="N473" s="254"/>
      <c r="O473" s="9"/>
      <c r="P473" s="3"/>
    </row>
    <row r="474" spans="1:16">
      <c r="B474" s="21" t="str">
        <f t="shared" ref="B474:N477" si="54">IFERROR(VLOOKUP($B$473,$130:$203,MATCH($P474&amp;"/"&amp;B$324,$128:$128,0),FALSE),"")</f>
        <v/>
      </c>
      <c r="C474" s="21" t="str">
        <f t="shared" si="54"/>
        <v/>
      </c>
      <c r="D474" s="21" t="str">
        <f t="shared" si="54"/>
        <v/>
      </c>
      <c r="E474" s="21" t="str">
        <f t="shared" si="54"/>
        <v/>
      </c>
      <c r="F474" s="21" t="str">
        <f t="shared" si="54"/>
        <v/>
      </c>
      <c r="G474" s="21" t="str">
        <f t="shared" si="54"/>
        <v/>
      </c>
      <c r="H474" s="21" t="str">
        <f t="shared" si="54"/>
        <v/>
      </c>
      <c r="I474" s="21" t="str">
        <f t="shared" si="54"/>
        <v/>
      </c>
      <c r="J474" s="21" t="str">
        <f t="shared" si="54"/>
        <v/>
      </c>
      <c r="K474" s="21" t="str">
        <f t="shared" si="54"/>
        <v/>
      </c>
      <c r="L474" s="21" t="str">
        <f t="shared" si="54"/>
        <v/>
      </c>
      <c r="M474" s="21" t="str">
        <f t="shared" si="54"/>
        <v/>
      </c>
      <c r="N474" s="21" t="str">
        <f t="shared" si="54"/>
        <v/>
      </c>
      <c r="O474" s="9"/>
      <c r="P474" s="12" t="s">
        <v>46</v>
      </c>
    </row>
    <row r="475" spans="1:16">
      <c r="B475" s="10" t="str">
        <f t="shared" si="54"/>
        <v/>
      </c>
      <c r="C475" s="10" t="str">
        <f t="shared" si="54"/>
        <v/>
      </c>
      <c r="D475" s="10" t="str">
        <f t="shared" si="54"/>
        <v/>
      </c>
      <c r="E475" s="10" t="str">
        <f t="shared" si="54"/>
        <v/>
      </c>
      <c r="F475" s="10" t="str">
        <f t="shared" si="54"/>
        <v/>
      </c>
      <c r="G475" s="10" t="str">
        <f t="shared" si="54"/>
        <v/>
      </c>
      <c r="H475" s="10" t="str">
        <f t="shared" si="54"/>
        <v/>
      </c>
      <c r="I475" s="10" t="str">
        <f t="shared" si="54"/>
        <v/>
      </c>
      <c r="J475" s="10" t="str">
        <f t="shared" si="54"/>
        <v/>
      </c>
      <c r="K475" s="10" t="str">
        <f t="shared" si="54"/>
        <v/>
      </c>
      <c r="L475" s="10" t="str">
        <f t="shared" si="54"/>
        <v/>
      </c>
      <c r="M475" s="10" t="str">
        <f t="shared" si="54"/>
        <v/>
      </c>
      <c r="N475" s="10" t="str">
        <f t="shared" si="54"/>
        <v/>
      </c>
      <c r="O475" s="9"/>
      <c r="P475" s="12" t="s">
        <v>47</v>
      </c>
    </row>
    <row r="476" spans="1:16">
      <c r="B476" s="10" t="str">
        <f t="shared" si="54"/>
        <v/>
      </c>
      <c r="C476" s="10" t="str">
        <f t="shared" si="54"/>
        <v/>
      </c>
      <c r="D476" s="10" t="str">
        <f t="shared" si="54"/>
        <v/>
      </c>
      <c r="E476" s="10" t="str">
        <f t="shared" si="54"/>
        <v/>
      </c>
      <c r="F476" s="10" t="str">
        <f t="shared" si="54"/>
        <v/>
      </c>
      <c r="G476" s="10" t="str">
        <f t="shared" si="54"/>
        <v/>
      </c>
      <c r="H476" s="10" t="str">
        <f t="shared" si="54"/>
        <v/>
      </c>
      <c r="I476" s="10" t="str">
        <f t="shared" si="54"/>
        <v/>
      </c>
      <c r="J476" s="10" t="str">
        <f t="shared" si="54"/>
        <v/>
      </c>
      <c r="K476" s="10" t="str">
        <f t="shared" si="54"/>
        <v/>
      </c>
      <c r="L476" s="10" t="str">
        <f t="shared" si="54"/>
        <v/>
      </c>
      <c r="M476" s="10" t="str">
        <f t="shared" si="54"/>
        <v/>
      </c>
      <c r="N476" s="10" t="str">
        <f t="shared" si="54"/>
        <v/>
      </c>
      <c r="O476" s="9"/>
      <c r="P476" s="12" t="s">
        <v>48</v>
      </c>
    </row>
    <row r="477" spans="1:16">
      <c r="B477" s="23" t="str">
        <f t="shared" si="54"/>
        <v/>
      </c>
      <c r="C477" s="23" t="str">
        <f t="shared" si="54"/>
        <v/>
      </c>
      <c r="D477" s="23" t="str">
        <f t="shared" si="54"/>
        <v/>
      </c>
      <c r="E477" s="23" t="str">
        <f t="shared" si="54"/>
        <v/>
      </c>
      <c r="F477" s="23" t="str">
        <f t="shared" si="54"/>
        <v/>
      </c>
      <c r="G477" s="23" t="str">
        <f t="shared" si="54"/>
        <v/>
      </c>
      <c r="H477" s="23" t="str">
        <f t="shared" si="54"/>
        <v/>
      </c>
      <c r="I477" s="23" t="str">
        <f t="shared" si="54"/>
        <v/>
      </c>
      <c r="J477" s="23" t="str">
        <f t="shared" si="54"/>
        <v/>
      </c>
      <c r="K477" s="23" t="str">
        <f t="shared" si="54"/>
        <v/>
      </c>
      <c r="L477" s="23" t="str">
        <f t="shared" si="54"/>
        <v/>
      </c>
      <c r="M477" s="23" t="str">
        <f t="shared" si="54"/>
        <v/>
      </c>
      <c r="N477" s="23" t="str">
        <f t="shared" si="54"/>
        <v/>
      </c>
      <c r="O477" s="9"/>
      <c r="P477" s="12" t="s">
        <v>54</v>
      </c>
    </row>
    <row r="478" spans="1:16">
      <c r="B478" s="23">
        <f>SUM(B474:B477)</f>
        <v>0</v>
      </c>
      <c r="C478" s="23">
        <f t="shared" ref="C478:M478" si="55">SUM(C474:C477)</f>
        <v>0</v>
      </c>
      <c r="D478" s="23">
        <f t="shared" si="55"/>
        <v>0</v>
      </c>
      <c r="E478" s="23">
        <f t="shared" si="55"/>
        <v>0</v>
      </c>
      <c r="F478" s="23">
        <f t="shared" si="55"/>
        <v>0</v>
      </c>
      <c r="G478" s="23">
        <f t="shared" si="55"/>
        <v>0</v>
      </c>
      <c r="H478" s="23">
        <f t="shared" si="55"/>
        <v>0</v>
      </c>
      <c r="I478" s="23">
        <f t="shared" si="55"/>
        <v>0</v>
      </c>
      <c r="J478" s="23">
        <f t="shared" si="55"/>
        <v>0</v>
      </c>
      <c r="K478" s="23">
        <f t="shared" si="55"/>
        <v>0</v>
      </c>
      <c r="L478" s="23">
        <f t="shared" si="55"/>
        <v>0</v>
      </c>
      <c r="M478" s="23">
        <f t="shared" si="55"/>
        <v>0</v>
      </c>
      <c r="N478" s="23" t="e">
        <f>IF(N475="",N474*4,IF(N476="",(N475+N474)*2,IF(N477="",((N476+N475+N474)/3)*4,SUM(N474:N477))))</f>
        <v>#VALUE!</v>
      </c>
      <c r="O478" s="9" t="e">
        <f>RATE(M$324-C$324,,-C478,M478)</f>
        <v>#NUM!</v>
      </c>
      <c r="P478" s="12" t="s">
        <v>49</v>
      </c>
    </row>
    <row r="479" spans="1:16">
      <c r="B479" s="13">
        <f t="shared" ref="B479:M479" si="56">+B478/(B$441+B$448)</f>
        <v>0</v>
      </c>
      <c r="C479" s="13">
        <f t="shared" si="56"/>
        <v>0</v>
      </c>
      <c r="D479" s="13">
        <f t="shared" si="56"/>
        <v>0</v>
      </c>
      <c r="E479" s="13">
        <f t="shared" si="56"/>
        <v>0</v>
      </c>
      <c r="F479" s="13">
        <f t="shared" si="56"/>
        <v>0</v>
      </c>
      <c r="G479" s="13">
        <f t="shared" si="56"/>
        <v>0</v>
      </c>
      <c r="H479" s="13">
        <f t="shared" si="56"/>
        <v>0</v>
      </c>
      <c r="I479" s="13">
        <f t="shared" si="56"/>
        <v>0</v>
      </c>
      <c r="J479" s="13">
        <f t="shared" si="56"/>
        <v>0</v>
      </c>
      <c r="K479" s="13">
        <f t="shared" si="56"/>
        <v>0</v>
      </c>
      <c r="L479" s="13">
        <f t="shared" si="56"/>
        <v>0</v>
      </c>
      <c r="M479" s="13">
        <f t="shared" si="56"/>
        <v>0</v>
      </c>
      <c r="N479" s="13" t="e">
        <f>+N478/(N$441+N$448)</f>
        <v>#VALUE!</v>
      </c>
      <c r="O479" s="9" t="e">
        <f>RATE(M$324-C$324,,-C479,M479)</f>
        <v>#NUM!</v>
      </c>
      <c r="P479" s="14" t="s">
        <v>50</v>
      </c>
    </row>
    <row r="480" spans="1:16" s="170" customFormat="1">
      <c r="A480" s="169"/>
      <c r="B480" s="24"/>
      <c r="C480" s="13" t="e">
        <f t="shared" ref="C480:M480" si="57">C478/B478-1</f>
        <v>#DIV/0!</v>
      </c>
      <c r="D480" s="13" t="e">
        <f t="shared" si="57"/>
        <v>#DIV/0!</v>
      </c>
      <c r="E480" s="13" t="e">
        <f t="shared" si="57"/>
        <v>#DIV/0!</v>
      </c>
      <c r="F480" s="13" t="e">
        <f t="shared" si="57"/>
        <v>#DIV/0!</v>
      </c>
      <c r="G480" s="13" t="e">
        <f t="shared" si="57"/>
        <v>#DIV/0!</v>
      </c>
      <c r="H480" s="13" t="e">
        <f t="shared" si="57"/>
        <v>#DIV/0!</v>
      </c>
      <c r="I480" s="13" t="e">
        <f t="shared" si="57"/>
        <v>#DIV/0!</v>
      </c>
      <c r="J480" s="13" t="e">
        <f t="shared" si="57"/>
        <v>#DIV/0!</v>
      </c>
      <c r="K480" s="13" t="e">
        <f t="shared" si="57"/>
        <v>#DIV/0!</v>
      </c>
      <c r="L480" s="13" t="e">
        <f t="shared" si="57"/>
        <v>#DIV/0!</v>
      </c>
      <c r="M480" s="13" t="e">
        <f t="shared" si="57"/>
        <v>#DIV/0!</v>
      </c>
      <c r="N480" s="13" t="e">
        <f>N478/M478-1</f>
        <v>#VALUE!</v>
      </c>
      <c r="O480" s="22"/>
      <c r="P480" s="18" t="s">
        <v>55</v>
      </c>
    </row>
    <row r="481" spans="1:16">
      <c r="B481" s="252" t="s">
        <v>1047</v>
      </c>
      <c r="C481" s="253"/>
      <c r="D481" s="253"/>
      <c r="E481" s="253"/>
      <c r="F481" s="253"/>
      <c r="G481" s="253"/>
      <c r="H481" s="253"/>
      <c r="I481" s="253"/>
      <c r="J481" s="253"/>
      <c r="K481" s="253"/>
      <c r="L481" s="253"/>
      <c r="M481" s="253"/>
      <c r="N481" s="254"/>
      <c r="O481" s="9"/>
      <c r="P481" s="3"/>
    </row>
    <row r="482" spans="1:16">
      <c r="B482" s="21">
        <f t="shared" ref="B482:N485" si="58">IFERROR(VLOOKUP($B$481,$130:$203,MATCH($P482&amp;"/"&amp;B$324,$128:$128,0),FALSE),"")</f>
        <v>0</v>
      </c>
      <c r="C482" s="21">
        <f t="shared" si="58"/>
        <v>0</v>
      </c>
      <c r="D482" s="21">
        <f t="shared" si="58"/>
        <v>439492</v>
      </c>
      <c r="E482" s="21">
        <f t="shared" si="58"/>
        <v>520567</v>
      </c>
      <c r="F482" s="21">
        <f t="shared" si="58"/>
        <v>581574</v>
      </c>
      <c r="G482" s="21">
        <f t="shared" si="58"/>
        <v>714727</v>
      </c>
      <c r="H482" s="21">
        <f t="shared" si="58"/>
        <v>807495</v>
      </c>
      <c r="I482" s="21">
        <f t="shared" si="58"/>
        <v>862784</v>
      </c>
      <c r="J482" s="21">
        <f t="shared" si="58"/>
        <v>976676</v>
      </c>
      <c r="K482" s="21">
        <f t="shared" si="58"/>
        <v>1053690</v>
      </c>
      <c r="L482" s="21">
        <f t="shared" si="58"/>
        <v>1203020</v>
      </c>
      <c r="M482" s="21">
        <f t="shared" si="58"/>
        <v>1420991</v>
      </c>
      <c r="N482" s="21">
        <f t="shared" si="58"/>
        <v>1723543</v>
      </c>
      <c r="O482" s="9"/>
      <c r="P482" s="12" t="s">
        <v>46</v>
      </c>
    </row>
    <row r="483" spans="1:16">
      <c r="B483" s="10">
        <f t="shared" si="58"/>
        <v>0</v>
      </c>
      <c r="C483" s="10">
        <f t="shared" si="58"/>
        <v>433912</v>
      </c>
      <c r="D483" s="10">
        <f t="shared" si="58"/>
        <v>415094</v>
      </c>
      <c r="E483" s="10">
        <f t="shared" si="58"/>
        <v>553151</v>
      </c>
      <c r="F483" s="10">
        <f t="shared" si="58"/>
        <v>607711</v>
      </c>
      <c r="G483" s="10">
        <f t="shared" si="58"/>
        <v>787995</v>
      </c>
      <c r="H483" s="10">
        <f t="shared" si="58"/>
        <v>828774</v>
      </c>
      <c r="I483" s="10">
        <f t="shared" si="58"/>
        <v>857544</v>
      </c>
      <c r="J483" s="10">
        <f t="shared" si="58"/>
        <v>1009843</v>
      </c>
      <c r="K483" s="10">
        <f t="shared" si="58"/>
        <v>1196851</v>
      </c>
      <c r="L483" s="10">
        <f t="shared" si="58"/>
        <v>1438141</v>
      </c>
      <c r="M483" s="10">
        <f t="shared" si="58"/>
        <v>1815236</v>
      </c>
      <c r="N483" s="10">
        <f t="shared" si="58"/>
        <v>1205011</v>
      </c>
      <c r="O483" s="9"/>
      <c r="P483" s="12" t="s">
        <v>47</v>
      </c>
    </row>
    <row r="484" spans="1:16">
      <c r="B484" s="10">
        <f t="shared" si="58"/>
        <v>0</v>
      </c>
      <c r="C484" s="10">
        <f t="shared" si="58"/>
        <v>421765</v>
      </c>
      <c r="D484" s="10">
        <f t="shared" si="58"/>
        <v>476683</v>
      </c>
      <c r="E484" s="10">
        <f t="shared" si="58"/>
        <v>558479</v>
      </c>
      <c r="F484" s="10">
        <f t="shared" si="58"/>
        <v>592916</v>
      </c>
      <c r="G484" s="10">
        <f t="shared" si="58"/>
        <v>741600</v>
      </c>
      <c r="H484" s="10">
        <f t="shared" si="58"/>
        <v>800599</v>
      </c>
      <c r="I484" s="10">
        <f t="shared" si="58"/>
        <v>961215</v>
      </c>
      <c r="J484" s="10">
        <f t="shared" si="58"/>
        <v>1090981</v>
      </c>
      <c r="K484" s="10">
        <f t="shared" si="58"/>
        <v>1159829</v>
      </c>
      <c r="L484" s="10">
        <f t="shared" si="58"/>
        <v>1598028</v>
      </c>
      <c r="M484" s="10">
        <f t="shared" si="58"/>
        <v>1636736</v>
      </c>
      <c r="N484" s="10">
        <f t="shared" si="58"/>
        <v>1043915</v>
      </c>
      <c r="O484" s="9"/>
      <c r="P484" s="12" t="s">
        <v>48</v>
      </c>
    </row>
    <row r="485" spans="1:16">
      <c r="B485" s="23">
        <f t="shared" si="58"/>
        <v>0</v>
      </c>
      <c r="C485" s="23">
        <f t="shared" si="58"/>
        <v>752433.37</v>
      </c>
      <c r="D485" s="23">
        <f t="shared" si="58"/>
        <v>679318.75</v>
      </c>
      <c r="E485" s="23">
        <f t="shared" si="58"/>
        <v>777926.02</v>
      </c>
      <c r="F485" s="23">
        <f t="shared" si="58"/>
        <v>958726.15</v>
      </c>
      <c r="G485" s="23">
        <f t="shared" si="58"/>
        <v>1201222.82</v>
      </c>
      <c r="H485" s="23">
        <f t="shared" si="58"/>
        <v>1229869.68</v>
      </c>
      <c r="I485" s="23">
        <f t="shared" si="58"/>
        <v>1348922.76</v>
      </c>
      <c r="J485" s="23">
        <f t="shared" si="58"/>
        <v>1328912.98</v>
      </c>
      <c r="K485" s="23">
        <f t="shared" si="58"/>
        <v>1699568.62</v>
      </c>
      <c r="L485" s="23">
        <f t="shared" si="58"/>
        <v>1875103.6</v>
      </c>
      <c r="M485" s="23">
        <f t="shared" si="58"/>
        <v>1944565.81</v>
      </c>
      <c r="N485" s="23">
        <f t="shared" si="58"/>
        <v>1563053.28</v>
      </c>
      <c r="O485" s="9"/>
      <c r="P485" s="12" t="s">
        <v>54</v>
      </c>
    </row>
    <row r="486" spans="1:16">
      <c r="B486" s="23">
        <f>SUM(B482:B485)</f>
        <v>0</v>
      </c>
      <c r="C486" s="23">
        <f t="shared" ref="C486:M486" si="59">SUM(C482:C485)</f>
        <v>1608110.37</v>
      </c>
      <c r="D486" s="23">
        <f t="shared" si="59"/>
        <v>2010587.75</v>
      </c>
      <c r="E486" s="23">
        <f t="shared" si="59"/>
        <v>2410123.02</v>
      </c>
      <c r="F486" s="23">
        <f t="shared" si="59"/>
        <v>2740927.15</v>
      </c>
      <c r="G486" s="23">
        <f t="shared" si="59"/>
        <v>3445544.8200000003</v>
      </c>
      <c r="H486" s="23">
        <f t="shared" si="59"/>
        <v>3666737.6799999997</v>
      </c>
      <c r="I486" s="23">
        <f t="shared" si="59"/>
        <v>4030465.76</v>
      </c>
      <c r="J486" s="23">
        <f t="shared" si="59"/>
        <v>4406412.9800000004</v>
      </c>
      <c r="K486" s="23">
        <f t="shared" si="59"/>
        <v>5109938.62</v>
      </c>
      <c r="L486" s="23">
        <f t="shared" si="59"/>
        <v>6114292.5999999996</v>
      </c>
      <c r="M486" s="23">
        <f t="shared" si="59"/>
        <v>6817528.8100000005</v>
      </c>
      <c r="N486" s="23">
        <f>IF(N483="",N482*4,IF(N484="",(N483+N482)*2,IF(N485="",((N484+N483+N482)/3)*4,SUM(N482:N485))))</f>
        <v>5535522.2800000003</v>
      </c>
      <c r="O486" s="9">
        <f>RATE(M$324-C$324,,-C486,M486)</f>
        <v>0.15539667378226737</v>
      </c>
      <c r="P486" s="12" t="s">
        <v>49</v>
      </c>
    </row>
    <row r="487" spans="1:16">
      <c r="B487" s="13">
        <f t="shared" ref="B487:N487" si="60">+B486/(B$441+B$448)</f>
        <v>0</v>
      </c>
      <c r="C487" s="13">
        <f t="shared" si="60"/>
        <v>0.10197515579339288</v>
      </c>
      <c r="D487" s="13">
        <f t="shared" si="60"/>
        <v>0.16934717064754604</v>
      </c>
      <c r="E487" s="13">
        <f t="shared" si="60"/>
        <v>0.18538604197661879</v>
      </c>
      <c r="F487" s="13">
        <f t="shared" si="60"/>
        <v>0.14026571838448151</v>
      </c>
      <c r="G487" s="13">
        <f t="shared" si="60"/>
        <v>0.15811939468587763</v>
      </c>
      <c r="H487" s="13">
        <f t="shared" si="60"/>
        <v>0.15279722227730569</v>
      </c>
      <c r="I487" s="13">
        <f t="shared" si="60"/>
        <v>0.15578576540650191</v>
      </c>
      <c r="J487" s="13">
        <f t="shared" si="60"/>
        <v>0.15069467054625008</v>
      </c>
      <c r="K487" s="13">
        <f t="shared" si="60"/>
        <v>0.1476123509889653</v>
      </c>
      <c r="L487" s="13">
        <f t="shared" si="60"/>
        <v>0.16770972078582536</v>
      </c>
      <c r="M487" s="13">
        <f t="shared" si="60"/>
        <v>0.17733706689399595</v>
      </c>
      <c r="N487" s="13">
        <f t="shared" si="60"/>
        <v>0.17118184718170365</v>
      </c>
      <c r="O487" s="9">
        <f>RATE(M$324-C$324,,-C487,M487)</f>
        <v>5.6891765837333796E-2</v>
      </c>
      <c r="P487" s="14" t="s">
        <v>50</v>
      </c>
    </row>
    <row r="488" spans="1:16" s="170" customFormat="1">
      <c r="A488" s="169"/>
      <c r="B488" s="24"/>
      <c r="C488" s="13" t="e">
        <f t="shared" ref="C488:M488" si="61">C486/B486-1</f>
        <v>#DIV/0!</v>
      </c>
      <c r="D488" s="13">
        <f t="shared" si="61"/>
        <v>0.2502796993965033</v>
      </c>
      <c r="E488" s="13">
        <f t="shared" si="61"/>
        <v>0.19871565913997036</v>
      </c>
      <c r="F488" s="13">
        <f t="shared" si="61"/>
        <v>0.13725611815449978</v>
      </c>
      <c r="G488" s="13">
        <f t="shared" si="61"/>
        <v>0.25707274635154032</v>
      </c>
      <c r="H488" s="13">
        <f t="shared" si="61"/>
        <v>6.4196773385754247E-2</v>
      </c>
      <c r="I488" s="13">
        <f t="shared" si="61"/>
        <v>9.9196646104228625E-2</v>
      </c>
      <c r="J488" s="13">
        <f t="shared" si="61"/>
        <v>9.3276371115977641E-2</v>
      </c>
      <c r="K488" s="13">
        <f t="shared" si="61"/>
        <v>0.15965948793115614</v>
      </c>
      <c r="L488" s="13">
        <f t="shared" si="61"/>
        <v>0.19654912802064128</v>
      </c>
      <c r="M488" s="13">
        <f t="shared" si="61"/>
        <v>0.11501513846426015</v>
      </c>
      <c r="N488" s="13">
        <f>N486/M486-1</f>
        <v>-0.18804563438287847</v>
      </c>
      <c r="O488" s="22"/>
      <c r="P488" s="18" t="s">
        <v>55</v>
      </c>
    </row>
    <row r="489" spans="1:16">
      <c r="B489" s="270" t="s">
        <v>1046</v>
      </c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  <c r="M489" s="271"/>
      <c r="N489" s="272"/>
      <c r="O489" s="9"/>
      <c r="P489" s="3"/>
    </row>
    <row r="490" spans="1:16">
      <c r="B490" s="21">
        <f t="shared" ref="B490:N493" si="62">IFERROR(VLOOKUP($B$489,$130:$203,MATCH($P490&amp;"/"&amp;B$324,$128:$128,0),FALSE),"")</f>
        <v>284708</v>
      </c>
      <c r="C490" s="21">
        <f t="shared" si="62"/>
        <v>385460</v>
      </c>
      <c r="D490" s="21">
        <f t="shared" si="62"/>
        <v>439492</v>
      </c>
      <c r="E490" s="21">
        <f t="shared" si="62"/>
        <v>520567</v>
      </c>
      <c r="F490" s="21">
        <f t="shared" si="62"/>
        <v>581574</v>
      </c>
      <c r="G490" s="21">
        <f t="shared" si="62"/>
        <v>714727</v>
      </c>
      <c r="H490" s="21">
        <f t="shared" si="62"/>
        <v>807495</v>
      </c>
      <c r="I490" s="21">
        <f t="shared" si="62"/>
        <v>862784</v>
      </c>
      <c r="J490" s="21">
        <f t="shared" si="62"/>
        <v>976676</v>
      </c>
      <c r="K490" s="21">
        <f t="shared" si="62"/>
        <v>1053690</v>
      </c>
      <c r="L490" s="21">
        <f t="shared" si="62"/>
        <v>1203020</v>
      </c>
      <c r="M490" s="21">
        <f t="shared" si="62"/>
        <v>1420991</v>
      </c>
      <c r="N490" s="21">
        <f t="shared" si="62"/>
        <v>1723543</v>
      </c>
      <c r="O490" s="9"/>
      <c r="P490" s="12" t="s">
        <v>46</v>
      </c>
    </row>
    <row r="491" spans="1:16">
      <c r="B491" s="10">
        <f t="shared" si="62"/>
        <v>390870</v>
      </c>
      <c r="C491" s="10">
        <f t="shared" si="62"/>
        <v>433912</v>
      </c>
      <c r="D491" s="10">
        <f t="shared" si="62"/>
        <v>415094</v>
      </c>
      <c r="E491" s="10">
        <f t="shared" si="62"/>
        <v>553151</v>
      </c>
      <c r="F491" s="10">
        <f t="shared" si="62"/>
        <v>607711</v>
      </c>
      <c r="G491" s="10">
        <f t="shared" si="62"/>
        <v>787995</v>
      </c>
      <c r="H491" s="10">
        <f t="shared" si="62"/>
        <v>828774</v>
      </c>
      <c r="I491" s="10">
        <f t="shared" si="62"/>
        <v>857544</v>
      </c>
      <c r="J491" s="10">
        <f t="shared" si="62"/>
        <v>1009843</v>
      </c>
      <c r="K491" s="10">
        <f t="shared" si="62"/>
        <v>1196851</v>
      </c>
      <c r="L491" s="10">
        <f t="shared" si="62"/>
        <v>1438141</v>
      </c>
      <c r="M491" s="10">
        <f t="shared" si="62"/>
        <v>1815236</v>
      </c>
      <c r="N491" s="10">
        <f t="shared" si="62"/>
        <v>1205011</v>
      </c>
      <c r="O491" s="9"/>
      <c r="P491" s="12" t="s">
        <v>47</v>
      </c>
    </row>
    <row r="492" spans="1:16">
      <c r="B492" s="10">
        <f t="shared" si="62"/>
        <v>358023</v>
      </c>
      <c r="C492" s="10">
        <f t="shared" si="62"/>
        <v>421765</v>
      </c>
      <c r="D492" s="10">
        <f t="shared" si="62"/>
        <v>476683</v>
      </c>
      <c r="E492" s="10">
        <f t="shared" si="62"/>
        <v>558479</v>
      </c>
      <c r="F492" s="10">
        <f t="shared" si="62"/>
        <v>592916</v>
      </c>
      <c r="G492" s="10">
        <f t="shared" si="62"/>
        <v>741600</v>
      </c>
      <c r="H492" s="10">
        <f t="shared" si="62"/>
        <v>800599</v>
      </c>
      <c r="I492" s="10">
        <f t="shared" si="62"/>
        <v>961215</v>
      </c>
      <c r="J492" s="10">
        <f t="shared" si="62"/>
        <v>1090981</v>
      </c>
      <c r="K492" s="10">
        <f t="shared" si="62"/>
        <v>1159829</v>
      </c>
      <c r="L492" s="10">
        <f t="shared" si="62"/>
        <v>1598028</v>
      </c>
      <c r="M492" s="10">
        <f t="shared" si="62"/>
        <v>1636736</v>
      </c>
      <c r="N492" s="10">
        <f t="shared" si="62"/>
        <v>1043915</v>
      </c>
      <c r="O492" s="9"/>
      <c r="P492" s="12" t="s">
        <v>48</v>
      </c>
    </row>
    <row r="493" spans="1:16">
      <c r="B493" s="23">
        <f t="shared" si="62"/>
        <v>517934</v>
      </c>
      <c r="C493" s="23">
        <f t="shared" si="62"/>
        <v>752433.37</v>
      </c>
      <c r="D493" s="23">
        <f t="shared" si="62"/>
        <v>679318.75</v>
      </c>
      <c r="E493" s="23">
        <f t="shared" si="62"/>
        <v>777926.02</v>
      </c>
      <c r="F493" s="23">
        <f t="shared" si="62"/>
        <v>958726.15</v>
      </c>
      <c r="G493" s="23">
        <f t="shared" si="62"/>
        <v>1201222.82</v>
      </c>
      <c r="H493" s="23">
        <f t="shared" si="62"/>
        <v>1229869.68</v>
      </c>
      <c r="I493" s="23">
        <f t="shared" si="62"/>
        <v>1348922.76</v>
      </c>
      <c r="J493" s="23">
        <f t="shared" si="62"/>
        <v>1328912.98</v>
      </c>
      <c r="K493" s="23">
        <f t="shared" si="62"/>
        <v>1699568.62</v>
      </c>
      <c r="L493" s="23">
        <f t="shared" si="62"/>
        <v>1875103.6</v>
      </c>
      <c r="M493" s="23">
        <f t="shared" si="62"/>
        <v>1944565.81</v>
      </c>
      <c r="N493" s="23">
        <f t="shared" si="62"/>
        <v>1563053.28</v>
      </c>
      <c r="O493" s="9"/>
      <c r="P493" s="12" t="s">
        <v>54</v>
      </c>
    </row>
    <row r="494" spans="1:16">
      <c r="B494" s="31">
        <f t="shared" ref="B494:M494" si="63">SUM(B490:B493)</f>
        <v>1551535</v>
      </c>
      <c r="C494" s="31">
        <f t="shared" si="63"/>
        <v>1993570.37</v>
      </c>
      <c r="D494" s="31">
        <f t="shared" si="63"/>
        <v>2010587.75</v>
      </c>
      <c r="E494" s="31">
        <f t="shared" si="63"/>
        <v>2410123.02</v>
      </c>
      <c r="F494" s="31">
        <f t="shared" si="63"/>
        <v>2740927.15</v>
      </c>
      <c r="G494" s="31">
        <f t="shared" si="63"/>
        <v>3445544.8200000003</v>
      </c>
      <c r="H494" s="31">
        <f t="shared" si="63"/>
        <v>3666737.6799999997</v>
      </c>
      <c r="I494" s="31">
        <f t="shared" si="63"/>
        <v>4030465.76</v>
      </c>
      <c r="J494" s="31">
        <f t="shared" si="63"/>
        <v>4406412.9800000004</v>
      </c>
      <c r="K494" s="31">
        <f t="shared" si="63"/>
        <v>5109938.62</v>
      </c>
      <c r="L494" s="31">
        <f t="shared" si="63"/>
        <v>6114292.5999999996</v>
      </c>
      <c r="M494" s="31">
        <f t="shared" si="63"/>
        <v>6817528.8100000005</v>
      </c>
      <c r="N494" s="31">
        <f>IF(N491="",N490*4,IF(N492="",(N491+N490)*2,IF(N493="",((N492+N491+N490)/3)*4,SUM(N490:N493))))</f>
        <v>5535522.2800000003</v>
      </c>
      <c r="O494" s="9">
        <f>RATE(M$324-C$324,,-C494,M494)</f>
        <v>0.13083577979096817</v>
      </c>
      <c r="P494" s="12" t="s">
        <v>49</v>
      </c>
    </row>
    <row r="495" spans="1:16">
      <c r="B495" s="27">
        <f t="shared" ref="B495:N495" si="64">+B494/(B$441+B$448)</f>
        <v>0.1637099477585538</v>
      </c>
      <c r="C495" s="13">
        <f t="shared" si="64"/>
        <v>0.12641834345352918</v>
      </c>
      <c r="D495" s="13">
        <f t="shared" si="64"/>
        <v>0.16934717064754604</v>
      </c>
      <c r="E495" s="13">
        <f t="shared" si="64"/>
        <v>0.18538604197661879</v>
      </c>
      <c r="F495" s="13">
        <f t="shared" si="64"/>
        <v>0.14026571838448151</v>
      </c>
      <c r="G495" s="13">
        <f t="shared" si="64"/>
        <v>0.15811939468587763</v>
      </c>
      <c r="H495" s="13">
        <f t="shared" si="64"/>
        <v>0.15279722227730569</v>
      </c>
      <c r="I495" s="13">
        <f t="shared" si="64"/>
        <v>0.15578576540650191</v>
      </c>
      <c r="J495" s="13">
        <f t="shared" si="64"/>
        <v>0.15069467054625008</v>
      </c>
      <c r="K495" s="13">
        <f t="shared" si="64"/>
        <v>0.1476123509889653</v>
      </c>
      <c r="L495" s="13">
        <f t="shared" si="64"/>
        <v>0.16770972078582536</v>
      </c>
      <c r="M495" s="13">
        <f t="shared" si="64"/>
        <v>0.17733706689399595</v>
      </c>
      <c r="N495" s="13">
        <f t="shared" si="64"/>
        <v>0.17118184718170365</v>
      </c>
      <c r="O495" s="9">
        <f>RATE(M$324-C$324,,-C495,M495)</f>
        <v>3.4424844121225602E-2</v>
      </c>
      <c r="P495" s="14" t="s">
        <v>50</v>
      </c>
    </row>
    <row r="496" spans="1:16" s="170" customFormat="1">
      <c r="A496" s="169"/>
      <c r="B496" s="24"/>
      <c r="C496" s="13">
        <f t="shared" ref="C496:M496" si="65">C494/B494-1</f>
        <v>0.28490196482837971</v>
      </c>
      <c r="D496" s="13">
        <f t="shared" si="65"/>
        <v>8.5361320854702161E-3</v>
      </c>
      <c r="E496" s="13">
        <f t="shared" si="65"/>
        <v>0.19871565913997036</v>
      </c>
      <c r="F496" s="13">
        <f t="shared" si="65"/>
        <v>0.13725611815449978</v>
      </c>
      <c r="G496" s="13">
        <f t="shared" si="65"/>
        <v>0.25707274635154032</v>
      </c>
      <c r="H496" s="13">
        <f t="shared" si="65"/>
        <v>6.4196773385754247E-2</v>
      </c>
      <c r="I496" s="13">
        <f t="shared" si="65"/>
        <v>9.9196646104228625E-2</v>
      </c>
      <c r="J496" s="13">
        <f t="shared" si="65"/>
        <v>9.3276371115977641E-2</v>
      </c>
      <c r="K496" s="13">
        <f t="shared" si="65"/>
        <v>0.15965948793115614</v>
      </c>
      <c r="L496" s="13">
        <f t="shared" si="65"/>
        <v>0.19654912802064128</v>
      </c>
      <c r="M496" s="13">
        <f t="shared" si="65"/>
        <v>0.11501513846426015</v>
      </c>
      <c r="N496" s="13">
        <f>N494/M494-1</f>
        <v>-0.18804563438287847</v>
      </c>
      <c r="O496" s="22"/>
      <c r="P496" s="18" t="s">
        <v>55</v>
      </c>
    </row>
    <row r="497" spans="1:16">
      <c r="B497" s="252" t="s">
        <v>41</v>
      </c>
      <c r="C497" s="253"/>
      <c r="D497" s="253"/>
      <c r="E497" s="253"/>
      <c r="F497" s="253"/>
      <c r="G497" s="253"/>
      <c r="H497" s="253"/>
      <c r="I497" s="253"/>
      <c r="J497" s="253"/>
      <c r="K497" s="253"/>
      <c r="L497" s="253"/>
      <c r="M497" s="253"/>
      <c r="N497" s="254"/>
      <c r="O497" s="9"/>
      <c r="P497" s="3"/>
    </row>
    <row r="498" spans="1:16">
      <c r="B498" s="21">
        <f t="shared" ref="B498:N501" si="66">IFERROR(VLOOKUP($B$497,$130:$203,MATCH($P498&amp;"/"&amp;B$324,$128:$128,0),FALSE),"")</f>
        <v>0</v>
      </c>
      <c r="C498" s="21">
        <f t="shared" si="66"/>
        <v>0</v>
      </c>
      <c r="D498" s="21">
        <f t="shared" si="66"/>
        <v>0</v>
      </c>
      <c r="E498" s="21">
        <f t="shared" si="66"/>
        <v>0</v>
      </c>
      <c r="F498" s="21">
        <f t="shared" si="66"/>
        <v>0</v>
      </c>
      <c r="G498" s="21">
        <f t="shared" si="66"/>
        <v>0</v>
      </c>
      <c r="H498" s="21">
        <f t="shared" si="66"/>
        <v>0</v>
      </c>
      <c r="I498" s="21">
        <f t="shared" si="66"/>
        <v>0</v>
      </c>
      <c r="J498" s="21">
        <f t="shared" si="66"/>
        <v>0</v>
      </c>
      <c r="K498" s="21">
        <f t="shared" si="66"/>
        <v>0</v>
      </c>
      <c r="L498" s="21">
        <f t="shared" si="66"/>
        <v>0</v>
      </c>
      <c r="M498" s="21">
        <f t="shared" si="66"/>
        <v>0</v>
      </c>
      <c r="N498" s="21">
        <f t="shared" si="66"/>
        <v>0</v>
      </c>
      <c r="O498" s="9"/>
      <c r="P498" s="12" t="s">
        <v>46</v>
      </c>
    </row>
    <row r="499" spans="1:16">
      <c r="B499" s="10">
        <f t="shared" si="66"/>
        <v>0</v>
      </c>
      <c r="C499" s="10">
        <f t="shared" si="66"/>
        <v>0</v>
      </c>
      <c r="D499" s="10">
        <f t="shared" si="66"/>
        <v>0</v>
      </c>
      <c r="E499" s="10">
        <f t="shared" si="66"/>
        <v>0</v>
      </c>
      <c r="F499" s="10">
        <f t="shared" si="66"/>
        <v>0</v>
      </c>
      <c r="G499" s="10">
        <f t="shared" si="66"/>
        <v>0</v>
      </c>
      <c r="H499" s="10">
        <f t="shared" si="66"/>
        <v>0</v>
      </c>
      <c r="I499" s="10">
        <f t="shared" si="66"/>
        <v>0</v>
      </c>
      <c r="J499" s="10">
        <f t="shared" si="66"/>
        <v>0</v>
      </c>
      <c r="K499" s="10">
        <f t="shared" si="66"/>
        <v>0</v>
      </c>
      <c r="L499" s="10">
        <f t="shared" si="66"/>
        <v>0</v>
      </c>
      <c r="M499" s="10">
        <f t="shared" si="66"/>
        <v>0</v>
      </c>
      <c r="N499" s="10">
        <f t="shared" si="66"/>
        <v>0</v>
      </c>
      <c r="O499" s="9"/>
      <c r="P499" s="12" t="s">
        <v>47</v>
      </c>
    </row>
    <row r="500" spans="1:16">
      <c r="B500" s="10">
        <f t="shared" si="66"/>
        <v>0</v>
      </c>
      <c r="C500" s="10">
        <f t="shared" si="66"/>
        <v>0</v>
      </c>
      <c r="D500" s="10">
        <f t="shared" si="66"/>
        <v>0</v>
      </c>
      <c r="E500" s="10">
        <f t="shared" si="66"/>
        <v>0</v>
      </c>
      <c r="F500" s="10">
        <f t="shared" si="66"/>
        <v>0</v>
      </c>
      <c r="G500" s="10">
        <f t="shared" si="66"/>
        <v>0</v>
      </c>
      <c r="H500" s="10">
        <f t="shared" si="66"/>
        <v>0</v>
      </c>
      <c r="I500" s="10">
        <f t="shared" si="66"/>
        <v>0</v>
      </c>
      <c r="J500" s="10">
        <f t="shared" si="66"/>
        <v>0</v>
      </c>
      <c r="K500" s="10">
        <f t="shared" si="66"/>
        <v>0</v>
      </c>
      <c r="L500" s="10">
        <f t="shared" si="66"/>
        <v>0</v>
      </c>
      <c r="M500" s="10">
        <f t="shared" si="66"/>
        <v>0</v>
      </c>
      <c r="N500" s="10">
        <f t="shared" si="66"/>
        <v>0</v>
      </c>
      <c r="O500" s="9"/>
      <c r="P500" s="12" t="s">
        <v>48</v>
      </c>
    </row>
    <row r="501" spans="1:16">
      <c r="B501" s="23">
        <f t="shared" si="66"/>
        <v>0</v>
      </c>
      <c r="C501" s="23">
        <f t="shared" si="66"/>
        <v>0</v>
      </c>
      <c r="D501" s="23">
        <f t="shared" si="66"/>
        <v>0</v>
      </c>
      <c r="E501" s="23">
        <f t="shared" si="66"/>
        <v>0</v>
      </c>
      <c r="F501" s="23">
        <f t="shared" si="66"/>
        <v>0</v>
      </c>
      <c r="G501" s="23">
        <f t="shared" si="66"/>
        <v>0</v>
      </c>
      <c r="H501" s="23">
        <f t="shared" si="66"/>
        <v>0</v>
      </c>
      <c r="I501" s="23">
        <f t="shared" si="66"/>
        <v>0</v>
      </c>
      <c r="J501" s="23">
        <f t="shared" si="66"/>
        <v>0</v>
      </c>
      <c r="K501" s="23">
        <f t="shared" si="66"/>
        <v>0</v>
      </c>
      <c r="L501" s="23">
        <f t="shared" si="66"/>
        <v>0</v>
      </c>
      <c r="M501" s="23">
        <f t="shared" si="66"/>
        <v>0</v>
      </c>
      <c r="N501" s="23">
        <f t="shared" si="66"/>
        <v>0</v>
      </c>
      <c r="O501" s="9"/>
      <c r="P501" s="12" t="s">
        <v>54</v>
      </c>
    </row>
    <row r="502" spans="1:16">
      <c r="B502" s="23">
        <f>SUM(B498:B501)</f>
        <v>0</v>
      </c>
      <c r="C502" s="23">
        <f t="shared" ref="C502:M502" si="67">SUM(C498:C501)</f>
        <v>0</v>
      </c>
      <c r="D502" s="23">
        <f t="shared" si="67"/>
        <v>0</v>
      </c>
      <c r="E502" s="23">
        <f t="shared" si="67"/>
        <v>0</v>
      </c>
      <c r="F502" s="23">
        <f t="shared" si="67"/>
        <v>0</v>
      </c>
      <c r="G502" s="23">
        <f t="shared" si="67"/>
        <v>0</v>
      </c>
      <c r="H502" s="23">
        <f t="shared" si="67"/>
        <v>0</v>
      </c>
      <c r="I502" s="23">
        <f t="shared" si="67"/>
        <v>0</v>
      </c>
      <c r="J502" s="23">
        <f t="shared" si="67"/>
        <v>0</v>
      </c>
      <c r="K502" s="23">
        <f t="shared" si="67"/>
        <v>0</v>
      </c>
      <c r="L502" s="23">
        <f t="shared" si="67"/>
        <v>0</v>
      </c>
      <c r="M502" s="23">
        <f t="shared" si="67"/>
        <v>0</v>
      </c>
      <c r="N502" s="23">
        <f>IF(N499="",N498*4,IF(N500="",(N499+N498)*2,IF(N501="",((N500+N499+N498)/3)*4,SUM(N498:N501))))</f>
        <v>0</v>
      </c>
      <c r="O502" s="9" t="e">
        <f>RATE(M$324-C$324,,-C502,M502)</f>
        <v>#NUM!</v>
      </c>
      <c r="P502" s="12" t="s">
        <v>49</v>
      </c>
    </row>
    <row r="503" spans="1:16">
      <c r="B503" s="27">
        <f t="shared" ref="B503:N503" si="68">+B502/(B$441+B$448)</f>
        <v>0</v>
      </c>
      <c r="C503" s="28">
        <f t="shared" si="68"/>
        <v>0</v>
      </c>
      <c r="D503" s="28">
        <f t="shared" si="68"/>
        <v>0</v>
      </c>
      <c r="E503" s="28">
        <f t="shared" si="68"/>
        <v>0</v>
      </c>
      <c r="F503" s="28">
        <f t="shared" si="68"/>
        <v>0</v>
      </c>
      <c r="G503" s="28">
        <f t="shared" si="68"/>
        <v>0</v>
      </c>
      <c r="H503" s="28">
        <f t="shared" si="68"/>
        <v>0</v>
      </c>
      <c r="I503" s="28">
        <f t="shared" si="68"/>
        <v>0</v>
      </c>
      <c r="J503" s="28">
        <f t="shared" si="68"/>
        <v>0</v>
      </c>
      <c r="K503" s="28">
        <f t="shared" si="68"/>
        <v>0</v>
      </c>
      <c r="L503" s="28">
        <f t="shared" si="68"/>
        <v>0</v>
      </c>
      <c r="M503" s="28">
        <f t="shared" si="68"/>
        <v>0</v>
      </c>
      <c r="N503" s="29">
        <f t="shared" si="68"/>
        <v>0</v>
      </c>
      <c r="O503" s="9" t="e">
        <f>RATE(M$324-C$324,,-C503,M503)</f>
        <v>#NUM!</v>
      </c>
      <c r="P503" s="14" t="s">
        <v>50</v>
      </c>
    </row>
    <row r="504" spans="1:16">
      <c r="B504" s="246" t="s">
        <v>60</v>
      </c>
      <c r="C504" s="247"/>
      <c r="D504" s="247"/>
      <c r="E504" s="247"/>
      <c r="F504" s="247"/>
      <c r="G504" s="247"/>
      <c r="H504" s="247"/>
      <c r="I504" s="247"/>
      <c r="J504" s="247"/>
      <c r="K504" s="247"/>
      <c r="L504" s="247"/>
      <c r="M504" s="247"/>
      <c r="N504" s="248"/>
      <c r="O504" s="9"/>
      <c r="P504" s="3"/>
    </row>
    <row r="505" spans="1:16">
      <c r="B505" s="21">
        <f t="shared" ref="B505:N509" si="69">IFERROR(B465+B444-B490-B498,"")</f>
        <v>820500</v>
      </c>
      <c r="C505" s="21">
        <f t="shared" si="69"/>
        <v>896757</v>
      </c>
      <c r="D505" s="21">
        <f t="shared" si="69"/>
        <v>1288203</v>
      </c>
      <c r="E505" s="21">
        <f t="shared" si="69"/>
        <v>768181</v>
      </c>
      <c r="F505" s="21">
        <f t="shared" si="69"/>
        <v>1407372</v>
      </c>
      <c r="G505" s="21">
        <f t="shared" si="69"/>
        <v>2026129</v>
      </c>
      <c r="H505" s="21">
        <f t="shared" si="69"/>
        <v>2108703</v>
      </c>
      <c r="I505" s="21">
        <f t="shared" si="69"/>
        <v>2501043</v>
      </c>
      <c r="J505" s="21">
        <f t="shared" si="69"/>
        <v>2834584</v>
      </c>
      <c r="K505" s="21">
        <f t="shared" si="69"/>
        <v>3215715</v>
      </c>
      <c r="L505" s="21">
        <f t="shared" si="69"/>
        <v>3167653</v>
      </c>
      <c r="M505" s="21">
        <f t="shared" si="69"/>
        <v>3242946</v>
      </c>
      <c r="N505" s="21">
        <f t="shared" si="69"/>
        <v>5661185</v>
      </c>
      <c r="O505" s="9"/>
      <c r="P505" s="12" t="s">
        <v>46</v>
      </c>
    </row>
    <row r="506" spans="1:16">
      <c r="B506" s="10">
        <f t="shared" si="69"/>
        <v>741733</v>
      </c>
      <c r="C506" s="10">
        <f t="shared" si="69"/>
        <v>907967</v>
      </c>
      <c r="D506" s="10">
        <f t="shared" si="69"/>
        <v>392911</v>
      </c>
      <c r="E506" s="10">
        <f t="shared" si="69"/>
        <v>505004</v>
      </c>
      <c r="F506" s="10">
        <f t="shared" si="69"/>
        <v>1541273</v>
      </c>
      <c r="G506" s="10">
        <f t="shared" si="69"/>
        <v>1769789</v>
      </c>
      <c r="H506" s="10">
        <f t="shared" si="69"/>
        <v>2316541</v>
      </c>
      <c r="I506" s="10">
        <f t="shared" si="69"/>
        <v>2268168</v>
      </c>
      <c r="J506" s="10">
        <f t="shared" si="69"/>
        <v>2732225</v>
      </c>
      <c r="K506" s="10">
        <f t="shared" si="69"/>
        <v>2847473</v>
      </c>
      <c r="L506" s="10">
        <f t="shared" si="69"/>
        <v>3348701</v>
      </c>
      <c r="M506" s="10">
        <f t="shared" si="69"/>
        <v>2866039</v>
      </c>
      <c r="N506" s="10">
        <f t="shared" si="69"/>
        <v>471025</v>
      </c>
      <c r="O506" s="9"/>
      <c r="P506" s="12" t="s">
        <v>47</v>
      </c>
    </row>
    <row r="507" spans="1:16">
      <c r="B507" s="10">
        <f t="shared" si="69"/>
        <v>842258</v>
      </c>
      <c r="C507" s="10">
        <f t="shared" si="69"/>
        <v>794596</v>
      </c>
      <c r="D507" s="10">
        <f t="shared" si="69"/>
        <v>422866</v>
      </c>
      <c r="E507" s="10">
        <f t="shared" si="69"/>
        <v>619279</v>
      </c>
      <c r="F507" s="10">
        <f t="shared" si="69"/>
        <v>3151859</v>
      </c>
      <c r="G507" s="10">
        <f t="shared" si="69"/>
        <v>1765980</v>
      </c>
      <c r="H507" s="10">
        <f t="shared" si="69"/>
        <v>2249086</v>
      </c>
      <c r="I507" s="10">
        <f t="shared" si="69"/>
        <v>2173425</v>
      </c>
      <c r="J507" s="10">
        <f t="shared" si="69"/>
        <v>2724774</v>
      </c>
      <c r="K507" s="10">
        <f t="shared" si="69"/>
        <v>6386035</v>
      </c>
      <c r="L507" s="10">
        <f t="shared" si="69"/>
        <v>3361851</v>
      </c>
      <c r="M507" s="10">
        <f t="shared" si="69"/>
        <v>3259253</v>
      </c>
      <c r="N507" s="10">
        <f t="shared" si="69"/>
        <v>2846895</v>
      </c>
      <c r="O507" s="9"/>
      <c r="P507" s="12" t="s">
        <v>48</v>
      </c>
    </row>
    <row r="508" spans="1:16">
      <c r="B508" s="23">
        <f t="shared" si="69"/>
        <v>631717</v>
      </c>
      <c r="C508" s="23">
        <f t="shared" si="69"/>
        <v>4480060.74</v>
      </c>
      <c r="D508" s="23">
        <f t="shared" si="69"/>
        <v>836964.94000000018</v>
      </c>
      <c r="E508" s="23">
        <f t="shared" si="69"/>
        <v>914530.31</v>
      </c>
      <c r="F508" s="23">
        <f t="shared" si="69"/>
        <v>1266132.5699999998</v>
      </c>
      <c r="G508" s="23">
        <f t="shared" si="69"/>
        <v>2241712.75</v>
      </c>
      <c r="H508" s="23">
        <f t="shared" si="69"/>
        <v>2040102.0400000003</v>
      </c>
      <c r="I508" s="23">
        <f t="shared" si="69"/>
        <v>2265024.46</v>
      </c>
      <c r="J508" s="23">
        <f t="shared" si="69"/>
        <v>2502074.79</v>
      </c>
      <c r="K508" s="23">
        <f t="shared" si="69"/>
        <v>2539962.2599999998</v>
      </c>
      <c r="L508" s="23">
        <f t="shared" si="69"/>
        <v>2886088.9</v>
      </c>
      <c r="M508" s="23">
        <f t="shared" si="69"/>
        <v>4150507.1199999996</v>
      </c>
      <c r="N508" s="23">
        <f t="shared" si="69"/>
        <v>2785404.96</v>
      </c>
      <c r="O508" s="9"/>
      <c r="P508" s="12" t="s">
        <v>54</v>
      </c>
    </row>
    <row r="509" spans="1:16">
      <c r="B509" s="31">
        <f t="shared" si="69"/>
        <v>3036208</v>
      </c>
      <c r="C509" s="23">
        <f t="shared" si="69"/>
        <v>7079380.7400000012</v>
      </c>
      <c r="D509" s="23">
        <f t="shared" si="69"/>
        <v>2940944.9399999995</v>
      </c>
      <c r="E509" s="23">
        <f t="shared" si="69"/>
        <v>2806994.31</v>
      </c>
      <c r="F509" s="23">
        <f t="shared" si="69"/>
        <v>7366636.5700000003</v>
      </c>
      <c r="G509" s="23">
        <f t="shared" si="69"/>
        <v>7803610.7499999981</v>
      </c>
      <c r="H509" s="23">
        <f t="shared" si="69"/>
        <v>8714432.040000001</v>
      </c>
      <c r="I509" s="23">
        <f t="shared" si="69"/>
        <v>9207660.4600000009</v>
      </c>
      <c r="J509" s="23">
        <f t="shared" si="69"/>
        <v>10793657.789999999</v>
      </c>
      <c r="K509" s="23">
        <f t="shared" si="69"/>
        <v>14989185.260000002</v>
      </c>
      <c r="L509" s="23">
        <f t="shared" si="69"/>
        <v>12764293.900000004</v>
      </c>
      <c r="M509" s="23">
        <f t="shared" si="69"/>
        <v>13518745.119999999</v>
      </c>
      <c r="N509" s="23">
        <f t="shared" si="69"/>
        <v>11764509.959999997</v>
      </c>
      <c r="O509" s="9">
        <f>RATE(M$324-C$324,,-C509,M509)</f>
        <v>6.6827276152760254E-2</v>
      </c>
      <c r="P509" s="12" t="s">
        <v>49</v>
      </c>
    </row>
    <row r="510" spans="1:16">
      <c r="B510" s="13">
        <f t="shared" ref="B510:N510" si="70">+B509/(B$441+B$448)</f>
        <v>0.32036496312626084</v>
      </c>
      <c r="C510" s="13">
        <f t="shared" si="70"/>
        <v>0.44892500374973948</v>
      </c>
      <c r="D510" s="13">
        <f t="shared" si="70"/>
        <v>0.24770901176495128</v>
      </c>
      <c r="E510" s="13">
        <f t="shared" si="70"/>
        <v>0.21591327939010768</v>
      </c>
      <c r="F510" s="13">
        <f t="shared" si="70"/>
        <v>0.3769843246539562</v>
      </c>
      <c r="G510" s="13">
        <f t="shared" si="70"/>
        <v>0.35811526844518221</v>
      </c>
      <c r="H510" s="13">
        <f t="shared" si="70"/>
        <v>0.36314051498670469</v>
      </c>
      <c r="I510" s="13">
        <f t="shared" si="70"/>
        <v>0.35589495551608002</v>
      </c>
      <c r="J510" s="13">
        <f t="shared" si="70"/>
        <v>0.36913169783124034</v>
      </c>
      <c r="K510" s="13">
        <f t="shared" si="70"/>
        <v>0.43299715322955196</v>
      </c>
      <c r="L510" s="13">
        <f t="shared" si="70"/>
        <v>0.35011346463811932</v>
      </c>
      <c r="M510" s="13">
        <f t="shared" si="70"/>
        <v>0.35164862144063619</v>
      </c>
      <c r="N510" s="13">
        <f t="shared" si="70"/>
        <v>0.36380858829103113</v>
      </c>
      <c r="O510" s="9">
        <f>RATE(M$324-C$324,,-C510,M510)</f>
        <v>-2.4126527865221924E-2</v>
      </c>
      <c r="P510" s="14" t="s">
        <v>61</v>
      </c>
    </row>
    <row r="511" spans="1:16" s="170" customFormat="1">
      <c r="A511" s="169"/>
      <c r="B511" s="24"/>
      <c r="C511" s="13">
        <f t="shared" ref="C511:M511" si="71">C509/B509-1</f>
        <v>1.3316520936642027</v>
      </c>
      <c r="D511" s="13">
        <f t="shared" si="71"/>
        <v>-0.58457596108893572</v>
      </c>
      <c r="E511" s="13">
        <f t="shared" si="71"/>
        <v>-4.5546799662287918E-2</v>
      </c>
      <c r="F511" s="13">
        <f t="shared" si="71"/>
        <v>1.6243860002694483</v>
      </c>
      <c r="G511" s="13">
        <f t="shared" si="71"/>
        <v>5.9318004335864538E-2</v>
      </c>
      <c r="H511" s="13">
        <f t="shared" si="71"/>
        <v>0.11671792958150862</v>
      </c>
      <c r="I511" s="13">
        <f t="shared" si="71"/>
        <v>5.6599032241692715E-2</v>
      </c>
      <c r="J511" s="13">
        <f t="shared" si="71"/>
        <v>0.17224759067625284</v>
      </c>
      <c r="K511" s="13">
        <f t="shared" si="71"/>
        <v>0.38870302835495063</v>
      </c>
      <c r="L511" s="13">
        <f t="shared" si="71"/>
        <v>-0.14843310836495704</v>
      </c>
      <c r="M511" s="13">
        <f t="shared" si="71"/>
        <v>5.9106381121480922E-2</v>
      </c>
      <c r="N511" s="13">
        <f>N509/M509-1</f>
        <v>-0.12976316547345346</v>
      </c>
      <c r="O511" s="22"/>
      <c r="P511" s="18" t="s">
        <v>55</v>
      </c>
    </row>
    <row r="512" spans="1:16">
      <c r="B512" s="246" t="s">
        <v>62</v>
      </c>
      <c r="C512" s="247"/>
      <c r="D512" s="247"/>
      <c r="E512" s="247"/>
      <c r="F512" s="247"/>
      <c r="G512" s="247"/>
      <c r="H512" s="247"/>
      <c r="I512" s="247"/>
      <c r="J512" s="247"/>
      <c r="K512" s="247"/>
      <c r="L512" s="247"/>
      <c r="M512" s="247"/>
      <c r="N512" s="248"/>
      <c r="O512" s="9"/>
      <c r="P512" s="14"/>
    </row>
    <row r="513" spans="1:16">
      <c r="B513" s="21">
        <f t="shared" ref="B513:N513" si="72">IFERROR(B505+B551,"")</f>
        <v>1171758</v>
      </c>
      <c r="C513" s="21">
        <f t="shared" si="72"/>
        <v>1378742</v>
      </c>
      <c r="D513" s="21">
        <f t="shared" si="72"/>
        <v>1864890</v>
      </c>
      <c r="E513" s="21">
        <f t="shared" si="72"/>
        <v>1424874</v>
      </c>
      <c r="F513" s="21">
        <f t="shared" si="72"/>
        <v>2242474</v>
      </c>
      <c r="G513" s="21">
        <f t="shared" si="72"/>
        <v>2905876</v>
      </c>
      <c r="H513" s="21">
        <f t="shared" si="72"/>
        <v>3118306</v>
      </c>
      <c r="I513" s="21">
        <f t="shared" si="72"/>
        <v>3541090</v>
      </c>
      <c r="J513" s="21">
        <f t="shared" si="72"/>
        <v>4071099</v>
      </c>
      <c r="K513" s="21">
        <f t="shared" si="72"/>
        <v>4511791</v>
      </c>
      <c r="L513" s="21">
        <f t="shared" si="72"/>
        <v>4558507</v>
      </c>
      <c r="M513" s="21">
        <f t="shared" si="72"/>
        <v>4812659</v>
      </c>
      <c r="N513" s="21">
        <f t="shared" si="72"/>
        <v>7686620</v>
      </c>
      <c r="O513" s="9"/>
      <c r="P513" s="12" t="s">
        <v>46</v>
      </c>
    </row>
    <row r="514" spans="1:16">
      <c r="B514" s="10">
        <f t="shared" ref="B514:N516" si="73">IFERROR(B506+B552-B551,"")</f>
        <v>1081207</v>
      </c>
      <c r="C514" s="10">
        <f t="shared" si="73"/>
        <v>1414769</v>
      </c>
      <c r="D514" s="10">
        <f t="shared" si="73"/>
        <v>971285</v>
      </c>
      <c r="E514" s="10">
        <f t="shared" si="73"/>
        <v>1211872</v>
      </c>
      <c r="F514" s="10">
        <f t="shared" si="73"/>
        <v>2340562</v>
      </c>
      <c r="G514" s="10">
        <f t="shared" si="73"/>
        <v>2657427</v>
      </c>
      <c r="H514" s="10">
        <f t="shared" si="73"/>
        <v>3239091</v>
      </c>
      <c r="I514" s="10">
        <f t="shared" si="73"/>
        <v>3338215</v>
      </c>
      <c r="J514" s="10">
        <f t="shared" si="73"/>
        <v>3980269</v>
      </c>
      <c r="K514" s="10">
        <f t="shared" si="73"/>
        <v>4161054</v>
      </c>
      <c r="L514" s="10">
        <f t="shared" si="73"/>
        <v>4756196</v>
      </c>
      <c r="M514" s="10">
        <f t="shared" si="73"/>
        <v>4517754</v>
      </c>
      <c r="N514" s="10">
        <f t="shared" si="73"/>
        <v>2401415</v>
      </c>
      <c r="O514" s="9"/>
      <c r="P514" s="12" t="s">
        <v>47</v>
      </c>
    </row>
    <row r="515" spans="1:16">
      <c r="B515" s="10">
        <f t="shared" si="73"/>
        <v>1224131</v>
      </c>
      <c r="C515" s="10">
        <f t="shared" si="73"/>
        <v>1356109</v>
      </c>
      <c r="D515" s="10">
        <f t="shared" si="73"/>
        <v>981618</v>
      </c>
      <c r="E515" s="10">
        <f t="shared" si="73"/>
        <v>1341451</v>
      </c>
      <c r="F515" s="10">
        <f t="shared" si="73"/>
        <v>3936458</v>
      </c>
      <c r="G515" s="10">
        <f t="shared" si="73"/>
        <v>2696185</v>
      </c>
      <c r="H515" s="10">
        <f t="shared" si="73"/>
        <v>3276271</v>
      </c>
      <c r="I515" s="10">
        <f t="shared" si="73"/>
        <v>3324196</v>
      </c>
      <c r="J515" s="10">
        <f t="shared" si="73"/>
        <v>4015539</v>
      </c>
      <c r="K515" s="10">
        <f t="shared" si="73"/>
        <v>7722238</v>
      </c>
      <c r="L515" s="10">
        <f t="shared" si="73"/>
        <v>4926610</v>
      </c>
      <c r="M515" s="10">
        <f t="shared" si="73"/>
        <v>4931502</v>
      </c>
      <c r="N515" s="10">
        <f t="shared" si="73"/>
        <v>4899463</v>
      </c>
      <c r="O515" s="9"/>
      <c r="P515" s="12" t="s">
        <v>48</v>
      </c>
    </row>
    <row r="516" spans="1:16">
      <c r="B516" s="23">
        <f t="shared" si="73"/>
        <v>1021775</v>
      </c>
      <c r="C516" s="23">
        <f t="shared" si="73"/>
        <v>5039950.12</v>
      </c>
      <c r="D516" s="23">
        <f t="shared" si="73"/>
        <v>1479390.9699999997</v>
      </c>
      <c r="E516" s="23">
        <f t="shared" si="73"/>
        <v>1776731.7400000002</v>
      </c>
      <c r="F516" s="23">
        <f t="shared" si="73"/>
        <v>2104970.0600000005</v>
      </c>
      <c r="G516" s="23">
        <f t="shared" si="73"/>
        <v>3227828.16</v>
      </c>
      <c r="H516" s="23">
        <f t="shared" si="73"/>
        <v>3099942.8200000003</v>
      </c>
      <c r="I516" s="23">
        <f t="shared" si="73"/>
        <v>3442010.91</v>
      </c>
      <c r="J516" s="23">
        <f t="shared" si="73"/>
        <v>3849413.1100000003</v>
      </c>
      <c r="K516" s="23">
        <f t="shared" si="73"/>
        <v>3908625.5699999994</v>
      </c>
      <c r="L516" s="23">
        <f t="shared" si="73"/>
        <v>4428716.33</v>
      </c>
      <c r="M516" s="23">
        <f t="shared" si="73"/>
        <v>6373729.0099999998</v>
      </c>
      <c r="N516" s="23">
        <f t="shared" si="73"/>
        <v>4683285.41</v>
      </c>
      <c r="O516" s="9"/>
      <c r="P516" s="12" t="s">
        <v>54</v>
      </c>
    </row>
    <row r="517" spans="1:16">
      <c r="B517" s="31">
        <f t="shared" ref="B517:N517" si="74">IFERROR(B509+B554,"")</f>
        <v>4498871</v>
      </c>
      <c r="C517" s="23">
        <f t="shared" si="74"/>
        <v>9189570.120000001</v>
      </c>
      <c r="D517" s="23">
        <f t="shared" si="74"/>
        <v>5297183.9699999988</v>
      </c>
      <c r="E517" s="23">
        <f t="shared" si="74"/>
        <v>5754928.7400000002</v>
      </c>
      <c r="F517" s="23">
        <f t="shared" si="74"/>
        <v>10624464.060000001</v>
      </c>
      <c r="G517" s="23">
        <f t="shared" si="74"/>
        <v>11487316.159999998</v>
      </c>
      <c r="H517" s="23">
        <f t="shared" si="74"/>
        <v>12733610.82</v>
      </c>
      <c r="I517" s="23">
        <f t="shared" si="74"/>
        <v>13645511.91</v>
      </c>
      <c r="J517" s="23">
        <f t="shared" si="74"/>
        <v>15916320.109999999</v>
      </c>
      <c r="K517" s="23">
        <f t="shared" si="74"/>
        <v>20303708.57</v>
      </c>
      <c r="L517" s="23">
        <f t="shared" si="74"/>
        <v>18670029.330000006</v>
      </c>
      <c r="M517" s="23">
        <f t="shared" si="74"/>
        <v>20635644.009999998</v>
      </c>
      <c r="N517" s="23">
        <f t="shared" si="74"/>
        <v>19670783.409999996</v>
      </c>
      <c r="O517" s="9">
        <f>RATE(M$324-C$324,,-C517,M517)</f>
        <v>8.4257121012797101E-2</v>
      </c>
      <c r="P517" s="12" t="s">
        <v>49</v>
      </c>
    </row>
    <row r="518" spans="1:16">
      <c r="B518" s="13">
        <f t="shared" ref="B518:N518" si="75">+B517/(B$441+B$448)</f>
        <v>0.47469759714248966</v>
      </c>
      <c r="C518" s="13">
        <f t="shared" si="75"/>
        <v>0.58273851232071094</v>
      </c>
      <c r="D518" s="13">
        <f t="shared" si="75"/>
        <v>0.44616959280639956</v>
      </c>
      <c r="E518" s="13">
        <f t="shared" si="75"/>
        <v>0.44266763651180341</v>
      </c>
      <c r="F518" s="13">
        <f t="shared" si="75"/>
        <v>0.54370218625694056</v>
      </c>
      <c r="G518" s="13">
        <f t="shared" si="75"/>
        <v>0.52716408367153378</v>
      </c>
      <c r="H518" s="13">
        <f t="shared" si="75"/>
        <v>0.53062436766849519</v>
      </c>
      <c r="I518" s="13">
        <f t="shared" si="75"/>
        <v>0.5274270131159452</v>
      </c>
      <c r="J518" s="13">
        <f t="shared" si="75"/>
        <v>0.54432133941406102</v>
      </c>
      <c r="K518" s="13">
        <f t="shared" si="75"/>
        <v>0.58651940437838423</v>
      </c>
      <c r="L518" s="13">
        <f t="shared" si="75"/>
        <v>0.51210264389333793</v>
      </c>
      <c r="M518" s="13">
        <f t="shared" si="75"/>
        <v>0.53677288122850719</v>
      </c>
      <c r="N518" s="13">
        <f t="shared" si="75"/>
        <v>0.60830412548443591</v>
      </c>
      <c r="O518" s="9">
        <f>RATE(M$324-C$324,,-C518,M518)</f>
        <v>-8.182688030763453E-3</v>
      </c>
      <c r="P518" s="14" t="s">
        <v>63</v>
      </c>
    </row>
    <row r="519" spans="1:16" s="170" customFormat="1">
      <c r="A519" s="169"/>
      <c r="B519" s="24"/>
      <c r="C519" s="13">
        <f t="shared" ref="C519:M519" si="76">C517/B517-1</f>
        <v>1.0426391688047958</v>
      </c>
      <c r="D519" s="13">
        <f t="shared" si="76"/>
        <v>-0.42356564008676412</v>
      </c>
      <c r="E519" s="13">
        <f t="shared" si="76"/>
        <v>8.6412851166277616E-2</v>
      </c>
      <c r="F519" s="13">
        <f t="shared" si="76"/>
        <v>0.84615041123862822</v>
      </c>
      <c r="G519" s="13">
        <f t="shared" si="76"/>
        <v>8.121370594574695E-2</v>
      </c>
      <c r="H519" s="13">
        <f t="shared" si="76"/>
        <v>0.10849311036982923</v>
      </c>
      <c r="I519" s="13">
        <f t="shared" si="76"/>
        <v>7.1613708231739404E-2</v>
      </c>
      <c r="J519" s="13">
        <f t="shared" si="76"/>
        <v>0.16641429174495515</v>
      </c>
      <c r="K519" s="13">
        <f t="shared" si="76"/>
        <v>0.27565344436893224</v>
      </c>
      <c r="L519" s="13">
        <f t="shared" si="76"/>
        <v>-8.0462110375926987E-2</v>
      </c>
      <c r="M519" s="13">
        <f t="shared" si="76"/>
        <v>0.10528182067938885</v>
      </c>
      <c r="N519" s="13">
        <f>N517/M517-1</f>
        <v>-4.6756989969997109E-2</v>
      </c>
      <c r="O519" s="22"/>
      <c r="P519" s="18" t="s">
        <v>55</v>
      </c>
    </row>
    <row r="520" spans="1:16">
      <c r="B520" s="252" t="s">
        <v>1055</v>
      </c>
      <c r="C520" s="253"/>
      <c r="D520" s="253"/>
      <c r="E520" s="253"/>
      <c r="F520" s="253"/>
      <c r="G520" s="253"/>
      <c r="H520" s="253"/>
      <c r="I520" s="253"/>
      <c r="J520" s="253"/>
      <c r="K520" s="253"/>
      <c r="L520" s="253"/>
      <c r="M520" s="253"/>
      <c r="N520" s="254"/>
      <c r="O520" s="9"/>
      <c r="P520" s="3"/>
    </row>
    <row r="521" spans="1:16">
      <c r="B521" s="21">
        <f t="shared" ref="B521:N524" si="77">IFERROR(VLOOKUP($B$520,$130:$203,MATCH($P521&amp;"/"&amp;B$324,$128:$128,0),FALSE),"")</f>
        <v>126793</v>
      </c>
      <c r="C521" s="21">
        <f t="shared" si="77"/>
        <v>191630</v>
      </c>
      <c r="D521" s="21">
        <f t="shared" si="77"/>
        <v>168158</v>
      </c>
      <c r="E521" s="21">
        <f t="shared" si="77"/>
        <v>178226</v>
      </c>
      <c r="F521" s="21">
        <f t="shared" si="77"/>
        <v>252354</v>
      </c>
      <c r="G521" s="21">
        <f t="shared" si="77"/>
        <v>215923</v>
      </c>
      <c r="H521" s="21">
        <f t="shared" si="77"/>
        <v>178592</v>
      </c>
      <c r="I521" s="21">
        <f t="shared" si="77"/>
        <v>96008</v>
      </c>
      <c r="J521" s="21">
        <f t="shared" si="77"/>
        <v>180008</v>
      </c>
      <c r="K521" s="21">
        <f t="shared" si="77"/>
        <v>109664</v>
      </c>
      <c r="L521" s="21">
        <f t="shared" si="77"/>
        <v>104544</v>
      </c>
      <c r="M521" s="21">
        <f t="shared" si="77"/>
        <v>186073</v>
      </c>
      <c r="N521" s="21">
        <f t="shared" si="77"/>
        <v>480112</v>
      </c>
      <c r="O521" s="9"/>
      <c r="P521" s="12" t="s">
        <v>46</v>
      </c>
    </row>
    <row r="522" spans="1:16">
      <c r="B522" s="10">
        <f t="shared" si="77"/>
        <v>121992</v>
      </c>
      <c r="C522" s="10">
        <f t="shared" si="77"/>
        <v>218456</v>
      </c>
      <c r="D522" s="10">
        <f t="shared" si="77"/>
        <v>173904</v>
      </c>
      <c r="E522" s="10">
        <f t="shared" si="77"/>
        <v>205373</v>
      </c>
      <c r="F522" s="10">
        <f t="shared" si="77"/>
        <v>253646</v>
      </c>
      <c r="G522" s="10">
        <f t="shared" si="77"/>
        <v>275315</v>
      </c>
      <c r="H522" s="10">
        <f t="shared" si="77"/>
        <v>286302</v>
      </c>
      <c r="I522" s="10">
        <f t="shared" si="77"/>
        <v>102890</v>
      </c>
      <c r="J522" s="10">
        <f t="shared" si="77"/>
        <v>166155</v>
      </c>
      <c r="K522" s="10">
        <f t="shared" si="77"/>
        <v>92802</v>
      </c>
      <c r="L522" s="10">
        <f t="shared" si="77"/>
        <v>28392</v>
      </c>
      <c r="M522" s="10">
        <f t="shared" si="77"/>
        <v>236094</v>
      </c>
      <c r="N522" s="10">
        <f t="shared" si="77"/>
        <v>490308</v>
      </c>
      <c r="O522" s="9"/>
      <c r="P522" s="12" t="s">
        <v>47</v>
      </c>
    </row>
    <row r="523" spans="1:16">
      <c r="B523" s="10">
        <f t="shared" si="77"/>
        <v>128610</v>
      </c>
      <c r="C523" s="10">
        <f t="shared" si="77"/>
        <v>199932</v>
      </c>
      <c r="D523" s="10">
        <f t="shared" si="77"/>
        <v>176712</v>
      </c>
      <c r="E523" s="10">
        <f t="shared" si="77"/>
        <v>235265</v>
      </c>
      <c r="F523" s="10">
        <f t="shared" si="77"/>
        <v>335452</v>
      </c>
      <c r="G523" s="10">
        <f t="shared" si="77"/>
        <v>165132</v>
      </c>
      <c r="H523" s="10">
        <f t="shared" si="77"/>
        <v>119837</v>
      </c>
      <c r="I523" s="10">
        <f t="shared" si="77"/>
        <v>140638</v>
      </c>
      <c r="J523" s="10">
        <f t="shared" si="77"/>
        <v>155205</v>
      </c>
      <c r="K523" s="10">
        <f t="shared" si="77"/>
        <v>97323</v>
      </c>
      <c r="L523" s="10">
        <f t="shared" si="77"/>
        <v>110124</v>
      </c>
      <c r="M523" s="10">
        <f t="shared" si="77"/>
        <v>223905</v>
      </c>
      <c r="N523" s="10">
        <f t="shared" si="77"/>
        <v>436457</v>
      </c>
      <c r="O523" s="9"/>
      <c r="P523" s="12" t="s">
        <v>48</v>
      </c>
    </row>
    <row r="524" spans="1:16">
      <c r="B524" s="23">
        <f t="shared" si="77"/>
        <v>165991</v>
      </c>
      <c r="C524" s="23">
        <f t="shared" si="77"/>
        <v>190862.45</v>
      </c>
      <c r="D524" s="23">
        <f t="shared" si="77"/>
        <v>169515.92</v>
      </c>
      <c r="E524" s="23">
        <f t="shared" si="77"/>
        <v>255400.6</v>
      </c>
      <c r="F524" s="23">
        <f t="shared" si="77"/>
        <v>215943.44</v>
      </c>
      <c r="G524" s="23">
        <f t="shared" si="77"/>
        <v>156162.82</v>
      </c>
      <c r="H524" s="23">
        <f t="shared" si="77"/>
        <v>92020.11</v>
      </c>
      <c r="I524" s="23">
        <f t="shared" si="77"/>
        <v>169178.09</v>
      </c>
      <c r="J524" s="23">
        <f t="shared" si="77"/>
        <v>132092.34</v>
      </c>
      <c r="K524" s="23">
        <f t="shared" si="77"/>
        <v>64070.11</v>
      </c>
      <c r="L524" s="23">
        <f t="shared" si="77"/>
        <v>183272.77</v>
      </c>
      <c r="M524" s="23">
        <f t="shared" si="77"/>
        <v>199550.75</v>
      </c>
      <c r="N524" s="23">
        <f t="shared" si="77"/>
        <v>458094.76</v>
      </c>
      <c r="O524" s="9"/>
      <c r="P524" s="12" t="s">
        <v>54</v>
      </c>
    </row>
    <row r="525" spans="1:16">
      <c r="B525" s="23">
        <f>SUM(B521:B524)</f>
        <v>543386</v>
      </c>
      <c r="C525" s="23">
        <f t="shared" ref="C525:M525" si="78">SUM(C521:C524)</f>
        <v>800880.45</v>
      </c>
      <c r="D525" s="23">
        <f t="shared" si="78"/>
        <v>688289.92</v>
      </c>
      <c r="E525" s="23">
        <f t="shared" si="78"/>
        <v>874264.6</v>
      </c>
      <c r="F525" s="23">
        <f t="shared" si="78"/>
        <v>1057395.44</v>
      </c>
      <c r="G525" s="23">
        <f t="shared" si="78"/>
        <v>812532.82000000007</v>
      </c>
      <c r="H525" s="23">
        <f t="shared" si="78"/>
        <v>676751.11</v>
      </c>
      <c r="I525" s="23">
        <f t="shared" si="78"/>
        <v>508714.08999999997</v>
      </c>
      <c r="J525" s="23">
        <f t="shared" si="78"/>
        <v>633460.34</v>
      </c>
      <c r="K525" s="23">
        <f t="shared" si="78"/>
        <v>363859.11</v>
      </c>
      <c r="L525" s="23">
        <f t="shared" si="78"/>
        <v>426332.77</v>
      </c>
      <c r="M525" s="23">
        <f t="shared" si="78"/>
        <v>845622.75</v>
      </c>
      <c r="N525" s="23">
        <f>IF(N522="",N521*4,IF(N523="",(N522+N521)*2,IF(N524="",((N523+N522+N521)/3)*4,SUM(N521:N524))))</f>
        <v>1864971.76</v>
      </c>
      <c r="O525" s="9">
        <f>RATE(M$324-C$324,,-C525,M525)</f>
        <v>5.4509680754001328E-3</v>
      </c>
      <c r="P525" s="12" t="s">
        <v>49</v>
      </c>
    </row>
    <row r="526" spans="1:16">
      <c r="B526" s="13">
        <f t="shared" ref="B526:N526" si="79">+B525/(B$441+B$448)</f>
        <v>5.7335280011555981E-2</v>
      </c>
      <c r="C526" s="13">
        <f t="shared" si="79"/>
        <v>5.0786258321704983E-2</v>
      </c>
      <c r="D526" s="13">
        <f t="shared" si="79"/>
        <v>5.7973073066433338E-2</v>
      </c>
      <c r="E526" s="13">
        <f t="shared" si="79"/>
        <v>6.7248207867112039E-2</v>
      </c>
      <c r="F526" s="13">
        <f t="shared" si="79"/>
        <v>5.4111737704548225E-2</v>
      </c>
      <c r="G526" s="13">
        <f t="shared" si="79"/>
        <v>3.728791943586128E-2</v>
      </c>
      <c r="H526" s="13">
        <f t="shared" si="79"/>
        <v>2.8201005581910993E-2</v>
      </c>
      <c r="I526" s="13">
        <f t="shared" si="79"/>
        <v>1.9662842609962303E-2</v>
      </c>
      <c r="J526" s="13">
        <f t="shared" si="79"/>
        <v>2.1663674665468043E-2</v>
      </c>
      <c r="K526" s="13">
        <f t="shared" si="79"/>
        <v>1.0510908770143414E-2</v>
      </c>
      <c r="L526" s="13">
        <f t="shared" si="79"/>
        <v>1.1693936567338551E-2</v>
      </c>
      <c r="M526" s="13">
        <f t="shared" si="79"/>
        <v>2.1996277883545138E-2</v>
      </c>
      <c r="N526" s="13">
        <f t="shared" si="79"/>
        <v>5.7672843621634363E-2</v>
      </c>
      <c r="O526" s="9">
        <f>RATE(M$324-C$324,,-C526,M526)</f>
        <v>-8.0270115688000548E-2</v>
      </c>
      <c r="P526" s="14" t="s">
        <v>50</v>
      </c>
    </row>
    <row r="527" spans="1:16">
      <c r="B527" s="246" t="s">
        <v>64</v>
      </c>
      <c r="C527" s="247"/>
      <c r="D527" s="247"/>
      <c r="E527" s="247"/>
      <c r="F527" s="247"/>
      <c r="G527" s="247"/>
      <c r="H527" s="247"/>
      <c r="I527" s="247"/>
      <c r="J527" s="247"/>
      <c r="K527" s="247"/>
      <c r="L527" s="247"/>
      <c r="M527" s="247"/>
      <c r="N527" s="248"/>
      <c r="O527" s="9"/>
      <c r="P527" s="3"/>
    </row>
    <row r="528" spans="1:16">
      <c r="B528" s="21">
        <f t="shared" ref="B528:N531" si="80">IFERROR(B505-B521,"")</f>
        <v>693707</v>
      </c>
      <c r="C528" s="21">
        <f t="shared" si="80"/>
        <v>705127</v>
      </c>
      <c r="D528" s="21">
        <f t="shared" si="80"/>
        <v>1120045</v>
      </c>
      <c r="E528" s="21">
        <f t="shared" si="80"/>
        <v>589955</v>
      </c>
      <c r="F528" s="21">
        <f t="shared" si="80"/>
        <v>1155018</v>
      </c>
      <c r="G528" s="21">
        <f t="shared" si="80"/>
        <v>1810206</v>
      </c>
      <c r="H528" s="21">
        <f t="shared" si="80"/>
        <v>1930111</v>
      </c>
      <c r="I528" s="21">
        <f t="shared" si="80"/>
        <v>2405035</v>
      </c>
      <c r="J528" s="21">
        <f t="shared" si="80"/>
        <v>2654576</v>
      </c>
      <c r="K528" s="21">
        <f t="shared" si="80"/>
        <v>3106051</v>
      </c>
      <c r="L528" s="21">
        <f t="shared" si="80"/>
        <v>3063109</v>
      </c>
      <c r="M528" s="21">
        <f t="shared" si="80"/>
        <v>3056873</v>
      </c>
      <c r="N528" s="21">
        <f t="shared" si="80"/>
        <v>5181073</v>
      </c>
      <c r="O528" s="9"/>
      <c r="P528" s="12" t="s">
        <v>46</v>
      </c>
    </row>
    <row r="529" spans="2:16">
      <c r="B529" s="10">
        <f t="shared" si="80"/>
        <v>619741</v>
      </c>
      <c r="C529" s="10">
        <f t="shared" si="80"/>
        <v>689511</v>
      </c>
      <c r="D529" s="10">
        <f t="shared" si="80"/>
        <v>219007</v>
      </c>
      <c r="E529" s="10">
        <f t="shared" si="80"/>
        <v>299631</v>
      </c>
      <c r="F529" s="10">
        <f t="shared" si="80"/>
        <v>1287627</v>
      </c>
      <c r="G529" s="10">
        <f t="shared" si="80"/>
        <v>1494474</v>
      </c>
      <c r="H529" s="10">
        <f t="shared" si="80"/>
        <v>2030239</v>
      </c>
      <c r="I529" s="10">
        <f t="shared" si="80"/>
        <v>2165278</v>
      </c>
      <c r="J529" s="10">
        <f t="shared" si="80"/>
        <v>2566070</v>
      </c>
      <c r="K529" s="10">
        <f t="shared" si="80"/>
        <v>2754671</v>
      </c>
      <c r="L529" s="10">
        <f t="shared" si="80"/>
        <v>3320309</v>
      </c>
      <c r="M529" s="10">
        <f t="shared" si="80"/>
        <v>2629945</v>
      </c>
      <c r="N529" s="10">
        <f t="shared" si="80"/>
        <v>-19283</v>
      </c>
      <c r="O529" s="9"/>
      <c r="P529" s="12" t="s">
        <v>47</v>
      </c>
    </row>
    <row r="530" spans="2:16">
      <c r="B530" s="10">
        <f t="shared" si="80"/>
        <v>713648</v>
      </c>
      <c r="C530" s="10">
        <f t="shared" si="80"/>
        <v>594664</v>
      </c>
      <c r="D530" s="10">
        <f t="shared" si="80"/>
        <v>246154</v>
      </c>
      <c r="E530" s="10">
        <f t="shared" si="80"/>
        <v>384014</v>
      </c>
      <c r="F530" s="10">
        <f t="shared" si="80"/>
        <v>2816407</v>
      </c>
      <c r="G530" s="10">
        <f t="shared" si="80"/>
        <v>1600848</v>
      </c>
      <c r="H530" s="10">
        <f t="shared" si="80"/>
        <v>2129249</v>
      </c>
      <c r="I530" s="10">
        <f t="shared" si="80"/>
        <v>2032787</v>
      </c>
      <c r="J530" s="10">
        <f t="shared" si="80"/>
        <v>2569569</v>
      </c>
      <c r="K530" s="10">
        <f t="shared" si="80"/>
        <v>6288712</v>
      </c>
      <c r="L530" s="10">
        <f t="shared" si="80"/>
        <v>3251727</v>
      </c>
      <c r="M530" s="10">
        <f t="shared" si="80"/>
        <v>3035348</v>
      </c>
      <c r="N530" s="10">
        <f t="shared" si="80"/>
        <v>2410438</v>
      </c>
      <c r="O530" s="9"/>
      <c r="P530" s="12" t="s">
        <v>48</v>
      </c>
    </row>
    <row r="531" spans="2:16">
      <c r="B531" s="10">
        <f t="shared" si="80"/>
        <v>465726</v>
      </c>
      <c r="C531" s="23">
        <f t="shared" si="80"/>
        <v>4289198.29</v>
      </c>
      <c r="D531" s="23">
        <f t="shared" si="80"/>
        <v>667449.02000000014</v>
      </c>
      <c r="E531" s="23">
        <f t="shared" si="80"/>
        <v>659129.71000000008</v>
      </c>
      <c r="F531" s="23">
        <f t="shared" si="80"/>
        <v>1050189.1299999999</v>
      </c>
      <c r="G531" s="23">
        <f t="shared" si="80"/>
        <v>2085549.93</v>
      </c>
      <c r="H531" s="23">
        <f t="shared" si="80"/>
        <v>1948081.9300000002</v>
      </c>
      <c r="I531" s="23">
        <f t="shared" si="80"/>
        <v>2095846.3699999999</v>
      </c>
      <c r="J531" s="23">
        <f t="shared" si="80"/>
        <v>2369982.4500000002</v>
      </c>
      <c r="K531" s="23">
        <f t="shared" si="80"/>
        <v>2475892.15</v>
      </c>
      <c r="L531" s="23">
        <f t="shared" si="80"/>
        <v>2702816.13</v>
      </c>
      <c r="M531" s="23">
        <f t="shared" si="80"/>
        <v>3950956.3699999996</v>
      </c>
      <c r="N531" s="23">
        <f t="shared" si="80"/>
        <v>2327310.2000000002</v>
      </c>
      <c r="O531" s="9"/>
      <c r="P531" s="12" t="s">
        <v>54</v>
      </c>
    </row>
    <row r="532" spans="2:16">
      <c r="B532" s="31">
        <f t="shared" ref="B532:M532" si="81">B509-B525</f>
        <v>2492822</v>
      </c>
      <c r="C532" s="23">
        <f t="shared" si="81"/>
        <v>6278500.290000001</v>
      </c>
      <c r="D532" s="23">
        <f t="shared" si="81"/>
        <v>2252655.0199999996</v>
      </c>
      <c r="E532" s="23">
        <f t="shared" si="81"/>
        <v>1932729.71</v>
      </c>
      <c r="F532" s="23">
        <f t="shared" si="81"/>
        <v>6309241.1300000008</v>
      </c>
      <c r="G532" s="23">
        <f t="shared" si="81"/>
        <v>6991077.9299999978</v>
      </c>
      <c r="H532" s="23">
        <f t="shared" si="81"/>
        <v>8037680.9300000006</v>
      </c>
      <c r="I532" s="23">
        <f t="shared" si="81"/>
        <v>8698946.370000001</v>
      </c>
      <c r="J532" s="23">
        <f t="shared" si="81"/>
        <v>10160197.449999999</v>
      </c>
      <c r="K532" s="23">
        <f t="shared" si="81"/>
        <v>14625326.150000002</v>
      </c>
      <c r="L532" s="23">
        <f t="shared" si="81"/>
        <v>12337961.130000005</v>
      </c>
      <c r="M532" s="23">
        <f t="shared" si="81"/>
        <v>12673122.369999999</v>
      </c>
      <c r="N532" s="23">
        <f>IFERROR(N509-N525,"")</f>
        <v>9899538.1999999974</v>
      </c>
      <c r="O532" s="9">
        <f>RATE(M$324-C$324,,-C532,M532)</f>
        <v>7.2760492456387896E-2</v>
      </c>
      <c r="P532" s="12" t="s">
        <v>49</v>
      </c>
    </row>
    <row r="533" spans="2:16">
      <c r="B533" s="13">
        <f t="shared" ref="B533:N533" si="82">+B532/(B$441+B$448)</f>
        <v>0.26302968311470487</v>
      </c>
      <c r="C533" s="13">
        <f t="shared" si="82"/>
        <v>0.39813874542803451</v>
      </c>
      <c r="D533" s="13">
        <f t="shared" si="82"/>
        <v>0.18973593869851796</v>
      </c>
      <c r="E533" s="13">
        <f t="shared" si="82"/>
        <v>0.14866507152299563</v>
      </c>
      <c r="F533" s="13">
        <f t="shared" si="82"/>
        <v>0.32287258694940801</v>
      </c>
      <c r="G533" s="13">
        <f t="shared" si="82"/>
        <v>0.32082734900932092</v>
      </c>
      <c r="H533" s="13">
        <f t="shared" si="82"/>
        <v>0.33493950940479367</v>
      </c>
      <c r="I533" s="13">
        <f t="shared" si="82"/>
        <v>0.33623211290611776</v>
      </c>
      <c r="J533" s="13">
        <f t="shared" si="82"/>
        <v>0.3474680231657723</v>
      </c>
      <c r="K533" s="13">
        <f t="shared" si="82"/>
        <v>0.42248624445940858</v>
      </c>
      <c r="L533" s="13">
        <f t="shared" si="82"/>
        <v>0.3384195280707808</v>
      </c>
      <c r="M533" s="13">
        <f t="shared" si="82"/>
        <v>0.32965234355709105</v>
      </c>
      <c r="N533" s="13">
        <f t="shared" si="82"/>
        <v>0.3061357446693968</v>
      </c>
      <c r="O533" s="9">
        <f>RATE(M$324-C$324,,-C533,M533)</f>
        <v>-1.8699155951941687E-2</v>
      </c>
      <c r="P533" s="14" t="s">
        <v>65</v>
      </c>
    </row>
    <row r="534" spans="2:16">
      <c r="B534" s="255" t="s">
        <v>1056</v>
      </c>
      <c r="C534" s="256"/>
      <c r="D534" s="256"/>
      <c r="E534" s="256"/>
      <c r="F534" s="256"/>
      <c r="G534" s="256"/>
      <c r="H534" s="256"/>
      <c r="I534" s="256"/>
      <c r="J534" s="256"/>
      <c r="K534" s="256"/>
      <c r="L534" s="256"/>
      <c r="M534" s="256"/>
      <c r="N534" s="257"/>
      <c r="O534" s="9"/>
      <c r="P534" s="3"/>
    </row>
    <row r="535" spans="2:16">
      <c r="B535" s="21">
        <f t="shared" ref="B535:N538" si="83">IFERROR(VLOOKUP($B$534,$130:$203,MATCH($P535&amp;"/"&amp;B$324,$128:$128,0),FALSE),"")</f>
        <v>147135</v>
      </c>
      <c r="C535" s="21">
        <f t="shared" si="83"/>
        <v>151721</v>
      </c>
      <c r="D535" s="21">
        <f t="shared" si="83"/>
        <v>263607</v>
      </c>
      <c r="E535" s="21">
        <f t="shared" si="83"/>
        <v>104262</v>
      </c>
      <c r="F535" s="21">
        <f t="shared" si="83"/>
        <v>214708</v>
      </c>
      <c r="G535" s="21">
        <f t="shared" si="83"/>
        <v>297196</v>
      </c>
      <c r="H535" s="21">
        <f t="shared" si="83"/>
        <v>370098</v>
      </c>
      <c r="I535" s="21">
        <f t="shared" si="83"/>
        <v>412622</v>
      </c>
      <c r="J535" s="21">
        <f t="shared" si="83"/>
        <v>448830</v>
      </c>
      <c r="K535" s="21">
        <f t="shared" si="83"/>
        <v>519468</v>
      </c>
      <c r="L535" s="21">
        <f t="shared" si="83"/>
        <v>473772</v>
      </c>
      <c r="M535" s="21">
        <f t="shared" si="83"/>
        <v>552852</v>
      </c>
      <c r="N535" s="21">
        <f t="shared" si="83"/>
        <v>1177219</v>
      </c>
      <c r="O535" s="9"/>
      <c r="P535" s="12" t="s">
        <v>46</v>
      </c>
    </row>
    <row r="536" spans="2:16">
      <c r="B536" s="10">
        <f t="shared" si="83"/>
        <v>175370</v>
      </c>
      <c r="C536" s="10">
        <f t="shared" si="83"/>
        <v>167994</v>
      </c>
      <c r="D536" s="10">
        <f t="shared" si="83"/>
        <v>144756</v>
      </c>
      <c r="E536" s="10">
        <f t="shared" si="83"/>
        <v>63649</v>
      </c>
      <c r="F536" s="10">
        <f t="shared" si="83"/>
        <v>236415</v>
      </c>
      <c r="G536" s="10">
        <f t="shared" si="83"/>
        <v>221006</v>
      </c>
      <c r="H536" s="10">
        <f t="shared" si="83"/>
        <v>366084</v>
      </c>
      <c r="I536" s="10">
        <f t="shared" si="83"/>
        <v>324667</v>
      </c>
      <c r="J536" s="10">
        <f t="shared" si="83"/>
        <v>460241</v>
      </c>
      <c r="K536" s="10">
        <f t="shared" si="83"/>
        <v>440609</v>
      </c>
      <c r="L536" s="10">
        <f t="shared" si="83"/>
        <v>618585</v>
      </c>
      <c r="M536" s="10">
        <f t="shared" si="83"/>
        <v>590441</v>
      </c>
      <c r="N536" s="10">
        <f t="shared" si="83"/>
        <v>19659</v>
      </c>
      <c r="O536" s="9"/>
      <c r="P536" s="12" t="s">
        <v>47</v>
      </c>
    </row>
    <row r="537" spans="2:16">
      <c r="B537" s="10">
        <f t="shared" si="83"/>
        <v>221253</v>
      </c>
      <c r="C537" s="10">
        <f t="shared" si="83"/>
        <v>111516</v>
      </c>
      <c r="D537" s="10">
        <f t="shared" si="83"/>
        <v>166149</v>
      </c>
      <c r="E537" s="10">
        <f t="shared" si="83"/>
        <v>107895</v>
      </c>
      <c r="F537" s="10">
        <f t="shared" si="83"/>
        <v>104150</v>
      </c>
      <c r="G537" s="10">
        <f t="shared" si="83"/>
        <v>287512</v>
      </c>
      <c r="H537" s="10">
        <f t="shared" si="83"/>
        <v>380232</v>
      </c>
      <c r="I537" s="10">
        <f t="shared" si="83"/>
        <v>369050</v>
      </c>
      <c r="J537" s="10">
        <f t="shared" si="83"/>
        <v>419288</v>
      </c>
      <c r="K537" s="10">
        <f t="shared" si="83"/>
        <v>480798</v>
      </c>
      <c r="L537" s="10">
        <f t="shared" si="83"/>
        <v>568445</v>
      </c>
      <c r="M537" s="10">
        <f t="shared" si="83"/>
        <v>608061</v>
      </c>
      <c r="N537" s="10">
        <f t="shared" si="83"/>
        <v>447801</v>
      </c>
      <c r="O537" s="9"/>
      <c r="P537" s="12" t="s">
        <v>48</v>
      </c>
    </row>
    <row r="538" spans="2:16">
      <c r="B538" s="23">
        <f t="shared" si="83"/>
        <v>106944</v>
      </c>
      <c r="C538" s="23">
        <f t="shared" si="83"/>
        <v>1268027.4099999999</v>
      </c>
      <c r="D538" s="23">
        <f t="shared" si="83"/>
        <v>150456.79</v>
      </c>
      <c r="E538" s="23">
        <f t="shared" si="83"/>
        <v>78673.2</v>
      </c>
      <c r="F538" s="23">
        <f t="shared" si="83"/>
        <v>86364.77</v>
      </c>
      <c r="G538" s="23">
        <f t="shared" si="83"/>
        <v>400335.82</v>
      </c>
      <c r="H538" s="23">
        <f t="shared" si="83"/>
        <v>261627.11</v>
      </c>
      <c r="I538" s="23">
        <f t="shared" si="83"/>
        <v>324290.71000000002</v>
      </c>
      <c r="J538" s="23">
        <f t="shared" si="83"/>
        <v>357977.1</v>
      </c>
      <c r="K538" s="23">
        <f t="shared" si="83"/>
        <v>353651.41</v>
      </c>
      <c r="L538" s="23">
        <f t="shared" si="83"/>
        <v>396100.38</v>
      </c>
      <c r="M538" s="23">
        <f t="shared" si="83"/>
        <v>585003.72</v>
      </c>
      <c r="N538" s="23">
        <f t="shared" si="83"/>
        <v>503763.83</v>
      </c>
      <c r="O538" s="9"/>
      <c r="P538" s="12" t="s">
        <v>54</v>
      </c>
    </row>
    <row r="539" spans="2:16">
      <c r="B539" s="23">
        <f>SUM(B535:B538)</f>
        <v>650702</v>
      </c>
      <c r="C539" s="23">
        <f t="shared" ref="C539:M539" si="84">SUM(C535:C538)</f>
        <v>1699258.41</v>
      </c>
      <c r="D539" s="23">
        <f t="shared" si="84"/>
        <v>724968.79</v>
      </c>
      <c r="E539" s="23">
        <f t="shared" si="84"/>
        <v>354479.2</v>
      </c>
      <c r="F539" s="23">
        <f t="shared" si="84"/>
        <v>641637.77</v>
      </c>
      <c r="G539" s="23">
        <f t="shared" si="84"/>
        <v>1206049.82</v>
      </c>
      <c r="H539" s="23">
        <f t="shared" si="84"/>
        <v>1378041.1099999999</v>
      </c>
      <c r="I539" s="23">
        <f t="shared" si="84"/>
        <v>1430629.71</v>
      </c>
      <c r="J539" s="23">
        <f t="shared" si="84"/>
        <v>1686336.1</v>
      </c>
      <c r="K539" s="23">
        <f t="shared" si="84"/>
        <v>1794526.41</v>
      </c>
      <c r="L539" s="23">
        <f t="shared" si="84"/>
        <v>2056902.38</v>
      </c>
      <c r="M539" s="23">
        <f t="shared" si="84"/>
        <v>2336357.7199999997</v>
      </c>
      <c r="N539" s="23">
        <f>IF(N536="",N535*4,IF(N537="",(N536+N535)*2,IF(N538="",((N537+N536+N535)/3)*4,SUM(N535:N538))))</f>
        <v>2148442.83</v>
      </c>
      <c r="O539" s="9">
        <f>RATE(M$324-C$324,,-C539,M539)</f>
        <v>3.2352445830173923E-2</v>
      </c>
      <c r="P539" s="12" t="s">
        <v>49</v>
      </c>
    </row>
    <row r="540" spans="2:16">
      <c r="B540" s="13">
        <f t="shared" ref="B540:M540" si="85">+B539/B$532</f>
        <v>0.26103027011154428</v>
      </c>
      <c r="C540" s="13">
        <f t="shared" si="85"/>
        <v>0.27064718189254072</v>
      </c>
      <c r="D540" s="13">
        <f t="shared" si="85"/>
        <v>0.32182859051360657</v>
      </c>
      <c r="E540" s="13">
        <f t="shared" si="85"/>
        <v>0.18340857398006263</v>
      </c>
      <c r="F540" s="13">
        <f t="shared" si="85"/>
        <v>0.10169808964014028</v>
      </c>
      <c r="G540" s="13">
        <f t="shared" si="85"/>
        <v>0.17251271292866283</v>
      </c>
      <c r="H540" s="13">
        <f t="shared" si="85"/>
        <v>0.17144760062029482</v>
      </c>
      <c r="I540" s="13">
        <f t="shared" si="85"/>
        <v>0.16446011380571365</v>
      </c>
      <c r="J540" s="13">
        <f t="shared" si="85"/>
        <v>0.16597473703623744</v>
      </c>
      <c r="K540" s="13">
        <f t="shared" si="85"/>
        <v>0.12269992419963911</v>
      </c>
      <c r="L540" s="13">
        <f t="shared" si="85"/>
        <v>0.16671331335277104</v>
      </c>
      <c r="M540" s="13">
        <f t="shared" si="85"/>
        <v>0.18435533499863144</v>
      </c>
      <c r="N540" s="13">
        <f>+N539/N$532</f>
        <v>0.21702455070075902</v>
      </c>
      <c r="O540" s="9">
        <f>RATE(M$324-C$324,,-C540,M540)</f>
        <v>-3.766735157056926E-2</v>
      </c>
      <c r="P540" s="14" t="s">
        <v>66</v>
      </c>
    </row>
    <row r="541" spans="2:16">
      <c r="B541" s="246" t="s">
        <v>1070</v>
      </c>
      <c r="C541" s="247"/>
      <c r="D541" s="247"/>
      <c r="E541" s="247"/>
      <c r="F541" s="247"/>
      <c r="G541" s="247"/>
      <c r="H541" s="247"/>
      <c r="I541" s="247"/>
      <c r="J541" s="247"/>
      <c r="K541" s="247"/>
      <c r="L541" s="247"/>
      <c r="M541" s="247"/>
      <c r="N541" s="248"/>
      <c r="O541" s="9"/>
      <c r="P541" s="3"/>
    </row>
    <row r="542" spans="2:16">
      <c r="B542" s="21">
        <f t="shared" ref="B542:N545" si="86">IFERROR(VLOOKUP($B$541,$130:$203,MATCH($P542&amp;"/"&amp;B$324,$128:$128,0),FALSE),"")</f>
        <v>617380</v>
      </c>
      <c r="C542" s="21">
        <f t="shared" si="86"/>
        <v>603178</v>
      </c>
      <c r="D542" s="21">
        <f t="shared" si="86"/>
        <v>950837</v>
      </c>
      <c r="E542" s="21">
        <f t="shared" si="86"/>
        <v>612402</v>
      </c>
      <c r="F542" s="21">
        <f t="shared" si="86"/>
        <v>1064513</v>
      </c>
      <c r="G542" s="21">
        <f t="shared" si="86"/>
        <v>1655833</v>
      </c>
      <c r="H542" s="21">
        <f t="shared" si="86"/>
        <v>1710196</v>
      </c>
      <c r="I542" s="21">
        <f t="shared" si="86"/>
        <v>2147007</v>
      </c>
      <c r="J542" s="21">
        <f t="shared" si="86"/>
        <v>2389753</v>
      </c>
      <c r="K542" s="21">
        <f t="shared" si="86"/>
        <v>2775858</v>
      </c>
      <c r="L542" s="21">
        <f t="shared" si="86"/>
        <v>2822250</v>
      </c>
      <c r="M542" s="21">
        <f t="shared" si="86"/>
        <v>2846979</v>
      </c>
      <c r="N542" s="21">
        <f t="shared" si="86"/>
        <v>4591995</v>
      </c>
      <c r="O542" s="9"/>
      <c r="P542" s="12" t="s">
        <v>46</v>
      </c>
    </row>
    <row r="543" spans="2:16">
      <c r="B543" s="10">
        <f t="shared" si="86"/>
        <v>519347</v>
      </c>
      <c r="C543" s="10">
        <f t="shared" si="86"/>
        <v>586990</v>
      </c>
      <c r="D543" s="10">
        <f t="shared" si="86"/>
        <v>164456</v>
      </c>
      <c r="E543" s="10">
        <f t="shared" si="86"/>
        <v>364936</v>
      </c>
      <c r="F543" s="10">
        <f t="shared" si="86"/>
        <v>1171392</v>
      </c>
      <c r="G543" s="10">
        <f t="shared" si="86"/>
        <v>1427353</v>
      </c>
      <c r="H543" s="10">
        <f t="shared" si="86"/>
        <v>1841465</v>
      </c>
      <c r="I543" s="10">
        <f t="shared" si="86"/>
        <v>2006210</v>
      </c>
      <c r="J543" s="10">
        <f t="shared" si="86"/>
        <v>2293052</v>
      </c>
      <c r="K543" s="10">
        <f t="shared" si="86"/>
        <v>2483211</v>
      </c>
      <c r="L543" s="10">
        <f t="shared" si="86"/>
        <v>2935462</v>
      </c>
      <c r="M543" s="10">
        <f t="shared" si="86"/>
        <v>2469670</v>
      </c>
      <c r="N543" s="10">
        <f t="shared" si="86"/>
        <v>467117</v>
      </c>
      <c r="O543" s="9"/>
      <c r="P543" s="12" t="s">
        <v>47</v>
      </c>
    </row>
    <row r="544" spans="2:16">
      <c r="B544" s="10">
        <f t="shared" si="86"/>
        <v>572535</v>
      </c>
      <c r="C544" s="10">
        <f t="shared" si="86"/>
        <v>550038</v>
      </c>
      <c r="D544" s="10">
        <f t="shared" si="86"/>
        <v>170418</v>
      </c>
      <c r="E544" s="10">
        <f t="shared" si="86"/>
        <v>388599</v>
      </c>
      <c r="F544" s="10">
        <f t="shared" si="86"/>
        <v>2843386</v>
      </c>
      <c r="G544" s="10">
        <f t="shared" si="86"/>
        <v>1459372</v>
      </c>
      <c r="H544" s="10">
        <f t="shared" si="86"/>
        <v>1934797</v>
      </c>
      <c r="I544" s="10">
        <f t="shared" si="86"/>
        <v>1816453</v>
      </c>
      <c r="J544" s="10">
        <f t="shared" si="86"/>
        <v>2342440</v>
      </c>
      <c r="K544" s="10">
        <f t="shared" si="86"/>
        <v>5982689</v>
      </c>
      <c r="L544" s="10">
        <f t="shared" si="86"/>
        <v>2928069</v>
      </c>
      <c r="M544" s="10">
        <f t="shared" si="86"/>
        <v>2816279</v>
      </c>
      <c r="N544" s="10">
        <f t="shared" si="86"/>
        <v>2480539</v>
      </c>
      <c r="O544" s="9"/>
      <c r="P544" s="12" t="s">
        <v>48</v>
      </c>
    </row>
    <row r="545" spans="1:16">
      <c r="B545" s="10">
        <f t="shared" si="86"/>
        <v>476524</v>
      </c>
      <c r="C545" s="23">
        <f t="shared" si="86"/>
        <v>3211417.42</v>
      </c>
      <c r="D545" s="23">
        <f t="shared" si="86"/>
        <v>-155211.64000000001</v>
      </c>
      <c r="E545" s="23">
        <f t="shared" si="86"/>
        <v>692186.35</v>
      </c>
      <c r="F545" s="23">
        <f t="shared" si="86"/>
        <v>1109407.1200000001</v>
      </c>
      <c r="G545" s="23">
        <f t="shared" si="86"/>
        <v>1749971.05</v>
      </c>
      <c r="H545" s="23">
        <f t="shared" si="86"/>
        <v>1820494.64</v>
      </c>
      <c r="I545" s="23">
        <f t="shared" si="86"/>
        <v>1910639.77</v>
      </c>
      <c r="J545" s="23">
        <f t="shared" si="86"/>
        <v>2218551.65</v>
      </c>
      <c r="K545" s="23">
        <f t="shared" si="86"/>
        <v>2325885.89</v>
      </c>
      <c r="L545" s="23">
        <f t="shared" si="86"/>
        <v>2529871.87</v>
      </c>
      <c r="M545" s="23">
        <f t="shared" si="86"/>
        <v>3670826.95</v>
      </c>
      <c r="N545" s="23">
        <f t="shared" si="86"/>
        <v>2017445.86</v>
      </c>
      <c r="O545" s="9"/>
      <c r="P545" s="12" t="s">
        <v>54</v>
      </c>
    </row>
    <row r="546" spans="1:16">
      <c r="B546" s="32">
        <f>SUM(B542:B545)</f>
        <v>2185786</v>
      </c>
      <c r="C546" s="23">
        <f t="shared" ref="C546:M546" si="87">SUM(C542:C545)</f>
        <v>4951623.42</v>
      </c>
      <c r="D546" s="23">
        <f t="shared" si="87"/>
        <v>1130499.3599999999</v>
      </c>
      <c r="E546" s="23">
        <f t="shared" si="87"/>
        <v>2058123.35</v>
      </c>
      <c r="F546" s="23">
        <f t="shared" si="87"/>
        <v>6188698.1200000001</v>
      </c>
      <c r="G546" s="23">
        <f t="shared" si="87"/>
        <v>6292529.0499999998</v>
      </c>
      <c r="H546" s="23">
        <f t="shared" si="87"/>
        <v>7306952.6399999997</v>
      </c>
      <c r="I546" s="23">
        <f t="shared" si="87"/>
        <v>7880309.7699999996</v>
      </c>
      <c r="J546" s="23">
        <f t="shared" si="87"/>
        <v>9243796.6500000004</v>
      </c>
      <c r="K546" s="23">
        <f t="shared" si="87"/>
        <v>13567643.890000001</v>
      </c>
      <c r="L546" s="23">
        <f t="shared" si="87"/>
        <v>11215652.870000001</v>
      </c>
      <c r="M546" s="23">
        <f t="shared" si="87"/>
        <v>11803754.949999999</v>
      </c>
      <c r="N546" s="23">
        <f>IF(N543="",N542*4,IF(N544="",(N543+N542)*2,IF(N545="",((N544+N543+N542)/3)*4,SUM(N542:N545))))</f>
        <v>9557096.8599999994</v>
      </c>
      <c r="O546" s="9">
        <f>RATE(M$324-C$324,,-C546,M546)</f>
        <v>9.0755113479491792E-2</v>
      </c>
      <c r="P546" s="12" t="s">
        <v>49</v>
      </c>
    </row>
    <row r="547" spans="1:16">
      <c r="B547" s="13">
        <f t="shared" ref="B547:N547" si="88">+B546/(B$441+B$448)</f>
        <v>0.23063283256347958</v>
      </c>
      <c r="C547" s="13">
        <f t="shared" si="88"/>
        <v>0.31399745882163099</v>
      </c>
      <c r="D547" s="13">
        <f t="shared" si="88"/>
        <v>9.521935465629966E-2</v>
      </c>
      <c r="E547" s="13">
        <f t="shared" si="88"/>
        <v>0.15831031801694476</v>
      </c>
      <c r="F547" s="13">
        <f t="shared" si="88"/>
        <v>0.31670385244149601</v>
      </c>
      <c r="G547" s="13">
        <f t="shared" si="88"/>
        <v>0.28877026316822096</v>
      </c>
      <c r="H547" s="13">
        <f t="shared" si="88"/>
        <v>0.30448921197543255</v>
      </c>
      <c r="I547" s="13">
        <f t="shared" si="88"/>
        <v>0.30459012984141692</v>
      </c>
      <c r="J547" s="13">
        <f t="shared" si="88"/>
        <v>0.31612808356612093</v>
      </c>
      <c r="K547" s="13">
        <f t="shared" si="88"/>
        <v>0.39193265534449229</v>
      </c>
      <c r="L547" s="13">
        <f t="shared" si="88"/>
        <v>0.30763558997134699</v>
      </c>
      <c r="M547" s="13">
        <f t="shared" si="88"/>
        <v>0.30703842103286771</v>
      </c>
      <c r="N547" s="13">
        <f t="shared" si="88"/>
        <v>0.29554600477360188</v>
      </c>
      <c r="O547" s="9">
        <f>RATE(M$324-C$324,,-C547,M547)</f>
        <v>-2.2386907107473063E-3</v>
      </c>
      <c r="P547" s="14" t="s">
        <v>67</v>
      </c>
    </row>
    <row r="548" spans="1:16" s="170" customFormat="1">
      <c r="A548" s="169"/>
      <c r="B548" s="24"/>
      <c r="C548" s="13">
        <f t="shared" ref="C548:M548" si="89">C546/B546-1</f>
        <v>1.2653742955623284</v>
      </c>
      <c r="D548" s="13">
        <f t="shared" si="89"/>
        <v>-0.77169116790387915</v>
      </c>
      <c r="E548" s="13">
        <f t="shared" si="89"/>
        <v>0.82054357819362256</v>
      </c>
      <c r="F548" s="13">
        <f t="shared" si="89"/>
        <v>2.006961715875776</v>
      </c>
      <c r="G548" s="13">
        <f t="shared" si="89"/>
        <v>1.6777507641623224E-2</v>
      </c>
      <c r="H548" s="13">
        <f t="shared" si="89"/>
        <v>0.1612107917086214</v>
      </c>
      <c r="I548" s="13">
        <f t="shared" si="89"/>
        <v>7.8467339019183679E-2</v>
      </c>
      <c r="J548" s="13">
        <f t="shared" si="89"/>
        <v>0.17302452819694181</v>
      </c>
      <c r="K548" s="13">
        <f t="shared" si="89"/>
        <v>0.4677566376365494</v>
      </c>
      <c r="L548" s="13">
        <f t="shared" si="89"/>
        <v>-0.17335294462832485</v>
      </c>
      <c r="M548" s="13">
        <f t="shared" si="89"/>
        <v>5.2435831138557543E-2</v>
      </c>
      <c r="N548" s="13">
        <f>N546/M546-1</f>
        <v>-0.19033418598714635</v>
      </c>
      <c r="O548" s="22"/>
      <c r="P548" s="18" t="s">
        <v>55</v>
      </c>
    </row>
    <row r="549" spans="1:16">
      <c r="B549" s="258" t="s">
        <v>43</v>
      </c>
      <c r="C549" s="259"/>
      <c r="D549" s="259"/>
      <c r="E549" s="259"/>
      <c r="F549" s="259"/>
      <c r="G549" s="259"/>
      <c r="H549" s="259"/>
      <c r="I549" s="259"/>
      <c r="J549" s="259"/>
      <c r="K549" s="259"/>
      <c r="L549" s="259"/>
      <c r="M549" s="259"/>
      <c r="N549" s="260"/>
    </row>
    <row r="550" spans="1:16">
      <c r="B550" s="261" t="s">
        <v>1079</v>
      </c>
      <c r="C550" s="262"/>
      <c r="D550" s="262"/>
      <c r="E550" s="262"/>
      <c r="F550" s="262"/>
      <c r="G550" s="262"/>
      <c r="H550" s="262"/>
      <c r="I550" s="262"/>
      <c r="J550" s="262"/>
      <c r="K550" s="262"/>
      <c r="L550" s="262"/>
      <c r="M550" s="262"/>
      <c r="N550" s="263"/>
    </row>
    <row r="551" spans="1:16">
      <c r="B551" s="10">
        <f t="shared" ref="B551:N554" si="90">IFERROR(VLOOKUP($B$550,$208:$319,MATCH($P551&amp;"/"&amp;B$324,$206:$206,0),FALSE),"")</f>
        <v>351258</v>
      </c>
      <c r="C551" s="10">
        <f t="shared" si="90"/>
        <v>481985</v>
      </c>
      <c r="D551" s="10">
        <f t="shared" si="90"/>
        <v>576687</v>
      </c>
      <c r="E551" s="10">
        <f t="shared" si="90"/>
        <v>656693</v>
      </c>
      <c r="F551" s="10">
        <f t="shared" si="90"/>
        <v>835102</v>
      </c>
      <c r="G551" s="10">
        <f t="shared" si="90"/>
        <v>879747</v>
      </c>
      <c r="H551" s="10">
        <f t="shared" si="90"/>
        <v>1009603</v>
      </c>
      <c r="I551" s="10">
        <f t="shared" si="90"/>
        <v>1040047</v>
      </c>
      <c r="J551" s="10">
        <f t="shared" si="90"/>
        <v>1236515</v>
      </c>
      <c r="K551" s="10">
        <f t="shared" si="90"/>
        <v>1296076</v>
      </c>
      <c r="L551" s="10">
        <f t="shared" si="90"/>
        <v>1390854</v>
      </c>
      <c r="M551" s="10">
        <f t="shared" si="90"/>
        <v>1569713</v>
      </c>
      <c r="N551" s="11">
        <f t="shared" si="90"/>
        <v>2025435</v>
      </c>
      <c r="O551" s="9"/>
      <c r="P551" s="12" t="s">
        <v>46</v>
      </c>
    </row>
    <row r="552" spans="1:16">
      <c r="B552" s="10">
        <f t="shared" si="90"/>
        <v>690732</v>
      </c>
      <c r="C552" s="10">
        <f t="shared" si="90"/>
        <v>988787</v>
      </c>
      <c r="D552" s="10">
        <f t="shared" si="90"/>
        <v>1155061</v>
      </c>
      <c r="E552" s="10">
        <f t="shared" si="90"/>
        <v>1363561</v>
      </c>
      <c r="F552" s="10">
        <f t="shared" si="90"/>
        <v>1634391</v>
      </c>
      <c r="G552" s="10">
        <f t="shared" si="90"/>
        <v>1767385</v>
      </c>
      <c r="H552" s="10">
        <f t="shared" si="90"/>
        <v>1932153</v>
      </c>
      <c r="I552" s="10">
        <f t="shared" si="90"/>
        <v>2110094</v>
      </c>
      <c r="J552" s="10">
        <f t="shared" si="90"/>
        <v>2484559</v>
      </c>
      <c r="K552" s="10">
        <f t="shared" si="90"/>
        <v>2609657</v>
      </c>
      <c r="L552" s="10">
        <f t="shared" si="90"/>
        <v>2798349</v>
      </c>
      <c r="M552" s="10">
        <f t="shared" si="90"/>
        <v>3221428</v>
      </c>
      <c r="N552" s="11">
        <f t="shared" si="90"/>
        <v>3955825</v>
      </c>
      <c r="O552" s="9"/>
      <c r="P552" s="12" t="s">
        <v>47</v>
      </c>
    </row>
    <row r="553" spans="1:16">
      <c r="B553" s="10">
        <f t="shared" si="90"/>
        <v>1072605</v>
      </c>
      <c r="C553" s="10">
        <f t="shared" si="90"/>
        <v>1550300</v>
      </c>
      <c r="D553" s="10">
        <f t="shared" si="90"/>
        <v>1713813</v>
      </c>
      <c r="E553" s="10">
        <f t="shared" si="90"/>
        <v>2085733</v>
      </c>
      <c r="F553" s="10">
        <f t="shared" si="90"/>
        <v>2418990</v>
      </c>
      <c r="G553" s="10">
        <f t="shared" si="90"/>
        <v>2697590</v>
      </c>
      <c r="H553" s="10">
        <f t="shared" si="90"/>
        <v>2959338</v>
      </c>
      <c r="I553" s="10">
        <f t="shared" si="90"/>
        <v>3260865</v>
      </c>
      <c r="J553" s="10">
        <f t="shared" si="90"/>
        <v>3775324</v>
      </c>
      <c r="K553" s="10">
        <f t="shared" si="90"/>
        <v>3945860</v>
      </c>
      <c r="L553" s="10">
        <f t="shared" si="90"/>
        <v>4363108</v>
      </c>
      <c r="M553" s="10">
        <f t="shared" si="90"/>
        <v>4893677</v>
      </c>
      <c r="N553" s="11">
        <f t="shared" si="90"/>
        <v>6008393</v>
      </c>
      <c r="O553" s="9"/>
      <c r="P553" s="12" t="s">
        <v>48</v>
      </c>
    </row>
    <row r="554" spans="1:16">
      <c r="B554" s="10">
        <f t="shared" si="90"/>
        <v>1462663</v>
      </c>
      <c r="C554" s="10">
        <f t="shared" si="90"/>
        <v>2110189.38</v>
      </c>
      <c r="D554" s="10">
        <f t="shared" si="90"/>
        <v>2356239.0299999998</v>
      </c>
      <c r="E554" s="10">
        <f t="shared" si="90"/>
        <v>2947934.43</v>
      </c>
      <c r="F554" s="10">
        <f t="shared" si="90"/>
        <v>3257827.49</v>
      </c>
      <c r="G554" s="10">
        <f t="shared" si="90"/>
        <v>3683705.41</v>
      </c>
      <c r="H554" s="10">
        <f t="shared" si="90"/>
        <v>4019178.78</v>
      </c>
      <c r="I554" s="10">
        <f t="shared" si="90"/>
        <v>4437851.45</v>
      </c>
      <c r="J554" s="10">
        <f t="shared" si="90"/>
        <v>5122662.32</v>
      </c>
      <c r="K554" s="10">
        <f t="shared" si="90"/>
        <v>5314523.3099999996</v>
      </c>
      <c r="L554" s="10">
        <f t="shared" si="90"/>
        <v>5905735.4299999997</v>
      </c>
      <c r="M554" s="10">
        <f t="shared" si="90"/>
        <v>7116898.8899999997</v>
      </c>
      <c r="N554" s="11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7906273.4500000002</v>
      </c>
      <c r="O554" s="9">
        <f>RATE(M$324-C$324,,-C554,M554)</f>
        <v>0.12926777779246859</v>
      </c>
      <c r="P554" s="12" t="s">
        <v>49</v>
      </c>
    </row>
    <row r="555" spans="1:16">
      <c r="B555" s="13">
        <f t="shared" ref="B555:N555" si="91">B554/(B$441+B448)</f>
        <v>0.15433263401622882</v>
      </c>
      <c r="C555" s="13">
        <f t="shared" si="91"/>
        <v>0.13381350857097146</v>
      </c>
      <c r="D555" s="13">
        <f t="shared" si="91"/>
        <v>0.19846058104144834</v>
      </c>
      <c r="E555" s="13">
        <f t="shared" si="91"/>
        <v>0.22675435712169573</v>
      </c>
      <c r="F555" s="13">
        <f t="shared" si="91"/>
        <v>0.16671786160298435</v>
      </c>
      <c r="G555" s="13">
        <f t="shared" si="91"/>
        <v>0.16904881522635151</v>
      </c>
      <c r="H555" s="13">
        <f t="shared" si="91"/>
        <v>0.16748385268179053</v>
      </c>
      <c r="I555" s="13">
        <f t="shared" si="91"/>
        <v>0.1715320575998652</v>
      </c>
      <c r="J555" s="13">
        <f t="shared" si="91"/>
        <v>0.17518964158282072</v>
      </c>
      <c r="K555" s="13">
        <f t="shared" si="91"/>
        <v>0.15352225114883231</v>
      </c>
      <c r="L555" s="13">
        <f t="shared" si="91"/>
        <v>0.16198917925521855</v>
      </c>
      <c r="M555" s="13">
        <f t="shared" si="91"/>
        <v>0.18512425978787106</v>
      </c>
      <c r="N555" s="13">
        <f t="shared" si="91"/>
        <v>0.2444955371934048</v>
      </c>
      <c r="O555" s="9">
        <f>RATE(M$324-C$324,,-C555,M555)</f>
        <v>3.2990524256378106E-2</v>
      </c>
      <c r="P555" s="14" t="s">
        <v>50</v>
      </c>
    </row>
    <row r="556" spans="1:16">
      <c r="B556" s="258" t="s">
        <v>1109</v>
      </c>
      <c r="C556" s="259"/>
      <c r="D556" s="259"/>
      <c r="E556" s="259"/>
      <c r="F556" s="259"/>
      <c r="G556" s="259"/>
      <c r="H556" s="259"/>
      <c r="I556" s="259"/>
      <c r="J556" s="259"/>
      <c r="K556" s="259"/>
      <c r="L556" s="259"/>
      <c r="M556" s="259"/>
      <c r="N556" s="260"/>
    </row>
    <row r="557" spans="1:16">
      <c r="B557" s="10">
        <f t="shared" ref="B557:N560" si="92">IFERROR(VLOOKUP($B$556,$208:$319,MATCH($P557&amp;"/"&amp;B$324,$206:$206,0),FALSE),"")</f>
        <v>500375</v>
      </c>
      <c r="C557" s="10">
        <f t="shared" si="92"/>
        <v>1242233</v>
      </c>
      <c r="D557" s="10">
        <f t="shared" si="92"/>
        <v>994242</v>
      </c>
      <c r="E557" s="10">
        <f t="shared" si="92"/>
        <v>1088505</v>
      </c>
      <c r="F557" s="10">
        <f t="shared" si="92"/>
        <v>1990097</v>
      </c>
      <c r="G557" s="10">
        <f t="shared" si="92"/>
        <v>2547740</v>
      </c>
      <c r="H557" s="10">
        <f t="shared" si="92"/>
        <v>3148643</v>
      </c>
      <c r="I557" s="10">
        <f t="shared" si="92"/>
        <v>3214450</v>
      </c>
      <c r="J557" s="10">
        <f t="shared" si="92"/>
        <v>3766779</v>
      </c>
      <c r="K557" s="10">
        <f t="shared" si="92"/>
        <v>4496506</v>
      </c>
      <c r="L557" s="10">
        <f t="shared" si="92"/>
        <v>3255150</v>
      </c>
      <c r="M557" s="10">
        <f t="shared" si="92"/>
        <v>3884328</v>
      </c>
      <c r="N557" s="11">
        <f t="shared" si="92"/>
        <v>3509813</v>
      </c>
      <c r="O557" s="9"/>
      <c r="P557" s="12" t="s">
        <v>46</v>
      </c>
    </row>
    <row r="558" spans="1:16">
      <c r="B558" s="10">
        <f t="shared" si="92"/>
        <v>1206249</v>
      </c>
      <c r="C558" s="10">
        <f t="shared" si="92"/>
        <v>3122026</v>
      </c>
      <c r="D558" s="10">
        <f t="shared" si="92"/>
        <v>1938143</v>
      </c>
      <c r="E558" s="10">
        <f t="shared" si="92"/>
        <v>2732427</v>
      </c>
      <c r="F558" s="10">
        <f t="shared" si="92"/>
        <v>4701306</v>
      </c>
      <c r="G558" s="10">
        <f t="shared" si="92"/>
        <v>4837241</v>
      </c>
      <c r="H558" s="10">
        <f t="shared" si="92"/>
        <v>14216023</v>
      </c>
      <c r="I558" s="10">
        <f t="shared" si="92"/>
        <v>6023313</v>
      </c>
      <c r="J558" s="10">
        <f t="shared" si="92"/>
        <v>6038753</v>
      </c>
      <c r="K558" s="10">
        <f t="shared" si="92"/>
        <v>5913312</v>
      </c>
      <c r="L558" s="10">
        <f t="shared" si="92"/>
        <v>8263893</v>
      </c>
      <c r="M558" s="10">
        <f t="shared" si="92"/>
        <v>8137766</v>
      </c>
      <c r="N558" s="11">
        <f t="shared" si="92"/>
        <v>2285026</v>
      </c>
      <c r="O558" s="9"/>
      <c r="P558" s="12" t="s">
        <v>47</v>
      </c>
    </row>
    <row r="559" spans="1:16">
      <c r="B559" s="10">
        <f t="shared" si="92"/>
        <v>2177223</v>
      </c>
      <c r="C559" s="10">
        <f t="shared" si="92"/>
        <v>3529895</v>
      </c>
      <c r="D559" s="10">
        <f t="shared" si="92"/>
        <v>2305261</v>
      </c>
      <c r="E559" s="10">
        <f t="shared" si="92"/>
        <v>1066214</v>
      </c>
      <c r="F559" s="10">
        <f t="shared" si="92"/>
        <v>6808640</v>
      </c>
      <c r="G559" s="10">
        <f t="shared" si="92"/>
        <v>7650972</v>
      </c>
      <c r="H559" s="10">
        <f t="shared" si="92"/>
        <v>17237754</v>
      </c>
      <c r="I559" s="10">
        <f t="shared" si="92"/>
        <v>9182578</v>
      </c>
      <c r="J559" s="10">
        <f t="shared" si="92"/>
        <v>9865254</v>
      </c>
      <c r="K559" s="10">
        <f t="shared" si="92"/>
        <v>11208430</v>
      </c>
      <c r="L559" s="10">
        <f t="shared" si="92"/>
        <v>12377273</v>
      </c>
      <c r="M559" s="10">
        <f t="shared" si="92"/>
        <v>10612845</v>
      </c>
      <c r="N559" s="11">
        <f t="shared" si="92"/>
        <v>3374709</v>
      </c>
      <c r="O559" s="9"/>
      <c r="P559" s="12" t="s">
        <v>48</v>
      </c>
    </row>
    <row r="560" spans="1:16">
      <c r="B560" s="10">
        <f t="shared" si="92"/>
        <v>3219269</v>
      </c>
      <c r="C560" s="10">
        <f t="shared" si="92"/>
        <v>5577036.2000000002</v>
      </c>
      <c r="D560" s="10">
        <f t="shared" si="92"/>
        <v>3930456.28</v>
      </c>
      <c r="E560" s="10">
        <f t="shared" si="92"/>
        <v>7756213.4900000002</v>
      </c>
      <c r="F560" s="10">
        <f t="shared" si="92"/>
        <v>9861101.9499999993</v>
      </c>
      <c r="G560" s="10">
        <f t="shared" si="92"/>
        <v>11024987.960000001</v>
      </c>
      <c r="H560" s="10">
        <f t="shared" si="92"/>
        <v>21766223.140000001</v>
      </c>
      <c r="I560" s="10">
        <f t="shared" si="92"/>
        <v>13698318.859999999</v>
      </c>
      <c r="J560" s="10">
        <f t="shared" si="92"/>
        <v>14373185.4</v>
      </c>
      <c r="K560" s="10">
        <f t="shared" si="92"/>
        <v>26598910.719999999</v>
      </c>
      <c r="L560" s="10">
        <f t="shared" si="92"/>
        <v>17139330.100000001</v>
      </c>
      <c r="M560" s="10">
        <f t="shared" si="92"/>
        <v>17771250.140000001</v>
      </c>
      <c r="N560" s="11">
        <f t="shared" si="92"/>
        <v>7761365.6699999999</v>
      </c>
      <c r="O560" s="9"/>
      <c r="P560" s="12" t="s">
        <v>49</v>
      </c>
    </row>
    <row r="561" spans="2:16">
      <c r="B561" s="33">
        <f t="shared" ref="B561:M561" si="93">B560/B$546</f>
        <v>1.4728198460416528</v>
      </c>
      <c r="C561" s="33">
        <f t="shared" si="93"/>
        <v>1.1263045928480564</v>
      </c>
      <c r="D561" s="33">
        <f t="shared" si="93"/>
        <v>3.4767434808631825</v>
      </c>
      <c r="E561" s="33">
        <f t="shared" si="93"/>
        <v>3.7685853425646232</v>
      </c>
      <c r="F561" s="33">
        <f t="shared" si="93"/>
        <v>1.593404906620328</v>
      </c>
      <c r="G561" s="33">
        <f t="shared" si="93"/>
        <v>1.7520758144136024</v>
      </c>
      <c r="H561" s="33">
        <f t="shared" si="93"/>
        <v>2.9788373091193323</v>
      </c>
      <c r="I561" s="33">
        <f t="shared" si="93"/>
        <v>1.7382970035199516</v>
      </c>
      <c r="J561" s="33">
        <f t="shared" si="93"/>
        <v>1.5549006478847627</v>
      </c>
      <c r="K561" s="33">
        <f t="shared" si="93"/>
        <v>1.9604664550198478</v>
      </c>
      <c r="L561" s="33">
        <f t="shared" si="93"/>
        <v>1.5281616058076162</v>
      </c>
      <c r="M561" s="33">
        <f t="shared" si="93"/>
        <v>1.5055590543244886</v>
      </c>
      <c r="N561" s="33">
        <f>IFERROR(N560/N$546,IFERROR(N559/N$546,IFERROR(N558/N$546,N557/N$546)))</f>
        <v>0.81210495024741236</v>
      </c>
      <c r="O561" s="9">
        <f>RATE(M$324-C$324,,-C561,M561)</f>
        <v>2.9447478015981535E-2</v>
      </c>
      <c r="P561" s="14" t="s">
        <v>68</v>
      </c>
    </row>
    <row r="562" spans="2:16">
      <c r="B562" s="246" t="s">
        <v>69</v>
      </c>
      <c r="C562" s="247"/>
      <c r="D562" s="247"/>
      <c r="E562" s="247"/>
      <c r="F562" s="247"/>
      <c r="G562" s="247"/>
      <c r="H562" s="247"/>
      <c r="I562" s="247"/>
      <c r="J562" s="247"/>
      <c r="K562" s="247"/>
      <c r="L562" s="247"/>
      <c r="M562" s="247"/>
      <c r="N562" s="248"/>
    </row>
    <row r="563" spans="2:16">
      <c r="B563" s="10">
        <f t="shared" ref="B563:H563" si="94">IFERROR(B557+B569,"")</f>
        <v>-356379</v>
      </c>
      <c r="C563" s="10">
        <f t="shared" si="94"/>
        <v>-216592</v>
      </c>
      <c r="D563" s="10">
        <f t="shared" si="94"/>
        <v>714775</v>
      </c>
      <c r="E563" s="10">
        <f t="shared" si="94"/>
        <v>-828332</v>
      </c>
      <c r="F563" s="10">
        <f t="shared" si="94"/>
        <v>1081251</v>
      </c>
      <c r="G563" s="10">
        <f t="shared" si="94"/>
        <v>764123</v>
      </c>
      <c r="H563" s="10">
        <f t="shared" si="94"/>
        <v>1410679</v>
      </c>
      <c r="I563" s="10">
        <f>IFERROR(I557+I569,"")</f>
        <v>705038</v>
      </c>
      <c r="J563" s="10">
        <f t="shared" ref="J563:N563" si="95">IFERROR(J557+J569,"")</f>
        <v>3339815</v>
      </c>
      <c r="K563" s="10">
        <f t="shared" si="95"/>
        <v>4443186</v>
      </c>
      <c r="L563" s="10">
        <f t="shared" si="95"/>
        <v>2326545</v>
      </c>
      <c r="M563" s="10">
        <f t="shared" si="95"/>
        <v>2860646</v>
      </c>
      <c r="N563" s="11">
        <f t="shared" si="95"/>
        <v>3196352</v>
      </c>
      <c r="O563" s="9"/>
      <c r="P563" s="12" t="s">
        <v>46</v>
      </c>
    </row>
    <row r="564" spans="2:16">
      <c r="B564" s="10">
        <f t="shared" ref="B564:N564" si="96">IFERROR(B558+B570,"")</f>
        <v>267333</v>
      </c>
      <c r="C564" s="10">
        <f t="shared" si="96"/>
        <v>-1152938</v>
      </c>
      <c r="D564" s="10">
        <f t="shared" si="96"/>
        <v>397860</v>
      </c>
      <c r="E564" s="10">
        <f t="shared" si="96"/>
        <v>-498003</v>
      </c>
      <c r="F564" s="10">
        <f t="shared" si="96"/>
        <v>2409649</v>
      </c>
      <c r="G564" s="10">
        <f t="shared" si="96"/>
        <v>1465994</v>
      </c>
      <c r="H564" s="10">
        <f t="shared" si="96"/>
        <v>13236224</v>
      </c>
      <c r="I564" s="10">
        <f t="shared" si="96"/>
        <v>-4276241</v>
      </c>
      <c r="J564" s="10">
        <f t="shared" si="96"/>
        <v>4555002</v>
      </c>
      <c r="K564" s="10">
        <f t="shared" si="96"/>
        <v>5166338</v>
      </c>
      <c r="L564" s="10">
        <f t="shared" si="96"/>
        <v>6358124</v>
      </c>
      <c r="M564" s="10">
        <f t="shared" si="96"/>
        <v>8039707</v>
      </c>
      <c r="N564" s="11">
        <f t="shared" si="96"/>
        <v>-4363249</v>
      </c>
      <c r="O564" s="9"/>
      <c r="P564" s="12" t="s">
        <v>47</v>
      </c>
    </row>
    <row r="565" spans="2:16">
      <c r="B565" s="10">
        <f t="shared" ref="B565:N565" si="97">IFERROR(B559+B571,"")</f>
        <v>-2145724</v>
      </c>
      <c r="C565" s="10">
        <f t="shared" si="97"/>
        <v>-2030340</v>
      </c>
      <c r="D565" s="10">
        <f t="shared" si="97"/>
        <v>-531264</v>
      </c>
      <c r="E565" s="10">
        <f t="shared" si="97"/>
        <v>-3215657</v>
      </c>
      <c r="F565" s="10">
        <f t="shared" si="97"/>
        <v>3116788</v>
      </c>
      <c r="G565" s="10">
        <f t="shared" si="97"/>
        <v>1437867</v>
      </c>
      <c r="H565" s="10">
        <f t="shared" si="97"/>
        <v>11034982</v>
      </c>
      <c r="I565" s="10">
        <f t="shared" si="97"/>
        <v>-2978654</v>
      </c>
      <c r="J565" s="10">
        <f t="shared" si="97"/>
        <v>7179558</v>
      </c>
      <c r="K565" s="10">
        <f t="shared" si="97"/>
        <v>6844744</v>
      </c>
      <c r="L565" s="10">
        <f t="shared" si="97"/>
        <v>9095964</v>
      </c>
      <c r="M565" s="10">
        <f t="shared" si="97"/>
        <v>6239140</v>
      </c>
      <c r="N565" s="11">
        <f t="shared" si="97"/>
        <v>-3938425</v>
      </c>
      <c r="O565" s="9"/>
      <c r="P565" s="12" t="s">
        <v>48</v>
      </c>
    </row>
    <row r="566" spans="2:16">
      <c r="B566" s="10">
        <f t="shared" ref="B566:N566" si="98">IFERROR(B560+B572,"")</f>
        <v>-3337585</v>
      </c>
      <c r="C566" s="23">
        <f t="shared" si="98"/>
        <v>-1976804.4299999997</v>
      </c>
      <c r="D566" s="23">
        <f t="shared" si="98"/>
        <v>-978085.5400000005</v>
      </c>
      <c r="E566" s="23">
        <f t="shared" si="98"/>
        <v>-2788015.51</v>
      </c>
      <c r="F566" s="23">
        <f t="shared" si="98"/>
        <v>3384968.4999999991</v>
      </c>
      <c r="G566" s="23">
        <f t="shared" si="98"/>
        <v>2350475.33</v>
      </c>
      <c r="H566" s="23">
        <f t="shared" si="98"/>
        <v>13115367.290000001</v>
      </c>
      <c r="I566" s="23">
        <f t="shared" si="98"/>
        <v>-750735.90000000037</v>
      </c>
      <c r="J566" s="23">
        <f t="shared" si="98"/>
        <v>9249378.3599999994</v>
      </c>
      <c r="K566" s="23">
        <f t="shared" si="98"/>
        <v>17802048.369999997</v>
      </c>
      <c r="L566" s="23">
        <f t="shared" si="98"/>
        <v>12145640.430000002</v>
      </c>
      <c r="M566" s="23">
        <f t="shared" si="98"/>
        <v>11274375.370000001</v>
      </c>
      <c r="N566" s="23">
        <f t="shared" si="98"/>
        <v>582539.29999999981</v>
      </c>
      <c r="O566" s="9" t="e">
        <f>RATE(M$324-C$324,,-C566,M566)</f>
        <v>#NUM!</v>
      </c>
      <c r="P566" s="12" t="s">
        <v>49</v>
      </c>
    </row>
    <row r="567" spans="2:16">
      <c r="B567" s="249" t="s">
        <v>44</v>
      </c>
      <c r="C567" s="250"/>
      <c r="D567" s="250"/>
      <c r="E567" s="250"/>
      <c r="F567" s="250"/>
      <c r="G567" s="250"/>
      <c r="H567" s="250"/>
      <c r="I567" s="250"/>
      <c r="J567" s="250"/>
      <c r="K567" s="250"/>
      <c r="L567" s="250"/>
      <c r="M567" s="250"/>
      <c r="N567" s="251"/>
      <c r="O567" s="9"/>
      <c r="P567" s="12"/>
    </row>
    <row r="568" spans="2:16">
      <c r="B568" s="252" t="s">
        <v>1125</v>
      </c>
      <c r="C568" s="253"/>
      <c r="D568" s="253"/>
      <c r="E568" s="253"/>
      <c r="F568" s="253"/>
      <c r="G568" s="253"/>
      <c r="H568" s="253"/>
      <c r="I568" s="253"/>
      <c r="J568" s="253"/>
      <c r="K568" s="253"/>
      <c r="L568" s="253"/>
      <c r="M568" s="253"/>
      <c r="N568" s="254"/>
    </row>
    <row r="569" spans="2:16">
      <c r="B569" s="10">
        <f t="shared" ref="B569:N572" si="99">IFERROR(VLOOKUP($B$568,$208:$319,MATCH($P569&amp;"/"&amp;B$324,$206:$206,0),FALSE),"")</f>
        <v>-856754</v>
      </c>
      <c r="C569" s="10">
        <f t="shared" si="99"/>
        <v>-1458825</v>
      </c>
      <c r="D569" s="10">
        <f t="shared" si="99"/>
        <v>-279467</v>
      </c>
      <c r="E569" s="10">
        <f t="shared" si="99"/>
        <v>-1916837</v>
      </c>
      <c r="F569" s="10">
        <f t="shared" si="99"/>
        <v>-908846</v>
      </c>
      <c r="G569" s="10">
        <f t="shared" si="99"/>
        <v>-1783617</v>
      </c>
      <c r="H569" s="10">
        <f t="shared" si="99"/>
        <v>-1737964</v>
      </c>
      <c r="I569" s="10">
        <f t="shared" si="99"/>
        <v>-2509412</v>
      </c>
      <c r="J569" s="10">
        <f t="shared" si="99"/>
        <v>-426964</v>
      </c>
      <c r="K569" s="10">
        <f t="shared" si="99"/>
        <v>-53320</v>
      </c>
      <c r="L569" s="10">
        <f t="shared" si="99"/>
        <v>-928605</v>
      </c>
      <c r="M569" s="10">
        <f t="shared" si="99"/>
        <v>-1023682</v>
      </c>
      <c r="N569" s="11">
        <f t="shared" si="99"/>
        <v>-313461</v>
      </c>
      <c r="O569" s="9"/>
      <c r="P569" s="12" t="s">
        <v>46</v>
      </c>
    </row>
    <row r="570" spans="2:16">
      <c r="B570" s="10">
        <f t="shared" si="99"/>
        <v>-938916</v>
      </c>
      <c r="C570" s="10">
        <f t="shared" si="99"/>
        <v>-4274964</v>
      </c>
      <c r="D570" s="10">
        <f t="shared" si="99"/>
        <v>-1540283</v>
      </c>
      <c r="E570" s="10">
        <f t="shared" si="99"/>
        <v>-3230430</v>
      </c>
      <c r="F570" s="10">
        <f t="shared" si="99"/>
        <v>-2291657</v>
      </c>
      <c r="G570" s="10">
        <f t="shared" si="99"/>
        <v>-3371247</v>
      </c>
      <c r="H570" s="10">
        <f t="shared" si="99"/>
        <v>-979799</v>
      </c>
      <c r="I570" s="10">
        <f t="shared" si="99"/>
        <v>-10299554</v>
      </c>
      <c r="J570" s="10">
        <f t="shared" si="99"/>
        <v>-1483751</v>
      </c>
      <c r="K570" s="10">
        <f t="shared" si="99"/>
        <v>-746974</v>
      </c>
      <c r="L570" s="10">
        <f t="shared" si="99"/>
        <v>-1905769</v>
      </c>
      <c r="M570" s="10">
        <f t="shared" si="99"/>
        <v>-98059</v>
      </c>
      <c r="N570" s="11">
        <f t="shared" si="99"/>
        <v>-6648275</v>
      </c>
      <c r="O570" s="9"/>
      <c r="P570" s="12" t="s">
        <v>47</v>
      </c>
    </row>
    <row r="571" spans="2:16">
      <c r="B571" s="10">
        <f t="shared" si="99"/>
        <v>-4322947</v>
      </c>
      <c r="C571" s="10">
        <f t="shared" si="99"/>
        <v>-5560235</v>
      </c>
      <c r="D571" s="10">
        <f t="shared" si="99"/>
        <v>-2836525</v>
      </c>
      <c r="E571" s="10">
        <f t="shared" si="99"/>
        <v>-4281871</v>
      </c>
      <c r="F571" s="10">
        <f t="shared" si="99"/>
        <v>-3691852</v>
      </c>
      <c r="G571" s="10">
        <f t="shared" si="99"/>
        <v>-6213105</v>
      </c>
      <c r="H571" s="10">
        <f t="shared" si="99"/>
        <v>-6202772</v>
      </c>
      <c r="I571" s="10">
        <f t="shared" si="99"/>
        <v>-12161232</v>
      </c>
      <c r="J571" s="10">
        <f t="shared" si="99"/>
        <v>-2685696</v>
      </c>
      <c r="K571" s="10">
        <f t="shared" si="99"/>
        <v>-4363686</v>
      </c>
      <c r="L571" s="10">
        <f t="shared" si="99"/>
        <v>-3281309</v>
      </c>
      <c r="M571" s="10">
        <f t="shared" si="99"/>
        <v>-4373705</v>
      </c>
      <c r="N571" s="11">
        <f t="shared" si="99"/>
        <v>-7313134</v>
      </c>
      <c r="O571" s="9"/>
      <c r="P571" s="12" t="s">
        <v>48</v>
      </c>
    </row>
    <row r="572" spans="2:16">
      <c r="B572" s="10">
        <f t="shared" si="99"/>
        <v>-6556854</v>
      </c>
      <c r="C572" s="10">
        <f t="shared" si="99"/>
        <v>-7553840.6299999999</v>
      </c>
      <c r="D572" s="10">
        <f t="shared" si="99"/>
        <v>-4908541.82</v>
      </c>
      <c r="E572" s="10">
        <f t="shared" si="99"/>
        <v>-10544229</v>
      </c>
      <c r="F572" s="10">
        <f t="shared" si="99"/>
        <v>-6476133.4500000002</v>
      </c>
      <c r="G572" s="10">
        <f t="shared" si="99"/>
        <v>-8674512.6300000008</v>
      </c>
      <c r="H572" s="10">
        <f t="shared" si="99"/>
        <v>-8650855.8499999996</v>
      </c>
      <c r="I572" s="10">
        <f t="shared" si="99"/>
        <v>-14449054.76</v>
      </c>
      <c r="J572" s="10">
        <f t="shared" si="99"/>
        <v>-5123807.04</v>
      </c>
      <c r="K572" s="10">
        <f t="shared" si="99"/>
        <v>-8796862.3499999996</v>
      </c>
      <c r="L572" s="10">
        <f t="shared" si="99"/>
        <v>-4993689.67</v>
      </c>
      <c r="M572" s="10">
        <f t="shared" si="99"/>
        <v>-6496874.7699999996</v>
      </c>
      <c r="N572" s="11">
        <f t="shared" si="99"/>
        <v>-7178826.3700000001</v>
      </c>
      <c r="O572" s="9"/>
      <c r="P572" s="12" t="s">
        <v>49</v>
      </c>
    </row>
    <row r="573" spans="2:16">
      <c r="B573" s="255" t="s">
        <v>1128</v>
      </c>
      <c r="C573" s="256"/>
      <c r="D573" s="256"/>
      <c r="E573" s="256"/>
      <c r="F573" s="256"/>
      <c r="G573" s="256"/>
      <c r="H573" s="256"/>
      <c r="I573" s="256"/>
      <c r="J573" s="256"/>
      <c r="K573" s="256"/>
      <c r="L573" s="256"/>
      <c r="M573" s="256"/>
      <c r="N573" s="257"/>
    </row>
    <row r="574" spans="2:16">
      <c r="B574" s="10">
        <f t="shared" ref="B574:N577" si="100">IFERROR(VLOOKUP($B$573,$208:$319,MATCH($P574&amp;"/"&amp;B$324,$206:$206,0),FALSE),"")</f>
        <v>333678</v>
      </c>
      <c r="C574" s="10">
        <f t="shared" si="100"/>
        <v>-1262963</v>
      </c>
      <c r="D574" s="10">
        <f t="shared" si="100"/>
        <v>-1082603</v>
      </c>
      <c r="E574" s="10">
        <f t="shared" si="100"/>
        <v>-1740838</v>
      </c>
      <c r="F574" s="10">
        <f t="shared" si="100"/>
        <v>-2395789</v>
      </c>
      <c r="G574" s="10">
        <f t="shared" si="100"/>
        <v>-3370008</v>
      </c>
      <c r="H574" s="10">
        <f t="shared" si="100"/>
        <v>-2425577</v>
      </c>
      <c r="I574" s="10">
        <f t="shared" si="100"/>
        <v>-3462360</v>
      </c>
      <c r="J574" s="10">
        <f t="shared" si="100"/>
        <v>-2846419</v>
      </c>
      <c r="K574" s="10">
        <f t="shared" si="100"/>
        <v>-1360042</v>
      </c>
      <c r="L574" s="10">
        <f t="shared" si="100"/>
        <v>-610824</v>
      </c>
      <c r="M574" s="10">
        <f t="shared" si="100"/>
        <v>-2914400</v>
      </c>
      <c r="N574" s="11">
        <f t="shared" si="100"/>
        <v>-3421157</v>
      </c>
      <c r="O574" s="9"/>
      <c r="P574" s="12" t="s">
        <v>46</v>
      </c>
    </row>
    <row r="575" spans="2:16">
      <c r="B575" s="10">
        <f t="shared" si="100"/>
        <v>-648296</v>
      </c>
      <c r="C575" s="10">
        <f t="shared" si="100"/>
        <v>-5009409</v>
      </c>
      <c r="D575" s="10">
        <f t="shared" si="100"/>
        <v>-2625487</v>
      </c>
      <c r="E575" s="10">
        <f t="shared" si="100"/>
        <v>-3803741</v>
      </c>
      <c r="F575" s="10">
        <f t="shared" si="100"/>
        <v>-4191842</v>
      </c>
      <c r="G575" s="10">
        <f t="shared" si="100"/>
        <v>-5670176</v>
      </c>
      <c r="H575" s="10">
        <f t="shared" si="100"/>
        <v>-7753196</v>
      </c>
      <c r="I575" s="10">
        <f t="shared" si="100"/>
        <v>-10739873</v>
      </c>
      <c r="J575" s="10">
        <f t="shared" si="100"/>
        <v>-1628143</v>
      </c>
      <c r="K575" s="10">
        <f t="shared" si="100"/>
        <v>-3869719</v>
      </c>
      <c r="L575" s="10">
        <f t="shared" si="100"/>
        <v>-5129682</v>
      </c>
      <c r="M575" s="10">
        <f t="shared" si="100"/>
        <v>-9582101</v>
      </c>
      <c r="N575" s="11">
        <f t="shared" si="100"/>
        <v>-6172475</v>
      </c>
      <c r="O575" s="9"/>
      <c r="P575" s="12" t="s">
        <v>47</v>
      </c>
    </row>
    <row r="576" spans="2:16">
      <c r="B576" s="10">
        <f t="shared" si="100"/>
        <v>-3141483</v>
      </c>
      <c r="C576" s="10">
        <f t="shared" si="100"/>
        <v>-5954893</v>
      </c>
      <c r="D576" s="10">
        <f t="shared" si="100"/>
        <v>-3279663</v>
      </c>
      <c r="E576" s="10">
        <f t="shared" si="100"/>
        <v>-6253568</v>
      </c>
      <c r="F576" s="10">
        <f t="shared" si="100"/>
        <v>-4224025</v>
      </c>
      <c r="G576" s="10">
        <f t="shared" si="100"/>
        <v>-6804778</v>
      </c>
      <c r="H576" s="10">
        <f t="shared" si="100"/>
        <v>-10135811</v>
      </c>
      <c r="I576" s="10">
        <f t="shared" si="100"/>
        <v>-13378053</v>
      </c>
      <c r="J576" s="10">
        <f t="shared" si="100"/>
        <v>-3981371</v>
      </c>
      <c r="K576" s="10">
        <f t="shared" si="100"/>
        <v>-7754373</v>
      </c>
      <c r="L576" s="10">
        <f t="shared" si="100"/>
        <v>-16457452</v>
      </c>
      <c r="M576" s="10">
        <f t="shared" si="100"/>
        <v>-12229122</v>
      </c>
      <c r="N576" s="11">
        <f t="shared" si="100"/>
        <v>-7085758</v>
      </c>
      <c r="O576" s="9"/>
      <c r="P576" s="12" t="s">
        <v>48</v>
      </c>
    </row>
    <row r="577" spans="2:16">
      <c r="B577" s="10">
        <f t="shared" si="100"/>
        <v>-4864833</v>
      </c>
      <c r="C577" s="10">
        <f t="shared" si="100"/>
        <v>-8489064.5700000003</v>
      </c>
      <c r="D577" s="10">
        <f t="shared" si="100"/>
        <v>-5413164.6600000001</v>
      </c>
      <c r="E577" s="10">
        <f t="shared" si="100"/>
        <v>-12436963.779999999</v>
      </c>
      <c r="F577" s="10">
        <f t="shared" si="100"/>
        <v>-6077532.2199999997</v>
      </c>
      <c r="G577" s="10">
        <f t="shared" si="100"/>
        <v>-9809338.3300000001</v>
      </c>
      <c r="H577" s="10">
        <f t="shared" si="100"/>
        <v>-13853745.02</v>
      </c>
      <c r="I577" s="10">
        <f t="shared" si="100"/>
        <v>-16674627.41</v>
      </c>
      <c r="J577" s="10">
        <f t="shared" si="100"/>
        <v>-5941866.0999999996</v>
      </c>
      <c r="K577" s="10">
        <f t="shared" si="100"/>
        <v>-14576047.74</v>
      </c>
      <c r="L577" s="10">
        <f t="shared" si="100"/>
        <v>-18449704.859999999</v>
      </c>
      <c r="M577" s="10">
        <f t="shared" si="100"/>
        <v>-15896220.77</v>
      </c>
      <c r="N577" s="11">
        <f t="shared" si="100"/>
        <v>-7732240.6900000004</v>
      </c>
      <c r="O577" s="9"/>
      <c r="P577" s="12" t="s">
        <v>49</v>
      </c>
    </row>
    <row r="578" spans="2:16">
      <c r="B578" s="246" t="s">
        <v>1149</v>
      </c>
      <c r="C578" s="247"/>
      <c r="D578" s="247"/>
      <c r="E578" s="247"/>
      <c r="F578" s="247"/>
      <c r="G578" s="247"/>
      <c r="H578" s="247"/>
      <c r="I578" s="247"/>
      <c r="J578" s="247"/>
      <c r="K578" s="247"/>
      <c r="L578" s="247"/>
      <c r="M578" s="247"/>
      <c r="N578" s="248"/>
    </row>
    <row r="579" spans="2:16">
      <c r="B579" s="10">
        <f t="shared" ref="B579:N582" si="101">IFERROR(VLOOKUP($B$578,$208:$319,MATCH($P579&amp;"/"&amp;B$324,$206:$206,0),FALSE),"")</f>
        <v>-329444</v>
      </c>
      <c r="C579" s="10">
        <f t="shared" si="101"/>
        <v>-435906</v>
      </c>
      <c r="D579" s="10">
        <f t="shared" si="101"/>
        <v>-65130</v>
      </c>
      <c r="E579" s="10">
        <f t="shared" si="101"/>
        <v>641980</v>
      </c>
      <c r="F579" s="10">
        <f t="shared" si="101"/>
        <v>448418</v>
      </c>
      <c r="G579" s="10">
        <f t="shared" si="101"/>
        <v>-325959</v>
      </c>
      <c r="H579" s="10">
        <f t="shared" si="101"/>
        <v>-313692</v>
      </c>
      <c r="I579" s="10">
        <f t="shared" si="101"/>
        <v>-965106</v>
      </c>
      <c r="J579" s="10">
        <f t="shared" si="101"/>
        <v>-1222143</v>
      </c>
      <c r="K579" s="10">
        <f t="shared" si="101"/>
        <v>-3075748</v>
      </c>
      <c r="L579" s="10">
        <f t="shared" si="101"/>
        <v>-271078</v>
      </c>
      <c r="M579" s="10">
        <f t="shared" si="101"/>
        <v>-1174359</v>
      </c>
      <c r="N579" s="10">
        <f t="shared" si="101"/>
        <v>6974556</v>
      </c>
      <c r="O579" s="9"/>
      <c r="P579" s="12" t="s">
        <v>46</v>
      </c>
    </row>
    <row r="580" spans="2:16">
      <c r="B580" s="10">
        <f t="shared" si="101"/>
        <v>-729688</v>
      </c>
      <c r="C580" s="10">
        <f t="shared" si="101"/>
        <v>1431625</v>
      </c>
      <c r="D580" s="10">
        <f t="shared" si="101"/>
        <v>52945</v>
      </c>
      <c r="E580" s="10">
        <f t="shared" si="101"/>
        <v>1220772</v>
      </c>
      <c r="F580" s="10">
        <f t="shared" si="101"/>
        <v>283314</v>
      </c>
      <c r="G580" s="10">
        <f t="shared" si="101"/>
        <v>-13615</v>
      </c>
      <c r="H580" s="10">
        <f t="shared" si="101"/>
        <v>-6561212</v>
      </c>
      <c r="I580" s="10">
        <f t="shared" si="101"/>
        <v>3987250</v>
      </c>
      <c r="J580" s="10">
        <f t="shared" si="101"/>
        <v>-5459341</v>
      </c>
      <c r="K580" s="10">
        <f t="shared" si="101"/>
        <v>-2490044</v>
      </c>
      <c r="L580" s="10">
        <f t="shared" si="101"/>
        <v>-3034836</v>
      </c>
      <c r="M580" s="10">
        <f t="shared" si="101"/>
        <v>1347626</v>
      </c>
      <c r="N580" s="10">
        <f t="shared" si="101"/>
        <v>4581085</v>
      </c>
      <c r="O580" s="9"/>
      <c r="P580" s="12" t="s">
        <v>47</v>
      </c>
    </row>
    <row r="581" spans="2:16">
      <c r="B581" s="10">
        <f t="shared" si="101"/>
        <v>1132373</v>
      </c>
      <c r="C581" s="10">
        <f t="shared" si="101"/>
        <v>1538667</v>
      </c>
      <c r="D581" s="10">
        <f t="shared" si="101"/>
        <v>-229369</v>
      </c>
      <c r="E581" s="10">
        <f t="shared" si="101"/>
        <v>5186560</v>
      </c>
      <c r="F581" s="10">
        <f t="shared" si="101"/>
        <v>-372158</v>
      </c>
      <c r="G581" s="10">
        <f t="shared" si="101"/>
        <v>-1475246</v>
      </c>
      <c r="H581" s="10">
        <f t="shared" si="101"/>
        <v>-7501296</v>
      </c>
      <c r="I581" s="10">
        <f t="shared" si="101"/>
        <v>3572026</v>
      </c>
      <c r="J581" s="10">
        <f t="shared" si="101"/>
        <v>-6623743</v>
      </c>
      <c r="K581" s="10">
        <f t="shared" si="101"/>
        <v>-3968262</v>
      </c>
      <c r="L581" s="10">
        <f t="shared" si="101"/>
        <v>4451148</v>
      </c>
      <c r="M581" s="10">
        <f t="shared" si="101"/>
        <v>321667</v>
      </c>
      <c r="N581" s="10">
        <f t="shared" si="101"/>
        <v>8076353</v>
      </c>
      <c r="O581" s="9"/>
      <c r="P581" s="12" t="s">
        <v>48</v>
      </c>
    </row>
    <row r="582" spans="2:16">
      <c r="B582" s="10">
        <f t="shared" si="101"/>
        <v>3026909</v>
      </c>
      <c r="C582" s="10">
        <f t="shared" si="101"/>
        <v>2239237.15</v>
      </c>
      <c r="D582" s="10">
        <f t="shared" si="101"/>
        <v>519718</v>
      </c>
      <c r="E582" s="10">
        <f t="shared" si="101"/>
        <v>4745697.17</v>
      </c>
      <c r="F582" s="10">
        <f t="shared" si="101"/>
        <v>-1725362.44</v>
      </c>
      <c r="G582" s="10">
        <f t="shared" si="101"/>
        <v>-2357106.27</v>
      </c>
      <c r="H582" s="10">
        <f t="shared" si="101"/>
        <v>-7176874.9500000002</v>
      </c>
      <c r="I582" s="10">
        <f t="shared" si="101"/>
        <v>3066260.64</v>
      </c>
      <c r="J582" s="10">
        <f t="shared" si="101"/>
        <v>-8520107.7400000002</v>
      </c>
      <c r="K582" s="10">
        <f t="shared" si="101"/>
        <v>-12016014.220000001</v>
      </c>
      <c r="L582" s="10">
        <f t="shared" si="101"/>
        <v>1884320.65</v>
      </c>
      <c r="M582" s="10">
        <f t="shared" si="101"/>
        <v>-2665956.62</v>
      </c>
      <c r="N582" s="10">
        <f t="shared" si="101"/>
        <v>5113988.2300000004</v>
      </c>
      <c r="O582" s="9"/>
      <c r="P582" s="12" t="s">
        <v>49</v>
      </c>
    </row>
    <row r="583" spans="2:16">
      <c r="B583" s="237" t="s">
        <v>1150</v>
      </c>
      <c r="C583" s="238"/>
      <c r="D583" s="238"/>
      <c r="E583" s="238"/>
      <c r="F583" s="238"/>
      <c r="G583" s="238"/>
      <c r="H583" s="238"/>
      <c r="I583" s="238"/>
      <c r="J583" s="238"/>
      <c r="K583" s="238"/>
      <c r="L583" s="238"/>
      <c r="M583" s="238"/>
      <c r="N583" s="239"/>
    </row>
    <row r="584" spans="2:16">
      <c r="B584" s="10">
        <f t="shared" ref="B584:N587" si="102">IFERROR(VLOOKUP($B$583,$208:$319,MATCH($P584&amp;"/"&amp;B$324,$206:$206,0),FALSE),"")</f>
        <v>504609</v>
      </c>
      <c r="C584" s="10">
        <f t="shared" si="102"/>
        <v>-456636</v>
      </c>
      <c r="D584" s="10">
        <f t="shared" si="102"/>
        <v>-153491</v>
      </c>
      <c r="E584" s="10">
        <f t="shared" si="102"/>
        <v>-10353</v>
      </c>
      <c r="F584" s="10">
        <f t="shared" si="102"/>
        <v>42726</v>
      </c>
      <c r="G584" s="10">
        <f t="shared" si="102"/>
        <v>-1148227</v>
      </c>
      <c r="H584" s="10">
        <f t="shared" si="102"/>
        <v>409374</v>
      </c>
      <c r="I584" s="10">
        <f t="shared" si="102"/>
        <v>-1213016</v>
      </c>
      <c r="J584" s="10">
        <f t="shared" si="102"/>
        <v>-301783</v>
      </c>
      <c r="K584" s="10">
        <f t="shared" si="102"/>
        <v>60716</v>
      </c>
      <c r="L584" s="10">
        <f t="shared" si="102"/>
        <v>2373248</v>
      </c>
      <c r="M584" s="10">
        <f t="shared" si="102"/>
        <v>-204431</v>
      </c>
      <c r="N584" s="11">
        <f t="shared" si="102"/>
        <v>7063212</v>
      </c>
      <c r="O584" s="9"/>
      <c r="P584" s="12" t="s">
        <v>46</v>
      </c>
    </row>
    <row r="585" spans="2:16">
      <c r="B585" s="10">
        <f t="shared" si="102"/>
        <v>-171735</v>
      </c>
      <c r="C585" s="10">
        <f t="shared" si="102"/>
        <v>-455758</v>
      </c>
      <c r="D585" s="10">
        <f t="shared" si="102"/>
        <v>-634399</v>
      </c>
      <c r="E585" s="10">
        <f t="shared" si="102"/>
        <v>149458</v>
      </c>
      <c r="F585" s="10">
        <f t="shared" si="102"/>
        <v>792778</v>
      </c>
      <c r="G585" s="10">
        <f t="shared" si="102"/>
        <v>-846550</v>
      </c>
      <c r="H585" s="10">
        <f t="shared" si="102"/>
        <v>-98385</v>
      </c>
      <c r="I585" s="10">
        <f t="shared" si="102"/>
        <v>-729310</v>
      </c>
      <c r="J585" s="10">
        <f t="shared" si="102"/>
        <v>-1048731</v>
      </c>
      <c r="K585" s="10">
        <f t="shared" si="102"/>
        <v>-446451</v>
      </c>
      <c r="L585" s="10">
        <f t="shared" si="102"/>
        <v>99375</v>
      </c>
      <c r="M585" s="10">
        <f t="shared" si="102"/>
        <v>-96709</v>
      </c>
      <c r="N585" s="11">
        <f t="shared" si="102"/>
        <v>693636</v>
      </c>
      <c r="O585" s="9"/>
      <c r="P585" s="12" t="s">
        <v>47</v>
      </c>
    </row>
    <row r="586" spans="2:16">
      <c r="B586" s="10">
        <f t="shared" si="102"/>
        <v>168113</v>
      </c>
      <c r="C586" s="10">
        <f t="shared" si="102"/>
        <v>-886331</v>
      </c>
      <c r="D586" s="10">
        <f t="shared" si="102"/>
        <v>-1203771</v>
      </c>
      <c r="E586" s="10">
        <f t="shared" si="102"/>
        <v>-794</v>
      </c>
      <c r="F586" s="10">
        <f t="shared" si="102"/>
        <v>2212457</v>
      </c>
      <c r="G586" s="10">
        <f t="shared" si="102"/>
        <v>-629052</v>
      </c>
      <c r="H586" s="10">
        <f t="shared" si="102"/>
        <v>-399353</v>
      </c>
      <c r="I586" s="10">
        <f t="shared" si="102"/>
        <v>-623449</v>
      </c>
      <c r="J586" s="10">
        <f t="shared" si="102"/>
        <v>-739860</v>
      </c>
      <c r="K586" s="10">
        <f t="shared" si="102"/>
        <v>-514205</v>
      </c>
      <c r="L586" s="10">
        <f t="shared" si="102"/>
        <v>370969</v>
      </c>
      <c r="M586" s="10">
        <f t="shared" si="102"/>
        <v>-1294610</v>
      </c>
      <c r="N586" s="11">
        <f t="shared" si="102"/>
        <v>4365304</v>
      </c>
      <c r="O586" s="9"/>
      <c r="P586" s="12" t="s">
        <v>48</v>
      </c>
    </row>
    <row r="587" spans="2:16">
      <c r="B587" s="10">
        <f t="shared" si="102"/>
        <v>1381345</v>
      </c>
      <c r="C587" s="10">
        <f t="shared" si="102"/>
        <v>-672791.22</v>
      </c>
      <c r="D587" s="10">
        <f t="shared" si="102"/>
        <v>-962990.39</v>
      </c>
      <c r="E587" s="10">
        <f t="shared" si="102"/>
        <v>64946.879999999997</v>
      </c>
      <c r="F587" s="10">
        <f t="shared" si="102"/>
        <v>2058207.29</v>
      </c>
      <c r="G587" s="10">
        <f t="shared" si="102"/>
        <v>-1141456.6399999999</v>
      </c>
      <c r="H587" s="10">
        <f t="shared" si="102"/>
        <v>735603.17</v>
      </c>
      <c r="I587" s="10">
        <f t="shared" si="102"/>
        <v>89952.09</v>
      </c>
      <c r="J587" s="10">
        <f t="shared" si="102"/>
        <v>-88788.44</v>
      </c>
      <c r="K587" s="10">
        <f t="shared" si="102"/>
        <v>6848.77</v>
      </c>
      <c r="L587" s="10">
        <f t="shared" si="102"/>
        <v>573945.88</v>
      </c>
      <c r="M587" s="10">
        <f t="shared" si="102"/>
        <v>-790927.24</v>
      </c>
      <c r="N587" s="11">
        <f t="shared" si="102"/>
        <v>5143113.21</v>
      </c>
      <c r="O587" s="9"/>
      <c r="P587" s="12" t="s">
        <v>49</v>
      </c>
    </row>
    <row r="588" spans="2:16">
      <c r="B588" s="240" t="s">
        <v>70</v>
      </c>
      <c r="C588" s="241"/>
      <c r="D588" s="241"/>
      <c r="E588" s="241"/>
      <c r="F588" s="241"/>
      <c r="G588" s="241"/>
      <c r="H588" s="241"/>
      <c r="I588" s="241"/>
      <c r="J588" s="241"/>
      <c r="K588" s="241"/>
      <c r="L588" s="241"/>
      <c r="M588" s="241"/>
      <c r="N588" s="242"/>
      <c r="O588" s="34"/>
      <c r="P588" s="172"/>
    </row>
    <row r="589" spans="2:16">
      <c r="B589" s="243" t="s">
        <v>71</v>
      </c>
      <c r="C589" s="244"/>
      <c r="D589" s="244"/>
      <c r="E589" s="244"/>
      <c r="F589" s="244"/>
      <c r="G589" s="244"/>
      <c r="H589" s="244"/>
      <c r="I589" s="244"/>
      <c r="J589" s="244"/>
      <c r="K589" s="244"/>
      <c r="L589" s="244"/>
      <c r="M589" s="244"/>
      <c r="N589" s="245"/>
      <c r="O589" s="34"/>
      <c r="P589" s="172"/>
    </row>
    <row r="590" spans="2:16">
      <c r="B590" s="36">
        <f t="shared" ref="B590:N590" si="103">B546/B378</f>
        <v>4.9922277153777041E-2</v>
      </c>
      <c r="C590" s="36">
        <f t="shared" si="103"/>
        <v>9.7290100152041245E-2</v>
      </c>
      <c r="D590" s="36">
        <f t="shared" si="103"/>
        <v>2.1000288613232051E-2</v>
      </c>
      <c r="E590" s="36">
        <f t="shared" si="103"/>
        <v>3.2128476083673113E-2</v>
      </c>
      <c r="F590" s="36">
        <f t="shared" si="103"/>
        <v>8.8052957433084125E-2</v>
      </c>
      <c r="G590" s="36">
        <f t="shared" si="103"/>
        <v>8.1153321182550586E-2</v>
      </c>
      <c r="H590" s="36">
        <f t="shared" si="103"/>
        <v>8.2068144362860196E-2</v>
      </c>
      <c r="I590" s="36">
        <f t="shared" si="103"/>
        <v>7.6474723676326878E-2</v>
      </c>
      <c r="J590" s="36">
        <f t="shared" si="103"/>
        <v>8.8434240529724137E-2</v>
      </c>
      <c r="K590" s="36">
        <f t="shared" si="103"/>
        <v>0.11252583454003581</v>
      </c>
      <c r="L590" s="36">
        <f t="shared" si="103"/>
        <v>6.9357514221750904E-2</v>
      </c>
      <c r="M590" s="36">
        <f t="shared" si="103"/>
        <v>6.9461214579892724E-2</v>
      </c>
      <c r="N590" s="36">
        <f t="shared" si="103"/>
        <v>4.3093952043076464E-2</v>
      </c>
      <c r="O590" s="9">
        <f t="shared" ref="O590:O595" si="104">RATE(M$324-C$324,,-C590,M590)</f>
        <v>-3.3131587165189519E-2</v>
      </c>
      <c r="P590" s="172" t="s">
        <v>72</v>
      </c>
    </row>
    <row r="591" spans="2:16">
      <c r="B591" s="36">
        <f t="shared" ref="B591:N591" si="105">((B509*(1-B540))/(B433+B408))</f>
        <v>7.2122621500203224E-2</v>
      </c>
      <c r="C591" s="36">
        <f t="shared" si="105"/>
        <v>0.14104663138157772</v>
      </c>
      <c r="D591" s="36">
        <f t="shared" si="105"/>
        <v>5.1827735761879615E-2</v>
      </c>
      <c r="E591" s="36">
        <f t="shared" si="105"/>
        <v>4.998539222446783E-2</v>
      </c>
      <c r="F591" s="36">
        <f t="shared" si="105"/>
        <v>0.12940041638198282</v>
      </c>
      <c r="G591" s="36">
        <f t="shared" si="105"/>
        <v>0.11526073479193814</v>
      </c>
      <c r="H591" s="36">
        <f t="shared" si="105"/>
        <v>0.12657587633422923</v>
      </c>
      <c r="I591" s="36">
        <f t="shared" si="105"/>
        <v>0.11215933882387394</v>
      </c>
      <c r="J591" s="36">
        <f t="shared" si="105"/>
        <v>0.12816076603606921</v>
      </c>
      <c r="K591" s="36">
        <f t="shared" si="105"/>
        <v>0.18423097720608714</v>
      </c>
      <c r="L591" s="36">
        <f t="shared" si="105"/>
        <v>0.11054826758236465</v>
      </c>
      <c r="M591" s="36">
        <f t="shared" si="105"/>
        <v>0.10386975459498893</v>
      </c>
      <c r="N591" s="36">
        <f t="shared" si="105"/>
        <v>5.7257858715341448E-2</v>
      </c>
      <c r="O591" s="9">
        <f t="shared" si="104"/>
        <v>-3.013198136874953E-2</v>
      </c>
      <c r="P591" s="172" t="s">
        <v>73</v>
      </c>
    </row>
    <row r="592" spans="2:16">
      <c r="B592" s="36">
        <f t="shared" ref="B592:N592" si="106">B546/B433</f>
        <v>0.15075508032632221</v>
      </c>
      <c r="C592" s="36">
        <f t="shared" si="106"/>
        <v>0.26516993068693434</v>
      </c>
      <c r="D592" s="36">
        <f t="shared" si="106"/>
        <v>6.09698632375082E-2</v>
      </c>
      <c r="E592" s="36">
        <f t="shared" si="106"/>
        <v>0.10309800086768549</v>
      </c>
      <c r="F592" s="36">
        <f t="shared" si="106"/>
        <v>0.24411633124374249</v>
      </c>
      <c r="G592" s="36">
        <f t="shared" si="106"/>
        <v>0.17393045009511873</v>
      </c>
      <c r="H592" s="36">
        <f t="shared" si="106"/>
        <v>0.17812838655397376</v>
      </c>
      <c r="I592" s="36">
        <f t="shared" si="106"/>
        <v>0.17154754331398339</v>
      </c>
      <c r="J592" s="36">
        <f t="shared" si="106"/>
        <v>0.17763876237840631</v>
      </c>
      <c r="K592" s="36">
        <f t="shared" si="106"/>
        <v>0.2195375292830691</v>
      </c>
      <c r="L592" s="36">
        <f t="shared" si="106"/>
        <v>0.17064250888625851</v>
      </c>
      <c r="M592" s="36">
        <f t="shared" si="106"/>
        <v>0.16364918156668681</v>
      </c>
      <c r="N592" s="36">
        <f t="shared" si="106"/>
        <v>0.13893138738914781</v>
      </c>
      <c r="O592" s="9">
        <f t="shared" si="104"/>
        <v>-4.7118366232519367E-2</v>
      </c>
      <c r="P592" s="172" t="s">
        <v>74</v>
      </c>
    </row>
    <row r="593" spans="2:16">
      <c r="B593" s="243" t="s">
        <v>75</v>
      </c>
      <c r="C593" s="244"/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5"/>
      <c r="O593" s="34"/>
      <c r="P593" s="172"/>
    </row>
    <row r="594" spans="2:16">
      <c r="B594" s="17">
        <f t="shared" ref="B594:N594" si="107">B408/B433</f>
        <v>1.1456109733958824</v>
      </c>
      <c r="C594" s="33">
        <f t="shared" si="107"/>
        <v>0.96040988496901836</v>
      </c>
      <c r="D594" s="33">
        <f t="shared" si="107"/>
        <v>1.0754345138683044</v>
      </c>
      <c r="E594" s="33">
        <f t="shared" si="107"/>
        <v>1.297111562865352</v>
      </c>
      <c r="F594" s="33">
        <f t="shared" si="107"/>
        <v>1.0172207641705768</v>
      </c>
      <c r="G594" s="33">
        <f t="shared" si="107"/>
        <v>0.54855250964420132</v>
      </c>
      <c r="H594" s="33">
        <f t="shared" si="107"/>
        <v>0.39060877500526431</v>
      </c>
      <c r="I594" s="33">
        <f t="shared" si="107"/>
        <v>0.4932146958235249</v>
      </c>
      <c r="J594" s="33">
        <f t="shared" si="107"/>
        <v>0.34983321852451926</v>
      </c>
      <c r="K594" s="33">
        <f t="shared" si="107"/>
        <v>0.15496247634361771</v>
      </c>
      <c r="L594" s="33">
        <f t="shared" si="107"/>
        <v>0.46386816427735494</v>
      </c>
      <c r="M594" s="33">
        <f t="shared" si="107"/>
        <v>0.4717767134449698</v>
      </c>
      <c r="N594" s="33">
        <f t="shared" si="107"/>
        <v>1.3386286669159049</v>
      </c>
      <c r="O594" s="9">
        <f>RATE(M$324-C$324,,-C594,M594)</f>
        <v>-6.8617683726868411E-2</v>
      </c>
      <c r="P594" s="172" t="s">
        <v>76</v>
      </c>
    </row>
    <row r="595" spans="2:16">
      <c r="B595" s="17">
        <f t="shared" ref="B595:N595" si="108">B408/B546</f>
        <v>7.5991533480404758</v>
      </c>
      <c r="C595" s="33">
        <f t="shared" si="108"/>
        <v>3.6218657314614608</v>
      </c>
      <c r="D595" s="33">
        <f t="shared" si="108"/>
        <v>17.638788358093365</v>
      </c>
      <c r="E595" s="33">
        <f t="shared" si="108"/>
        <v>12.581345437823247</v>
      </c>
      <c r="F595" s="33">
        <f t="shared" si="108"/>
        <v>4.1669508917652616</v>
      </c>
      <c r="G595" s="33">
        <f t="shared" si="108"/>
        <v>3.1538612666396828</v>
      </c>
      <c r="H595" s="33">
        <f t="shared" si="108"/>
        <v>2.1928496774819659</v>
      </c>
      <c r="I595" s="33">
        <f t="shared" si="108"/>
        <v>2.8750904052341588</v>
      </c>
      <c r="J595" s="33">
        <f t="shared" si="108"/>
        <v>1.9693518117363604</v>
      </c>
      <c r="K595" s="33">
        <f t="shared" si="108"/>
        <v>0.70585870602474943</v>
      </c>
      <c r="L595" s="33">
        <f t="shared" si="108"/>
        <v>2.7183623078733889</v>
      </c>
      <c r="M595" s="33">
        <f t="shared" si="108"/>
        <v>2.882854096356855</v>
      </c>
      <c r="N595" s="33">
        <f t="shared" si="108"/>
        <v>9.6351781413252304</v>
      </c>
      <c r="O595" s="9">
        <f t="shared" si="104"/>
        <v>-2.2562421954921041E-2</v>
      </c>
      <c r="P595" s="172" t="s">
        <v>77</v>
      </c>
    </row>
    <row r="596" spans="2:16">
      <c r="B596" s="243" t="s">
        <v>78</v>
      </c>
      <c r="C596" s="244"/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5"/>
      <c r="O596" s="34"/>
      <c r="P596" s="172"/>
    </row>
    <row r="597" spans="2:16">
      <c r="B597" s="10">
        <v>4488000</v>
      </c>
      <c r="C597" s="10">
        <v>4488000</v>
      </c>
      <c r="D597" s="173">
        <v>4488000</v>
      </c>
      <c r="E597" s="10">
        <v>4488000</v>
      </c>
      <c r="F597" s="173">
        <v>4488000</v>
      </c>
      <c r="G597" s="10">
        <v>4488000</v>
      </c>
      <c r="H597" s="173">
        <v>4488000</v>
      </c>
      <c r="I597" s="10">
        <v>4488000</v>
      </c>
      <c r="J597" s="173">
        <v>4488000</v>
      </c>
      <c r="K597" s="10">
        <v>4488000</v>
      </c>
      <c r="L597" s="173">
        <v>4488000</v>
      </c>
      <c r="M597" s="10">
        <v>4488000</v>
      </c>
      <c r="N597" s="11">
        <v>4488000</v>
      </c>
      <c r="O597" s="37"/>
      <c r="P597" s="174" t="s">
        <v>79</v>
      </c>
    </row>
    <row r="598" spans="2:16">
      <c r="B598" s="17">
        <f t="shared" ref="B598:N598" si="109">B433/B597</f>
        <v>3.2305973707664886</v>
      </c>
      <c r="C598" s="17">
        <f t="shared" si="109"/>
        <v>4.1607391087344032</v>
      </c>
      <c r="D598" s="17">
        <f t="shared" si="109"/>
        <v>4.1314476270053477</v>
      </c>
      <c r="E598" s="17">
        <f t="shared" si="109"/>
        <v>4.4480361430481281</v>
      </c>
      <c r="F598" s="17">
        <f t="shared" si="109"/>
        <v>5.6487143827985733</v>
      </c>
      <c r="G598" s="17">
        <f t="shared" si="109"/>
        <v>8.0611455013368971</v>
      </c>
      <c r="H598" s="17">
        <f t="shared" si="109"/>
        <v>9.1400865886809264</v>
      </c>
      <c r="I598" s="17">
        <f t="shared" si="109"/>
        <v>10.235426368092691</v>
      </c>
      <c r="J598" s="17">
        <f t="shared" si="109"/>
        <v>11.594707471033869</v>
      </c>
      <c r="K598" s="17">
        <f t="shared" si="109"/>
        <v>13.770281410427808</v>
      </c>
      <c r="L598" s="17">
        <f t="shared" si="109"/>
        <v>14.644835008912656</v>
      </c>
      <c r="M598" s="17">
        <f t="shared" si="109"/>
        <v>16.071392174688057</v>
      </c>
      <c r="N598" s="17">
        <f t="shared" si="109"/>
        <v>15.327550886809268</v>
      </c>
      <c r="O598" s="9">
        <f>RATE(M$324-C$324,,-C598,M598)</f>
        <v>0.14469108735666361</v>
      </c>
      <c r="P598" s="174" t="s">
        <v>80</v>
      </c>
    </row>
    <row r="599" spans="2:16">
      <c r="B599" s="17">
        <f t="shared" ref="B599:N599" si="110">B546/B597</f>
        <v>0.48702896613190733</v>
      </c>
      <c r="C599" s="17">
        <f t="shared" si="110"/>
        <v>1.1033029010695188</v>
      </c>
      <c r="D599" s="17">
        <f t="shared" si="110"/>
        <v>0.2518937967914438</v>
      </c>
      <c r="E599" s="17">
        <f t="shared" si="110"/>
        <v>0.45858363413547237</v>
      </c>
      <c r="F599" s="17">
        <f t="shared" si="110"/>
        <v>1.378943431372549</v>
      </c>
      <c r="G599" s="17">
        <f t="shared" si="110"/>
        <v>1.4020786653297683</v>
      </c>
      <c r="H599" s="17">
        <f t="shared" si="110"/>
        <v>1.6281088770053476</v>
      </c>
      <c r="I599" s="17">
        <f t="shared" si="110"/>
        <v>1.7558622482174686</v>
      </c>
      <c r="J599" s="17">
        <f t="shared" si="110"/>
        <v>2.0596694852941178</v>
      </c>
      <c r="K599" s="17">
        <f t="shared" si="110"/>
        <v>3.0230935583778966</v>
      </c>
      <c r="L599" s="17">
        <f t="shared" si="110"/>
        <v>2.4990313881461677</v>
      </c>
      <c r="M599" s="17">
        <f t="shared" si="110"/>
        <v>2.6300701760249554</v>
      </c>
      <c r="N599" s="17">
        <f t="shared" si="110"/>
        <v>2.1294779099821746</v>
      </c>
      <c r="O599" s="9">
        <f>RATE(M$324-C$324,,-C599,M599)</f>
        <v>9.0755113481078648E-2</v>
      </c>
      <c r="P599" s="172" t="s">
        <v>81</v>
      </c>
    </row>
    <row r="600" spans="2:16">
      <c r="B600" s="175"/>
      <c r="C600" s="175">
        <f t="shared" ref="C600:M600" si="111">+C599/B599-1</f>
        <v>1.2653742955623288</v>
      </c>
      <c r="D600" s="176">
        <f t="shared" si="111"/>
        <v>-0.77169116790387915</v>
      </c>
      <c r="E600" s="175">
        <f t="shared" si="111"/>
        <v>0.82054357819362278</v>
      </c>
      <c r="F600" s="176">
        <f t="shared" si="111"/>
        <v>2.006961715875776</v>
      </c>
      <c r="G600" s="175">
        <f t="shared" si="111"/>
        <v>1.6777507641623446E-2</v>
      </c>
      <c r="H600" s="176">
        <f t="shared" si="111"/>
        <v>0.1612107917086214</v>
      </c>
      <c r="I600" s="175">
        <f t="shared" si="111"/>
        <v>7.8467339019183679E-2</v>
      </c>
      <c r="J600" s="176">
        <f t="shared" si="111"/>
        <v>0.17302452819694181</v>
      </c>
      <c r="K600" s="175">
        <f t="shared" si="111"/>
        <v>0.4677566376365494</v>
      </c>
      <c r="L600" s="176">
        <f t="shared" si="111"/>
        <v>-0.17335294462832485</v>
      </c>
      <c r="M600" s="175">
        <f t="shared" si="111"/>
        <v>5.2435831138557543E-2</v>
      </c>
      <c r="N600" s="177">
        <f>+N599/M599-1</f>
        <v>-0.19033418598714646</v>
      </c>
      <c r="O600" s="42"/>
      <c r="P600" s="230" t="s">
        <v>82</v>
      </c>
    </row>
    <row r="601" spans="2:16">
      <c r="B601" s="17">
        <v>0.16500000000000001</v>
      </c>
      <c r="C601" s="17">
        <v>0.28999999999999998</v>
      </c>
      <c r="D601" s="17">
        <v>0.125</v>
      </c>
      <c r="E601" s="17">
        <v>0.185</v>
      </c>
      <c r="F601" s="17">
        <v>0.47499999999999998</v>
      </c>
      <c r="G601" s="17">
        <v>0.55000000000000004</v>
      </c>
      <c r="H601" s="17">
        <v>0.65</v>
      </c>
      <c r="I601" s="17">
        <v>0.7</v>
      </c>
      <c r="J601" s="17">
        <v>0.83</v>
      </c>
      <c r="K601" s="17">
        <v>1.4</v>
      </c>
      <c r="L601" s="17">
        <v>1.1000000000000001</v>
      </c>
      <c r="M601" s="17">
        <v>0.8</v>
      </c>
      <c r="N601" s="17"/>
      <c r="O601" s="9">
        <f>RATE(M$324-C$324,,-C601,M601)</f>
        <v>0.10680012345056747</v>
      </c>
      <c r="P601" s="174" t="s">
        <v>83</v>
      </c>
    </row>
    <row r="602" spans="2:16">
      <c r="B602" s="175">
        <f t="shared" ref="B602:N602" si="112">+B601/B611</f>
        <v>1.7954298150163223E-2</v>
      </c>
      <c r="C602" s="175">
        <f t="shared" si="112"/>
        <v>3.1453362255965289E-2</v>
      </c>
      <c r="D602" s="176">
        <f t="shared" si="112"/>
        <v>1.0495382031905962E-2</v>
      </c>
      <c r="E602" s="175">
        <f t="shared" si="112"/>
        <v>1.1253041362530412E-2</v>
      </c>
      <c r="F602" s="176">
        <f t="shared" si="112"/>
        <v>1.6556291390728475E-2</v>
      </c>
      <c r="G602" s="175">
        <f t="shared" si="112"/>
        <v>1.2162759840778418E-2</v>
      </c>
      <c r="H602" s="176">
        <f t="shared" si="112"/>
        <v>1.4470169189670526E-2</v>
      </c>
      <c r="I602" s="175">
        <f t="shared" si="112"/>
        <v>1.5691548980049316E-2</v>
      </c>
      <c r="J602" s="176">
        <f t="shared" si="112"/>
        <v>1.5271389144434221E-2</v>
      </c>
      <c r="K602" s="175">
        <f t="shared" si="112"/>
        <v>2.030456852791878E-2</v>
      </c>
      <c r="L602" s="176">
        <f t="shared" si="112"/>
        <v>1.4048531289910602E-2</v>
      </c>
      <c r="M602" s="175">
        <f t="shared" si="112"/>
        <v>1.1288274305065613E-2</v>
      </c>
      <c r="N602" s="177">
        <f t="shared" si="112"/>
        <v>0</v>
      </c>
      <c r="O602" s="9">
        <f>RATE(M$324-C$324,,-C602,M602)</f>
        <v>-9.7398506612554281E-2</v>
      </c>
      <c r="P602" s="178" t="s">
        <v>84</v>
      </c>
    </row>
    <row r="603" spans="2:16">
      <c r="B603" s="179">
        <f t="shared" ref="B603:M603" si="113">+B601/B599</f>
        <v>0.33878888418170855</v>
      </c>
      <c r="C603" s="179">
        <f t="shared" si="113"/>
        <v>0.26284712903308788</v>
      </c>
      <c r="D603" s="180">
        <f t="shared" si="113"/>
        <v>0.49624088243623604</v>
      </c>
      <c r="E603" s="179">
        <f t="shared" si="113"/>
        <v>0.40341605375596168</v>
      </c>
      <c r="F603" s="180">
        <f t="shared" si="113"/>
        <v>0.3444666323456087</v>
      </c>
      <c r="G603" s="179">
        <f t="shared" si="113"/>
        <v>0.39227470868807512</v>
      </c>
      <c r="H603" s="180">
        <f t="shared" si="113"/>
        <v>0.39923619923722403</v>
      </c>
      <c r="I603" s="179">
        <f t="shared" si="113"/>
        <v>0.39866453117870265</v>
      </c>
      <c r="J603" s="180">
        <f t="shared" si="113"/>
        <v>0.40297727665828731</v>
      </c>
      <c r="K603" s="179">
        <f t="shared" si="113"/>
        <v>0.46310177735656943</v>
      </c>
      <c r="L603" s="180">
        <f t="shared" si="113"/>
        <v>0.44017054176178333</v>
      </c>
      <c r="M603" s="179">
        <f t="shared" si="113"/>
        <v>0.30417439325102225</v>
      </c>
      <c r="N603" s="181">
        <f>+N601/N599</f>
        <v>0</v>
      </c>
      <c r="O603" s="34"/>
      <c r="P603" s="182" t="s">
        <v>85</v>
      </c>
    </row>
    <row r="604" spans="2:16">
      <c r="B604" s="21">
        <f t="shared" ref="B604:M604" si="114">+B611*B597</f>
        <v>41244720</v>
      </c>
      <c r="C604" s="21">
        <f t="shared" si="114"/>
        <v>41379360</v>
      </c>
      <c r="D604" s="21">
        <f t="shared" si="114"/>
        <v>53452080</v>
      </c>
      <c r="E604" s="21">
        <f t="shared" si="114"/>
        <v>73782720</v>
      </c>
      <c r="F604" s="21">
        <f t="shared" si="114"/>
        <v>128760720</v>
      </c>
      <c r="G604" s="21">
        <f t="shared" si="114"/>
        <v>202947360</v>
      </c>
      <c r="H604" s="21">
        <f t="shared" si="114"/>
        <v>201600960</v>
      </c>
      <c r="I604" s="21">
        <f t="shared" si="114"/>
        <v>200209680</v>
      </c>
      <c r="J604" s="21">
        <f t="shared" si="114"/>
        <v>243922800</v>
      </c>
      <c r="K604" s="21">
        <f t="shared" si="114"/>
        <v>309447600</v>
      </c>
      <c r="L604" s="21">
        <f t="shared" si="114"/>
        <v>351410400</v>
      </c>
      <c r="M604" s="21">
        <f t="shared" si="114"/>
        <v>318064560</v>
      </c>
      <c r="N604" s="21">
        <f>+N611*N597</f>
        <v>227766000</v>
      </c>
      <c r="O604" s="9">
        <f>RATE(M$324-C$324,,-C604,M604)</f>
        <v>0.22623342811322913</v>
      </c>
      <c r="P604" s="172" t="s">
        <v>86</v>
      </c>
    </row>
    <row r="605" spans="2:16">
      <c r="B605" s="48">
        <f t="shared" ref="B605:M605" si="115">+B611/B$598</f>
        <v>2.844675131342532</v>
      </c>
      <c r="C605" s="48">
        <f t="shared" si="115"/>
        <v>2.2159524447579466</v>
      </c>
      <c r="D605" s="49">
        <f t="shared" si="115"/>
        <v>2.8827667866705804</v>
      </c>
      <c r="E605" s="48">
        <f t="shared" si="115"/>
        <v>3.6960131328281158</v>
      </c>
      <c r="F605" s="49">
        <f t="shared" si="115"/>
        <v>5.0790318036554645</v>
      </c>
      <c r="G605" s="48">
        <f t="shared" si="115"/>
        <v>5.6096245865430054</v>
      </c>
      <c r="H605" s="49">
        <f t="shared" si="115"/>
        <v>4.9146142724324822</v>
      </c>
      <c r="I605" s="48">
        <f t="shared" si="115"/>
        <v>4.3583919609899748</v>
      </c>
      <c r="J605" s="49">
        <f t="shared" si="115"/>
        <v>4.6874835036397648</v>
      </c>
      <c r="K605" s="48">
        <f t="shared" si="115"/>
        <v>5.0071598353673661</v>
      </c>
      <c r="L605" s="49">
        <f t="shared" si="115"/>
        <v>5.3465948883922305</v>
      </c>
      <c r="M605" s="48">
        <f t="shared" si="115"/>
        <v>4.4096988754725341</v>
      </c>
      <c r="N605" s="50">
        <f>+N611/N$598</f>
        <v>3.3110312518143341</v>
      </c>
      <c r="O605" s="51">
        <f>(SUM(B605:N605)-MAX(B605:N605)-MIN(B605:N605))/(COUNTA(B605:N605)-2)</f>
        <v>4.2306783129641259</v>
      </c>
      <c r="P605" s="52" t="s">
        <v>87</v>
      </c>
    </row>
    <row r="606" spans="2:16">
      <c r="B606" s="48">
        <f t="shared" ref="B606:M606" si="116">+B611/B$599</f>
        <v>18.869514215938796</v>
      </c>
      <c r="C606" s="48">
        <f t="shared" si="116"/>
        <v>8.356725964431277</v>
      </c>
      <c r="D606" s="49">
        <f t="shared" si="116"/>
        <v>47.281831278524571</v>
      </c>
      <c r="E606" s="48">
        <f t="shared" si="116"/>
        <v>35.849513101340598</v>
      </c>
      <c r="F606" s="49">
        <f t="shared" si="116"/>
        <v>20.805784593674769</v>
      </c>
      <c r="G606" s="48">
        <f t="shared" si="116"/>
        <v>32.252113321590464</v>
      </c>
      <c r="H606" s="49">
        <f t="shared" si="116"/>
        <v>27.59029241497862</v>
      </c>
      <c r="I606" s="48">
        <f t="shared" si="116"/>
        <v>25.406321051259894</v>
      </c>
      <c r="J606" s="49">
        <f t="shared" si="116"/>
        <v>26.387728899250504</v>
      </c>
      <c r="K606" s="48">
        <f t="shared" si="116"/>
        <v>22.807762534811047</v>
      </c>
      <c r="L606" s="49">
        <f t="shared" si="116"/>
        <v>31.332139472679664</v>
      </c>
      <c r="M606" s="48">
        <f t="shared" si="116"/>
        <v>26.946049062124931</v>
      </c>
      <c r="N606" s="50">
        <f>+N611/N$599</f>
        <v>23.832132637818638</v>
      </c>
      <c r="O606" s="51">
        <f>(SUM(B606:N606)-MAX(B606:N606)-MIN(B606:N606))/(COUNTA(B606:N606)-2)</f>
        <v>26.552668300497086</v>
      </c>
      <c r="P606" s="52" t="s">
        <v>88</v>
      </c>
    </row>
    <row r="607" spans="2:16">
      <c r="B607" s="48">
        <f t="shared" ref="B607:N607" si="117">+(B604+B408-B330-B336)/B517</f>
        <v>12.042608245490925</v>
      </c>
      <c r="C607" s="48">
        <f t="shared" si="117"/>
        <v>6.1779236458995532</v>
      </c>
      <c r="D607" s="49">
        <f t="shared" si="117"/>
        <v>13.546905002055274</v>
      </c>
      <c r="E607" s="48">
        <f t="shared" si="117"/>
        <v>17.156088368871792</v>
      </c>
      <c r="F607" s="49">
        <f t="shared" si="117"/>
        <v>14.150509218250393</v>
      </c>
      <c r="G607" s="48">
        <f t="shared" si="117"/>
        <v>19.231988694563796</v>
      </c>
      <c r="H607" s="49">
        <f t="shared" si="117"/>
        <v>16.794215692858753</v>
      </c>
      <c r="I607" s="48">
        <f t="shared" si="117"/>
        <v>16.015561218325885</v>
      </c>
      <c r="J607" s="49">
        <f t="shared" si="117"/>
        <v>16.267787449017323</v>
      </c>
      <c r="K607" s="48">
        <f t="shared" si="117"/>
        <v>15.448566117298244</v>
      </c>
      <c r="L607" s="49">
        <f t="shared" si="117"/>
        <v>20.290919197500795</v>
      </c>
      <c r="M607" s="48">
        <f t="shared" si="117"/>
        <v>16.914347376842542</v>
      </c>
      <c r="N607" s="50">
        <f t="shared" si="117"/>
        <v>15.791206284244275</v>
      </c>
      <c r="O607" s="51">
        <f>(SUM(B607:N607)-MAX(B607:N607)-MIN(B607:N607))/(COUNTA(B607:N607)-2)</f>
        <v>15.75998033343811</v>
      </c>
      <c r="P607" s="52" t="s">
        <v>89</v>
      </c>
    </row>
    <row r="608" spans="2:16">
      <c r="B608" s="48">
        <f t="shared" ref="B608:N608" si="118">B604/B441</f>
        <v>4.7966612359572123</v>
      </c>
      <c r="C608" s="48">
        <f t="shared" si="118"/>
        <v>3.7843780025589595</v>
      </c>
      <c r="D608" s="49">
        <f t="shared" si="118"/>
        <v>5.0762179759342745</v>
      </c>
      <c r="E608" s="48">
        <f t="shared" si="118"/>
        <v>6.1739094599967252</v>
      </c>
      <c r="F608" s="49">
        <f t="shared" si="118"/>
        <v>7.6818082471722118</v>
      </c>
      <c r="G608" s="48">
        <f t="shared" si="118"/>
        <v>10.191612424064678</v>
      </c>
      <c r="H608" s="49">
        <f t="shared" si="118"/>
        <v>9.0373454323912998</v>
      </c>
      <c r="I608" s="48">
        <f t="shared" si="118"/>
        <v>8.244997042921586</v>
      </c>
      <c r="J608" s="49">
        <f t="shared" si="118"/>
        <v>8.8270045642765158</v>
      </c>
      <c r="K608" s="48">
        <f t="shared" si="118"/>
        <v>10.750305140024706</v>
      </c>
      <c r="L608" s="49">
        <f t="shared" si="118"/>
        <v>10.370045821303032</v>
      </c>
      <c r="M608" s="48">
        <f t="shared" si="118"/>
        <v>8.6620324257486505</v>
      </c>
      <c r="N608" s="50">
        <f t="shared" si="118"/>
        <v>8.1747812638733848</v>
      </c>
      <c r="O608" s="51">
        <f>(SUM(B608:N608)-MAX(B608:N608)-MIN(B608:N608))/(COUNTA(B608:N608)-2)</f>
        <v>7.9305832630581419</v>
      </c>
      <c r="P608" s="52" t="s">
        <v>90</v>
      </c>
    </row>
    <row r="609" spans="1:17" s="20" customFormat="1" ht="14.25">
      <c r="A609" s="183"/>
      <c r="B609" s="53">
        <v>15.13</v>
      </c>
      <c r="C609" s="53">
        <v>12.63</v>
      </c>
      <c r="D609" s="54">
        <v>16.25</v>
      </c>
      <c r="E609" s="53">
        <v>20.25</v>
      </c>
      <c r="F609" s="54">
        <v>41.5</v>
      </c>
      <c r="G609" s="53">
        <v>59.25</v>
      </c>
      <c r="H609" s="54">
        <v>50.25</v>
      </c>
      <c r="I609" s="53">
        <v>49.25</v>
      </c>
      <c r="J609" s="54">
        <v>61.75</v>
      </c>
      <c r="K609" s="53">
        <v>87</v>
      </c>
      <c r="L609" s="54">
        <v>87.25</v>
      </c>
      <c r="M609" s="53">
        <v>81.25</v>
      </c>
      <c r="N609" s="55">
        <v>64.75</v>
      </c>
      <c r="O609" s="42"/>
      <c r="P609" s="56" t="s">
        <v>91</v>
      </c>
    </row>
    <row r="610" spans="1:17" s="116" customFormat="1" ht="14.25">
      <c r="A610" s="184"/>
      <c r="B610" s="57">
        <v>3.65</v>
      </c>
      <c r="C610" s="57">
        <v>5.8</v>
      </c>
      <c r="D610" s="58">
        <v>8.8000000000000007</v>
      </c>
      <c r="E610" s="57">
        <v>12.63</v>
      </c>
      <c r="F610" s="58">
        <v>18.75</v>
      </c>
      <c r="G610" s="57">
        <v>35.5</v>
      </c>
      <c r="H610" s="58">
        <v>36.25</v>
      </c>
      <c r="I610" s="57">
        <v>39.75</v>
      </c>
      <c r="J610" s="58">
        <v>43</v>
      </c>
      <c r="K610" s="57">
        <v>53.75</v>
      </c>
      <c r="L610" s="58">
        <v>68.25</v>
      </c>
      <c r="M610" s="57">
        <v>58.5</v>
      </c>
      <c r="N610" s="59">
        <v>33.25</v>
      </c>
      <c r="O610" s="60"/>
      <c r="P610" s="61" t="s">
        <v>92</v>
      </c>
    </row>
    <row r="611" spans="1:17" s="3" customFormat="1" ht="14.25">
      <c r="A611" s="185"/>
      <c r="B611" s="62">
        <v>9.19</v>
      </c>
      <c r="C611" s="62">
        <v>9.2200000000000006</v>
      </c>
      <c r="D611" s="63">
        <v>11.91</v>
      </c>
      <c r="E611" s="62">
        <v>16.440000000000001</v>
      </c>
      <c r="F611" s="63">
        <v>28.69</v>
      </c>
      <c r="G611" s="62">
        <v>45.22</v>
      </c>
      <c r="H611" s="63">
        <v>44.92</v>
      </c>
      <c r="I611" s="62">
        <v>44.61</v>
      </c>
      <c r="J611" s="63">
        <v>54.35</v>
      </c>
      <c r="K611" s="62">
        <v>68.95</v>
      </c>
      <c r="L611" s="63">
        <v>78.3</v>
      </c>
      <c r="M611" s="62">
        <v>70.87</v>
      </c>
      <c r="N611" s="64">
        <f>VLOOKUP(Q611,Price!1:1048576,5,FALSE)</f>
        <v>50.75</v>
      </c>
      <c r="O611" s="42"/>
      <c r="P611" s="52" t="s">
        <v>93</v>
      </c>
      <c r="Q611" s="3" t="s">
        <v>689</v>
      </c>
    </row>
    <row r="612" spans="1:17">
      <c r="B612" s="294" t="s">
        <v>95</v>
      </c>
      <c r="C612" s="295"/>
      <c r="D612" s="295"/>
      <c r="E612" s="295"/>
      <c r="F612" s="295"/>
      <c r="G612" s="295"/>
      <c r="H612" s="295"/>
      <c r="I612" s="295"/>
      <c r="J612" s="295"/>
      <c r="K612" s="295"/>
      <c r="L612" s="295"/>
      <c r="M612" s="295"/>
      <c r="N612" s="296"/>
      <c r="O612" s="65"/>
      <c r="P612" s="66"/>
    </row>
    <row r="613" spans="1:17">
      <c r="B613" s="67"/>
      <c r="C613" s="68">
        <f t="shared" ref="C613:N613" si="119">365/(C441/((C342+B342)/2))</f>
        <v>16.983247283983612</v>
      </c>
      <c r="D613" s="68">
        <f t="shared" si="119"/>
        <v>19.661397833578977</v>
      </c>
      <c r="E613" s="68">
        <f t="shared" si="119"/>
        <v>45.832406497280857</v>
      </c>
      <c r="F613" s="68">
        <f t="shared" si="119"/>
        <v>48.636204772168298</v>
      </c>
      <c r="G613" s="68">
        <f t="shared" si="119"/>
        <v>52.689715540452575</v>
      </c>
      <c r="H613" s="68">
        <f t="shared" si="119"/>
        <v>56.245506252374511</v>
      </c>
      <c r="I613" s="68">
        <f t="shared" si="119"/>
        <v>47.021053917548159</v>
      </c>
      <c r="J613" s="68">
        <f t="shared" si="119"/>
        <v>39.876678891371569</v>
      </c>
      <c r="K613" s="68">
        <f t="shared" si="119"/>
        <v>45.481589600276543</v>
      </c>
      <c r="L613" s="68">
        <f t="shared" si="119"/>
        <v>46.284614768380671</v>
      </c>
      <c r="M613" s="68">
        <f t="shared" si="119"/>
        <v>46.766089622282507</v>
      </c>
      <c r="N613" s="69">
        <f t="shared" si="119"/>
        <v>69.369590976032939</v>
      </c>
      <c r="O613" s="65"/>
      <c r="P613" s="66" t="s">
        <v>96</v>
      </c>
    </row>
    <row r="614" spans="1:17">
      <c r="B614" s="67"/>
      <c r="C614" s="68" t="e">
        <f t="shared" ref="C614:N614" si="120">365/(C461/((C348+B348)/2))</f>
        <v>#DIV/0!</v>
      </c>
      <c r="D614" s="68" t="e">
        <f t="shared" si="120"/>
        <v>#DIV/0!</v>
      </c>
      <c r="E614" s="68" t="e">
        <f t="shared" si="120"/>
        <v>#DIV/0!</v>
      </c>
      <c r="F614" s="68" t="e">
        <f t="shared" si="120"/>
        <v>#DIV/0!</v>
      </c>
      <c r="G614" s="68" t="e">
        <f t="shared" si="120"/>
        <v>#DIV/0!</v>
      </c>
      <c r="H614" s="68" t="e">
        <f t="shared" si="120"/>
        <v>#DIV/0!</v>
      </c>
      <c r="I614" s="68" t="e">
        <f t="shared" si="120"/>
        <v>#DIV/0!</v>
      </c>
      <c r="J614" s="68">
        <f t="shared" si="120"/>
        <v>5.5691356165734645</v>
      </c>
      <c r="K614" s="68">
        <f t="shared" si="120"/>
        <v>50.717080204133367</v>
      </c>
      <c r="L614" s="68">
        <f t="shared" si="120"/>
        <v>118.28369528824858</v>
      </c>
      <c r="M614" s="68">
        <f t="shared" si="120"/>
        <v>162.75894448032679</v>
      </c>
      <c r="N614" s="69">
        <f t="shared" si="120"/>
        <v>211.10543730128461</v>
      </c>
      <c r="O614" s="65"/>
      <c r="P614" s="66" t="s">
        <v>97</v>
      </c>
    </row>
    <row r="615" spans="1:17">
      <c r="B615" s="67"/>
      <c r="C615" s="68">
        <f t="shared" ref="C615:N615" si="121">365/(C461/((C384+B384)/2))</f>
        <v>42.061300585782249</v>
      </c>
      <c r="D615" s="68">
        <f t="shared" si="121"/>
        <v>100.60096736840025</v>
      </c>
      <c r="E615" s="68">
        <f t="shared" si="121"/>
        <v>226.58173020369375</v>
      </c>
      <c r="F615" s="68">
        <f t="shared" si="121"/>
        <v>277.49448078832052</v>
      </c>
      <c r="G615" s="68">
        <f t="shared" si="121"/>
        <v>269.03168815697575</v>
      </c>
      <c r="H615" s="68">
        <f t="shared" si="121"/>
        <v>267.64129557645782</v>
      </c>
      <c r="I615" s="68">
        <f t="shared" si="121"/>
        <v>257.01220934602878</v>
      </c>
      <c r="J615" s="68">
        <f t="shared" si="121"/>
        <v>234.65820518828295</v>
      </c>
      <c r="K615" s="68">
        <f t="shared" si="121"/>
        <v>238.06497255140408</v>
      </c>
      <c r="L615" s="68">
        <f t="shared" si="121"/>
        <v>222.27839711599384</v>
      </c>
      <c r="M615" s="68">
        <f t="shared" si="121"/>
        <v>208.43571583426848</v>
      </c>
      <c r="N615" s="69">
        <f t="shared" si="121"/>
        <v>210.80088830334395</v>
      </c>
      <c r="O615" s="65"/>
      <c r="P615" s="66" t="s">
        <v>98</v>
      </c>
    </row>
    <row r="616" spans="1:17">
      <c r="B616" s="70"/>
      <c r="C616" s="71" t="e">
        <f t="shared" ref="C616:M616" si="122">C614+C613-C615</f>
        <v>#DIV/0!</v>
      </c>
      <c r="D616" s="71" t="e">
        <f t="shared" si="122"/>
        <v>#DIV/0!</v>
      </c>
      <c r="E616" s="71" t="e">
        <f t="shared" si="122"/>
        <v>#DIV/0!</v>
      </c>
      <c r="F616" s="71" t="e">
        <f t="shared" si="122"/>
        <v>#DIV/0!</v>
      </c>
      <c r="G616" s="71" t="e">
        <f t="shared" si="122"/>
        <v>#DIV/0!</v>
      </c>
      <c r="H616" s="71" t="e">
        <f t="shared" si="122"/>
        <v>#DIV/0!</v>
      </c>
      <c r="I616" s="71" t="e">
        <f t="shared" si="122"/>
        <v>#DIV/0!</v>
      </c>
      <c r="J616" s="71">
        <f t="shared" si="122"/>
        <v>-189.21239068033793</v>
      </c>
      <c r="K616" s="71">
        <f t="shared" si="122"/>
        <v>-141.86630274699417</v>
      </c>
      <c r="L616" s="71">
        <f t="shared" si="122"/>
        <v>-57.710087059364582</v>
      </c>
      <c r="M616" s="71">
        <f t="shared" si="122"/>
        <v>1.0893182683408327</v>
      </c>
      <c r="N616" s="72">
        <f>N614+N613-N615</f>
        <v>69.67413997397361</v>
      </c>
      <c r="O616" s="65"/>
      <c r="P616" s="66" t="s">
        <v>99</v>
      </c>
    </row>
    <row r="617" spans="1:17">
      <c r="B617" s="231" t="s">
        <v>100</v>
      </c>
      <c r="C617" s="232"/>
      <c r="D617" s="232"/>
      <c r="E617" s="232"/>
      <c r="F617" s="232"/>
      <c r="G617" s="232"/>
      <c r="H617" s="232"/>
      <c r="I617" s="232"/>
      <c r="J617" s="232"/>
      <c r="K617" s="232"/>
      <c r="L617" s="232"/>
      <c r="M617" s="232"/>
      <c r="N617" s="233"/>
      <c r="O617" s="34"/>
      <c r="P617" s="172"/>
    </row>
    <row r="618" spans="1:17">
      <c r="B618" s="186"/>
      <c r="C618" s="187">
        <f t="shared" ref="C618:I618" si="123">+C606/C600/100</f>
        <v>6.6041534064176413E-2</v>
      </c>
      <c r="D618" s="186">
        <f t="shared" si="123"/>
        <v>-0.61270406148297307</v>
      </c>
      <c r="E618" s="187">
        <f t="shared" si="123"/>
        <v>0.43689956333898977</v>
      </c>
      <c r="F618" s="186">
        <f t="shared" si="123"/>
        <v>0.10366806914697806</v>
      </c>
      <c r="G618" s="187">
        <f t="shared" si="123"/>
        <v>19.223423413365612</v>
      </c>
      <c r="H618" s="186">
        <f t="shared" si="123"/>
        <v>1.7114420270850339</v>
      </c>
      <c r="I618" s="187">
        <f t="shared" si="123"/>
        <v>3.237821158310028</v>
      </c>
      <c r="J618" s="186">
        <f>+J606/J600/100</f>
        <v>1.5250860195506606</v>
      </c>
      <c r="K618" s="187">
        <f>+K606/K600/100</f>
        <v>0.48759890720210064</v>
      </c>
      <c r="L618" s="186">
        <f>+L606/L600/100</f>
        <v>-1.8074189359665587</v>
      </c>
      <c r="M618" s="187">
        <f>+M606/M600/100</f>
        <v>5.1388618196824458</v>
      </c>
      <c r="N618" s="188">
        <f>+N606/N600/100</f>
        <v>-1.252120448789376</v>
      </c>
      <c r="O618" s="188"/>
      <c r="P618" s="172" t="s">
        <v>101</v>
      </c>
    </row>
    <row r="619" spans="1:17">
      <c r="B619" s="189"/>
      <c r="D619" s="189"/>
      <c r="F619" s="189"/>
      <c r="H619" s="189"/>
      <c r="I619" s="190"/>
      <c r="J619" s="191"/>
      <c r="K619" s="190"/>
      <c r="L619" s="191"/>
      <c r="M619" s="190"/>
      <c r="N619" s="192">
        <v>63.5</v>
      </c>
      <c r="O619" s="37"/>
      <c r="P619" s="174" t="s">
        <v>102</v>
      </c>
    </row>
    <row r="620" spans="1:17">
      <c r="B620" s="79">
        <f t="shared" ref="B620:M623" si="124">($O605-B605)/$O605</f>
        <v>0.32760779220070813</v>
      </c>
      <c r="C620" s="80">
        <f t="shared" si="124"/>
        <v>0.476218166253016</v>
      </c>
      <c r="D620" s="79">
        <f t="shared" si="124"/>
        <v>0.31860411654630455</v>
      </c>
      <c r="E620" s="80">
        <f t="shared" si="124"/>
        <v>0.12637812203722229</v>
      </c>
      <c r="F620" s="79">
        <f t="shared" si="124"/>
        <v>-0.20052422517961654</v>
      </c>
      <c r="G620" s="80">
        <f t="shared" si="124"/>
        <v>-0.32593975990879653</v>
      </c>
      <c r="H620" s="79">
        <f t="shared" si="124"/>
        <v>-0.16166106446159281</v>
      </c>
      <c r="I620" s="80">
        <f t="shared" si="124"/>
        <v>-3.0187510980093726E-2</v>
      </c>
      <c r="J620" s="79">
        <f t="shared" si="124"/>
        <v>-0.10797445631255974</v>
      </c>
      <c r="K620" s="80">
        <f t="shared" si="124"/>
        <v>-0.18353594032991286</v>
      </c>
      <c r="L620" s="79">
        <f t="shared" si="124"/>
        <v>-0.26376776792709244</v>
      </c>
      <c r="M620" s="80">
        <f t="shared" si="124"/>
        <v>-4.2314860470443492E-2</v>
      </c>
      <c r="N620" s="81">
        <f>($O605-N605)/$O605</f>
        <v>0.21737579487707789</v>
      </c>
      <c r="O620" s="42"/>
      <c r="P620" s="82" t="s">
        <v>103</v>
      </c>
    </row>
    <row r="621" spans="1:17">
      <c r="B621" s="79">
        <f t="shared" si="124"/>
        <v>0.28935525415404129</v>
      </c>
      <c r="C621" s="80">
        <f t="shared" si="124"/>
        <v>0.68527735631470099</v>
      </c>
      <c r="D621" s="79">
        <f t="shared" si="124"/>
        <v>-0.78068097501294886</v>
      </c>
      <c r="E621" s="80">
        <f t="shared" si="124"/>
        <v>-0.35012845773656082</v>
      </c>
      <c r="F621" s="79">
        <f t="shared" si="124"/>
        <v>0.21643337843808078</v>
      </c>
      <c r="G621" s="80">
        <f t="shared" si="124"/>
        <v>-0.21464679016785221</v>
      </c>
      <c r="H621" s="79">
        <f t="shared" si="124"/>
        <v>-3.907796017856742E-2</v>
      </c>
      <c r="I621" s="80">
        <f t="shared" si="124"/>
        <v>4.3172581989273408E-2</v>
      </c>
      <c r="J621" s="79">
        <f t="shared" si="124"/>
        <v>6.2117825365028741E-3</v>
      </c>
      <c r="K621" s="80">
        <f t="shared" si="124"/>
        <v>0.14103689027802643</v>
      </c>
      <c r="L621" s="79">
        <f t="shared" si="124"/>
        <v>-0.17999965645987839</v>
      </c>
      <c r="M621" s="80">
        <f t="shared" si="124"/>
        <v>-1.481511225824643E-2</v>
      </c>
      <c r="N621" s="81">
        <f>($O606-N606)/$O606</f>
        <v>0.10245808940518104</v>
      </c>
      <c r="O621" s="42"/>
      <c r="P621" s="82" t="s">
        <v>104</v>
      </c>
    </row>
    <row r="622" spans="1:17">
      <c r="B622" s="79">
        <f t="shared" si="124"/>
        <v>0.2358741577906667</v>
      </c>
      <c r="C622" s="80">
        <f t="shared" si="124"/>
        <v>0.60799927949200616</v>
      </c>
      <c r="D622" s="79">
        <f t="shared" si="124"/>
        <v>0.14042373686769974</v>
      </c>
      <c r="E622" s="80">
        <f t="shared" si="124"/>
        <v>-8.8585645787358377E-2</v>
      </c>
      <c r="F622" s="79">
        <f t="shared" si="124"/>
        <v>0.10212392916334326</v>
      </c>
      <c r="G622" s="80">
        <f t="shared" si="124"/>
        <v>-0.2203053739704923</v>
      </c>
      <c r="H622" s="79">
        <f t="shared" si="124"/>
        <v>-6.5624152920184531E-2</v>
      </c>
      <c r="I622" s="80">
        <f t="shared" si="124"/>
        <v>-1.6217081460787555E-2</v>
      </c>
      <c r="J622" s="79">
        <f t="shared" si="124"/>
        <v>-3.2221303887149777E-2</v>
      </c>
      <c r="K622" s="80">
        <f t="shared" si="124"/>
        <v>1.9759809945900465E-2</v>
      </c>
      <c r="L622" s="79">
        <f t="shared" si="124"/>
        <v>-0.28749647957677626</v>
      </c>
      <c r="M622" s="80">
        <f t="shared" si="124"/>
        <v>-7.3246731212931807E-2</v>
      </c>
      <c r="N622" s="81">
        <f>($O607-N607)/$O607</f>
        <v>-1.9813445287055974E-3</v>
      </c>
      <c r="O622" s="42"/>
      <c r="P622" s="82" t="s">
        <v>105</v>
      </c>
    </row>
    <row r="623" spans="1:17">
      <c r="B623" s="79">
        <f t="shared" si="124"/>
        <v>0.39516917270123286</v>
      </c>
      <c r="C623" s="80">
        <f t="shared" si="124"/>
        <v>0.52281214671975451</v>
      </c>
      <c r="D623" s="79">
        <f t="shared" si="124"/>
        <v>0.35991870868060022</v>
      </c>
      <c r="E623" s="80">
        <f t="shared" si="124"/>
        <v>0.22150625556688489</v>
      </c>
      <c r="F623" s="79">
        <f t="shared" si="124"/>
        <v>3.1369069289614776E-2</v>
      </c>
      <c r="G623" s="80">
        <f t="shared" si="124"/>
        <v>-0.28510250583191682</v>
      </c>
      <c r="H623" s="79">
        <f t="shared" si="124"/>
        <v>-0.13955621328491988</v>
      </c>
      <c r="I623" s="80">
        <f t="shared" si="124"/>
        <v>-3.9645732152896129E-2</v>
      </c>
      <c r="J623" s="79">
        <f t="shared" si="124"/>
        <v>-0.11303346443559077</v>
      </c>
      <c r="K623" s="80">
        <f t="shared" si="124"/>
        <v>-0.35555037800324918</v>
      </c>
      <c r="L623" s="79">
        <f t="shared" si="124"/>
        <v>-0.30760190988830244</v>
      </c>
      <c r="M623" s="80">
        <f t="shared" si="124"/>
        <v>-9.2231446090189809E-2</v>
      </c>
      <c r="N623" s="81">
        <f>($O608-N608)/$O608</f>
        <v>-3.0791934554518098E-2</v>
      </c>
      <c r="O623" s="42"/>
      <c r="P623" s="82" t="s">
        <v>106</v>
      </c>
    </row>
    <row r="624" spans="1:17">
      <c r="B624" s="189"/>
      <c r="D624" s="189"/>
      <c r="F624" s="189"/>
      <c r="H624" s="189"/>
      <c r="I624" s="180"/>
      <c r="J624" s="179"/>
      <c r="K624" s="180"/>
      <c r="L624" s="179"/>
      <c r="M624" s="180"/>
      <c r="N624" s="181">
        <f>N619/N611-1</f>
        <v>0.25123152709359609</v>
      </c>
      <c r="O624" s="34"/>
      <c r="P624" s="182" t="s">
        <v>107</v>
      </c>
    </row>
    <row r="625" spans="1:16">
      <c r="B625" s="193">
        <f t="shared" ref="B625:M625" si="125">AVERAGE(B620:B624)</f>
        <v>0.31200159421166224</v>
      </c>
      <c r="C625" s="194">
        <f t="shared" si="125"/>
        <v>0.5730767371948694</v>
      </c>
      <c r="D625" s="193">
        <f t="shared" si="125"/>
        <v>9.566396770413918E-3</v>
      </c>
      <c r="E625" s="194">
        <f t="shared" si="125"/>
        <v>-2.2707431479953001E-2</v>
      </c>
      <c r="F625" s="193">
        <f t="shared" si="125"/>
        <v>3.7350537927855566E-2</v>
      </c>
      <c r="G625" s="194">
        <f t="shared" si="125"/>
        <v>-0.26149860746976444</v>
      </c>
      <c r="H625" s="193">
        <f t="shared" si="125"/>
        <v>-0.10147984771131616</v>
      </c>
      <c r="I625" s="194">
        <f t="shared" si="125"/>
        <v>-1.0719435651126E-2</v>
      </c>
      <c r="J625" s="85">
        <f t="shared" si="125"/>
        <v>-6.1754360524699348E-2</v>
      </c>
      <c r="K625" s="86">
        <f t="shared" si="125"/>
        <v>-9.4572404527308779E-2</v>
      </c>
      <c r="L625" s="85">
        <f t="shared" si="125"/>
        <v>-0.25971645346301236</v>
      </c>
      <c r="M625" s="86">
        <f t="shared" si="125"/>
        <v>-5.565203750795289E-2</v>
      </c>
      <c r="N625" s="87">
        <f>AVERAGE(N620:N624)</f>
        <v>0.10765842645852626</v>
      </c>
      <c r="O625" s="42"/>
      <c r="P625" s="82" t="s">
        <v>108</v>
      </c>
    </row>
    <row r="626" spans="1:16">
      <c r="B626" s="234" t="s">
        <v>109</v>
      </c>
      <c r="C626" s="235"/>
      <c r="D626" s="235"/>
      <c r="E626" s="235"/>
      <c r="F626" s="235"/>
      <c r="G626" s="235"/>
      <c r="H626" s="235"/>
      <c r="I626" s="235"/>
      <c r="J626" s="235"/>
      <c r="K626" s="235"/>
      <c r="L626" s="235"/>
      <c r="M626" s="235"/>
      <c r="N626" s="236"/>
      <c r="O626" s="34"/>
      <c r="P626" s="172"/>
    </row>
    <row r="627" spans="1:16" s="3" customFormat="1" ht="14.25">
      <c r="B627" s="88"/>
      <c r="C627" s="89">
        <f>+B$601+B627</f>
        <v>0.16500000000000001</v>
      </c>
      <c r="D627" s="89">
        <f t="shared" ref="D627:N627" si="126">+C$601+C627</f>
        <v>0.45499999999999996</v>
      </c>
      <c r="E627" s="89">
        <f t="shared" si="126"/>
        <v>0.57999999999999996</v>
      </c>
      <c r="F627" s="89">
        <f t="shared" si="126"/>
        <v>0.7649999999999999</v>
      </c>
      <c r="G627" s="89">
        <f t="shared" si="126"/>
        <v>1.2399999999999998</v>
      </c>
      <c r="H627" s="89">
        <f t="shared" si="126"/>
        <v>1.7899999999999998</v>
      </c>
      <c r="I627" s="89">
        <f t="shared" si="126"/>
        <v>2.44</v>
      </c>
      <c r="J627" s="89">
        <f t="shared" si="126"/>
        <v>3.1399999999999997</v>
      </c>
      <c r="K627" s="89">
        <f t="shared" si="126"/>
        <v>3.9699999999999998</v>
      </c>
      <c r="L627" s="89">
        <f t="shared" si="126"/>
        <v>5.3699999999999992</v>
      </c>
      <c r="M627" s="89">
        <f t="shared" si="126"/>
        <v>6.4699999999999989</v>
      </c>
      <c r="N627" s="90">
        <f t="shared" si="126"/>
        <v>7.2699999999999987</v>
      </c>
      <c r="O627" s="42"/>
      <c r="P627" s="52" t="s">
        <v>110</v>
      </c>
    </row>
    <row r="628" spans="1:16" s="3" customFormat="1" ht="14.25">
      <c r="B628" s="91">
        <f>+B$611+B627</f>
        <v>9.19</v>
      </c>
      <c r="C628" s="92">
        <f t="shared" ref="C628:N628" si="127">+C$611+C627</f>
        <v>9.3849999999999998</v>
      </c>
      <c r="D628" s="92">
        <f t="shared" si="127"/>
        <v>12.365</v>
      </c>
      <c r="E628" s="92">
        <f t="shared" si="127"/>
        <v>17.02</v>
      </c>
      <c r="F628" s="92">
        <f t="shared" si="127"/>
        <v>29.455000000000002</v>
      </c>
      <c r="G628" s="92">
        <f t="shared" si="127"/>
        <v>46.46</v>
      </c>
      <c r="H628" s="92">
        <f t="shared" si="127"/>
        <v>46.71</v>
      </c>
      <c r="I628" s="92">
        <f t="shared" si="127"/>
        <v>47.05</v>
      </c>
      <c r="J628" s="92">
        <f t="shared" si="127"/>
        <v>57.49</v>
      </c>
      <c r="K628" s="92">
        <f t="shared" si="127"/>
        <v>72.92</v>
      </c>
      <c r="L628" s="92">
        <f t="shared" si="127"/>
        <v>83.67</v>
      </c>
      <c r="M628" s="92">
        <f t="shared" si="127"/>
        <v>77.34</v>
      </c>
      <c r="N628" s="93">
        <f t="shared" si="127"/>
        <v>58.019999999999996</v>
      </c>
      <c r="O628" s="42"/>
      <c r="P628" s="52" t="s">
        <v>111</v>
      </c>
    </row>
    <row r="629" spans="1:16" s="3" customFormat="1" ht="14.25">
      <c r="B629" s="120"/>
      <c r="I629" s="94"/>
      <c r="J629" s="94"/>
      <c r="K629" s="94"/>
      <c r="L629" s="94"/>
      <c r="M629" s="94"/>
      <c r="N629" s="95">
        <f>+N628/B628-1</f>
        <v>5.3133841131664852</v>
      </c>
      <c r="O629" s="42"/>
      <c r="P629" s="96" t="s">
        <v>112</v>
      </c>
    </row>
    <row r="630" spans="1:16" s="103" customFormat="1" ht="14.25">
      <c r="A630" s="97"/>
      <c r="B630" s="98"/>
      <c r="C630" s="99">
        <f>RATE(C$324-$B$324,,-$B628,C628)</f>
        <v>2.1218715995647439E-2</v>
      </c>
      <c r="D630" s="99">
        <f t="shared" ref="D630:N630" si="128">RATE(D$324-$B$324,,-$B628,D628)</f>
        <v>0.15995009460831991</v>
      </c>
      <c r="E630" s="99">
        <f t="shared" si="128"/>
        <v>0.22804613175132651</v>
      </c>
      <c r="F630" s="99">
        <f t="shared" si="128"/>
        <v>0.33801468188159994</v>
      </c>
      <c r="G630" s="99">
        <f t="shared" si="128"/>
        <v>0.38277888360164558</v>
      </c>
      <c r="H630" s="99">
        <f t="shared" si="128"/>
        <v>0.31124061450090906</v>
      </c>
      <c r="I630" s="99">
        <f t="shared" si="128"/>
        <v>0.26275933592521622</v>
      </c>
      <c r="J630" s="99">
        <f t="shared" si="128"/>
        <v>0.25757703984879138</v>
      </c>
      <c r="K630" s="99">
        <f t="shared" si="128"/>
        <v>0.25877440991465073</v>
      </c>
      <c r="L630" s="99">
        <f t="shared" si="128"/>
        <v>0.24716933999753862</v>
      </c>
      <c r="M630" s="99">
        <f t="shared" si="128"/>
        <v>0.21366539386580596</v>
      </c>
      <c r="N630" s="100">
        <f t="shared" si="128"/>
        <v>0.16597306446603263</v>
      </c>
      <c r="O630" s="101"/>
      <c r="P630" s="102" t="s">
        <v>113</v>
      </c>
    </row>
    <row r="631" spans="1:16" s="3" customFormat="1" ht="14.25">
      <c r="B631" s="88"/>
      <c r="C631" s="89"/>
      <c r="D631" s="89">
        <f t="shared" ref="D631:N631" si="129">+C$601+C631</f>
        <v>0.28999999999999998</v>
      </c>
      <c r="E631" s="89">
        <f t="shared" si="129"/>
        <v>0.41499999999999998</v>
      </c>
      <c r="F631" s="89">
        <f t="shared" si="129"/>
        <v>0.6</v>
      </c>
      <c r="G631" s="89">
        <f t="shared" si="129"/>
        <v>1.075</v>
      </c>
      <c r="H631" s="89">
        <f t="shared" si="129"/>
        <v>1.625</v>
      </c>
      <c r="I631" s="89">
        <f t="shared" si="129"/>
        <v>2.2749999999999999</v>
      </c>
      <c r="J631" s="89">
        <f t="shared" si="129"/>
        <v>2.9749999999999996</v>
      </c>
      <c r="K631" s="89">
        <f t="shared" si="129"/>
        <v>3.8049999999999997</v>
      </c>
      <c r="L631" s="89">
        <f t="shared" si="129"/>
        <v>5.2050000000000001</v>
      </c>
      <c r="M631" s="89">
        <f t="shared" si="129"/>
        <v>6.3049999999999997</v>
      </c>
      <c r="N631" s="90">
        <f t="shared" si="129"/>
        <v>7.1049999999999995</v>
      </c>
      <c r="O631" s="42"/>
      <c r="P631" s="52" t="s">
        <v>110</v>
      </c>
    </row>
    <row r="632" spans="1:16" s="3" customFormat="1" ht="14.25">
      <c r="B632" s="91"/>
      <c r="C632" s="92">
        <f t="shared" ref="C632:N632" si="130">+C$611+C631</f>
        <v>9.2200000000000006</v>
      </c>
      <c r="D632" s="92">
        <f t="shared" si="130"/>
        <v>12.2</v>
      </c>
      <c r="E632" s="92">
        <f t="shared" si="130"/>
        <v>16.855</v>
      </c>
      <c r="F632" s="92">
        <f t="shared" si="130"/>
        <v>29.290000000000003</v>
      </c>
      <c r="G632" s="92">
        <f t="shared" si="130"/>
        <v>46.295000000000002</v>
      </c>
      <c r="H632" s="92">
        <f t="shared" si="130"/>
        <v>46.545000000000002</v>
      </c>
      <c r="I632" s="92">
        <f t="shared" si="130"/>
        <v>46.884999999999998</v>
      </c>
      <c r="J632" s="92">
        <f t="shared" si="130"/>
        <v>57.325000000000003</v>
      </c>
      <c r="K632" s="92">
        <f t="shared" si="130"/>
        <v>72.754999999999995</v>
      </c>
      <c r="L632" s="92">
        <f t="shared" si="130"/>
        <v>83.504999999999995</v>
      </c>
      <c r="M632" s="92">
        <f t="shared" si="130"/>
        <v>77.175000000000011</v>
      </c>
      <c r="N632" s="93">
        <f t="shared" si="130"/>
        <v>57.854999999999997</v>
      </c>
      <c r="O632" s="42"/>
      <c r="P632" s="52" t="s">
        <v>111</v>
      </c>
    </row>
    <row r="633" spans="1:16" s="3" customFormat="1" ht="14.25">
      <c r="B633" s="120"/>
      <c r="I633" s="94"/>
      <c r="J633" s="94"/>
      <c r="K633" s="94"/>
      <c r="L633" s="94"/>
      <c r="M633" s="94"/>
      <c r="N633" s="95">
        <f>+N632/C632-1</f>
        <v>5.2749457700650755</v>
      </c>
      <c r="O633" s="42"/>
      <c r="P633" s="96" t="s">
        <v>112</v>
      </c>
    </row>
    <row r="634" spans="1:16" s="103" customFormat="1" ht="14.25">
      <c r="A634" s="97"/>
      <c r="B634" s="98"/>
      <c r="C634" s="99"/>
      <c r="D634" s="99">
        <f>RATE(D$324-$C$324,,-$C632,D632)</f>
        <v>0.32321041214750534</v>
      </c>
      <c r="E634" s="99">
        <f t="shared" ref="E634:N634" si="131">RATE(E$324-$C$324,,-$C632,E632)</f>
        <v>0.35206919434235634</v>
      </c>
      <c r="F634" s="99">
        <f t="shared" si="131"/>
        <v>0.47004112181577107</v>
      </c>
      <c r="G634" s="99">
        <f t="shared" si="131"/>
        <v>0.49692758609112642</v>
      </c>
      <c r="H634" s="99">
        <f t="shared" si="131"/>
        <v>0.38238312201141544</v>
      </c>
      <c r="I634" s="99">
        <f t="shared" si="131"/>
        <v>0.3113456095561305</v>
      </c>
      <c r="J634" s="99">
        <f t="shared" si="131"/>
        <v>0.29829476535527016</v>
      </c>
      <c r="K634" s="99">
        <f t="shared" si="131"/>
        <v>0.29461755126709072</v>
      </c>
      <c r="L634" s="99">
        <f t="shared" si="131"/>
        <v>0.2774128611304702</v>
      </c>
      <c r="M634" s="99">
        <f t="shared" si="131"/>
        <v>0.23672907703370991</v>
      </c>
      <c r="N634" s="100">
        <f t="shared" si="131"/>
        <v>0.18170751633081655</v>
      </c>
      <c r="O634" s="101"/>
      <c r="P634" s="102" t="s">
        <v>113</v>
      </c>
    </row>
    <row r="635" spans="1:16" s="3" customFormat="1" ht="14.25">
      <c r="B635" s="88"/>
      <c r="C635" s="89"/>
      <c r="D635" s="89"/>
      <c r="E635" s="89">
        <f t="shared" ref="E635:N635" si="132">+D$601+D635</f>
        <v>0.125</v>
      </c>
      <c r="F635" s="89">
        <f t="shared" si="132"/>
        <v>0.31</v>
      </c>
      <c r="G635" s="89">
        <f t="shared" si="132"/>
        <v>0.78499999999999992</v>
      </c>
      <c r="H635" s="89">
        <f t="shared" si="132"/>
        <v>1.335</v>
      </c>
      <c r="I635" s="89">
        <f t="shared" si="132"/>
        <v>1.9849999999999999</v>
      </c>
      <c r="J635" s="89">
        <f t="shared" si="132"/>
        <v>2.6849999999999996</v>
      </c>
      <c r="K635" s="89">
        <f t="shared" si="132"/>
        <v>3.5149999999999997</v>
      </c>
      <c r="L635" s="89">
        <f t="shared" si="132"/>
        <v>4.9149999999999991</v>
      </c>
      <c r="M635" s="89">
        <f t="shared" si="132"/>
        <v>6.0149999999999988</v>
      </c>
      <c r="N635" s="90">
        <f t="shared" si="132"/>
        <v>6.8149999999999986</v>
      </c>
      <c r="O635" s="42"/>
      <c r="P635" s="52" t="s">
        <v>110</v>
      </c>
    </row>
    <row r="636" spans="1:16" s="3" customFormat="1" ht="14.25">
      <c r="B636" s="91"/>
      <c r="C636" s="92"/>
      <c r="D636" s="92">
        <f t="shared" ref="D636:N636" si="133">+D$611+D635</f>
        <v>11.91</v>
      </c>
      <c r="E636" s="92">
        <f t="shared" si="133"/>
        <v>16.565000000000001</v>
      </c>
      <c r="F636" s="92">
        <f t="shared" si="133"/>
        <v>29</v>
      </c>
      <c r="G636" s="92">
        <f t="shared" si="133"/>
        <v>46.004999999999995</v>
      </c>
      <c r="H636" s="92">
        <f t="shared" si="133"/>
        <v>46.255000000000003</v>
      </c>
      <c r="I636" s="92">
        <f t="shared" si="133"/>
        <v>46.594999999999999</v>
      </c>
      <c r="J636" s="92">
        <f t="shared" si="133"/>
        <v>57.035000000000004</v>
      </c>
      <c r="K636" s="92">
        <f t="shared" si="133"/>
        <v>72.465000000000003</v>
      </c>
      <c r="L636" s="92">
        <f t="shared" si="133"/>
        <v>83.215000000000003</v>
      </c>
      <c r="M636" s="92">
        <f t="shared" si="133"/>
        <v>76.885000000000005</v>
      </c>
      <c r="N636" s="93">
        <f t="shared" si="133"/>
        <v>57.564999999999998</v>
      </c>
      <c r="O636" s="42"/>
      <c r="P636" s="52" t="s">
        <v>111</v>
      </c>
    </row>
    <row r="637" spans="1:16" s="3" customFormat="1" ht="14.25">
      <c r="B637" s="120"/>
      <c r="I637" s="94"/>
      <c r="J637" s="94"/>
      <c r="K637" s="94"/>
      <c r="L637" s="94"/>
      <c r="M637" s="94"/>
      <c r="N637" s="95">
        <f>+N636/D636-1</f>
        <v>3.833333333333333</v>
      </c>
      <c r="O637" s="42"/>
      <c r="P637" s="96" t="s">
        <v>112</v>
      </c>
    </row>
    <row r="638" spans="1:16" s="103" customFormat="1" ht="14.25">
      <c r="A638" s="97"/>
      <c r="B638" s="98"/>
      <c r="C638" s="99"/>
      <c r="D638" s="99"/>
      <c r="E638" s="99">
        <f>RATE(E$324-$D$324,,-$D636,E636)</f>
        <v>0.39084802686817793</v>
      </c>
      <c r="F638" s="99">
        <f t="shared" ref="F638:N638" si="134">RATE(F$324-$D$324,,-$D636,F636)</f>
        <v>0.56042578529136777</v>
      </c>
      <c r="G638" s="99">
        <f t="shared" si="134"/>
        <v>0.56902943556046115</v>
      </c>
      <c r="H638" s="99">
        <f t="shared" si="134"/>
        <v>0.40382098752818185</v>
      </c>
      <c r="I638" s="99">
        <f t="shared" si="134"/>
        <v>0.31366766719410771</v>
      </c>
      <c r="J638" s="99">
        <f t="shared" si="134"/>
        <v>0.29828970729413595</v>
      </c>
      <c r="K638" s="99">
        <f t="shared" si="134"/>
        <v>0.29428802667902121</v>
      </c>
      <c r="L638" s="99">
        <f t="shared" si="134"/>
        <v>0.27507647165946031</v>
      </c>
      <c r="M638" s="99">
        <f t="shared" si="134"/>
        <v>0.23024669319153307</v>
      </c>
      <c r="N638" s="100">
        <f t="shared" si="134"/>
        <v>0.17064354502028869</v>
      </c>
      <c r="O638" s="101"/>
      <c r="P638" s="102" t="s">
        <v>113</v>
      </c>
    </row>
    <row r="639" spans="1:16" s="3" customFormat="1" ht="14.25">
      <c r="B639" s="88"/>
      <c r="C639" s="89"/>
      <c r="D639" s="89"/>
      <c r="E639" s="89"/>
      <c r="F639" s="89">
        <f t="shared" ref="F639:N639" si="135">+E$601+E639</f>
        <v>0.185</v>
      </c>
      <c r="G639" s="89">
        <f t="shared" si="135"/>
        <v>0.65999999999999992</v>
      </c>
      <c r="H639" s="89">
        <f t="shared" si="135"/>
        <v>1.21</v>
      </c>
      <c r="I639" s="89">
        <f t="shared" si="135"/>
        <v>1.8599999999999999</v>
      </c>
      <c r="J639" s="89">
        <f t="shared" si="135"/>
        <v>2.5599999999999996</v>
      </c>
      <c r="K639" s="89">
        <f t="shared" si="135"/>
        <v>3.3899999999999997</v>
      </c>
      <c r="L639" s="89">
        <f t="shared" si="135"/>
        <v>4.7899999999999991</v>
      </c>
      <c r="M639" s="89">
        <f t="shared" si="135"/>
        <v>5.8899999999999988</v>
      </c>
      <c r="N639" s="90">
        <f t="shared" si="135"/>
        <v>6.6899999999999986</v>
      </c>
      <c r="O639" s="42"/>
      <c r="P639" s="52" t="s">
        <v>110</v>
      </c>
    </row>
    <row r="640" spans="1:16" s="3" customFormat="1" ht="14.25">
      <c r="B640" s="91"/>
      <c r="C640" s="92"/>
      <c r="D640" s="92"/>
      <c r="E640" s="92">
        <f t="shared" ref="E640:N640" si="136">+E$611+E639</f>
        <v>16.440000000000001</v>
      </c>
      <c r="F640" s="92">
        <f t="shared" si="136"/>
        <v>28.875</v>
      </c>
      <c r="G640" s="92">
        <f t="shared" si="136"/>
        <v>45.879999999999995</v>
      </c>
      <c r="H640" s="92">
        <f t="shared" si="136"/>
        <v>46.13</v>
      </c>
      <c r="I640" s="92">
        <f t="shared" si="136"/>
        <v>46.47</v>
      </c>
      <c r="J640" s="92">
        <f t="shared" si="136"/>
        <v>56.910000000000004</v>
      </c>
      <c r="K640" s="92">
        <f t="shared" si="136"/>
        <v>72.34</v>
      </c>
      <c r="L640" s="92">
        <f t="shared" si="136"/>
        <v>83.09</v>
      </c>
      <c r="M640" s="92">
        <f t="shared" si="136"/>
        <v>76.760000000000005</v>
      </c>
      <c r="N640" s="93">
        <f t="shared" si="136"/>
        <v>57.44</v>
      </c>
      <c r="O640" s="42"/>
      <c r="P640" s="52" t="s">
        <v>111</v>
      </c>
    </row>
    <row r="641" spans="1:16" s="3" customFormat="1" ht="14.25">
      <c r="B641" s="120"/>
      <c r="I641" s="94"/>
      <c r="J641" s="94"/>
      <c r="K641" s="94"/>
      <c r="L641" s="94"/>
      <c r="M641" s="94"/>
      <c r="N641" s="95">
        <f>+N640/E640-1</f>
        <v>2.4939172749391725</v>
      </c>
      <c r="O641" s="42"/>
      <c r="P641" s="96" t="s">
        <v>112</v>
      </c>
    </row>
    <row r="642" spans="1:16" s="103" customFormat="1" ht="14.25">
      <c r="A642" s="97"/>
      <c r="B642" s="98"/>
      <c r="C642" s="99"/>
      <c r="D642" s="99"/>
      <c r="E642" s="99"/>
      <c r="F642" s="99">
        <f>RATE(F$324-$E$324,,-$E640,F640)</f>
        <v>0.75638686131386845</v>
      </c>
      <c r="G642" s="99">
        <f t="shared" ref="G642:N642" si="137">RATE(G$324-$E$324,,-$E640,G640)</f>
        <v>0.67055507479026211</v>
      </c>
      <c r="H642" s="99">
        <f t="shared" si="137"/>
        <v>0.41045926232081814</v>
      </c>
      <c r="I642" s="99">
        <f t="shared" si="137"/>
        <v>0.29663492388325891</v>
      </c>
      <c r="J642" s="99">
        <f t="shared" si="137"/>
        <v>0.28190946591969923</v>
      </c>
      <c r="K642" s="99">
        <f t="shared" si="137"/>
        <v>0.28010653655217449</v>
      </c>
      <c r="L642" s="99">
        <f t="shared" si="137"/>
        <v>0.26043656144730543</v>
      </c>
      <c r="M642" s="99">
        <f t="shared" si="137"/>
        <v>0.21242293759732878</v>
      </c>
      <c r="N642" s="100">
        <f t="shared" si="137"/>
        <v>0.14912710498134732</v>
      </c>
      <c r="O642" s="101"/>
      <c r="P642" s="102" t="s">
        <v>113</v>
      </c>
    </row>
    <row r="643" spans="1:16" s="3" customFormat="1" ht="14.25">
      <c r="B643" s="88"/>
      <c r="C643" s="89"/>
      <c r="D643" s="89"/>
      <c r="E643" s="89"/>
      <c r="F643" s="89"/>
      <c r="G643" s="89">
        <f t="shared" ref="G643:N643" si="138">+F$601+F643</f>
        <v>0.47499999999999998</v>
      </c>
      <c r="H643" s="89">
        <f t="shared" si="138"/>
        <v>1.0249999999999999</v>
      </c>
      <c r="I643" s="89">
        <f t="shared" si="138"/>
        <v>1.6749999999999998</v>
      </c>
      <c r="J643" s="89">
        <f t="shared" si="138"/>
        <v>2.375</v>
      </c>
      <c r="K643" s="89">
        <f t="shared" si="138"/>
        <v>3.2050000000000001</v>
      </c>
      <c r="L643" s="89">
        <f t="shared" si="138"/>
        <v>4.6050000000000004</v>
      </c>
      <c r="M643" s="89">
        <f t="shared" si="138"/>
        <v>5.7050000000000001</v>
      </c>
      <c r="N643" s="90">
        <f t="shared" si="138"/>
        <v>6.5049999999999999</v>
      </c>
      <c r="O643" s="42"/>
      <c r="P643" s="52" t="s">
        <v>110</v>
      </c>
    </row>
    <row r="644" spans="1:16" s="3" customFormat="1" ht="14.25">
      <c r="B644" s="91"/>
      <c r="C644" s="92"/>
      <c r="D644" s="92"/>
      <c r="E644" s="92"/>
      <c r="F644" s="92">
        <f t="shared" ref="F644:N644" si="139">+F$611+F643</f>
        <v>28.69</v>
      </c>
      <c r="G644" s="92">
        <f t="shared" si="139"/>
        <v>45.695</v>
      </c>
      <c r="H644" s="92">
        <f t="shared" si="139"/>
        <v>45.945</v>
      </c>
      <c r="I644" s="92">
        <f t="shared" si="139"/>
        <v>46.284999999999997</v>
      </c>
      <c r="J644" s="92">
        <f t="shared" si="139"/>
        <v>56.725000000000001</v>
      </c>
      <c r="K644" s="92">
        <f t="shared" si="139"/>
        <v>72.155000000000001</v>
      </c>
      <c r="L644" s="92">
        <f t="shared" si="139"/>
        <v>82.905000000000001</v>
      </c>
      <c r="M644" s="92">
        <f t="shared" si="139"/>
        <v>76.575000000000003</v>
      </c>
      <c r="N644" s="93">
        <f t="shared" si="139"/>
        <v>57.255000000000003</v>
      </c>
      <c r="O644" s="42"/>
      <c r="P644" s="52" t="s">
        <v>111</v>
      </c>
    </row>
    <row r="645" spans="1:16" s="3" customFormat="1" ht="14.25">
      <c r="B645" s="120"/>
      <c r="I645" s="94"/>
      <c r="J645" s="94"/>
      <c r="K645" s="94"/>
      <c r="L645" s="94"/>
      <c r="M645" s="94"/>
      <c r="N645" s="95">
        <f>+N644/F644-1</f>
        <v>0.99564308121296619</v>
      </c>
      <c r="O645" s="42"/>
      <c r="P645" s="96" t="s">
        <v>112</v>
      </c>
    </row>
    <row r="646" spans="1:16" s="103" customFormat="1" ht="14.25">
      <c r="A646" s="97"/>
      <c r="B646" s="98"/>
      <c r="C646" s="99"/>
      <c r="D646" s="99"/>
      <c r="E646" s="99"/>
      <c r="F646" s="99"/>
      <c r="G646" s="99">
        <f>RATE(G$324-$F$324,,-$F644,G644)</f>
        <v>0.59271523178807917</v>
      </c>
      <c r="H646" s="99">
        <f t="shared" ref="H646:N646" si="140">RATE(H$324-$F$324,,-$F644,H644)</f>
        <v>0.26547582725318786</v>
      </c>
      <c r="I646" s="99">
        <f t="shared" si="140"/>
        <v>0.17283406958235911</v>
      </c>
      <c r="J646" s="99">
        <f t="shared" si="140"/>
        <v>0.18579875239268456</v>
      </c>
      <c r="K646" s="99">
        <f t="shared" si="140"/>
        <v>0.20256116982212896</v>
      </c>
      <c r="L646" s="99">
        <f t="shared" si="140"/>
        <v>0.19346135970631442</v>
      </c>
      <c r="M646" s="99">
        <f t="shared" si="140"/>
        <v>0.15055680475142766</v>
      </c>
      <c r="N646" s="100">
        <f t="shared" si="140"/>
        <v>9.0210495908892852E-2</v>
      </c>
      <c r="O646" s="101"/>
      <c r="P646" s="102" t="s">
        <v>113</v>
      </c>
    </row>
    <row r="647" spans="1:16" s="3" customFormat="1" ht="14.25">
      <c r="B647" s="88"/>
      <c r="C647" s="89"/>
      <c r="D647" s="89"/>
      <c r="E647" s="89"/>
      <c r="F647" s="89"/>
      <c r="G647" s="89"/>
      <c r="H647" s="89">
        <f t="shared" ref="H647:N647" si="141">+G$601+G647</f>
        <v>0.55000000000000004</v>
      </c>
      <c r="I647" s="89">
        <f t="shared" si="141"/>
        <v>1.2000000000000002</v>
      </c>
      <c r="J647" s="89">
        <f t="shared" si="141"/>
        <v>1.9000000000000001</v>
      </c>
      <c r="K647" s="89">
        <f t="shared" si="141"/>
        <v>2.73</v>
      </c>
      <c r="L647" s="89">
        <f t="shared" si="141"/>
        <v>4.13</v>
      </c>
      <c r="M647" s="89">
        <f t="shared" si="141"/>
        <v>5.23</v>
      </c>
      <c r="N647" s="90">
        <f t="shared" si="141"/>
        <v>6.03</v>
      </c>
      <c r="O647" s="42"/>
      <c r="P647" s="52" t="s">
        <v>110</v>
      </c>
    </row>
    <row r="648" spans="1:16" s="3" customFormat="1" ht="14.25">
      <c r="B648" s="91"/>
      <c r="C648" s="92"/>
      <c r="D648" s="92"/>
      <c r="E648" s="92"/>
      <c r="F648" s="92"/>
      <c r="G648" s="92">
        <f t="shared" ref="G648:N648" si="142">+G$611+G647</f>
        <v>45.22</v>
      </c>
      <c r="H648" s="92">
        <f t="shared" si="142"/>
        <v>45.47</v>
      </c>
      <c r="I648" s="92">
        <f t="shared" si="142"/>
        <v>45.81</v>
      </c>
      <c r="J648" s="92">
        <f t="shared" si="142"/>
        <v>56.25</v>
      </c>
      <c r="K648" s="92">
        <f t="shared" si="142"/>
        <v>71.680000000000007</v>
      </c>
      <c r="L648" s="92">
        <f t="shared" si="142"/>
        <v>82.429999999999993</v>
      </c>
      <c r="M648" s="92">
        <f t="shared" si="142"/>
        <v>76.100000000000009</v>
      </c>
      <c r="N648" s="93">
        <f t="shared" si="142"/>
        <v>56.78</v>
      </c>
      <c r="O648" s="42"/>
      <c r="P648" s="52" t="s">
        <v>111</v>
      </c>
    </row>
    <row r="649" spans="1:16" s="3" customFormat="1" ht="14.25">
      <c r="B649" s="120"/>
      <c r="I649" s="94"/>
      <c r="J649" s="94"/>
      <c r="K649" s="94"/>
      <c r="L649" s="94"/>
      <c r="M649" s="94"/>
      <c r="N649" s="95">
        <f>+N648/G648-1</f>
        <v>0.255639097744361</v>
      </c>
      <c r="O649" s="42"/>
      <c r="P649" s="96" t="s">
        <v>112</v>
      </c>
    </row>
    <row r="650" spans="1:16" s="103" customFormat="1" ht="14.25">
      <c r="A650" s="97"/>
      <c r="B650" s="98"/>
      <c r="C650" s="99"/>
      <c r="D650" s="99"/>
      <c r="E650" s="99"/>
      <c r="F650" s="99"/>
      <c r="G650" s="99"/>
      <c r="H650" s="99">
        <f>RATE(H$324-$G$324,,-$G648,H648)</f>
        <v>5.5285272003537762E-3</v>
      </c>
      <c r="I650" s="99">
        <f t="shared" ref="I650:N650" si="143">RATE(I$324-$G$324,,-$G648,I648)</f>
        <v>6.502520708634516E-3</v>
      </c>
      <c r="J650" s="99">
        <f t="shared" si="143"/>
        <v>7.5467579561952033E-2</v>
      </c>
      <c r="K650" s="99">
        <f t="shared" si="143"/>
        <v>0.12206201280712922</v>
      </c>
      <c r="L650" s="99">
        <f t="shared" si="143"/>
        <v>0.12758930593430531</v>
      </c>
      <c r="M650" s="99">
        <f t="shared" si="143"/>
        <v>9.0625588858779943E-2</v>
      </c>
      <c r="N650" s="100">
        <f t="shared" si="143"/>
        <v>3.3055245318529151E-2</v>
      </c>
      <c r="O650" s="101"/>
      <c r="P650" s="102" t="s">
        <v>113</v>
      </c>
    </row>
    <row r="651" spans="1:16" s="3" customFormat="1" ht="14.25">
      <c r="B651" s="88"/>
      <c r="C651" s="89"/>
      <c r="D651" s="89"/>
      <c r="E651" s="89"/>
      <c r="F651" s="89"/>
      <c r="G651" s="89"/>
      <c r="H651" s="89"/>
      <c r="I651" s="89">
        <f t="shared" ref="I651:N651" si="144">+H$601+H651</f>
        <v>0.65</v>
      </c>
      <c r="J651" s="89">
        <f t="shared" si="144"/>
        <v>1.35</v>
      </c>
      <c r="K651" s="89">
        <f t="shared" si="144"/>
        <v>2.1800000000000002</v>
      </c>
      <c r="L651" s="89">
        <f t="shared" si="144"/>
        <v>3.58</v>
      </c>
      <c r="M651" s="89">
        <f t="shared" si="144"/>
        <v>4.68</v>
      </c>
      <c r="N651" s="90">
        <f t="shared" si="144"/>
        <v>5.4799999999999995</v>
      </c>
      <c r="O651" s="42"/>
      <c r="P651" s="52" t="s">
        <v>110</v>
      </c>
    </row>
    <row r="652" spans="1:16" s="3" customFormat="1" ht="14.25">
      <c r="B652" s="91"/>
      <c r="C652" s="92"/>
      <c r="D652" s="92"/>
      <c r="E652" s="92"/>
      <c r="F652" s="92"/>
      <c r="G652" s="92"/>
      <c r="H652" s="92">
        <f t="shared" ref="H652:N652" si="145">+H$611+H651</f>
        <v>44.92</v>
      </c>
      <c r="I652" s="92">
        <f t="shared" si="145"/>
        <v>45.26</v>
      </c>
      <c r="J652" s="92">
        <f t="shared" si="145"/>
        <v>55.7</v>
      </c>
      <c r="K652" s="92">
        <f t="shared" si="145"/>
        <v>71.13000000000001</v>
      </c>
      <c r="L652" s="92">
        <f t="shared" si="145"/>
        <v>81.88</v>
      </c>
      <c r="M652" s="92">
        <f t="shared" si="145"/>
        <v>75.550000000000011</v>
      </c>
      <c r="N652" s="93">
        <f t="shared" si="145"/>
        <v>56.23</v>
      </c>
      <c r="O652" s="42"/>
      <c r="P652" s="52" t="s">
        <v>111</v>
      </c>
    </row>
    <row r="653" spans="1:16" s="3" customFormat="1" ht="14.25">
      <c r="B653" s="120"/>
      <c r="I653" s="94"/>
      <c r="J653" s="94"/>
      <c r="K653" s="94"/>
      <c r="L653" s="94"/>
      <c r="M653" s="94"/>
      <c r="N653" s="95">
        <f>+N652/H652-1</f>
        <v>0.25178094390026695</v>
      </c>
      <c r="O653" s="42"/>
      <c r="P653" s="96" t="s">
        <v>112</v>
      </c>
    </row>
    <row r="654" spans="1:16" s="103" customFormat="1" ht="14.25">
      <c r="A654" s="97"/>
      <c r="B654" s="98"/>
      <c r="C654" s="99"/>
      <c r="D654" s="99"/>
      <c r="E654" s="99"/>
      <c r="F654" s="99"/>
      <c r="G654" s="99"/>
      <c r="H654" s="99"/>
      <c r="I654" s="99">
        <f t="shared" ref="I654:N654" si="146">RATE(I$324-$H$324,,-$H652,I652)</f>
        <v>7.5690115761352754E-3</v>
      </c>
      <c r="J654" s="99">
        <f t="shared" si="146"/>
        <v>0.11354487586311372</v>
      </c>
      <c r="K654" s="99">
        <f t="shared" si="146"/>
        <v>0.16556819166794845</v>
      </c>
      <c r="L654" s="99">
        <f t="shared" si="146"/>
        <v>0.16194219112577199</v>
      </c>
      <c r="M654" s="99">
        <f t="shared" si="146"/>
        <v>0.10958082822078534</v>
      </c>
      <c r="N654" s="100">
        <f t="shared" si="146"/>
        <v>3.8137126087222278E-2</v>
      </c>
      <c r="O654" s="101"/>
      <c r="P654" s="102" t="s">
        <v>113</v>
      </c>
    </row>
    <row r="655" spans="1:16" s="3" customFormat="1" ht="14.25">
      <c r="B655" s="88"/>
      <c r="C655" s="89"/>
      <c r="D655" s="89"/>
      <c r="E655" s="89"/>
      <c r="F655" s="89"/>
      <c r="G655" s="89"/>
      <c r="H655" s="89"/>
      <c r="I655" s="89"/>
      <c r="J655" s="89">
        <f>+I$601+I655</f>
        <v>0.7</v>
      </c>
      <c r="K655" s="89">
        <f>+J$601+J655</f>
        <v>1.5299999999999998</v>
      </c>
      <c r="L655" s="89">
        <f>+K$601+K655</f>
        <v>2.9299999999999997</v>
      </c>
      <c r="M655" s="89">
        <f>+L$601+L655</f>
        <v>4.0299999999999994</v>
      </c>
      <c r="N655" s="90">
        <f>+M$601+M655</f>
        <v>4.8299999999999992</v>
      </c>
      <c r="O655" s="42"/>
      <c r="P655" s="52" t="s">
        <v>110</v>
      </c>
    </row>
    <row r="656" spans="1:16" s="3" customFormat="1" ht="14.25">
      <c r="B656" s="91"/>
      <c r="C656" s="92"/>
      <c r="D656" s="92"/>
      <c r="E656" s="92"/>
      <c r="F656" s="92"/>
      <c r="G656" s="92"/>
      <c r="H656" s="92"/>
      <c r="I656" s="92">
        <f t="shared" ref="I656:N656" si="147">+I$611+I655</f>
        <v>44.61</v>
      </c>
      <c r="J656" s="92">
        <f t="shared" si="147"/>
        <v>55.050000000000004</v>
      </c>
      <c r="K656" s="92">
        <f t="shared" si="147"/>
        <v>70.48</v>
      </c>
      <c r="L656" s="92">
        <f t="shared" si="147"/>
        <v>81.22999999999999</v>
      </c>
      <c r="M656" s="92">
        <f t="shared" si="147"/>
        <v>74.900000000000006</v>
      </c>
      <c r="N656" s="93">
        <f t="shared" si="147"/>
        <v>55.58</v>
      </c>
      <c r="O656" s="42"/>
      <c r="P656" s="52" t="s">
        <v>111</v>
      </c>
    </row>
    <row r="657" spans="1:16" s="3" customFormat="1" ht="14.25">
      <c r="B657" s="120"/>
      <c r="I657" s="94"/>
      <c r="J657" s="94"/>
      <c r="K657" s="94"/>
      <c r="L657" s="94"/>
      <c r="M657" s="94"/>
      <c r="N657" s="95">
        <f>+N656/I656-1</f>
        <v>0.24590898901591562</v>
      </c>
      <c r="O657" s="42"/>
      <c r="P657" s="96" t="s">
        <v>112</v>
      </c>
    </row>
    <row r="658" spans="1:16" s="103" customFormat="1" ht="14.25">
      <c r="A658" s="97"/>
      <c r="B658" s="98"/>
      <c r="C658" s="99"/>
      <c r="D658" s="99"/>
      <c r="E658" s="99"/>
      <c r="F658" s="99"/>
      <c r="G658" s="99"/>
      <c r="H658" s="99"/>
      <c r="I658" s="99"/>
      <c r="J658" s="99">
        <f>RATE(J$324-$I$324,,-$I656,J656)</f>
        <v>0.23402824478816411</v>
      </c>
      <c r="K658" s="99">
        <f>RATE(K$324-$I$324,,-$I656,K656)</f>
        <v>0.25694662468441098</v>
      </c>
      <c r="L658" s="99">
        <f>RATE(L$324-$I$324,,-$I656,L656)</f>
        <v>0.22112861980618459</v>
      </c>
      <c r="M658" s="99">
        <f>RATE(M$324-$I$324,,-$I656,M656)</f>
        <v>0.13831484238672678</v>
      </c>
      <c r="N658" s="100">
        <f>RATE(N$324-$I$324,,-$I656,N656)</f>
        <v>4.4954219153779944E-2</v>
      </c>
      <c r="O658" s="101"/>
      <c r="P658" s="102" t="s">
        <v>113</v>
      </c>
    </row>
    <row r="659" spans="1:16" s="3" customFormat="1" ht="14.25">
      <c r="B659" s="88"/>
      <c r="C659" s="89"/>
      <c r="D659" s="89"/>
      <c r="E659" s="89"/>
      <c r="F659" s="89"/>
      <c r="G659" s="89"/>
      <c r="H659" s="89"/>
      <c r="I659" s="89"/>
      <c r="J659" s="89"/>
      <c r="K659" s="89">
        <f>+J$601+J659</f>
        <v>0.83</v>
      </c>
      <c r="L659" s="89">
        <f>+K$601+K659</f>
        <v>2.23</v>
      </c>
      <c r="M659" s="89">
        <f>+L$601+L659</f>
        <v>3.33</v>
      </c>
      <c r="N659" s="90">
        <f>+M$601+M659</f>
        <v>4.13</v>
      </c>
      <c r="O659" s="42"/>
      <c r="P659" s="52" t="s">
        <v>110</v>
      </c>
    </row>
    <row r="660" spans="1:16" s="3" customFormat="1" ht="14.25">
      <c r="B660" s="91"/>
      <c r="C660" s="92"/>
      <c r="D660" s="92"/>
      <c r="E660" s="92"/>
      <c r="F660" s="92"/>
      <c r="G660" s="92"/>
      <c r="H660" s="92"/>
      <c r="I660" s="92"/>
      <c r="J660" s="92">
        <f>+J$611+J659</f>
        <v>54.35</v>
      </c>
      <c r="K660" s="92">
        <f>+K$611+K659</f>
        <v>69.78</v>
      </c>
      <c r="L660" s="92">
        <f>+L$611+L659</f>
        <v>80.53</v>
      </c>
      <c r="M660" s="92">
        <f>+M$611+M659</f>
        <v>74.2</v>
      </c>
      <c r="N660" s="93">
        <f>+N$611+N659</f>
        <v>54.88</v>
      </c>
      <c r="O660" s="42"/>
      <c r="P660" s="52" t="s">
        <v>111</v>
      </c>
    </row>
    <row r="661" spans="1:16" s="3" customFormat="1" ht="14.25">
      <c r="B661" s="120"/>
      <c r="I661" s="94"/>
      <c r="J661" s="94"/>
      <c r="K661" s="94"/>
      <c r="L661" s="94"/>
      <c r="M661" s="94"/>
      <c r="N661" s="95">
        <f>+N660/J660-1</f>
        <v>9.7516099356025343E-3</v>
      </c>
      <c r="O661" s="42"/>
      <c r="P661" s="96" t="s">
        <v>112</v>
      </c>
    </row>
    <row r="662" spans="1:16" s="103" customFormat="1" ht="14.25">
      <c r="A662" s="97"/>
      <c r="B662" s="98"/>
      <c r="C662" s="99"/>
      <c r="D662" s="99"/>
      <c r="E662" s="99"/>
      <c r="F662" s="99"/>
      <c r="G662" s="99"/>
      <c r="H662" s="99"/>
      <c r="I662" s="99"/>
      <c r="J662" s="99"/>
      <c r="K662" s="99">
        <f>RATE(K$324-$J$324,,-$J660,K660)</f>
        <v>0.28390064397424114</v>
      </c>
      <c r="L662" s="99">
        <f>RATE(L$324-$J$324,,-$J660,L660)</f>
        <v>0.21724801593213056</v>
      </c>
      <c r="M662" s="99">
        <f>RATE(M$324-$J$324,,-$J660,M660)</f>
        <v>0.109348802626221</v>
      </c>
      <c r="N662" s="100">
        <f>RATE(N$324-$J$324,,-$J660,N660)</f>
        <v>2.429037809767685E-3</v>
      </c>
      <c r="O662" s="101"/>
      <c r="P662" s="102" t="s">
        <v>113</v>
      </c>
    </row>
    <row r="663" spans="1:16" s="3" customFormat="1" ht="14.25">
      <c r="B663" s="121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>
        <f>+K$601+K663</f>
        <v>1.4</v>
      </c>
      <c r="M663" s="122">
        <f>+L$601+L663</f>
        <v>2.5</v>
      </c>
      <c r="N663" s="123">
        <f>+M$601+M663</f>
        <v>3.3</v>
      </c>
      <c r="O663" s="42"/>
      <c r="P663" s="52" t="s">
        <v>110</v>
      </c>
    </row>
    <row r="664" spans="1:16" s="3" customFormat="1" ht="14.25">
      <c r="B664" s="124"/>
      <c r="C664" s="125"/>
      <c r="D664" s="125"/>
      <c r="E664" s="125"/>
      <c r="F664" s="125"/>
      <c r="G664" s="125"/>
      <c r="H664" s="125"/>
      <c r="I664" s="125"/>
      <c r="J664" s="125"/>
      <c r="K664" s="125">
        <f>+K$611+K663</f>
        <v>68.95</v>
      </c>
      <c r="L664" s="125">
        <f>+L$611+L663</f>
        <v>79.7</v>
      </c>
      <c r="M664" s="125">
        <f>+M$611+M663</f>
        <v>73.37</v>
      </c>
      <c r="N664" s="126">
        <f>+N$611+N663</f>
        <v>54.05</v>
      </c>
      <c r="O664" s="42"/>
      <c r="P664" s="52" t="s">
        <v>111</v>
      </c>
    </row>
    <row r="665" spans="1:16" s="3" customFormat="1" ht="14.25">
      <c r="B665" s="120"/>
      <c r="I665" s="94"/>
      <c r="J665" s="94"/>
      <c r="K665" s="94"/>
      <c r="L665" s="94"/>
      <c r="M665" s="94"/>
      <c r="N665" s="95">
        <f>+N664/K664-1</f>
        <v>-0.21609862218999287</v>
      </c>
      <c r="O665" s="42"/>
      <c r="P665" s="96" t="s">
        <v>112</v>
      </c>
    </row>
    <row r="666" spans="1:16" s="103" customFormat="1" ht="14.25">
      <c r="A666" s="97"/>
      <c r="B666" s="98"/>
      <c r="C666" s="99"/>
      <c r="D666" s="99"/>
      <c r="E666" s="99"/>
      <c r="F666" s="99"/>
      <c r="G666" s="99"/>
      <c r="H666" s="99"/>
      <c r="I666" s="99"/>
      <c r="J666" s="99"/>
      <c r="K666" s="99"/>
      <c r="L666" s="99">
        <f>RATE(L$324-$K$324,,-$K664,L664)</f>
        <v>0.15591007976794777</v>
      </c>
      <c r="M666" s="99">
        <f>RATE(M$324-$K$324,,-$K664,M664)</f>
        <v>3.1554372537118056E-2</v>
      </c>
      <c r="N666" s="100">
        <f>RATE(N$324-$K$324,,-$K664,N664)</f>
        <v>-7.7951407437888184E-2</v>
      </c>
      <c r="O666" s="101"/>
      <c r="P666" s="102" t="s">
        <v>113</v>
      </c>
    </row>
    <row r="667" spans="1:16" s="3" customFormat="1" ht="14.25">
      <c r="B667" s="121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>
        <f>+L$601+L667</f>
        <v>1.1000000000000001</v>
      </c>
      <c r="N667" s="123">
        <f>+M$601+M667</f>
        <v>1.9000000000000001</v>
      </c>
      <c r="O667" s="42"/>
      <c r="P667" s="52" t="s">
        <v>110</v>
      </c>
    </row>
    <row r="668" spans="1:16" s="3" customFormat="1" ht="14.25">
      <c r="B668" s="124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>
        <f>+L$611+L667</f>
        <v>78.3</v>
      </c>
      <c r="M668" s="125">
        <f>+M$611+M667</f>
        <v>71.97</v>
      </c>
      <c r="N668" s="126">
        <f>+N$611+N667</f>
        <v>52.65</v>
      </c>
      <c r="O668" s="42"/>
      <c r="P668" s="52" t="s">
        <v>111</v>
      </c>
    </row>
    <row r="669" spans="1:16" s="3" customFormat="1" ht="14.25">
      <c r="B669" s="120"/>
      <c r="I669" s="94"/>
      <c r="J669" s="94"/>
      <c r="K669" s="94"/>
      <c r="L669" s="94"/>
      <c r="M669" s="94"/>
      <c r="N669" s="95">
        <f>+N668/L668-1</f>
        <v>-0.32758620689655171</v>
      </c>
      <c r="O669" s="42"/>
      <c r="P669" s="96" t="s">
        <v>112</v>
      </c>
    </row>
    <row r="670" spans="1:16" s="103" customFormat="1" ht="14.25">
      <c r="A670" s="97"/>
      <c r="B670" s="98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>
        <f>RATE(M$324-$L$324,,-$L668,M668)</f>
        <v>-8.0842911877394605E-2</v>
      </c>
      <c r="N670" s="100">
        <f>RATE(N$324-$L$324,,-$L668,N668)</f>
        <v>-0.179991589614199</v>
      </c>
      <c r="O670" s="101"/>
      <c r="P670" s="102" t="s">
        <v>113</v>
      </c>
    </row>
    <row r="671" spans="1:16" s="3" customFormat="1" ht="14.25">
      <c r="B671" s="121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3">
        <f>+M$601+M671</f>
        <v>0.8</v>
      </c>
      <c r="O671" s="42"/>
      <c r="P671" s="52" t="s">
        <v>110</v>
      </c>
    </row>
    <row r="672" spans="1:16" s="3" customFormat="1" ht="14.25">
      <c r="B672" s="124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>
        <f>+M$611+M671</f>
        <v>70.87</v>
      </c>
      <c r="N672" s="126">
        <f>+N$611+N671</f>
        <v>51.55</v>
      </c>
      <c r="O672" s="42"/>
      <c r="P672" s="52" t="s">
        <v>111</v>
      </c>
    </row>
    <row r="673" spans="1:29" s="3" customFormat="1" ht="14.25">
      <c r="B673" s="120"/>
      <c r="I673" s="94"/>
      <c r="J673" s="94"/>
      <c r="K673" s="94"/>
      <c r="L673" s="94"/>
      <c r="M673" s="94"/>
      <c r="N673" s="95">
        <f>+N672/M672-1</f>
        <v>-0.27261182446733467</v>
      </c>
      <c r="O673" s="42"/>
      <c r="P673" s="96" t="s">
        <v>112</v>
      </c>
    </row>
    <row r="674" spans="1:29" s="103" customFormat="1" ht="14.25">
      <c r="A674" s="97"/>
      <c r="B674" s="98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100">
        <f>RATE(N$324-$M$324,,-$M672,N672)</f>
        <v>-0.27261182446733467</v>
      </c>
      <c r="O674" s="101"/>
      <c r="P674" s="102" t="s">
        <v>113</v>
      </c>
    </row>
    <row r="678" spans="1:29">
      <c r="D678" s="157"/>
      <c r="E678" s="157"/>
      <c r="F678" s="157"/>
      <c r="G678" s="285" t="s">
        <v>873</v>
      </c>
      <c r="H678" s="286"/>
      <c r="I678" s="286"/>
      <c r="J678" s="286"/>
      <c r="K678" s="286"/>
      <c r="L678" s="286"/>
      <c r="M678" s="286"/>
      <c r="N678" s="287"/>
      <c r="O678" s="195"/>
      <c r="P678" s="130"/>
      <c r="Q678" s="157"/>
      <c r="R678" s="157"/>
      <c r="S678" s="157"/>
      <c r="T678" s="157"/>
      <c r="U678" s="157"/>
      <c r="V678" s="157"/>
      <c r="W678" s="157"/>
      <c r="X678" s="157"/>
      <c r="Y678" s="157"/>
      <c r="Z678" s="157"/>
      <c r="AA678" s="157"/>
      <c r="AB678" s="157"/>
      <c r="AC678" s="157"/>
    </row>
    <row r="679" spans="1:29">
      <c r="D679" s="157"/>
      <c r="E679" s="157"/>
      <c r="F679" s="157"/>
      <c r="G679" s="196">
        <v>17522</v>
      </c>
      <c r="H679" s="197">
        <v>19743</v>
      </c>
      <c r="I679" s="198">
        <v>21577</v>
      </c>
      <c r="J679" s="197">
        <v>24537</v>
      </c>
      <c r="K679" s="198">
        <v>25340</v>
      </c>
      <c r="L679" s="197">
        <v>28078</v>
      </c>
      <c r="M679" s="198">
        <v>30433</v>
      </c>
      <c r="N679" s="197"/>
      <c r="O679" s="129">
        <f>RATE(M$324-$G$324,,-G679,M679)</f>
        <v>9.637767003995E-2</v>
      </c>
      <c r="P679" s="158" t="s">
        <v>874</v>
      </c>
      <c r="Q679" s="157"/>
      <c r="R679" s="157"/>
      <c r="S679" s="157"/>
      <c r="T679" s="157"/>
      <c r="U679" s="157"/>
      <c r="V679" s="157"/>
      <c r="W679" s="157"/>
      <c r="X679" s="157"/>
      <c r="Y679" s="157"/>
      <c r="Z679" s="157"/>
      <c r="AA679" s="157"/>
      <c r="AB679" s="157"/>
      <c r="AC679" s="157"/>
    </row>
    <row r="680" spans="1:29">
      <c r="D680" s="157"/>
      <c r="E680" s="157"/>
      <c r="F680" s="157"/>
      <c r="G680" s="199">
        <v>579</v>
      </c>
      <c r="H680" s="200">
        <v>612</v>
      </c>
      <c r="I680" s="201">
        <v>638</v>
      </c>
      <c r="J680" s="200">
        <v>667</v>
      </c>
      <c r="K680" s="201">
        <v>690</v>
      </c>
      <c r="L680" s="200">
        <v>948</v>
      </c>
      <c r="M680" s="201">
        <v>1410</v>
      </c>
      <c r="N680" s="200"/>
      <c r="O680" s="129">
        <f t="shared" ref="O680:O687" si="148">RATE(M$324-$G$324,,-G680,M680)</f>
        <v>0.15990768218785276</v>
      </c>
      <c r="P680" s="157" t="s">
        <v>875</v>
      </c>
      <c r="Q680" s="157"/>
      <c r="R680" s="157"/>
      <c r="S680" s="157"/>
      <c r="T680" s="157"/>
      <c r="U680" s="157"/>
      <c r="V680" s="157"/>
      <c r="W680" s="157"/>
      <c r="X680" s="157"/>
      <c r="Y680" s="157"/>
      <c r="Z680" s="157"/>
      <c r="AA680" s="157"/>
      <c r="AB680" s="157"/>
      <c r="AC680" s="157"/>
    </row>
    <row r="681" spans="1:29">
      <c r="D681" s="157"/>
      <c r="E681" s="157"/>
      <c r="F681" s="157"/>
      <c r="G681" s="199">
        <v>903</v>
      </c>
      <c r="H681" s="200">
        <v>958</v>
      </c>
      <c r="I681" s="201">
        <v>983</v>
      </c>
      <c r="J681" s="200">
        <v>998</v>
      </c>
      <c r="K681" s="201">
        <v>1097</v>
      </c>
      <c r="L681" s="200">
        <v>1208</v>
      </c>
      <c r="M681" s="201">
        <v>1121</v>
      </c>
      <c r="N681" s="200"/>
      <c r="O681" s="129">
        <f t="shared" si="148"/>
        <v>3.6699710000373524E-2</v>
      </c>
      <c r="P681" s="158" t="s">
        <v>876</v>
      </c>
      <c r="Q681" s="157"/>
      <c r="R681" s="157"/>
      <c r="S681" s="157"/>
      <c r="T681" s="157"/>
      <c r="U681" s="157"/>
      <c r="V681" s="157"/>
      <c r="W681" s="157"/>
      <c r="X681" s="157"/>
      <c r="Y681" s="157"/>
      <c r="Z681" s="157"/>
      <c r="AA681" s="157"/>
      <c r="AB681" s="157"/>
      <c r="AC681" s="157"/>
    </row>
    <row r="682" spans="1:29">
      <c r="D682" s="157"/>
      <c r="E682" s="157"/>
      <c r="F682" s="157"/>
      <c r="G682" s="199">
        <v>19</v>
      </c>
      <c r="H682" s="200">
        <v>17</v>
      </c>
      <c r="I682" s="201">
        <v>10</v>
      </c>
      <c r="J682" s="200">
        <v>1</v>
      </c>
      <c r="K682" s="201">
        <v>1</v>
      </c>
      <c r="L682" s="200">
        <v>2762</v>
      </c>
      <c r="M682" s="201">
        <v>2904</v>
      </c>
      <c r="N682" s="200"/>
      <c r="O682" s="129">
        <f>RATE(M$324-$L$324,,-L682,M682)</f>
        <v>5.1412020275162902E-2</v>
      </c>
      <c r="P682" s="158" t="s">
        <v>877</v>
      </c>
      <c r="Q682" s="157"/>
      <c r="R682" s="157"/>
      <c r="S682" s="157"/>
      <c r="T682" s="157"/>
      <c r="U682" s="157"/>
      <c r="V682" s="157"/>
      <c r="W682" s="157"/>
      <c r="X682" s="157"/>
      <c r="Y682" s="157"/>
      <c r="Z682" s="157"/>
      <c r="AA682" s="157"/>
      <c r="AB682" s="157"/>
      <c r="AC682" s="157"/>
    </row>
    <row r="683" spans="1:29">
      <c r="D683" s="157"/>
      <c r="E683" s="157"/>
      <c r="F683" s="157"/>
      <c r="G683" s="199">
        <v>8</v>
      </c>
      <c r="H683" s="200">
        <v>3</v>
      </c>
      <c r="I683" s="201">
        <v>7</v>
      </c>
      <c r="J683" s="200">
        <v>42</v>
      </c>
      <c r="K683" s="201">
        <v>27</v>
      </c>
      <c r="L683" s="200">
        <v>37</v>
      </c>
      <c r="M683" s="201">
        <v>0</v>
      </c>
      <c r="N683" s="200"/>
      <c r="O683" s="129">
        <f t="shared" si="148"/>
        <v>-0.9999993377532328</v>
      </c>
      <c r="P683" s="158" t="s">
        <v>878</v>
      </c>
      <c r="Q683" s="157"/>
      <c r="R683" s="157"/>
      <c r="S683" s="157"/>
      <c r="T683" s="157"/>
      <c r="U683" s="157"/>
      <c r="V683" s="157"/>
      <c r="W683" s="157"/>
      <c r="X683" s="157"/>
      <c r="Y683" s="157"/>
      <c r="Z683" s="157"/>
      <c r="AA683" s="157"/>
      <c r="AB683" s="157"/>
      <c r="AC683" s="157"/>
    </row>
    <row r="684" spans="1:29">
      <c r="D684" s="157"/>
      <c r="E684" s="157"/>
      <c r="F684" s="157"/>
      <c r="G684" s="199">
        <v>882</v>
      </c>
      <c r="H684" s="200">
        <v>975</v>
      </c>
      <c r="I684" s="201">
        <v>1068</v>
      </c>
      <c r="J684" s="200">
        <v>1389</v>
      </c>
      <c r="K684" s="201">
        <v>1631</v>
      </c>
      <c r="L684" s="200">
        <v>733</v>
      </c>
      <c r="M684" s="201">
        <v>851</v>
      </c>
      <c r="N684" s="200"/>
      <c r="O684" s="129">
        <f>RATE(M$324-$L$324,,-L684,M684)</f>
        <v>0.16098226466575702</v>
      </c>
      <c r="P684" s="158" t="s">
        <v>879</v>
      </c>
      <c r="Q684" s="157"/>
      <c r="R684" s="157"/>
      <c r="S684" s="157"/>
      <c r="T684" s="157"/>
      <c r="U684" s="157"/>
      <c r="V684" s="157"/>
      <c r="W684" s="157"/>
      <c r="X684" s="157"/>
      <c r="Y684" s="157"/>
      <c r="Z684" s="157"/>
      <c r="AA684" s="157"/>
      <c r="AB684" s="157"/>
      <c r="AC684" s="157"/>
    </row>
    <row r="685" spans="1:29">
      <c r="D685" s="157"/>
      <c r="E685" s="157"/>
      <c r="F685" s="157"/>
      <c r="G685" s="199">
        <v>0</v>
      </c>
      <c r="H685" s="200">
        <v>0</v>
      </c>
      <c r="I685" s="201">
        <v>0</v>
      </c>
      <c r="J685" s="200">
        <v>0</v>
      </c>
      <c r="K685" s="201">
        <v>0</v>
      </c>
      <c r="L685" s="200">
        <v>519</v>
      </c>
      <c r="M685" s="201">
        <v>1984</v>
      </c>
      <c r="N685" s="200"/>
      <c r="O685" s="129">
        <f>RATE(M$324-$L$324,,-L685,M685)</f>
        <v>2.8227360308285161</v>
      </c>
      <c r="P685" s="158" t="s">
        <v>880</v>
      </c>
      <c r="Q685" s="157"/>
      <c r="R685" s="157"/>
      <c r="S685" s="157"/>
      <c r="T685" s="157"/>
      <c r="U685" s="157"/>
      <c r="V685" s="157"/>
      <c r="W685" s="157"/>
      <c r="X685" s="157"/>
      <c r="Y685" s="157"/>
      <c r="Z685" s="157"/>
      <c r="AA685" s="157"/>
      <c r="AB685" s="157"/>
      <c r="AC685" s="157"/>
    </row>
    <row r="686" spans="1:29">
      <c r="D686" s="162"/>
      <c r="E686" s="162"/>
      <c r="F686" s="162"/>
      <c r="G686" s="199">
        <v>686</v>
      </c>
      <c r="H686" s="200">
        <v>813</v>
      </c>
      <c r="I686" s="201">
        <v>749</v>
      </c>
      <c r="J686" s="200">
        <v>853</v>
      </c>
      <c r="K686" s="201">
        <v>839</v>
      </c>
      <c r="L686" s="200">
        <v>1055</v>
      </c>
      <c r="M686" s="201">
        <v>1232</v>
      </c>
      <c r="N686" s="200"/>
      <c r="O686" s="129">
        <f t="shared" si="148"/>
        <v>0.10250634790722005</v>
      </c>
      <c r="P686" s="158" t="s">
        <v>881</v>
      </c>
      <c r="Q686" s="162"/>
      <c r="R686" s="162"/>
      <c r="S686" s="162"/>
      <c r="T686" s="162"/>
      <c r="U686" s="162"/>
      <c r="V686" s="162"/>
      <c r="W686" s="162"/>
      <c r="X686" s="162"/>
      <c r="Y686" s="162"/>
      <c r="Z686" s="162"/>
      <c r="AA686" s="162"/>
      <c r="AB686" s="162"/>
      <c r="AC686" s="162"/>
    </row>
    <row r="687" spans="1:29">
      <c r="D687" s="162"/>
      <c r="E687" s="162"/>
      <c r="F687" s="162"/>
      <c r="G687" s="202">
        <v>1321</v>
      </c>
      <c r="H687" s="203">
        <v>1518</v>
      </c>
      <c r="I687" s="204">
        <v>1431</v>
      </c>
      <c r="J687" s="203">
        <v>1600</v>
      </c>
      <c r="K687" s="204">
        <v>2309</v>
      </c>
      <c r="L687" s="203">
        <v>1203</v>
      </c>
      <c r="M687" s="204">
        <v>1134</v>
      </c>
      <c r="N687" s="203"/>
      <c r="O687" s="129">
        <f t="shared" si="148"/>
        <v>-2.5118775767419936E-2</v>
      </c>
      <c r="P687" s="158" t="s">
        <v>841</v>
      </c>
      <c r="Q687" s="162"/>
      <c r="R687" s="162"/>
      <c r="S687" s="162"/>
      <c r="T687" s="162"/>
      <c r="U687" s="162"/>
      <c r="V687" s="162"/>
      <c r="W687" s="162"/>
      <c r="X687" s="162"/>
      <c r="Y687" s="162"/>
      <c r="Z687" s="162"/>
      <c r="AA687" s="162"/>
      <c r="AB687" s="162"/>
      <c r="AC687" s="162"/>
    </row>
    <row r="688" spans="1:29">
      <c r="D688" s="162"/>
      <c r="E688" s="162"/>
      <c r="F688" s="162"/>
      <c r="G688" s="157"/>
      <c r="H688" s="157"/>
      <c r="I688" s="158"/>
      <c r="J688" s="158"/>
      <c r="K688" s="158"/>
      <c r="L688" s="158"/>
      <c r="M688" s="158"/>
      <c r="N688" s="158"/>
      <c r="O688" s="127"/>
      <c r="P688" s="157"/>
      <c r="Q688" s="162"/>
      <c r="R688" s="162"/>
      <c r="S688" s="162"/>
      <c r="T688" s="162"/>
      <c r="U688" s="162"/>
      <c r="V688" s="162"/>
      <c r="W688" s="162"/>
      <c r="X688" s="162"/>
      <c r="Y688" s="162"/>
      <c r="Z688" s="162"/>
      <c r="AA688" s="162"/>
      <c r="AB688" s="162"/>
      <c r="AC688" s="162"/>
    </row>
    <row r="689" spans="4:29">
      <c r="D689" s="162"/>
      <c r="E689" s="162"/>
      <c r="F689" s="162"/>
      <c r="G689" s="157"/>
      <c r="H689" s="157"/>
      <c r="I689" s="285" t="s">
        <v>882</v>
      </c>
      <c r="J689" s="286"/>
      <c r="K689" s="286"/>
      <c r="L689" s="286"/>
      <c r="M689" s="286"/>
      <c r="N689" s="287"/>
      <c r="O689" s="127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  <c r="Z689" s="162"/>
      <c r="AA689" s="162"/>
      <c r="AB689" s="162"/>
      <c r="AC689" s="162"/>
    </row>
    <row r="690" spans="4:29">
      <c r="D690" s="162"/>
      <c r="E690" s="162"/>
      <c r="F690" s="162"/>
      <c r="G690" s="157"/>
      <c r="H690" s="157"/>
      <c r="I690" s="197">
        <v>11158</v>
      </c>
      <c r="J690" s="197">
        <v>12349</v>
      </c>
      <c r="K690" s="197">
        <v>12626</v>
      </c>
      <c r="L690" s="197">
        <v>13843</v>
      </c>
      <c r="M690" s="197">
        <v>15050</v>
      </c>
      <c r="N690" s="197"/>
      <c r="O690" s="129" t="e">
        <f>RATE($H$1-$M$1,,M690,-H690)</f>
        <v>#NUM!</v>
      </c>
      <c r="P690" s="158" t="s">
        <v>874</v>
      </c>
      <c r="Q690" s="162"/>
      <c r="R690" s="162"/>
      <c r="S690" s="162"/>
      <c r="T690" s="162"/>
      <c r="U690" s="162"/>
      <c r="V690" s="162"/>
      <c r="W690" s="162"/>
      <c r="X690" s="162"/>
      <c r="Y690" s="162"/>
      <c r="Z690" s="162"/>
      <c r="AA690" s="162"/>
      <c r="AB690" s="162"/>
      <c r="AC690" s="162"/>
    </row>
    <row r="691" spans="4:29">
      <c r="D691" s="157"/>
      <c r="E691" s="157"/>
      <c r="F691" s="157"/>
      <c r="G691" s="157"/>
      <c r="H691" s="157"/>
      <c r="I691" s="200">
        <v>280</v>
      </c>
      <c r="J691" s="200">
        <v>279</v>
      </c>
      <c r="K691" s="200">
        <v>268</v>
      </c>
      <c r="L691" s="200">
        <v>300</v>
      </c>
      <c r="M691" s="200">
        <v>431</v>
      </c>
      <c r="N691" s="200"/>
      <c r="O691" s="129" t="e">
        <f>RATE($H$1-$M$1,,M691,-H691)</f>
        <v>#NUM!</v>
      </c>
      <c r="P691" s="157" t="s">
        <v>875</v>
      </c>
      <c r="Q691" s="157"/>
      <c r="R691" s="157"/>
      <c r="S691" s="157"/>
      <c r="T691" s="157"/>
      <c r="U691" s="157"/>
      <c r="V691" s="157"/>
      <c r="W691" s="157"/>
      <c r="X691" s="157"/>
      <c r="Y691" s="157"/>
      <c r="Z691" s="157"/>
      <c r="AA691" s="157"/>
      <c r="AB691" s="157"/>
      <c r="AC691" s="157"/>
    </row>
    <row r="692" spans="4:29">
      <c r="D692" s="158"/>
      <c r="E692" s="158"/>
      <c r="F692" s="158"/>
      <c r="G692" s="157"/>
      <c r="H692" s="157"/>
      <c r="I692" s="200">
        <v>332</v>
      </c>
      <c r="J692" s="200">
        <v>325</v>
      </c>
      <c r="K692" s="200">
        <v>343</v>
      </c>
      <c r="L692" s="200">
        <v>423</v>
      </c>
      <c r="M692" s="200">
        <v>379</v>
      </c>
      <c r="N692" s="200"/>
      <c r="O692" s="129" t="e">
        <f>RATE($H$1-$M$1,,M692,-H692)</f>
        <v>#NUM!</v>
      </c>
      <c r="P692" s="158" t="s">
        <v>876</v>
      </c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</row>
    <row r="693" spans="4:29">
      <c r="D693" s="157"/>
      <c r="E693" s="157"/>
      <c r="F693" s="157"/>
      <c r="G693" s="157"/>
      <c r="H693" s="157"/>
      <c r="I693" s="200">
        <v>11.5</v>
      </c>
      <c r="J693" s="200">
        <v>1.1000000000000001</v>
      </c>
      <c r="K693" s="200">
        <v>1</v>
      </c>
      <c r="L693" s="200">
        <v>1566</v>
      </c>
      <c r="M693" s="200">
        <v>1833</v>
      </c>
      <c r="N693" s="200"/>
      <c r="O693" s="129" t="e">
        <f>RATE($H$1-$M$1,,M693,-H693)</f>
        <v>#NUM!</v>
      </c>
      <c r="P693" s="158" t="s">
        <v>877</v>
      </c>
      <c r="Q693" s="157"/>
      <c r="R693" s="157"/>
      <c r="S693" s="157"/>
      <c r="T693" s="157"/>
      <c r="U693" s="157"/>
      <c r="V693" s="157"/>
      <c r="W693" s="157"/>
      <c r="X693" s="157"/>
      <c r="Y693" s="157"/>
      <c r="Z693" s="157"/>
      <c r="AA693" s="157"/>
      <c r="AB693" s="157"/>
      <c r="AC693" s="157"/>
    </row>
    <row r="694" spans="4:29">
      <c r="D694" s="157"/>
      <c r="E694" s="157"/>
      <c r="F694" s="157"/>
      <c r="G694" s="157"/>
      <c r="H694" s="157"/>
      <c r="I694" s="203">
        <v>852</v>
      </c>
      <c r="J694" s="203">
        <v>1086</v>
      </c>
      <c r="K694" s="203">
        <v>1281</v>
      </c>
      <c r="L694" s="203">
        <v>332</v>
      </c>
      <c r="M694" s="203">
        <v>394</v>
      </c>
      <c r="N694" s="203"/>
      <c r="O694" s="129" t="e">
        <f>RATE($H$1-$M$1,,M694,-H694)</f>
        <v>#NUM!</v>
      </c>
      <c r="P694" s="158" t="s">
        <v>879</v>
      </c>
      <c r="Q694" s="157"/>
      <c r="R694" s="157"/>
      <c r="S694" s="157"/>
      <c r="T694" s="157"/>
      <c r="U694" s="157"/>
      <c r="V694" s="157"/>
      <c r="W694" s="157"/>
      <c r="X694" s="157"/>
      <c r="Y694" s="157"/>
      <c r="Z694" s="157"/>
      <c r="AA694" s="157"/>
      <c r="AB694" s="157"/>
      <c r="AC694" s="157"/>
    </row>
    <row r="695" spans="4:29">
      <c r="D695" s="157"/>
      <c r="E695" s="157"/>
      <c r="F695" s="157"/>
      <c r="G695" s="157"/>
      <c r="H695" s="157"/>
      <c r="I695" s="157"/>
      <c r="J695" s="157"/>
      <c r="K695" s="157"/>
      <c r="L695" s="157"/>
      <c r="M695" s="157"/>
      <c r="N695" s="157"/>
      <c r="O695" s="195"/>
      <c r="P695" s="157"/>
      <c r="Q695" s="157"/>
      <c r="R695" s="157"/>
      <c r="S695" s="157"/>
      <c r="T695" s="157"/>
      <c r="U695" s="157"/>
      <c r="V695" s="157"/>
      <c r="W695" s="157"/>
      <c r="X695" s="157"/>
      <c r="Y695" s="157"/>
      <c r="Z695" s="157"/>
      <c r="AA695" s="157"/>
      <c r="AB695" s="157"/>
      <c r="AC695" s="157"/>
    </row>
    <row r="696" spans="4:29">
      <c r="D696" s="162"/>
      <c r="E696" s="162"/>
      <c r="F696" s="162"/>
      <c r="G696" s="157"/>
      <c r="H696" s="157"/>
      <c r="I696" s="288" t="s">
        <v>883</v>
      </c>
      <c r="J696" s="286"/>
      <c r="K696" s="289"/>
      <c r="L696" s="286"/>
      <c r="M696" s="289"/>
      <c r="N696" s="287"/>
      <c r="O696" s="195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  <c r="Z696" s="162"/>
      <c r="AA696" s="162"/>
      <c r="AB696" s="162"/>
      <c r="AC696" s="162"/>
    </row>
    <row r="697" spans="4:29">
      <c r="D697" s="162"/>
      <c r="E697" s="162"/>
      <c r="F697" s="162"/>
      <c r="G697" s="157"/>
      <c r="H697" s="157"/>
      <c r="I697" s="159">
        <f t="shared" ref="I697:M700" si="149">+I679-I690</f>
        <v>10419</v>
      </c>
      <c r="J697" s="205">
        <f t="shared" si="149"/>
        <v>12188</v>
      </c>
      <c r="K697" s="158">
        <f t="shared" si="149"/>
        <v>12714</v>
      </c>
      <c r="L697" s="205">
        <f t="shared" si="149"/>
        <v>14235</v>
      </c>
      <c r="M697" s="158">
        <f t="shared" si="149"/>
        <v>15383</v>
      </c>
      <c r="N697" s="205"/>
      <c r="O697" s="129">
        <f>M697/M679</f>
        <v>0.50547103473203425</v>
      </c>
      <c r="P697" s="158" t="s">
        <v>874</v>
      </c>
      <c r="Q697" s="162"/>
      <c r="R697" s="162"/>
      <c r="S697" s="162"/>
      <c r="T697" s="162"/>
      <c r="U697" s="162"/>
      <c r="V697" s="162"/>
      <c r="W697" s="162"/>
      <c r="X697" s="162"/>
      <c r="Y697" s="162"/>
      <c r="Z697" s="162"/>
      <c r="AA697" s="162"/>
      <c r="AB697" s="162"/>
      <c r="AC697" s="162"/>
    </row>
    <row r="698" spans="4:29">
      <c r="D698" s="162"/>
      <c r="E698" s="162"/>
      <c r="F698" s="162"/>
      <c r="G698" s="157"/>
      <c r="H698" s="157"/>
      <c r="I698" s="159">
        <f t="shared" si="149"/>
        <v>358</v>
      </c>
      <c r="J698" s="206">
        <f t="shared" si="149"/>
        <v>388</v>
      </c>
      <c r="K698" s="158">
        <f t="shared" si="149"/>
        <v>422</v>
      </c>
      <c r="L698" s="206">
        <f t="shared" si="149"/>
        <v>648</v>
      </c>
      <c r="M698" s="158">
        <f t="shared" si="149"/>
        <v>979</v>
      </c>
      <c r="N698" s="206"/>
      <c r="O698" s="129">
        <f>M698/M680</f>
        <v>0.69432624113475172</v>
      </c>
      <c r="P698" s="157" t="s">
        <v>875</v>
      </c>
      <c r="Q698" s="162"/>
      <c r="R698" s="162"/>
      <c r="S698" s="162"/>
      <c r="T698" s="162"/>
      <c r="U698" s="162"/>
      <c r="V698" s="162"/>
      <c r="W698" s="162"/>
      <c r="X698" s="162"/>
      <c r="Y698" s="162"/>
      <c r="Z698" s="162"/>
      <c r="AA698" s="162"/>
      <c r="AB698" s="162"/>
      <c r="AC698" s="162"/>
    </row>
    <row r="699" spans="4:29">
      <c r="D699" s="162"/>
      <c r="E699" s="162"/>
      <c r="F699" s="162"/>
      <c r="G699" s="157"/>
      <c r="H699" s="157"/>
      <c r="I699" s="159">
        <f t="shared" si="149"/>
        <v>651</v>
      </c>
      <c r="J699" s="206">
        <f t="shared" si="149"/>
        <v>673</v>
      </c>
      <c r="K699" s="158">
        <f t="shared" si="149"/>
        <v>754</v>
      </c>
      <c r="L699" s="206">
        <f t="shared" si="149"/>
        <v>785</v>
      </c>
      <c r="M699" s="158">
        <f t="shared" si="149"/>
        <v>742</v>
      </c>
      <c r="N699" s="206"/>
      <c r="O699" s="129">
        <f>M699/M681</f>
        <v>0.66190900981266731</v>
      </c>
      <c r="P699" s="158" t="s">
        <v>876</v>
      </c>
      <c r="Q699" s="162"/>
      <c r="R699" s="162"/>
      <c r="S699" s="162"/>
      <c r="T699" s="162"/>
      <c r="U699" s="162"/>
      <c r="V699" s="162"/>
      <c r="W699" s="162"/>
      <c r="X699" s="162"/>
      <c r="Y699" s="162"/>
      <c r="Z699" s="162"/>
      <c r="AA699" s="162"/>
      <c r="AB699" s="162"/>
      <c r="AC699" s="162"/>
    </row>
    <row r="700" spans="4:29">
      <c r="D700" s="162"/>
      <c r="E700" s="162"/>
      <c r="F700" s="162"/>
      <c r="G700" s="157"/>
      <c r="H700" s="157"/>
      <c r="I700" s="159">
        <f t="shared" si="149"/>
        <v>-1.5</v>
      </c>
      <c r="J700" s="206">
        <f t="shared" si="149"/>
        <v>-0.10000000000000009</v>
      </c>
      <c r="K700" s="158">
        <f t="shared" si="149"/>
        <v>0</v>
      </c>
      <c r="L700" s="206">
        <f t="shared" si="149"/>
        <v>1196</v>
      </c>
      <c r="M700" s="158">
        <f t="shared" si="149"/>
        <v>1071</v>
      </c>
      <c r="N700" s="206"/>
      <c r="O700" s="129">
        <f>M700/M682</f>
        <v>0.368801652892562</v>
      </c>
      <c r="P700" s="158" t="s">
        <v>877</v>
      </c>
      <c r="Q700" s="162"/>
      <c r="R700" s="162"/>
      <c r="S700" s="162"/>
      <c r="T700" s="162"/>
      <c r="U700" s="162"/>
      <c r="V700" s="162"/>
      <c r="W700" s="162"/>
      <c r="X700" s="162"/>
      <c r="Y700" s="162"/>
      <c r="Z700" s="162"/>
      <c r="AA700" s="162"/>
      <c r="AB700" s="162"/>
      <c r="AC700" s="162"/>
    </row>
    <row r="701" spans="4:29">
      <c r="D701" s="162"/>
      <c r="E701" s="162"/>
      <c r="F701" s="162"/>
      <c r="G701" s="157"/>
      <c r="H701" s="157"/>
      <c r="I701" s="160">
        <f>+I684-I694</f>
        <v>216</v>
      </c>
      <c r="J701" s="207">
        <f>+J684-J694</f>
        <v>303</v>
      </c>
      <c r="K701" s="161">
        <f>+K684-K694</f>
        <v>350</v>
      </c>
      <c r="L701" s="207">
        <f>+L684-L694</f>
        <v>401</v>
      </c>
      <c r="M701" s="161">
        <f>+M684-M694</f>
        <v>457</v>
      </c>
      <c r="N701" s="207"/>
      <c r="O701" s="129">
        <f>M701/M684</f>
        <v>0.53701527614571087</v>
      </c>
      <c r="P701" s="158" t="s">
        <v>879</v>
      </c>
      <c r="Q701" s="162"/>
      <c r="R701" s="162"/>
      <c r="S701" s="162"/>
      <c r="T701" s="162"/>
      <c r="U701" s="162"/>
      <c r="V701" s="162"/>
      <c r="W701" s="162"/>
      <c r="X701" s="162"/>
      <c r="Y701" s="162"/>
      <c r="Z701" s="162"/>
      <c r="AA701" s="162"/>
      <c r="AB701" s="162"/>
      <c r="AC701" s="162"/>
    </row>
    <row r="702" spans="4:29">
      <c r="D702" s="162"/>
      <c r="E702" s="162"/>
      <c r="F702" s="162"/>
      <c r="G702" s="157"/>
      <c r="H702" s="157"/>
      <c r="I702" s="158"/>
      <c r="J702" s="158"/>
      <c r="K702" s="158"/>
      <c r="L702" s="158"/>
      <c r="M702" s="158"/>
      <c r="N702" s="158"/>
      <c r="O702" s="129"/>
      <c r="P702" s="158"/>
      <c r="Q702" s="162"/>
      <c r="R702" s="162"/>
      <c r="S702" s="162"/>
      <c r="T702" s="162"/>
      <c r="U702" s="162"/>
      <c r="V702" s="162"/>
      <c r="W702" s="162"/>
      <c r="X702" s="162"/>
      <c r="Y702" s="162"/>
      <c r="Z702" s="162"/>
      <c r="AA702" s="162"/>
      <c r="AB702" s="162"/>
      <c r="AC702" s="162"/>
    </row>
    <row r="703" spans="4:29">
      <c r="D703" s="162"/>
      <c r="E703" s="162"/>
      <c r="F703" s="162"/>
      <c r="G703" s="157"/>
      <c r="H703" s="157"/>
      <c r="I703" s="288" t="s">
        <v>883</v>
      </c>
      <c r="J703" s="289"/>
      <c r="K703" s="289"/>
      <c r="L703" s="289"/>
      <c r="M703" s="289"/>
      <c r="N703" s="290"/>
      <c r="O703" s="195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  <c r="Z703" s="162"/>
      <c r="AA703" s="162"/>
      <c r="AB703" s="162"/>
      <c r="AC703" s="162"/>
    </row>
    <row r="704" spans="4:29">
      <c r="D704" s="162"/>
      <c r="E704" s="162"/>
      <c r="F704" s="162"/>
      <c r="G704" s="162"/>
      <c r="H704" s="162"/>
      <c r="I704" s="208">
        <f t="shared" ref="I704:M707" si="150">I697/I679</f>
        <v>0.48287528386708067</v>
      </c>
      <c r="J704" s="209">
        <f t="shared" si="150"/>
        <v>0.49671924033092879</v>
      </c>
      <c r="K704" s="162">
        <f t="shared" si="150"/>
        <v>0.50173638516179953</v>
      </c>
      <c r="L704" s="209">
        <f t="shared" si="150"/>
        <v>0.50698055417052501</v>
      </c>
      <c r="M704" s="209">
        <f t="shared" si="150"/>
        <v>0.50547103473203425</v>
      </c>
      <c r="N704" s="209"/>
      <c r="O704" s="210">
        <f>M704/M687</f>
        <v>4.4574165320285209E-4</v>
      </c>
      <c r="P704" s="162" t="s">
        <v>874</v>
      </c>
      <c r="Q704" s="162"/>
      <c r="R704" s="162"/>
      <c r="S704" s="162"/>
      <c r="T704" s="162"/>
      <c r="U704" s="162"/>
      <c r="V704" s="162"/>
      <c r="W704" s="162"/>
      <c r="X704" s="162"/>
      <c r="Y704" s="162"/>
      <c r="Z704" s="162"/>
      <c r="AA704" s="162"/>
      <c r="AB704" s="162"/>
      <c r="AC704" s="162"/>
    </row>
    <row r="705" spans="4:29">
      <c r="D705" s="157"/>
      <c r="E705" s="157"/>
      <c r="F705" s="157"/>
      <c r="G705" s="162"/>
      <c r="H705" s="162"/>
      <c r="I705" s="211">
        <f t="shared" si="150"/>
        <v>0.56112852664576807</v>
      </c>
      <c r="J705" s="211">
        <f t="shared" si="150"/>
        <v>0.58170914542728636</v>
      </c>
      <c r="K705" s="211">
        <f t="shared" si="150"/>
        <v>0.61159420289855071</v>
      </c>
      <c r="L705" s="211">
        <f t="shared" si="150"/>
        <v>0.68354430379746833</v>
      </c>
      <c r="M705" s="211">
        <f t="shared" si="150"/>
        <v>0.69432624113475172</v>
      </c>
      <c r="N705" s="211"/>
      <c r="O705" s="210" t="e">
        <f>M705/M688</f>
        <v>#DIV/0!</v>
      </c>
      <c r="P705" s="162" t="s">
        <v>875</v>
      </c>
      <c r="R705" s="157"/>
      <c r="S705" s="157"/>
      <c r="T705" s="157"/>
      <c r="U705" s="157"/>
      <c r="V705" s="157"/>
      <c r="W705" s="157"/>
      <c r="X705" s="157"/>
      <c r="Y705" s="157"/>
      <c r="Z705" s="157"/>
      <c r="AA705" s="157"/>
      <c r="AB705" s="157"/>
      <c r="AC705" s="157"/>
    </row>
    <row r="706" spans="4:29">
      <c r="D706" s="157"/>
      <c r="E706" s="157"/>
      <c r="F706" s="157"/>
      <c r="G706" s="162"/>
      <c r="H706" s="162"/>
      <c r="I706" s="211">
        <f t="shared" si="150"/>
        <v>0.66225839267548325</v>
      </c>
      <c r="J706" s="211">
        <f t="shared" si="150"/>
        <v>0.67434869739478953</v>
      </c>
      <c r="K706" s="211">
        <f t="shared" si="150"/>
        <v>0.68732907930720144</v>
      </c>
      <c r="L706" s="211">
        <f t="shared" si="150"/>
        <v>0.64983443708609268</v>
      </c>
      <c r="M706" s="211">
        <f t="shared" si="150"/>
        <v>0.66190900981266731</v>
      </c>
      <c r="N706" s="211"/>
      <c r="O706" s="210" t="e">
        <f>M706/M689</f>
        <v>#DIV/0!</v>
      </c>
      <c r="P706" s="162" t="s">
        <v>876</v>
      </c>
      <c r="Q706" s="157"/>
      <c r="R706" s="157"/>
      <c r="S706" s="157"/>
      <c r="T706" s="157"/>
      <c r="U706" s="157"/>
      <c r="V706" s="157"/>
      <c r="W706" s="157"/>
      <c r="X706" s="157"/>
      <c r="Y706" s="157"/>
      <c r="Z706" s="157"/>
      <c r="AA706" s="157"/>
      <c r="AB706" s="157"/>
      <c r="AC706" s="157"/>
    </row>
    <row r="707" spans="4:29">
      <c r="D707" s="157"/>
      <c r="E707" s="157"/>
      <c r="F707" s="157"/>
      <c r="G707" s="162"/>
      <c r="H707" s="162"/>
      <c r="I707" s="211">
        <f t="shared" si="150"/>
        <v>-0.15</v>
      </c>
      <c r="J707" s="211">
        <f t="shared" si="150"/>
        <v>-0.10000000000000009</v>
      </c>
      <c r="K707" s="211">
        <f t="shared" si="150"/>
        <v>0</v>
      </c>
      <c r="L707" s="211">
        <f t="shared" si="150"/>
        <v>0.43301955104996381</v>
      </c>
      <c r="M707" s="211">
        <f t="shared" si="150"/>
        <v>0.368801652892562</v>
      </c>
      <c r="N707" s="211"/>
      <c r="O707" s="210">
        <f>M707/M690</f>
        <v>2.4505093215452626E-5</v>
      </c>
      <c r="P707" s="162" t="s">
        <v>877</v>
      </c>
      <c r="R707" s="157"/>
      <c r="S707" s="157"/>
      <c r="T707" s="157"/>
      <c r="U707" s="157"/>
      <c r="V707" s="157"/>
      <c r="W707" s="157"/>
      <c r="X707" s="157"/>
      <c r="Y707" s="157"/>
      <c r="Z707" s="157"/>
      <c r="AA707" s="157"/>
      <c r="AB707" s="157"/>
      <c r="AC707" s="157"/>
    </row>
    <row r="708" spans="4:29">
      <c r="D708" s="157"/>
      <c r="E708" s="157"/>
      <c r="F708" s="157"/>
      <c r="G708" s="162"/>
      <c r="H708" s="162"/>
      <c r="I708" s="211">
        <f>I701/I684</f>
        <v>0.20224719101123595</v>
      </c>
      <c r="J708" s="211">
        <f>J701/J684</f>
        <v>0.21814254859611232</v>
      </c>
      <c r="K708" s="211">
        <f>K701/K684</f>
        <v>0.21459227467811159</v>
      </c>
      <c r="L708" s="211">
        <f>L701/L684</f>
        <v>0.54706684856753074</v>
      </c>
      <c r="M708" s="211">
        <f>M701/M684</f>
        <v>0.53701527614571087</v>
      </c>
      <c r="N708" s="211"/>
      <c r="O708" s="210">
        <f>M708/M692</f>
        <v>1.4169268499886829E-3</v>
      </c>
      <c r="P708" s="162" t="s">
        <v>879</v>
      </c>
      <c r="Q708" s="157"/>
      <c r="R708" s="157"/>
      <c r="S708" s="157"/>
      <c r="T708" s="157"/>
      <c r="U708" s="157"/>
      <c r="V708" s="157"/>
      <c r="W708" s="157"/>
      <c r="X708" s="157"/>
      <c r="Y708" s="157"/>
      <c r="Z708" s="157"/>
      <c r="AA708" s="157"/>
      <c r="AB708" s="157"/>
      <c r="AC708" s="157"/>
    </row>
    <row r="709" spans="4:29">
      <c r="D709" s="157"/>
      <c r="E709" s="157"/>
      <c r="F709" s="157"/>
      <c r="G709" s="162"/>
      <c r="H709" s="162"/>
      <c r="I709" s="212">
        <f>SUM(I697:I701)/SUM(I679:I684)</f>
        <v>0.47945064448379526</v>
      </c>
      <c r="J709" s="212">
        <f>SUM(J697:J701)/SUM(J679:J684)</f>
        <v>0.49040674531374395</v>
      </c>
      <c r="K709" s="212">
        <f>SUM(K697:K701)/SUM(K679:K684)</f>
        <v>0.49468491627874661</v>
      </c>
      <c r="L709" s="212">
        <f>SUM(L697:L701)/SUM(L679:L684)</f>
        <v>0.51131315524492094</v>
      </c>
      <c r="M709" s="212">
        <f>SUM(M697:M701)/SUM(M679:M684)</f>
        <v>0.50742122606824802</v>
      </c>
      <c r="N709" s="213"/>
      <c r="O709" s="210"/>
      <c r="P709" s="214" t="s">
        <v>842</v>
      </c>
      <c r="Q709" s="157"/>
      <c r="R709" s="157"/>
      <c r="S709" s="157"/>
      <c r="T709" s="157"/>
      <c r="U709" s="157"/>
      <c r="V709" s="157"/>
      <c r="W709" s="157"/>
      <c r="X709" s="157"/>
      <c r="Y709" s="157"/>
      <c r="Z709" s="157"/>
      <c r="AA709" s="157"/>
      <c r="AB709" s="157"/>
      <c r="AC709" s="157"/>
    </row>
    <row r="710" spans="4:29">
      <c r="D710" s="157"/>
      <c r="E710" s="157"/>
      <c r="F710" s="157"/>
      <c r="G710" s="157"/>
      <c r="H710" s="157"/>
      <c r="I710" s="157"/>
      <c r="J710" s="157"/>
      <c r="K710" s="157"/>
      <c r="L710" s="162"/>
      <c r="M710" s="157"/>
      <c r="N710" s="157"/>
      <c r="O710" s="195"/>
      <c r="P710" s="215"/>
      <c r="R710" s="157"/>
      <c r="S710" s="157"/>
      <c r="T710" s="157"/>
      <c r="U710" s="157"/>
      <c r="V710" s="157"/>
      <c r="W710" s="157"/>
      <c r="X710" s="157"/>
      <c r="Y710" s="157"/>
      <c r="Z710" s="157"/>
      <c r="AA710" s="157"/>
      <c r="AB710" s="157"/>
      <c r="AC710" s="157"/>
    </row>
    <row r="711" spans="4:29">
      <c r="D711" s="157"/>
      <c r="E711" s="157"/>
      <c r="F711" s="157"/>
      <c r="G711" s="157"/>
      <c r="H711" s="157"/>
      <c r="I711" s="288" t="s">
        <v>884</v>
      </c>
      <c r="J711" s="291"/>
      <c r="K711" s="291"/>
      <c r="L711" s="292"/>
      <c r="M711" s="292"/>
      <c r="N711" s="293"/>
      <c r="O711" s="20"/>
      <c r="P711" s="130"/>
      <c r="Q711" s="157"/>
      <c r="R711" s="157"/>
      <c r="S711" s="157"/>
      <c r="T711" s="157"/>
      <c r="U711" s="157"/>
      <c r="V711" s="157"/>
      <c r="W711" s="157"/>
      <c r="X711" s="157"/>
      <c r="Y711" s="157"/>
      <c r="Z711" s="157"/>
      <c r="AA711" s="157"/>
      <c r="AB711" s="157"/>
      <c r="AC711" s="157"/>
    </row>
    <row r="712" spans="4:29">
      <c r="D712" s="157"/>
      <c r="E712" s="157"/>
      <c r="F712" s="157"/>
      <c r="G712" s="162"/>
      <c r="H712" s="162"/>
      <c r="I712" s="216"/>
      <c r="J712" s="217"/>
      <c r="K712" s="217"/>
      <c r="L712" s="218">
        <v>0.2</v>
      </c>
      <c r="M712" s="218">
        <v>0.19800000000000001</v>
      </c>
      <c r="N712" s="219"/>
      <c r="O712" s="131"/>
      <c r="P712" s="214" t="s">
        <v>689</v>
      </c>
      <c r="Q712" s="157"/>
      <c r="R712" s="157"/>
      <c r="S712" s="157"/>
      <c r="T712" s="157"/>
      <c r="U712" s="157"/>
      <c r="V712" s="157"/>
      <c r="W712" s="157"/>
      <c r="X712" s="157"/>
      <c r="Y712" s="157"/>
      <c r="Z712" s="157"/>
      <c r="AA712" s="157"/>
      <c r="AB712" s="157"/>
      <c r="AC712" s="157"/>
    </row>
    <row r="713" spans="4:29">
      <c r="D713" s="157"/>
      <c r="E713" s="157"/>
      <c r="F713" s="157"/>
      <c r="G713" s="162"/>
      <c r="H713" s="162"/>
      <c r="I713" s="216"/>
      <c r="J713" s="217"/>
      <c r="K713" s="217"/>
      <c r="L713" s="220">
        <v>0.05</v>
      </c>
      <c r="M713" s="220">
        <v>4.9000000000000002E-2</v>
      </c>
      <c r="N713" s="219"/>
      <c r="O713" s="131"/>
      <c r="P713" s="214" t="s">
        <v>885</v>
      </c>
      <c r="R713" s="157"/>
      <c r="S713" s="157"/>
      <c r="T713" s="157"/>
      <c r="U713" s="157"/>
      <c r="V713" s="157"/>
      <c r="W713" s="157"/>
      <c r="X713" s="157"/>
      <c r="Y713" s="157"/>
      <c r="Z713" s="157"/>
      <c r="AA713" s="157"/>
      <c r="AB713" s="157"/>
      <c r="AC713" s="157"/>
    </row>
    <row r="714" spans="4:29">
      <c r="D714" s="157"/>
      <c r="E714" s="157"/>
      <c r="F714" s="157"/>
      <c r="G714" s="162"/>
      <c r="H714" s="162"/>
      <c r="I714" s="216"/>
      <c r="J714" s="217"/>
      <c r="K714" s="217"/>
      <c r="L714" s="220">
        <v>0.04</v>
      </c>
      <c r="M714" s="220">
        <v>0.04</v>
      </c>
      <c r="N714" s="219"/>
      <c r="O714" s="131"/>
      <c r="P714" s="214" t="s">
        <v>886</v>
      </c>
      <c r="Q714" s="157"/>
      <c r="R714" s="157"/>
      <c r="S714" s="157"/>
      <c r="T714" s="157"/>
      <c r="U714" s="157"/>
      <c r="V714" s="157"/>
      <c r="W714" s="157"/>
      <c r="X714" s="157"/>
      <c r="Y714" s="157"/>
      <c r="Z714" s="157"/>
      <c r="AA714" s="157"/>
      <c r="AB714" s="157"/>
      <c r="AC714" s="157"/>
    </row>
    <row r="715" spans="4:29">
      <c r="D715" s="157"/>
      <c r="E715" s="157"/>
      <c r="F715" s="157"/>
      <c r="G715" s="162"/>
      <c r="H715" s="162"/>
      <c r="I715" s="216"/>
      <c r="J715" s="217"/>
      <c r="K715" s="217"/>
      <c r="L715" s="220">
        <v>0.03</v>
      </c>
      <c r="M715" s="220">
        <v>2.8000000000000001E-2</v>
      </c>
      <c r="N715" s="219"/>
      <c r="O715" s="131"/>
      <c r="P715" s="214" t="s">
        <v>339</v>
      </c>
      <c r="Q715" s="157"/>
      <c r="R715" s="157"/>
      <c r="S715" s="157"/>
      <c r="T715" s="157"/>
      <c r="U715" s="157"/>
      <c r="V715" s="157"/>
      <c r="W715" s="157"/>
      <c r="X715" s="157"/>
      <c r="Y715" s="157"/>
      <c r="Z715" s="157"/>
      <c r="AA715" s="157"/>
      <c r="AB715" s="157"/>
      <c r="AC715" s="157"/>
    </row>
    <row r="716" spans="4:29">
      <c r="D716" s="157"/>
      <c r="E716" s="157"/>
      <c r="F716" s="157"/>
      <c r="G716" s="162"/>
      <c r="H716" s="162"/>
      <c r="I716" s="216"/>
      <c r="J716" s="217"/>
      <c r="K716" s="217"/>
      <c r="L716" s="220">
        <v>0.03</v>
      </c>
      <c r="M716" s="220">
        <v>2.9000000000000001E-2</v>
      </c>
      <c r="N716" s="219"/>
      <c r="O716" s="131"/>
      <c r="P716" s="214" t="s">
        <v>887</v>
      </c>
      <c r="Q716" s="157"/>
      <c r="R716" s="157"/>
      <c r="S716" s="157"/>
      <c r="T716" s="157"/>
      <c r="U716" s="157"/>
      <c r="V716" s="157"/>
      <c r="W716" s="157"/>
      <c r="X716" s="157"/>
      <c r="Y716" s="157"/>
      <c r="Z716" s="157"/>
      <c r="AA716" s="157"/>
      <c r="AB716" s="157"/>
      <c r="AC716" s="157"/>
    </row>
    <row r="717" spans="4:29">
      <c r="D717" s="157"/>
      <c r="E717" s="157"/>
      <c r="F717" s="157"/>
      <c r="G717" s="162"/>
      <c r="H717" s="162"/>
      <c r="I717" s="216"/>
      <c r="J717" s="217"/>
      <c r="K717" s="217"/>
      <c r="L717" s="220">
        <v>0.02</v>
      </c>
      <c r="M717" s="220">
        <v>1.7000000000000001E-2</v>
      </c>
      <c r="N717" s="219"/>
      <c r="O717" s="131"/>
      <c r="P717" s="214" t="s">
        <v>888</v>
      </c>
      <c r="Q717" s="157"/>
      <c r="R717" s="157"/>
      <c r="S717" s="157"/>
      <c r="T717" s="157"/>
      <c r="U717" s="157"/>
      <c r="V717" s="157"/>
      <c r="W717" s="157"/>
      <c r="X717" s="157"/>
      <c r="Y717" s="157"/>
      <c r="Z717" s="157"/>
      <c r="AA717" s="157"/>
      <c r="AB717" s="157"/>
      <c r="AC717" s="157"/>
    </row>
    <row r="718" spans="4:29">
      <c r="D718" s="157"/>
      <c r="E718" s="157"/>
      <c r="F718" s="157"/>
      <c r="G718" s="162"/>
      <c r="H718" s="162"/>
      <c r="I718" s="216"/>
      <c r="J718" s="217"/>
      <c r="K718" s="217"/>
      <c r="L718" s="220">
        <v>0.03</v>
      </c>
      <c r="M718" s="220">
        <v>2.9000000000000001E-2</v>
      </c>
      <c r="N718" s="219"/>
      <c r="O718" s="131"/>
      <c r="P718" s="214" t="s">
        <v>889</v>
      </c>
      <c r="Q718" s="157"/>
      <c r="R718" s="157"/>
      <c r="S718" s="157"/>
      <c r="T718" s="157"/>
      <c r="U718" s="157"/>
      <c r="V718" s="157"/>
      <c r="W718" s="157"/>
      <c r="X718" s="157"/>
      <c r="Y718" s="157"/>
      <c r="Z718" s="157"/>
      <c r="AA718" s="157"/>
      <c r="AB718" s="157"/>
      <c r="AC718" s="157"/>
    </row>
    <row r="719" spans="4:29">
      <c r="D719" s="157"/>
      <c r="E719" s="157"/>
      <c r="F719" s="157"/>
      <c r="G719" s="162"/>
      <c r="H719" s="162"/>
      <c r="I719" s="216"/>
      <c r="J719" s="217"/>
      <c r="K719" s="217"/>
      <c r="L719" s="220">
        <v>0.02</v>
      </c>
      <c r="M719" s="220">
        <v>1.7000000000000001E-2</v>
      </c>
      <c r="N719" s="219"/>
      <c r="O719" s="131"/>
      <c r="P719" s="214" t="s">
        <v>890</v>
      </c>
      <c r="Q719" s="157"/>
      <c r="R719" s="157"/>
      <c r="S719" s="157"/>
      <c r="T719" s="157"/>
      <c r="U719" s="157"/>
      <c r="V719" s="157"/>
      <c r="W719" s="157"/>
      <c r="X719" s="157"/>
      <c r="Y719" s="157"/>
      <c r="Z719" s="157"/>
      <c r="AA719" s="157"/>
      <c r="AB719" s="157"/>
      <c r="AC719" s="157"/>
    </row>
    <row r="720" spans="4:29">
      <c r="D720" s="157"/>
      <c r="E720" s="157"/>
      <c r="F720" s="157"/>
      <c r="G720" s="162"/>
      <c r="H720" s="162"/>
      <c r="I720" s="216"/>
      <c r="J720" s="217"/>
      <c r="K720" s="217"/>
      <c r="L720" s="220">
        <v>0.22</v>
      </c>
      <c r="M720" s="220">
        <v>0.22800000000000001</v>
      </c>
      <c r="N720" s="219"/>
      <c r="O720" s="131"/>
      <c r="P720" s="214" t="s">
        <v>891</v>
      </c>
      <c r="Q720" s="157"/>
      <c r="R720" s="157"/>
      <c r="S720" s="157"/>
      <c r="T720" s="157"/>
      <c r="U720" s="157"/>
      <c r="V720" s="157"/>
      <c r="W720" s="157"/>
      <c r="X720" s="157"/>
      <c r="Y720" s="157"/>
      <c r="Z720" s="157"/>
      <c r="AA720" s="157"/>
      <c r="AB720" s="157"/>
      <c r="AC720" s="157"/>
    </row>
    <row r="721" spans="4:29">
      <c r="D721" s="157"/>
      <c r="E721" s="157"/>
      <c r="F721" s="157"/>
      <c r="G721" s="162"/>
      <c r="H721" s="162"/>
      <c r="I721" s="221"/>
      <c r="J721" s="222"/>
      <c r="K721" s="222"/>
      <c r="L721" s="223">
        <v>0.36</v>
      </c>
      <c r="M721" s="223">
        <v>0.36399999999999999</v>
      </c>
      <c r="N721" s="224"/>
      <c r="O721" s="131"/>
      <c r="P721" s="214" t="s">
        <v>841</v>
      </c>
      <c r="Q721" s="157"/>
      <c r="R721" s="157"/>
      <c r="S721" s="157"/>
      <c r="T721" s="157"/>
      <c r="U721" s="157"/>
      <c r="V721" s="157"/>
      <c r="W721" s="157"/>
      <c r="X721" s="157"/>
      <c r="Y721" s="157"/>
      <c r="Z721" s="157"/>
      <c r="AA721" s="157"/>
      <c r="AB721" s="157"/>
      <c r="AC721" s="157"/>
    </row>
    <row r="722" spans="4:29">
      <c r="D722" s="157"/>
      <c r="E722" s="157"/>
      <c r="F722" s="157"/>
      <c r="G722" s="157"/>
      <c r="H722" s="157"/>
      <c r="I722" s="157"/>
      <c r="J722" s="157"/>
      <c r="K722" s="157"/>
      <c r="L722" s="157"/>
      <c r="M722" s="157"/>
      <c r="N722" s="157"/>
      <c r="O722" s="20"/>
      <c r="P722" s="130"/>
      <c r="Q722" s="157"/>
      <c r="R722" s="157"/>
      <c r="S722" s="157"/>
      <c r="T722" s="157"/>
      <c r="U722" s="157"/>
      <c r="V722" s="157"/>
      <c r="W722" s="157"/>
      <c r="X722" s="157"/>
      <c r="Y722" s="157"/>
      <c r="Z722" s="157"/>
      <c r="AA722" s="157"/>
      <c r="AB722" s="157"/>
      <c r="AC722" s="157"/>
    </row>
    <row r="723" spans="4:29">
      <c r="D723" s="157"/>
      <c r="E723" s="157"/>
      <c r="F723" s="157"/>
      <c r="G723" s="158"/>
      <c r="H723" s="158"/>
      <c r="I723" s="158"/>
      <c r="J723" s="158"/>
      <c r="K723" s="158"/>
      <c r="L723" s="158">
        <v>32</v>
      </c>
      <c r="M723" s="158">
        <v>34</v>
      </c>
      <c r="N723" s="158"/>
      <c r="O723" s="127"/>
      <c r="P723" s="128" t="s">
        <v>892</v>
      </c>
      <c r="Q723" s="157"/>
      <c r="R723" s="157"/>
      <c r="S723" s="157"/>
      <c r="T723" s="157"/>
      <c r="U723" s="157"/>
      <c r="V723" s="157"/>
      <c r="W723" s="157"/>
      <c r="X723" s="157"/>
      <c r="Y723" s="157"/>
      <c r="Z723" s="157"/>
      <c r="AA723" s="157"/>
      <c r="AB723" s="157"/>
      <c r="AC723" s="157"/>
    </row>
    <row r="724" spans="4:29">
      <c r="D724" s="157"/>
      <c r="E724" s="157"/>
      <c r="F724" s="157"/>
      <c r="G724" s="157"/>
      <c r="H724" s="157"/>
      <c r="I724" s="157"/>
      <c r="J724" s="157"/>
      <c r="K724" s="157"/>
      <c r="L724" s="157">
        <v>14</v>
      </c>
      <c r="M724" s="157"/>
      <c r="N724" s="157"/>
      <c r="O724" s="20"/>
      <c r="P724" s="130" t="s">
        <v>893</v>
      </c>
      <c r="R724" s="157"/>
      <c r="S724" s="157"/>
      <c r="T724" s="157"/>
      <c r="U724" s="157"/>
      <c r="V724" s="157"/>
      <c r="W724" s="157"/>
      <c r="X724" s="157"/>
      <c r="Y724" s="157"/>
      <c r="Z724" s="157"/>
      <c r="AA724" s="157"/>
      <c r="AB724" s="157"/>
      <c r="AC724" s="157"/>
    </row>
    <row r="725" spans="4:29">
      <c r="D725" s="157"/>
      <c r="E725" s="157"/>
      <c r="F725" s="157"/>
      <c r="G725" s="157"/>
      <c r="H725" s="157"/>
      <c r="I725" s="157"/>
      <c r="J725" s="157"/>
      <c r="K725" s="157"/>
      <c r="L725" s="157">
        <v>18</v>
      </c>
      <c r="M725" s="157"/>
      <c r="N725" s="157"/>
      <c r="O725" s="20"/>
      <c r="P725" s="130" t="s">
        <v>894</v>
      </c>
      <c r="Q725" s="157"/>
      <c r="R725" s="157"/>
      <c r="S725" s="157"/>
      <c r="T725" s="157"/>
      <c r="U725" s="157"/>
      <c r="V725" s="157"/>
      <c r="W725" s="157"/>
      <c r="X725" s="157"/>
      <c r="Y725" s="157"/>
      <c r="Z725" s="157"/>
      <c r="AA725" s="157"/>
      <c r="AB725" s="157"/>
      <c r="AC725" s="157"/>
    </row>
    <row r="726" spans="4:29">
      <c r="D726" s="157"/>
      <c r="E726" s="157"/>
      <c r="F726" s="157"/>
      <c r="G726" s="157"/>
      <c r="H726" s="157"/>
      <c r="I726" s="157"/>
      <c r="J726" s="157"/>
      <c r="K726" s="157"/>
      <c r="L726" s="157"/>
      <c r="M726" s="157"/>
      <c r="N726" s="157"/>
      <c r="O726" s="20"/>
      <c r="P726" s="130"/>
      <c r="Q726" s="157"/>
      <c r="R726" s="157"/>
      <c r="S726" s="157"/>
      <c r="T726" s="157"/>
      <c r="U726" s="157"/>
      <c r="V726" s="157"/>
      <c r="W726" s="157"/>
      <c r="X726" s="157"/>
      <c r="Y726" s="157"/>
      <c r="Z726" s="157"/>
      <c r="AA726" s="157"/>
      <c r="AB726" s="157"/>
      <c r="AC726" s="157"/>
    </row>
    <row r="727" spans="4:29">
      <c r="D727" s="157"/>
      <c r="E727" s="157"/>
      <c r="F727" s="157"/>
      <c r="G727" s="157"/>
      <c r="H727" s="157"/>
      <c r="I727" s="157"/>
      <c r="J727" s="157"/>
      <c r="K727" s="157"/>
      <c r="L727" s="157">
        <v>7</v>
      </c>
      <c r="M727" s="157">
        <v>7</v>
      </c>
      <c r="N727" s="157"/>
      <c r="O727" s="20"/>
      <c r="P727" s="130" t="s">
        <v>875</v>
      </c>
      <c r="Q727" s="157"/>
      <c r="R727" s="157"/>
      <c r="S727" s="157"/>
      <c r="T727" s="157"/>
      <c r="U727" s="157"/>
      <c r="V727" s="157"/>
      <c r="W727" s="157"/>
      <c r="X727" s="157"/>
      <c r="Y727" s="157"/>
      <c r="Z727" s="157"/>
      <c r="AA727" s="157"/>
      <c r="AB727" s="157"/>
      <c r="AC727" s="157"/>
    </row>
    <row r="728" spans="4:29">
      <c r="D728" s="157"/>
      <c r="E728" s="157"/>
      <c r="F728" s="157"/>
      <c r="G728" s="157"/>
      <c r="H728" s="157"/>
      <c r="I728" s="157"/>
      <c r="J728" s="157"/>
      <c r="K728" s="157"/>
      <c r="L728" s="157"/>
      <c r="M728" s="157"/>
      <c r="N728" s="157"/>
      <c r="O728" s="20"/>
      <c r="P728" s="130"/>
      <c r="Q728" s="157"/>
      <c r="R728" s="157"/>
      <c r="S728" s="157"/>
      <c r="T728" s="157"/>
      <c r="U728" s="157"/>
      <c r="V728" s="157"/>
      <c r="W728" s="157"/>
      <c r="X728" s="157"/>
      <c r="Y728" s="157"/>
      <c r="Z728" s="157"/>
      <c r="AA728" s="157"/>
      <c r="AB728" s="157"/>
      <c r="AC728" s="157"/>
    </row>
    <row r="729" spans="4:29">
      <c r="D729" s="157"/>
      <c r="E729" s="157"/>
      <c r="F729" s="157"/>
      <c r="G729" s="157"/>
      <c r="H729" s="157"/>
      <c r="I729" s="157"/>
      <c r="J729" s="157"/>
      <c r="K729" s="157"/>
      <c r="L729" s="157">
        <v>2</v>
      </c>
      <c r="M729" s="157">
        <v>2</v>
      </c>
      <c r="N729" s="157"/>
      <c r="O729" s="20"/>
      <c r="P729" s="130" t="s">
        <v>895</v>
      </c>
      <c r="Q729" s="157"/>
      <c r="R729" s="157"/>
      <c r="S729" s="157"/>
      <c r="T729" s="157"/>
      <c r="U729" s="157"/>
      <c r="V729" s="157"/>
      <c r="W729" s="157"/>
      <c r="X729" s="157"/>
      <c r="Y729" s="157"/>
      <c r="Z729" s="157"/>
      <c r="AA729" s="157"/>
      <c r="AB729" s="157"/>
      <c r="AC729" s="157"/>
    </row>
    <row r="730" spans="4:29">
      <c r="D730" s="157"/>
      <c r="E730" s="157"/>
      <c r="F730" s="157"/>
      <c r="G730" s="157"/>
      <c r="H730" s="157"/>
      <c r="I730" s="157"/>
      <c r="J730" s="157"/>
      <c r="K730" s="157"/>
      <c r="L730" s="157">
        <f>259+302</f>
        <v>561</v>
      </c>
      <c r="M730" s="157">
        <v>561</v>
      </c>
      <c r="N730" s="157"/>
      <c r="O730" s="20"/>
      <c r="P730" s="130" t="s">
        <v>896</v>
      </c>
      <c r="Q730" s="157"/>
      <c r="R730" s="157"/>
      <c r="S730" s="157"/>
      <c r="T730" s="157"/>
      <c r="U730" s="157"/>
      <c r="V730" s="157"/>
      <c r="W730" s="157"/>
      <c r="X730" s="157"/>
      <c r="Y730" s="157"/>
      <c r="Z730" s="157"/>
      <c r="AA730" s="157"/>
      <c r="AB730" s="157"/>
      <c r="AC730" s="157"/>
    </row>
    <row r="731" spans="4:29">
      <c r="D731" s="157"/>
      <c r="E731" s="157"/>
      <c r="F731" s="157"/>
      <c r="G731" s="157"/>
      <c r="H731" s="157"/>
      <c r="I731" s="157"/>
      <c r="J731" s="157"/>
      <c r="K731" s="157"/>
      <c r="L731" s="157"/>
      <c r="M731" s="157"/>
      <c r="N731" s="157"/>
      <c r="O731" s="20"/>
      <c r="P731" s="130"/>
      <c r="Q731" s="157"/>
      <c r="R731" s="157"/>
      <c r="S731" s="157"/>
      <c r="T731" s="157"/>
      <c r="U731" s="157"/>
      <c r="V731" s="157"/>
      <c r="W731" s="157"/>
      <c r="X731" s="157"/>
      <c r="Y731" s="157"/>
      <c r="Z731" s="157"/>
      <c r="AA731" s="157"/>
      <c r="AB731" s="157"/>
      <c r="AC731" s="157"/>
    </row>
    <row r="732" spans="4:29">
      <c r="D732" s="157"/>
      <c r="E732" s="157"/>
      <c r="F732" s="157"/>
      <c r="G732" s="157"/>
      <c r="H732" s="157"/>
      <c r="I732" s="157"/>
      <c r="J732" s="157"/>
      <c r="K732" s="157"/>
      <c r="L732" s="157">
        <v>7</v>
      </c>
      <c r="M732" s="157"/>
      <c r="N732" s="157"/>
      <c r="O732" s="20"/>
      <c r="P732" s="130" t="s">
        <v>897</v>
      </c>
      <c r="Q732" s="157"/>
      <c r="R732" s="157"/>
      <c r="S732" s="157"/>
      <c r="T732" s="157"/>
      <c r="U732" s="157"/>
      <c r="V732" s="157"/>
      <c r="W732" s="157"/>
      <c r="X732" s="157"/>
      <c r="Y732" s="157"/>
      <c r="Z732" s="157"/>
      <c r="AA732" s="157"/>
      <c r="AB732" s="157"/>
      <c r="AC732" s="157"/>
    </row>
    <row r="733" spans="4:29">
      <c r="D733" s="157"/>
      <c r="E733" s="157"/>
      <c r="F733" s="157"/>
      <c r="G733" s="157"/>
      <c r="H733" s="157"/>
      <c r="I733" s="157"/>
      <c r="J733" s="157"/>
      <c r="K733" s="157"/>
      <c r="L733" s="157"/>
      <c r="M733" s="157"/>
      <c r="N733" s="157"/>
      <c r="O733" s="20"/>
      <c r="P733" s="130"/>
      <c r="R733" s="157"/>
      <c r="S733" s="157"/>
      <c r="T733" s="157"/>
      <c r="U733" s="157"/>
      <c r="V733" s="157"/>
      <c r="W733" s="157"/>
      <c r="X733" s="157"/>
      <c r="Y733" s="157"/>
      <c r="Z733" s="157"/>
      <c r="AA733" s="157"/>
      <c r="AB733" s="157"/>
      <c r="AC733" s="157"/>
    </row>
    <row r="734" spans="4:29">
      <c r="D734" s="157"/>
      <c r="E734" s="157"/>
      <c r="F734" s="157"/>
      <c r="G734" s="157"/>
      <c r="H734" s="157"/>
      <c r="I734" s="157"/>
      <c r="J734" s="157"/>
      <c r="K734" s="157"/>
      <c r="L734" s="157"/>
      <c r="M734" s="157"/>
      <c r="N734" s="157"/>
      <c r="O734" s="20"/>
      <c r="P734" s="130" t="s">
        <v>878</v>
      </c>
      <c r="R734" s="157"/>
      <c r="S734" s="157"/>
      <c r="T734" s="157"/>
      <c r="U734" s="157"/>
      <c r="V734" s="157"/>
      <c r="W734" s="157"/>
      <c r="X734" s="157"/>
      <c r="Y734" s="157"/>
      <c r="Z734" s="157"/>
      <c r="AA734" s="157"/>
      <c r="AB734" s="157"/>
      <c r="AC734" s="157"/>
    </row>
    <row r="735" spans="4:29">
      <c r="D735" s="157"/>
      <c r="E735" s="157"/>
      <c r="F735" s="157"/>
      <c r="G735" s="157"/>
      <c r="H735" s="157"/>
      <c r="I735" s="157"/>
      <c r="J735" s="157"/>
      <c r="K735" s="157"/>
      <c r="L735" s="157">
        <v>1</v>
      </c>
      <c r="M735" s="157"/>
      <c r="N735" s="157"/>
      <c r="O735" s="20"/>
      <c r="P735" s="130" t="s">
        <v>898</v>
      </c>
      <c r="R735" s="157"/>
      <c r="S735" s="157"/>
      <c r="T735" s="157"/>
      <c r="U735" s="157"/>
      <c r="V735" s="157"/>
      <c r="W735" s="157"/>
      <c r="X735" s="157"/>
      <c r="Y735" s="157"/>
      <c r="Z735" s="157"/>
      <c r="AA735" s="157"/>
      <c r="AB735" s="157"/>
      <c r="AC735" s="157"/>
    </row>
    <row r="736" spans="4:29">
      <c r="D736" s="157"/>
      <c r="E736" s="157"/>
      <c r="F736" s="157"/>
      <c r="G736" s="157"/>
      <c r="H736" s="157"/>
      <c r="I736" s="157"/>
      <c r="J736" s="157"/>
      <c r="K736" s="157"/>
      <c r="L736" s="157">
        <v>1</v>
      </c>
      <c r="M736" s="157"/>
      <c r="N736" s="157"/>
      <c r="O736" s="20"/>
      <c r="P736" s="130" t="s">
        <v>899</v>
      </c>
      <c r="R736" s="157"/>
      <c r="S736" s="157"/>
      <c r="T736" s="157"/>
      <c r="U736" s="157"/>
      <c r="V736" s="157"/>
      <c r="W736" s="157"/>
      <c r="X736" s="157"/>
      <c r="Y736" s="157"/>
      <c r="Z736" s="157"/>
      <c r="AA736" s="157"/>
      <c r="AB736" s="157"/>
      <c r="AC736" s="157"/>
    </row>
    <row r="737" spans="4:29">
      <c r="D737" s="157"/>
      <c r="E737" s="157"/>
      <c r="F737" s="157"/>
      <c r="G737" s="157"/>
      <c r="H737" s="157"/>
      <c r="I737" s="157"/>
      <c r="J737" s="157"/>
      <c r="K737" s="157"/>
      <c r="L737" s="157">
        <v>1</v>
      </c>
      <c r="M737" s="157"/>
      <c r="N737" s="157"/>
      <c r="O737" s="20"/>
      <c r="P737" s="130" t="s">
        <v>900</v>
      </c>
      <c r="R737" s="157"/>
      <c r="S737" s="157"/>
      <c r="T737" s="157"/>
      <c r="U737" s="157"/>
      <c r="V737" s="157"/>
      <c r="W737" s="157"/>
      <c r="X737" s="157"/>
      <c r="Y737" s="157"/>
      <c r="Z737" s="157"/>
      <c r="AA737" s="157"/>
      <c r="AB737" s="157"/>
      <c r="AC737" s="157"/>
    </row>
  </sheetData>
  <mergeCells count="60">
    <mergeCell ref="B350:N350"/>
    <mergeCell ref="B325:N325"/>
    <mergeCell ref="B326:N326"/>
    <mergeCell ref="B332:N332"/>
    <mergeCell ref="B338:N338"/>
    <mergeCell ref="B344:N344"/>
    <mergeCell ref="B416:N416"/>
    <mergeCell ref="B356:N356"/>
    <mergeCell ref="B362:N362"/>
    <mergeCell ref="B368:N368"/>
    <mergeCell ref="B374:N374"/>
    <mergeCell ref="B379:N379"/>
    <mergeCell ref="B380:N380"/>
    <mergeCell ref="B386:N386"/>
    <mergeCell ref="B392:N392"/>
    <mergeCell ref="B398:N398"/>
    <mergeCell ref="B404:N404"/>
    <mergeCell ref="B410:N410"/>
    <mergeCell ref="B550:N550"/>
    <mergeCell ref="B473:N473"/>
    <mergeCell ref="B422:N422"/>
    <mergeCell ref="B423:N423"/>
    <mergeCell ref="B429:N429"/>
    <mergeCell ref="B435:N435"/>
    <mergeCell ref="B436:N436"/>
    <mergeCell ref="B443:N443"/>
    <mergeCell ref="B449:N449"/>
    <mergeCell ref="B455:N455"/>
    <mergeCell ref="B456:N456"/>
    <mergeCell ref="B464:N464"/>
    <mergeCell ref="B472:N472"/>
    <mergeCell ref="B520:N520"/>
    <mergeCell ref="B527:N527"/>
    <mergeCell ref="B534:N534"/>
    <mergeCell ref="B541:N541"/>
    <mergeCell ref="B549:N549"/>
    <mergeCell ref="B481:N481"/>
    <mergeCell ref="B489:N489"/>
    <mergeCell ref="B497:N497"/>
    <mergeCell ref="B504:N504"/>
    <mergeCell ref="B512:N512"/>
    <mergeCell ref="B589:N589"/>
    <mergeCell ref="B556:N556"/>
    <mergeCell ref="B562:N562"/>
    <mergeCell ref="B567:N567"/>
    <mergeCell ref="B568:N568"/>
    <mergeCell ref="B573:N573"/>
    <mergeCell ref="B578:N578"/>
    <mergeCell ref="B583:N583"/>
    <mergeCell ref="B588:N588"/>
    <mergeCell ref="I689:N689"/>
    <mergeCell ref="I696:N696"/>
    <mergeCell ref="I703:N703"/>
    <mergeCell ref="I711:N711"/>
    <mergeCell ref="B593:N593"/>
    <mergeCell ref="B596:N596"/>
    <mergeCell ref="B612:N612"/>
    <mergeCell ref="B617:N617"/>
    <mergeCell ref="B626:N626"/>
    <mergeCell ref="G678:N678"/>
  </mergeCells>
  <conditionalFormatting sqref="P482:P485 P490:P493 P521:P524 P495 P547 P474:P477 P479 P526 P542:P545 O455:P456 O324:P324 B520 B455 P503 C327:M331 C333:M337 C339:M343 C345:M349 C351:M355 C357:M361 C367:M367 C373:M373 P434 P437:P441 B561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5 B579:N582 B510:N510 B518:N518 B533:N533 B547:N547 O612 B612 O541:P541 B541 O534:P534 B534 O512:P512 B512 B495 O443:P443 B443 O435:P436 B435:B436 B429 B422:B423 B416 B410 B398 B392 B386 B378:M378 B379:B380 B374 B368 B362 B356:B360 B350:B354 B344:B348 B338:B342 B332:B336 B325:B326 B497 D688:AC688 D695:AC695 G703:H710 D704:F710 D697:AC702 I704:AC710 D685:F687 O685:AC687 D690:H694 O690:AC694">
    <cfRule type="cellIs" dxfId="3083" priority="990" operator="lessThan">
      <formula>0</formula>
    </cfRule>
  </conditionalFormatting>
  <conditionalFormatting sqref="O541">
    <cfRule type="cellIs" dxfId="3082" priority="985" operator="lessThan">
      <formula>0</formula>
    </cfRule>
  </conditionalFormatting>
  <conditionalFormatting sqref="B324:N324">
    <cfRule type="cellIs" dxfId="3081" priority="984" operator="lessThan">
      <formula>0</formula>
    </cfRule>
  </conditionalFormatting>
  <conditionalFormatting sqref="O472:O473">
    <cfRule type="cellIs" dxfId="3080" priority="986" operator="lessThan">
      <formula>0</formula>
    </cfRule>
  </conditionalFormatting>
  <conditionalFormatting sqref="O481 P487 P497:P503">
    <cfRule type="cellIs" dxfId="3079" priority="987" operator="lessThan">
      <formula>0</formula>
    </cfRule>
  </conditionalFormatting>
  <conditionalFormatting sqref="O489">
    <cfRule type="cellIs" dxfId="3078" priority="988" operator="lessThan">
      <formula>0</formula>
    </cfRule>
  </conditionalFormatting>
  <conditionalFormatting sqref="O520">
    <cfRule type="cellIs" dxfId="3077" priority="989" operator="lessThan">
      <formula>0</formula>
    </cfRule>
  </conditionalFormatting>
  <conditionalFormatting sqref="B324:N324">
    <cfRule type="cellIs" dxfId="3076" priority="983" operator="lessThan">
      <formula>0</formula>
    </cfRule>
  </conditionalFormatting>
  <conditionalFormatting sqref="P546">
    <cfRule type="cellIs" dxfId="3075" priority="968" operator="lessThan">
      <formula>0</formula>
    </cfRule>
  </conditionalFormatting>
  <conditionalFormatting sqref="P457:P460">
    <cfRule type="cellIs" dxfId="3074" priority="982" operator="lessThan">
      <formula>0</formula>
    </cfRule>
  </conditionalFormatting>
  <conditionalFormatting sqref="P461">
    <cfRule type="cellIs" dxfId="3073" priority="981" operator="lessThan">
      <formula>0</formula>
    </cfRule>
  </conditionalFormatting>
  <conditionalFormatting sqref="P461">
    <cfRule type="cellIs" dxfId="3072" priority="980" operator="lessThan">
      <formula>0</formula>
    </cfRule>
  </conditionalFormatting>
  <conditionalFormatting sqref="B472">
    <cfRule type="cellIs" dxfId="3071" priority="978" operator="lessThan">
      <formula>0</formula>
    </cfRule>
  </conditionalFormatting>
  <conditionalFormatting sqref="B489">
    <cfRule type="cellIs" dxfId="3070" priority="977" operator="lessThan">
      <formula>0</formula>
    </cfRule>
  </conditionalFormatting>
  <conditionalFormatting sqref="P478">
    <cfRule type="cellIs" dxfId="3069" priority="976" operator="lessThan">
      <formula>0</formula>
    </cfRule>
  </conditionalFormatting>
  <conditionalFormatting sqref="P478">
    <cfRule type="cellIs" dxfId="3068" priority="975" operator="lessThan">
      <formula>0</formula>
    </cfRule>
  </conditionalFormatting>
  <conditionalFormatting sqref="P525">
    <cfRule type="cellIs" dxfId="3067" priority="970" operator="lessThan">
      <formula>0</formula>
    </cfRule>
  </conditionalFormatting>
  <conditionalFormatting sqref="B481 B473">
    <cfRule type="cellIs" dxfId="3066" priority="979" operator="lessThan">
      <formula>0</formula>
    </cfRule>
  </conditionalFormatting>
  <conditionalFormatting sqref="P486">
    <cfRule type="cellIs" dxfId="3065" priority="973" operator="lessThan">
      <formula>0</formula>
    </cfRule>
  </conditionalFormatting>
  <conditionalFormatting sqref="P494">
    <cfRule type="cellIs" dxfId="3064" priority="972" operator="lessThan">
      <formula>0</formula>
    </cfRule>
  </conditionalFormatting>
  <conditionalFormatting sqref="P494">
    <cfRule type="cellIs" dxfId="3063" priority="971" operator="lessThan">
      <formula>0</formula>
    </cfRule>
  </conditionalFormatting>
  <conditionalFormatting sqref="O497">
    <cfRule type="cellIs" dxfId="3062" priority="959" operator="lessThan">
      <formula>0</formula>
    </cfRule>
  </conditionalFormatting>
  <conditionalFormatting sqref="P486">
    <cfRule type="cellIs" dxfId="3061" priority="974" operator="lessThan">
      <formula>0</formula>
    </cfRule>
  </conditionalFormatting>
  <conditionalFormatting sqref="P525">
    <cfRule type="cellIs" dxfId="3060" priority="969" operator="lessThan">
      <formula>0</formula>
    </cfRule>
  </conditionalFormatting>
  <conditionalFormatting sqref="O542:O545">
    <cfRule type="cellIs" dxfId="3059" priority="961" operator="lessThan">
      <formula>0</formula>
    </cfRule>
  </conditionalFormatting>
  <conditionalFormatting sqref="O521:O524">
    <cfRule type="cellIs" dxfId="3058" priority="962" operator="lessThan">
      <formula>0</formula>
    </cfRule>
  </conditionalFormatting>
  <conditionalFormatting sqref="P342">
    <cfRule type="cellIs" dxfId="3057" priority="920" operator="lessThan">
      <formula>0</formula>
    </cfRule>
  </conditionalFormatting>
  <conditionalFormatting sqref="P546">
    <cfRule type="cellIs" dxfId="3056" priority="967" operator="lessThan">
      <formula>0</formula>
    </cfRule>
  </conditionalFormatting>
  <conditionalFormatting sqref="P502">
    <cfRule type="cellIs" dxfId="3055" priority="958" operator="lessThan">
      <formula>0</formula>
    </cfRule>
  </conditionalFormatting>
  <conditionalFormatting sqref="J329:N330 K327:N328">
    <cfRule type="cellIs" dxfId="3054" priority="947" operator="lessThan">
      <formula>0</formula>
    </cfRule>
  </conditionalFormatting>
  <conditionalFormatting sqref="O474:O477">
    <cfRule type="cellIs" dxfId="3053" priority="966" operator="lessThan">
      <formula>0</formula>
    </cfRule>
  </conditionalFormatting>
  <conditionalFormatting sqref="O482:O485">
    <cfRule type="cellIs" dxfId="3052" priority="965" operator="lessThan">
      <formula>0</formula>
    </cfRule>
  </conditionalFormatting>
  <conditionalFormatting sqref="O497:O501">
    <cfRule type="cellIs" dxfId="3051" priority="964" operator="lessThan">
      <formula>0</formula>
    </cfRule>
  </conditionalFormatting>
  <conditionalFormatting sqref="O490:O493">
    <cfRule type="cellIs" dxfId="3050" priority="963" operator="lessThan">
      <formula>0</formula>
    </cfRule>
  </conditionalFormatting>
  <conditionalFormatting sqref="P502">
    <cfRule type="cellIs" dxfId="3049" priority="957" operator="lessThan">
      <formula>0</formula>
    </cfRule>
  </conditionalFormatting>
  <conditionalFormatting sqref="P330">
    <cfRule type="cellIs" dxfId="3048" priority="940" operator="lessThan">
      <formula>0</formula>
    </cfRule>
  </conditionalFormatting>
  <conditionalFormatting sqref="P498:P501 B497">
    <cfRule type="cellIs" dxfId="3047" priority="960" operator="lessThan">
      <formula>0</formula>
    </cfRule>
  </conditionalFormatting>
  <conditionalFormatting sqref="O513:O516">
    <cfRule type="cellIs" dxfId="3046" priority="952" operator="lessThan">
      <formula>0</formula>
    </cfRule>
  </conditionalFormatting>
  <conditionalFormatting sqref="P513:P516 P518">
    <cfRule type="cellIs" dxfId="3045" priority="955" operator="lessThan">
      <formula>0</formula>
    </cfRule>
  </conditionalFormatting>
  <conditionalFormatting sqref="P517">
    <cfRule type="cellIs" dxfId="3044" priority="954" operator="lessThan">
      <formula>0</formula>
    </cfRule>
  </conditionalFormatting>
  <conditionalFormatting sqref="P444:P448">
    <cfRule type="cellIs" dxfId="3043" priority="951" operator="lessThan">
      <formula>0</formula>
    </cfRule>
  </conditionalFormatting>
  <conditionalFormatting sqref="P517">
    <cfRule type="cellIs" dxfId="3042" priority="953" operator="lessThan">
      <formula>0</formula>
    </cfRule>
  </conditionalFormatting>
  <conditionalFormatting sqref="J327">
    <cfRule type="cellIs" dxfId="3041" priority="946" operator="lessThan">
      <formula>0</formula>
    </cfRule>
  </conditionalFormatting>
  <conditionalFormatting sqref="O498:O501">
    <cfRule type="cellIs" dxfId="3040" priority="956" operator="lessThan">
      <formula>0</formula>
    </cfRule>
  </conditionalFormatting>
  <conditionalFormatting sqref="O325:P326 P327:P329">
    <cfRule type="cellIs" dxfId="3039" priority="950" operator="lessThan">
      <formula>0</formula>
    </cfRule>
  </conditionalFormatting>
  <conditionalFormatting sqref="P372">
    <cfRule type="cellIs" dxfId="3038" priority="873" operator="lessThan">
      <formula>0</formula>
    </cfRule>
  </conditionalFormatting>
  <conditionalFormatting sqref="B325">
    <cfRule type="cellIs" dxfId="3037" priority="945" operator="lessThan">
      <formula>0</formula>
    </cfRule>
  </conditionalFormatting>
  <conditionalFormatting sqref="O369:O371">
    <cfRule type="cellIs" dxfId="3036" priority="877" operator="lessThan">
      <formula>0</formula>
    </cfRule>
  </conditionalFormatting>
  <conditionalFormatting sqref="P373">
    <cfRule type="cellIs" dxfId="3035" priority="875" operator="lessThan">
      <formula>0</formula>
    </cfRule>
  </conditionalFormatting>
  <conditionalFormatting sqref="O325:O326">
    <cfRule type="cellIs" dxfId="3034" priority="949" operator="lessThan">
      <formula>0</formula>
    </cfRule>
  </conditionalFormatting>
  <conditionalFormatting sqref="O327:O330">
    <cfRule type="cellIs" dxfId="3033" priority="948" operator="lessThan">
      <formula>0</formula>
    </cfRule>
  </conditionalFormatting>
  <conditionalFormatting sqref="C373:M373">
    <cfRule type="cellIs" dxfId="3032" priority="872" operator="lessThan">
      <formula>0</formula>
    </cfRule>
  </conditionalFormatting>
  <conditionalFormatting sqref="P331">
    <cfRule type="cellIs" dxfId="3031" priority="943" operator="lessThan">
      <formula>0</formula>
    </cfRule>
  </conditionalFormatting>
  <conditionalFormatting sqref="O374:P374 P375:P377">
    <cfRule type="cellIs" dxfId="3030" priority="871" operator="lessThan">
      <formula>0</formula>
    </cfRule>
  </conditionalFormatting>
  <conditionalFormatting sqref="O375:O377">
    <cfRule type="cellIs" dxfId="3029" priority="869" operator="lessThan">
      <formula>0</formula>
    </cfRule>
  </conditionalFormatting>
  <conditionalFormatting sqref="C333:J333">
    <cfRule type="cellIs" dxfId="3028" priority="934" operator="lessThan">
      <formula>0</formula>
    </cfRule>
  </conditionalFormatting>
  <conditionalFormatting sqref="H361">
    <cfRule type="cellIs" dxfId="3027" priority="834" operator="lessThan">
      <formula>0</formula>
    </cfRule>
  </conditionalFormatting>
  <conditionalFormatting sqref="P378">
    <cfRule type="cellIs" dxfId="3026" priority="867" operator="lessThan">
      <formula>0</formula>
    </cfRule>
  </conditionalFormatting>
  <conditionalFormatting sqref="B326">
    <cfRule type="cellIs" dxfId="3025" priority="944" operator="lessThan">
      <formula>0</formula>
    </cfRule>
  </conditionalFormatting>
  <conditionalFormatting sqref="J328">
    <cfRule type="cellIs" dxfId="3024" priority="941" operator="lessThan">
      <formula>0</formula>
    </cfRule>
  </conditionalFormatting>
  <conditionalFormatting sqref="O331">
    <cfRule type="cellIs" dxfId="3023" priority="942" operator="lessThan">
      <formula>0</formula>
    </cfRule>
  </conditionalFormatting>
  <conditionalFormatting sqref="O416">
    <cfRule type="cellIs" dxfId="3022" priority="820" operator="lessThan">
      <formula>0</formula>
    </cfRule>
  </conditionalFormatting>
  <conditionalFormatting sqref="P330">
    <cfRule type="cellIs" dxfId="3021" priority="939" operator="lessThan">
      <formula>0</formula>
    </cfRule>
  </conditionalFormatting>
  <conditionalFormatting sqref="O332:P332 P333:P335">
    <cfRule type="cellIs" dxfId="3020" priority="938" operator="lessThan">
      <formula>0</formula>
    </cfRule>
  </conditionalFormatting>
  <conditionalFormatting sqref="O332">
    <cfRule type="cellIs" dxfId="3019" priority="937" operator="lessThan">
      <formula>0</formula>
    </cfRule>
  </conditionalFormatting>
  <conditionalFormatting sqref="O333:O336">
    <cfRule type="cellIs" dxfId="3018" priority="936" operator="lessThan">
      <formula>0</formula>
    </cfRule>
  </conditionalFormatting>
  <conditionalFormatting sqref="I334 K334:N334 C335:M336 K333:M333">
    <cfRule type="cellIs" dxfId="3017" priority="935" operator="lessThan">
      <formula>0</formula>
    </cfRule>
  </conditionalFormatting>
  <conditionalFormatting sqref="B332">
    <cfRule type="cellIs" dxfId="3016" priority="932" operator="lessThan">
      <formula>0</formula>
    </cfRule>
  </conditionalFormatting>
  <conditionalFormatting sqref="I333">
    <cfRule type="cellIs" dxfId="3015" priority="933" operator="lessThan">
      <formula>0</formula>
    </cfRule>
  </conditionalFormatting>
  <conditionalFormatting sqref="P337">
    <cfRule type="cellIs" dxfId="3014" priority="931" operator="lessThan">
      <formula>0</formula>
    </cfRule>
  </conditionalFormatting>
  <conditionalFormatting sqref="C334:J334">
    <cfRule type="cellIs" dxfId="3013" priority="930" operator="lessThan">
      <formula>0</formula>
    </cfRule>
  </conditionalFormatting>
  <conditionalFormatting sqref="P336">
    <cfRule type="cellIs" dxfId="3012" priority="929" operator="lessThan">
      <formula>0</formula>
    </cfRule>
  </conditionalFormatting>
  <conditionalFormatting sqref="P336">
    <cfRule type="cellIs" dxfId="3011" priority="928" operator="lessThan">
      <formula>0</formula>
    </cfRule>
  </conditionalFormatting>
  <conditionalFormatting sqref="O338:P338 P339:P341">
    <cfRule type="cellIs" dxfId="3010" priority="927" operator="lessThan">
      <formula>0</formula>
    </cfRule>
  </conditionalFormatting>
  <conditionalFormatting sqref="O338">
    <cfRule type="cellIs" dxfId="3009" priority="926" operator="lessThan">
      <formula>0</formula>
    </cfRule>
  </conditionalFormatting>
  <conditionalFormatting sqref="J339">
    <cfRule type="cellIs" dxfId="3008" priority="924" operator="lessThan">
      <formula>0</formula>
    </cfRule>
  </conditionalFormatting>
  <conditionalFormatting sqref="K339:N340 J341:M342">
    <cfRule type="cellIs" dxfId="3007" priority="925" operator="lessThan">
      <formula>0</formula>
    </cfRule>
  </conditionalFormatting>
  <conditionalFormatting sqref="O344">
    <cfRule type="cellIs" dxfId="3006" priority="917" operator="lessThan">
      <formula>0</formula>
    </cfRule>
  </conditionalFormatting>
  <conditionalFormatting sqref="P343">
    <cfRule type="cellIs" dxfId="3005" priority="922" operator="lessThan">
      <formula>0</formula>
    </cfRule>
  </conditionalFormatting>
  <conditionalFormatting sqref="B338">
    <cfRule type="cellIs" dxfId="3004" priority="923" operator="lessThan">
      <formula>0</formula>
    </cfRule>
  </conditionalFormatting>
  <conditionalFormatting sqref="O381:O383">
    <cfRule type="cellIs" dxfId="3003" priority="855" operator="lessThan">
      <formula>0</formula>
    </cfRule>
  </conditionalFormatting>
  <conditionalFormatting sqref="J340">
    <cfRule type="cellIs" dxfId="3002" priority="921" operator="lessThan">
      <formula>0</formula>
    </cfRule>
  </conditionalFormatting>
  <conditionalFormatting sqref="P342">
    <cfRule type="cellIs" dxfId="3001" priority="919" operator="lessThan">
      <formula>0</formula>
    </cfRule>
  </conditionalFormatting>
  <conditionalFormatting sqref="O344:P344 P345:P347">
    <cfRule type="cellIs" dxfId="3000" priority="918" operator="lessThan">
      <formula>0</formula>
    </cfRule>
  </conditionalFormatting>
  <conditionalFormatting sqref="P348">
    <cfRule type="cellIs" dxfId="2999" priority="909" operator="lessThan">
      <formula>0</formula>
    </cfRule>
  </conditionalFormatting>
  <conditionalFormatting sqref="I346 K345:N346 C347:M348">
    <cfRule type="cellIs" dxfId="2998" priority="916" operator="lessThan">
      <formula>0</formula>
    </cfRule>
  </conditionalFormatting>
  <conditionalFormatting sqref="I345">
    <cfRule type="cellIs" dxfId="2997" priority="914" operator="lessThan">
      <formula>0</formula>
    </cfRule>
  </conditionalFormatting>
  <conditionalFormatting sqref="C345:J345">
    <cfRule type="cellIs" dxfId="2996" priority="915" operator="lessThan">
      <formula>0</formula>
    </cfRule>
  </conditionalFormatting>
  <conditionalFormatting sqref="B344">
    <cfRule type="cellIs" dxfId="2995" priority="913" operator="lessThan">
      <formula>0</formula>
    </cfRule>
  </conditionalFormatting>
  <conditionalFormatting sqref="P349">
    <cfRule type="cellIs" dxfId="2994" priority="912" operator="lessThan">
      <formula>0</formula>
    </cfRule>
  </conditionalFormatting>
  <conditionalFormatting sqref="O387:O389">
    <cfRule type="cellIs" dxfId="2993" priority="848" operator="lessThan">
      <formula>0</formula>
    </cfRule>
  </conditionalFormatting>
  <conditionalFormatting sqref="C346:J346">
    <cfRule type="cellIs" dxfId="2992" priority="911" operator="lessThan">
      <formula>0</formula>
    </cfRule>
  </conditionalFormatting>
  <conditionalFormatting sqref="P348">
    <cfRule type="cellIs" dxfId="2991" priority="910" operator="lessThan">
      <formula>0</formula>
    </cfRule>
  </conditionalFormatting>
  <conditionalFormatting sqref="O350:P350 P351:P353">
    <cfRule type="cellIs" dxfId="2990" priority="908" operator="lessThan">
      <formula>0</formula>
    </cfRule>
  </conditionalFormatting>
  <conditionalFormatting sqref="O350">
    <cfRule type="cellIs" dxfId="2989" priority="907" operator="lessThan">
      <formula>0</formula>
    </cfRule>
  </conditionalFormatting>
  <conditionalFormatting sqref="O351:O353">
    <cfRule type="cellIs" dxfId="2988" priority="906" operator="lessThan">
      <formula>0</formula>
    </cfRule>
  </conditionalFormatting>
  <conditionalFormatting sqref="I352 K351:N352 C353:M354">
    <cfRule type="cellIs" dxfId="2987" priority="905" operator="lessThan">
      <formula>0</formula>
    </cfRule>
  </conditionalFormatting>
  <conditionalFormatting sqref="I351">
    <cfRule type="cellIs" dxfId="2986" priority="903" operator="lessThan">
      <formula>0</formula>
    </cfRule>
  </conditionalFormatting>
  <conditionalFormatting sqref="C351:J351">
    <cfRule type="cellIs" dxfId="2985" priority="904" operator="lessThan">
      <formula>0</formula>
    </cfRule>
  </conditionalFormatting>
  <conditionalFormatting sqref="B350">
    <cfRule type="cellIs" dxfId="2984" priority="902" operator="lessThan">
      <formula>0</formula>
    </cfRule>
  </conditionalFormatting>
  <conditionalFormatting sqref="P355">
    <cfRule type="cellIs" dxfId="2983" priority="901" operator="lessThan">
      <formula>0</formula>
    </cfRule>
  </conditionalFormatting>
  <conditionalFormatting sqref="C352:J352">
    <cfRule type="cellIs" dxfId="2982" priority="900" operator="lessThan">
      <formula>0</formula>
    </cfRule>
  </conditionalFormatting>
  <conditionalFormatting sqref="P354">
    <cfRule type="cellIs" dxfId="2981" priority="899" operator="lessThan">
      <formula>0</formula>
    </cfRule>
  </conditionalFormatting>
  <conditionalFormatting sqref="P354">
    <cfRule type="cellIs" dxfId="2980" priority="898" operator="lessThan">
      <formula>0</formula>
    </cfRule>
  </conditionalFormatting>
  <conditionalFormatting sqref="O356:P356 P357:P359">
    <cfRule type="cellIs" dxfId="2979" priority="897" operator="lessThan">
      <formula>0</formula>
    </cfRule>
  </conditionalFormatting>
  <conditionalFormatting sqref="O356">
    <cfRule type="cellIs" dxfId="2978" priority="896" operator="lessThan">
      <formula>0</formula>
    </cfRule>
  </conditionalFormatting>
  <conditionalFormatting sqref="O357:O359">
    <cfRule type="cellIs" dxfId="2977" priority="895" operator="lessThan">
      <formula>0</formula>
    </cfRule>
  </conditionalFormatting>
  <conditionalFormatting sqref="I358 K357:N358 C359:N359 C360:M360">
    <cfRule type="cellIs" dxfId="2976" priority="894" operator="lessThan">
      <formula>0</formula>
    </cfRule>
  </conditionalFormatting>
  <conditionalFormatting sqref="I357">
    <cfRule type="cellIs" dxfId="2975" priority="892" operator="lessThan">
      <formula>0</formula>
    </cfRule>
  </conditionalFormatting>
  <conditionalFormatting sqref="C357:J357">
    <cfRule type="cellIs" dxfId="2974" priority="893" operator="lessThan">
      <formula>0</formula>
    </cfRule>
  </conditionalFormatting>
  <conditionalFormatting sqref="B356">
    <cfRule type="cellIs" dxfId="2973" priority="891" operator="lessThan">
      <formula>0</formula>
    </cfRule>
  </conditionalFormatting>
  <conditionalFormatting sqref="P361">
    <cfRule type="cellIs" dxfId="2972" priority="890" operator="lessThan">
      <formula>0</formula>
    </cfRule>
  </conditionalFormatting>
  <conditionalFormatting sqref="C358:J358">
    <cfRule type="cellIs" dxfId="2971" priority="889" operator="lessThan">
      <formula>0</formula>
    </cfRule>
  </conditionalFormatting>
  <conditionalFormatting sqref="P360">
    <cfRule type="cellIs" dxfId="2970" priority="888" operator="lessThan">
      <formula>0</formula>
    </cfRule>
  </conditionalFormatting>
  <conditionalFormatting sqref="P360">
    <cfRule type="cellIs" dxfId="2969" priority="887" operator="lessThan">
      <formula>0</formula>
    </cfRule>
  </conditionalFormatting>
  <conditionalFormatting sqref="O362:P362 P363:P365">
    <cfRule type="cellIs" dxfId="2968" priority="886" operator="lessThan">
      <formula>0</formula>
    </cfRule>
  </conditionalFormatting>
  <conditionalFormatting sqref="O362">
    <cfRule type="cellIs" dxfId="2967" priority="885" operator="lessThan">
      <formula>0</formula>
    </cfRule>
  </conditionalFormatting>
  <conditionalFormatting sqref="O363:O365">
    <cfRule type="cellIs" dxfId="2966" priority="884" operator="lessThan">
      <formula>0</formula>
    </cfRule>
  </conditionalFormatting>
  <conditionalFormatting sqref="B362">
    <cfRule type="cellIs" dxfId="2965" priority="883" operator="lessThan">
      <formula>0</formula>
    </cfRule>
  </conditionalFormatting>
  <conditionalFormatting sqref="P367">
    <cfRule type="cellIs" dxfId="2964" priority="882" operator="lessThan">
      <formula>0</formula>
    </cfRule>
  </conditionalFormatting>
  <conditionalFormatting sqref="P366">
    <cfRule type="cellIs" dxfId="2963" priority="881" operator="lessThan">
      <formula>0</formula>
    </cfRule>
  </conditionalFormatting>
  <conditionalFormatting sqref="P366">
    <cfRule type="cellIs" dxfId="2962" priority="880" operator="lessThan">
      <formula>0</formula>
    </cfRule>
  </conditionalFormatting>
  <conditionalFormatting sqref="O368:P368 P369:P371">
    <cfRule type="cellIs" dxfId="2961" priority="879" operator="lessThan">
      <formula>0</formula>
    </cfRule>
  </conditionalFormatting>
  <conditionalFormatting sqref="O368">
    <cfRule type="cellIs" dxfId="2960" priority="878" operator="lessThan">
      <formula>0</formula>
    </cfRule>
  </conditionalFormatting>
  <conditionalFormatting sqref="H373">
    <cfRule type="cellIs" dxfId="2959" priority="837" operator="lessThan">
      <formula>0</formula>
    </cfRule>
  </conditionalFormatting>
  <conditionalFormatting sqref="B368">
    <cfRule type="cellIs" dxfId="2958" priority="876" operator="lessThan">
      <formula>0</formula>
    </cfRule>
  </conditionalFormatting>
  <conditionalFormatting sqref="H354">
    <cfRule type="cellIs" dxfId="2957" priority="833" operator="lessThan">
      <formula>0</formula>
    </cfRule>
  </conditionalFormatting>
  <conditionalFormatting sqref="P372">
    <cfRule type="cellIs" dxfId="2956" priority="874" operator="lessThan">
      <formula>0</formula>
    </cfRule>
  </conditionalFormatting>
  <conditionalFormatting sqref="H336">
    <cfRule type="cellIs" dxfId="2955" priority="831" operator="lessThan">
      <formula>0</formula>
    </cfRule>
  </conditionalFormatting>
  <conditionalFormatting sqref="H337">
    <cfRule type="cellIs" dxfId="2954" priority="830" operator="lessThan">
      <formula>0</formula>
    </cfRule>
  </conditionalFormatting>
  <conditionalFormatting sqref="O374">
    <cfRule type="cellIs" dxfId="2953" priority="870" operator="lessThan">
      <formula>0</formula>
    </cfRule>
  </conditionalFormatting>
  <conditionalFormatting sqref="P414">
    <cfRule type="cellIs" dxfId="2952" priority="823" operator="lessThan">
      <formula>0</formula>
    </cfRule>
  </conditionalFormatting>
  <conditionalFormatting sqref="H348">
    <cfRule type="cellIs" dxfId="2951" priority="829" operator="lessThan">
      <formula>0</formula>
    </cfRule>
  </conditionalFormatting>
  <conditionalFormatting sqref="P378">
    <cfRule type="cellIs" dxfId="2950" priority="868" operator="lessThan">
      <formula>0</formula>
    </cfRule>
  </conditionalFormatting>
  <conditionalFormatting sqref="O416:P416 P417:P419">
    <cfRule type="cellIs" dxfId="2949" priority="821" operator="lessThan">
      <formula>0</formula>
    </cfRule>
  </conditionalFormatting>
  <conditionalFormatting sqref="C367:M367">
    <cfRule type="cellIs" dxfId="2948" priority="866" operator="lessThan">
      <formula>0</formula>
    </cfRule>
  </conditionalFormatting>
  <conditionalFormatting sqref="C361:M361">
    <cfRule type="cellIs" dxfId="2947" priority="865" operator="lessThan">
      <formula>0</formula>
    </cfRule>
  </conditionalFormatting>
  <conditionalFormatting sqref="C355:M355">
    <cfRule type="cellIs" dxfId="2946" priority="864" operator="lessThan">
      <formula>0</formula>
    </cfRule>
  </conditionalFormatting>
  <conditionalFormatting sqref="C349:M349">
    <cfRule type="cellIs" dxfId="2945" priority="863" operator="lessThan">
      <formula>0</formula>
    </cfRule>
  </conditionalFormatting>
  <conditionalFormatting sqref="J343:M343">
    <cfRule type="cellIs" dxfId="2944" priority="862" operator="lessThan">
      <formula>0</formula>
    </cfRule>
  </conditionalFormatting>
  <conditionalFormatting sqref="C337:M337">
    <cfRule type="cellIs" dxfId="2943" priority="861" operator="lessThan">
      <formula>0</formula>
    </cfRule>
  </conditionalFormatting>
  <conditionalFormatting sqref="J331:N331">
    <cfRule type="cellIs" dxfId="2942" priority="860" operator="lessThan">
      <formula>0</formula>
    </cfRule>
  </conditionalFormatting>
  <conditionalFormatting sqref="B374">
    <cfRule type="cellIs" dxfId="2941" priority="859" operator="lessThan">
      <formula>0</formula>
    </cfRule>
  </conditionalFormatting>
  <conditionalFormatting sqref="B379">
    <cfRule type="cellIs" dxfId="2940" priority="858" operator="lessThan">
      <formula>0</formula>
    </cfRule>
  </conditionalFormatting>
  <conditionalFormatting sqref="P384">
    <cfRule type="cellIs" dxfId="2939" priority="852" operator="lessThan">
      <formula>0</formula>
    </cfRule>
  </conditionalFormatting>
  <conditionalFormatting sqref="P385">
    <cfRule type="cellIs" dxfId="2938" priority="854" operator="lessThan">
      <formula>0</formula>
    </cfRule>
  </conditionalFormatting>
  <conditionalFormatting sqref="O380:P380 P381:P383">
    <cfRule type="cellIs" dxfId="2937" priority="857" operator="lessThan">
      <formula>0</formula>
    </cfRule>
  </conditionalFormatting>
  <conditionalFormatting sqref="O380">
    <cfRule type="cellIs" dxfId="2936" priority="856" operator="lessThan">
      <formula>0</formula>
    </cfRule>
  </conditionalFormatting>
  <conditionalFormatting sqref="P384">
    <cfRule type="cellIs" dxfId="2935" priority="853" operator="lessThan">
      <formula>0</formula>
    </cfRule>
  </conditionalFormatting>
  <conditionalFormatting sqref="B380">
    <cfRule type="cellIs" dxfId="2934" priority="851" operator="lessThan">
      <formula>0</formula>
    </cfRule>
  </conditionalFormatting>
  <conditionalFormatting sqref="P390">
    <cfRule type="cellIs" dxfId="2933" priority="845" operator="lessThan">
      <formula>0</formula>
    </cfRule>
  </conditionalFormatting>
  <conditionalFormatting sqref="P391">
    <cfRule type="cellIs" dxfId="2932" priority="847" operator="lessThan">
      <formula>0</formula>
    </cfRule>
  </conditionalFormatting>
  <conditionalFormatting sqref="O386:P386 P387:P389">
    <cfRule type="cellIs" dxfId="2931" priority="850" operator="lessThan">
      <formula>0</formula>
    </cfRule>
  </conditionalFormatting>
  <conditionalFormatting sqref="O386">
    <cfRule type="cellIs" dxfId="2930" priority="849" operator="lessThan">
      <formula>0</formula>
    </cfRule>
  </conditionalFormatting>
  <conditionalFormatting sqref="P390">
    <cfRule type="cellIs" dxfId="2929" priority="846" operator="lessThan">
      <formula>0</formula>
    </cfRule>
  </conditionalFormatting>
  <conditionalFormatting sqref="B386">
    <cfRule type="cellIs" dxfId="2928" priority="844" operator="lessThan">
      <formula>0</formula>
    </cfRule>
  </conditionalFormatting>
  <conditionalFormatting sqref="P408">
    <cfRule type="cellIs" dxfId="2927" priority="838" operator="lessThan">
      <formula>0</formula>
    </cfRule>
  </conditionalFormatting>
  <conditionalFormatting sqref="O405:O407">
    <cfRule type="cellIs" dxfId="2926" priority="841" operator="lessThan">
      <formula>0</formula>
    </cfRule>
  </conditionalFormatting>
  <conditionalFormatting sqref="P409">
    <cfRule type="cellIs" dxfId="2925" priority="840" operator="lessThan">
      <formula>0</formula>
    </cfRule>
  </conditionalFormatting>
  <conditionalFormatting sqref="O404:P404 P405:P407">
    <cfRule type="cellIs" dxfId="2924" priority="843" operator="lessThan">
      <formula>0</formula>
    </cfRule>
  </conditionalFormatting>
  <conditionalFormatting sqref="O404">
    <cfRule type="cellIs" dxfId="2923" priority="842" operator="lessThan">
      <formula>0</formula>
    </cfRule>
  </conditionalFormatting>
  <conditionalFormatting sqref="P408">
    <cfRule type="cellIs" dxfId="2922" priority="839" operator="lessThan">
      <formula>0</formula>
    </cfRule>
  </conditionalFormatting>
  <conditionalFormatting sqref="H367">
    <cfRule type="cellIs" dxfId="2921" priority="836" operator="lessThan">
      <formula>0</formula>
    </cfRule>
  </conditionalFormatting>
  <conditionalFormatting sqref="O411:O413">
    <cfRule type="cellIs" dxfId="2920" priority="825" operator="lessThan">
      <formula>0</formula>
    </cfRule>
  </conditionalFormatting>
  <conditionalFormatting sqref="P420">
    <cfRule type="cellIs" dxfId="2919" priority="817" operator="lessThan">
      <formula>0</formula>
    </cfRule>
  </conditionalFormatting>
  <conditionalFormatting sqref="H360">
    <cfRule type="cellIs" dxfId="2918" priority="835" operator="lessThan">
      <formula>0</formula>
    </cfRule>
  </conditionalFormatting>
  <conditionalFormatting sqref="H355">
    <cfRule type="cellIs" dxfId="2917" priority="832" operator="lessThan">
      <formula>0</formula>
    </cfRule>
  </conditionalFormatting>
  <conditionalFormatting sqref="P414">
    <cfRule type="cellIs" dxfId="2916" priority="824" operator="lessThan">
      <formula>0</formula>
    </cfRule>
  </conditionalFormatting>
  <conditionalFormatting sqref="H349">
    <cfRule type="cellIs" dxfId="2915" priority="828" operator="lessThan">
      <formula>0</formula>
    </cfRule>
  </conditionalFormatting>
  <conditionalFormatting sqref="O417:O419">
    <cfRule type="cellIs" dxfId="2914" priority="819" operator="lessThan">
      <formula>0</formula>
    </cfRule>
  </conditionalFormatting>
  <conditionalFormatting sqref="O410:P410 P411:P413">
    <cfRule type="cellIs" dxfId="2913" priority="827" operator="lessThan">
      <formula>0</formula>
    </cfRule>
  </conditionalFormatting>
  <conditionalFormatting sqref="O410">
    <cfRule type="cellIs" dxfId="2912" priority="826" operator="lessThan">
      <formula>0</formula>
    </cfRule>
  </conditionalFormatting>
  <conditionalFormatting sqref="B410">
    <cfRule type="cellIs" dxfId="2911" priority="822" operator="lessThan">
      <formula>0</formula>
    </cfRule>
  </conditionalFormatting>
  <conditionalFormatting sqref="P421:P422">
    <cfRule type="cellIs" dxfId="2910" priority="813" operator="lessThan">
      <formula>0</formula>
    </cfRule>
  </conditionalFormatting>
  <conditionalFormatting sqref="P420">
    <cfRule type="cellIs" dxfId="2909" priority="816" operator="lessThan">
      <formula>0</formula>
    </cfRule>
  </conditionalFormatting>
  <conditionalFormatting sqref="B422">
    <cfRule type="cellIs" dxfId="2908" priority="812" operator="lessThan">
      <formula>0</formula>
    </cfRule>
  </conditionalFormatting>
  <conditionalFormatting sqref="B416">
    <cfRule type="cellIs" dxfId="2907" priority="815" operator="lessThan">
      <formula>0</formula>
    </cfRule>
  </conditionalFormatting>
  <conditionalFormatting sqref="O422">
    <cfRule type="cellIs" dxfId="2906" priority="818" operator="lessThan">
      <formula>0</formula>
    </cfRule>
  </conditionalFormatting>
  <conditionalFormatting sqref="B423">
    <cfRule type="cellIs" dxfId="2905" priority="811" operator="lessThan">
      <formula>0</formula>
    </cfRule>
  </conditionalFormatting>
  <conditionalFormatting sqref="P415">
    <cfRule type="cellIs" dxfId="2904" priority="814" operator="lessThan">
      <formula>0</formula>
    </cfRule>
  </conditionalFormatting>
  <conditionalFormatting sqref="P424:P426">
    <cfRule type="cellIs" dxfId="2903" priority="810" operator="lessThan">
      <formula>0</formula>
    </cfRule>
  </conditionalFormatting>
  <conditionalFormatting sqref="O424:O426">
    <cfRule type="cellIs" dxfId="2902" priority="809" operator="lessThan">
      <formula>0</formula>
    </cfRule>
  </conditionalFormatting>
  <conditionalFormatting sqref="P561">
    <cfRule type="cellIs" dxfId="2901" priority="784" operator="lessThan">
      <formula>0</formula>
    </cfRule>
  </conditionalFormatting>
  <conditionalFormatting sqref="B583">
    <cfRule type="cellIs" dxfId="2900" priority="748" operator="lessThan">
      <formula>0</formula>
    </cfRule>
  </conditionalFormatting>
  <conditionalFormatting sqref="O430:O432">
    <cfRule type="cellIs" dxfId="2899" priority="805" operator="lessThan">
      <formula>0</formula>
    </cfRule>
  </conditionalFormatting>
  <conditionalFormatting sqref="P433">
    <cfRule type="cellIs" dxfId="2898" priority="804" operator="lessThan">
      <formula>0</formula>
    </cfRule>
  </conditionalFormatting>
  <conditionalFormatting sqref="P555">
    <cfRule type="cellIs" dxfId="2897" priority="793" operator="lessThan">
      <formula>0</formula>
    </cfRule>
  </conditionalFormatting>
  <conditionalFormatting sqref="P427">
    <cfRule type="cellIs" dxfId="2896" priority="808" operator="lessThan">
      <formula>0</formula>
    </cfRule>
  </conditionalFormatting>
  <conditionalFormatting sqref="P427">
    <cfRule type="cellIs" dxfId="2895" priority="807" operator="lessThan">
      <formula>0</formula>
    </cfRule>
  </conditionalFormatting>
  <conditionalFormatting sqref="P433">
    <cfRule type="cellIs" dxfId="2894" priority="803" operator="lessThan">
      <formula>0</formula>
    </cfRule>
  </conditionalFormatting>
  <conditionalFormatting sqref="J551:N553 J554:M554">
    <cfRule type="cellIs" dxfId="2893" priority="797" operator="lessThan">
      <formula>0</formula>
    </cfRule>
  </conditionalFormatting>
  <conditionalFormatting sqref="B429">
    <cfRule type="cellIs" dxfId="2892" priority="801" operator="lessThan">
      <formula>0</formula>
    </cfRule>
  </conditionalFormatting>
  <conditionalFormatting sqref="O557:O560">
    <cfRule type="cellIs" dxfId="2891" priority="790" operator="lessThan">
      <formula>0</formula>
    </cfRule>
  </conditionalFormatting>
  <conditionalFormatting sqref="P430:P432">
    <cfRule type="cellIs" dxfId="2890" priority="806" operator="lessThan">
      <formula>0</formula>
    </cfRule>
  </conditionalFormatting>
  <conditionalFormatting sqref="P551:P553">
    <cfRule type="cellIs" dxfId="2889" priority="800" operator="lessThan">
      <formula>0</formula>
    </cfRule>
  </conditionalFormatting>
  <conditionalFormatting sqref="P554">
    <cfRule type="cellIs" dxfId="2888" priority="795" operator="lessThan">
      <formula>0</formula>
    </cfRule>
  </conditionalFormatting>
  <conditionalFormatting sqref="P428">
    <cfRule type="cellIs" dxfId="2887" priority="802" operator="lessThan">
      <formula>0</formula>
    </cfRule>
  </conditionalFormatting>
  <conditionalFormatting sqref="B550">
    <cfRule type="cellIs" dxfId="2886" priority="792" operator="lessThan">
      <formula>0</formula>
    </cfRule>
  </conditionalFormatting>
  <conditionalFormatting sqref="O551:O553">
    <cfRule type="cellIs" dxfId="2885" priority="799" operator="lessThan">
      <formula>0</formula>
    </cfRule>
  </conditionalFormatting>
  <conditionalFormatting sqref="J552">
    <cfRule type="cellIs" dxfId="2884" priority="796" operator="lessThan">
      <formula>0</formula>
    </cfRule>
  </conditionalFormatting>
  <conditionalFormatting sqref="P560">
    <cfRule type="cellIs" dxfId="2883" priority="785" operator="lessThan">
      <formula>0</formula>
    </cfRule>
  </conditionalFormatting>
  <conditionalFormatting sqref="J553:N553 K551:N552 J554:M554">
    <cfRule type="cellIs" dxfId="2882" priority="798" operator="lessThan">
      <formula>0</formula>
    </cfRule>
  </conditionalFormatting>
  <conditionalFormatting sqref="P554">
    <cfRule type="cellIs" dxfId="2881" priority="794" operator="lessThan">
      <formula>0</formula>
    </cfRule>
  </conditionalFormatting>
  <conditionalFormatting sqref="J557:N557 J559:N560 J558:M558">
    <cfRule type="cellIs" dxfId="2880" priority="788" operator="lessThan">
      <formula>0</formula>
    </cfRule>
  </conditionalFormatting>
  <conditionalFormatting sqref="O574:O577">
    <cfRule type="cellIs" dxfId="2879" priority="782" operator="lessThan">
      <formula>0</formula>
    </cfRule>
  </conditionalFormatting>
  <conditionalFormatting sqref="P560">
    <cfRule type="cellIs" dxfId="2878" priority="786" operator="lessThan">
      <formula>0</formula>
    </cfRule>
  </conditionalFormatting>
  <conditionalFormatting sqref="J558">
    <cfRule type="cellIs" dxfId="2877" priority="787" operator="lessThan">
      <formula>0</formula>
    </cfRule>
  </conditionalFormatting>
  <conditionalFormatting sqref="J559:N560 K557:N557 K558:M558">
    <cfRule type="cellIs" dxfId="2876" priority="789" operator="lessThan">
      <formula>0</formula>
    </cfRule>
  </conditionalFormatting>
  <conditionalFormatting sqref="P557:P559">
    <cfRule type="cellIs" dxfId="2875" priority="791" operator="lessThan">
      <formula>0</formula>
    </cfRule>
  </conditionalFormatting>
  <conditionalFormatting sqref="P587">
    <cfRule type="cellIs" dxfId="2874" priority="752" operator="lessThan">
      <formula>0</formula>
    </cfRule>
  </conditionalFormatting>
  <conditionalFormatting sqref="I584">
    <cfRule type="cellIs" dxfId="2873" priority="755" operator="lessThan">
      <formula>0</formula>
    </cfRule>
  </conditionalFormatting>
  <conditionalFormatting sqref="C574:N577">
    <cfRule type="cellIs" dxfId="2872" priority="780" operator="lessThan">
      <formula>0</formula>
    </cfRule>
  </conditionalFormatting>
  <conditionalFormatting sqref="P577">
    <cfRule type="cellIs" dxfId="2871" priority="776" operator="lessThan">
      <formula>0</formula>
    </cfRule>
  </conditionalFormatting>
  <conditionalFormatting sqref="I574">
    <cfRule type="cellIs" dxfId="2870" priority="779" operator="lessThan">
      <formula>0</formula>
    </cfRule>
  </conditionalFormatting>
  <conditionalFormatting sqref="H579:H582">
    <cfRule type="cellIs" dxfId="2869" priority="762" operator="lessThan">
      <formula>0</formula>
    </cfRule>
  </conditionalFormatting>
  <conditionalFormatting sqref="P577">
    <cfRule type="cellIs" dxfId="2868" priority="777" operator="lessThan">
      <formula>0</formula>
    </cfRule>
  </conditionalFormatting>
  <conditionalFormatting sqref="H574">
    <cfRule type="cellIs" dxfId="2867" priority="773" operator="lessThan">
      <formula>0</formula>
    </cfRule>
  </conditionalFormatting>
  <conditionalFormatting sqref="H574:H577">
    <cfRule type="cellIs" dxfId="2866" priority="774" operator="lessThan">
      <formula>0</formula>
    </cfRule>
  </conditionalFormatting>
  <conditionalFormatting sqref="C575:J575">
    <cfRule type="cellIs" dxfId="2865" priority="778" operator="lessThan">
      <formula>0</formula>
    </cfRule>
  </conditionalFormatting>
  <conditionalFormatting sqref="H575:H577">
    <cfRule type="cellIs" dxfId="2864" priority="775" operator="lessThan">
      <formula>0</formula>
    </cfRule>
  </conditionalFormatting>
  <conditionalFormatting sqref="I575 K574:N575 C576:N577">
    <cfRule type="cellIs" dxfId="2863" priority="781" operator="lessThan">
      <formula>0</formula>
    </cfRule>
  </conditionalFormatting>
  <conditionalFormatting sqref="P574:P576">
    <cfRule type="cellIs" dxfId="2862" priority="783" operator="lessThan">
      <formula>0</formula>
    </cfRule>
  </conditionalFormatting>
  <conditionalFormatting sqref="B573">
    <cfRule type="cellIs" dxfId="2861" priority="772" operator="lessThan">
      <formula>0</formula>
    </cfRule>
  </conditionalFormatting>
  <conditionalFormatting sqref="P582">
    <cfRule type="cellIs" dxfId="2860" priority="764" operator="lessThan">
      <formula>0</formula>
    </cfRule>
  </conditionalFormatting>
  <conditionalFormatting sqref="I579">
    <cfRule type="cellIs" dxfId="2859" priority="767" operator="lessThan">
      <formula>0</formula>
    </cfRule>
  </conditionalFormatting>
  <conditionalFormatting sqref="C579:N582">
    <cfRule type="cellIs" dxfId="2858" priority="768" operator="lessThan">
      <formula>0</formula>
    </cfRule>
  </conditionalFormatting>
  <conditionalFormatting sqref="P582">
    <cfRule type="cellIs" dxfId="2857" priority="765" operator="lessThan">
      <formula>0</formula>
    </cfRule>
  </conditionalFormatting>
  <conditionalFormatting sqref="H579">
    <cfRule type="cellIs" dxfId="2856" priority="761" operator="lessThan">
      <formula>0</formula>
    </cfRule>
  </conditionalFormatting>
  <conditionalFormatting sqref="O579:O582">
    <cfRule type="cellIs" dxfId="2855" priority="770" operator="lessThan">
      <formula>0</formula>
    </cfRule>
  </conditionalFormatting>
  <conditionalFormatting sqref="C580:J580">
    <cfRule type="cellIs" dxfId="2854" priority="766" operator="lessThan">
      <formula>0</formula>
    </cfRule>
  </conditionalFormatting>
  <conditionalFormatting sqref="H580:H582">
    <cfRule type="cellIs" dxfId="2853" priority="763" operator="lessThan">
      <formula>0</formula>
    </cfRule>
  </conditionalFormatting>
  <conditionalFormatting sqref="I580 K579:N580 C581:N582">
    <cfRule type="cellIs" dxfId="2852" priority="769" operator="lessThan">
      <formula>0</formula>
    </cfRule>
  </conditionalFormatting>
  <conditionalFormatting sqref="P579:P581">
    <cfRule type="cellIs" dxfId="2851" priority="771" operator="lessThan">
      <formula>0</formula>
    </cfRule>
  </conditionalFormatting>
  <conditionalFormatting sqref="B578">
    <cfRule type="cellIs" dxfId="2850" priority="760" operator="lessThan">
      <formula>0</formula>
    </cfRule>
  </conditionalFormatting>
  <conditionalFormatting sqref="C584:N587">
    <cfRule type="cellIs" dxfId="2849" priority="756" operator="lessThan">
      <formula>0</formula>
    </cfRule>
  </conditionalFormatting>
  <conditionalFormatting sqref="P587">
    <cfRule type="cellIs" dxfId="2848" priority="753" operator="lessThan">
      <formula>0</formula>
    </cfRule>
  </conditionalFormatting>
  <conditionalFormatting sqref="H584">
    <cfRule type="cellIs" dxfId="2847" priority="749" operator="lessThan">
      <formula>0</formula>
    </cfRule>
  </conditionalFormatting>
  <conditionalFormatting sqref="H584:H587">
    <cfRule type="cellIs" dxfId="2846" priority="750" operator="lessThan">
      <formula>0</formula>
    </cfRule>
  </conditionalFormatting>
  <conditionalFormatting sqref="O584:O587">
    <cfRule type="cellIs" dxfId="2845" priority="758" operator="lessThan">
      <formula>0</formula>
    </cfRule>
  </conditionalFormatting>
  <conditionalFormatting sqref="C585:J585">
    <cfRule type="cellIs" dxfId="2844" priority="754" operator="lessThan">
      <formula>0</formula>
    </cfRule>
  </conditionalFormatting>
  <conditionalFormatting sqref="H585:H587">
    <cfRule type="cellIs" dxfId="2843" priority="751" operator="lessThan">
      <formula>0</formula>
    </cfRule>
  </conditionalFormatting>
  <conditionalFormatting sqref="I585 K584:N585 C586:N587">
    <cfRule type="cellIs" dxfId="2842" priority="757" operator="lessThan">
      <formula>0</formula>
    </cfRule>
  </conditionalFormatting>
  <conditionalFormatting sqref="P584:P586">
    <cfRule type="cellIs" dxfId="2841" priority="759" operator="lessThan">
      <formula>0</formula>
    </cfRule>
  </conditionalFormatting>
  <conditionalFormatting sqref="C327:I327">
    <cfRule type="cellIs" dxfId="2840" priority="745" operator="lessThan">
      <formula>0</formula>
    </cfRule>
  </conditionalFormatting>
  <conditionalFormatting sqref="C329:I330">
    <cfRule type="cellIs" dxfId="2839" priority="746" operator="lessThan">
      <formula>0</formula>
    </cfRule>
  </conditionalFormatting>
  <conditionalFormatting sqref="O464:P464">
    <cfRule type="cellIs" dxfId="2838" priority="729" operator="lessThan">
      <formula>0</formula>
    </cfRule>
  </conditionalFormatting>
  <conditionalFormatting sqref="O457:O460">
    <cfRule type="cellIs" dxfId="2837" priority="730" operator="lessThan">
      <formula>0</formula>
    </cfRule>
  </conditionalFormatting>
  <conditionalFormatting sqref="P569:P571">
    <cfRule type="cellIs" dxfId="2836" priority="681" operator="lessThan">
      <formula>0</formula>
    </cfRule>
  </conditionalFormatting>
  <conditionalFormatting sqref="B456">
    <cfRule type="cellIs" dxfId="2835" priority="747" operator="lessThan">
      <formula>0</formula>
    </cfRule>
  </conditionalFormatting>
  <conditionalFormatting sqref="C328:I328">
    <cfRule type="cellIs" dxfId="2834" priority="744" operator="lessThan">
      <formula>0</formula>
    </cfRule>
  </conditionalFormatting>
  <conditionalFormatting sqref="C331:I331">
    <cfRule type="cellIs" dxfId="2833" priority="743" operator="lessThan">
      <formula>0</formula>
    </cfRule>
  </conditionalFormatting>
  <conditionalFormatting sqref="C341:I342">
    <cfRule type="cellIs" dxfId="2832" priority="742" operator="lessThan">
      <formula>0</formula>
    </cfRule>
  </conditionalFormatting>
  <conditionalFormatting sqref="C339:I339">
    <cfRule type="cellIs" dxfId="2831" priority="741" operator="lessThan">
      <formula>0</formula>
    </cfRule>
  </conditionalFormatting>
  <conditionalFormatting sqref="C340:I340">
    <cfRule type="cellIs" dxfId="2830" priority="740" operator="lessThan">
      <formula>0</formula>
    </cfRule>
  </conditionalFormatting>
  <conditionalFormatting sqref="C343:I343">
    <cfRule type="cellIs" dxfId="2829" priority="739" operator="lessThan">
      <formula>0</formula>
    </cfRule>
  </conditionalFormatting>
  <conditionalFormatting sqref="C551:I554">
    <cfRule type="cellIs" dxfId="2828" priority="737" operator="lessThan">
      <formula>0</formula>
    </cfRule>
  </conditionalFormatting>
  <conditionalFormatting sqref="C552:I552">
    <cfRule type="cellIs" dxfId="2827" priority="736" operator="lessThan">
      <formula>0</formula>
    </cfRule>
  </conditionalFormatting>
  <conditionalFormatting sqref="C553:I554">
    <cfRule type="cellIs" dxfId="2826" priority="738" operator="lessThan">
      <formula>0</formula>
    </cfRule>
  </conditionalFormatting>
  <conditionalFormatting sqref="P509">
    <cfRule type="cellIs" dxfId="2825" priority="718" operator="lessThan">
      <formula>0</formula>
    </cfRule>
  </conditionalFormatting>
  <conditionalFormatting sqref="P509">
    <cfRule type="cellIs" dxfId="2824" priority="719" operator="lessThan">
      <formula>0</formula>
    </cfRule>
  </conditionalFormatting>
  <conditionalFormatting sqref="C557:I560">
    <cfRule type="cellIs" dxfId="2823" priority="734" operator="lessThan">
      <formula>0</formula>
    </cfRule>
  </conditionalFormatting>
  <conditionalFormatting sqref="C558:I558">
    <cfRule type="cellIs" dxfId="2822" priority="733" operator="lessThan">
      <formula>0</formula>
    </cfRule>
  </conditionalFormatting>
  <conditionalFormatting sqref="C559:I560">
    <cfRule type="cellIs" dxfId="2821" priority="735" operator="lessThan">
      <formula>0</formula>
    </cfRule>
  </conditionalFormatting>
  <conditionalFormatting sqref="C437:C440">
    <cfRule type="cellIs" dxfId="2820" priority="732" operator="lessThan">
      <formula>0</formula>
    </cfRule>
  </conditionalFormatting>
  <conditionalFormatting sqref="O444:O447">
    <cfRule type="cellIs" dxfId="2819" priority="731" operator="lessThan">
      <formula>0</formula>
    </cfRule>
  </conditionalFormatting>
  <conditionalFormatting sqref="P465:P468">
    <cfRule type="cellIs" dxfId="2818" priority="728" operator="lessThan">
      <formula>0</formula>
    </cfRule>
  </conditionalFormatting>
  <conditionalFormatting sqref="P469:P470">
    <cfRule type="cellIs" dxfId="2817" priority="727" operator="lessThan">
      <formula>0</formula>
    </cfRule>
  </conditionalFormatting>
  <conditionalFormatting sqref="P470">
    <cfRule type="cellIs" dxfId="2816" priority="726" operator="lessThan">
      <formula>0</formula>
    </cfRule>
  </conditionalFormatting>
  <conditionalFormatting sqref="P469">
    <cfRule type="cellIs" dxfId="2815" priority="725" operator="lessThan">
      <formula>0</formula>
    </cfRule>
  </conditionalFormatting>
  <conditionalFormatting sqref="O465:O468">
    <cfRule type="cellIs" dxfId="2814" priority="724" operator="lessThan">
      <formula>0</formula>
    </cfRule>
  </conditionalFormatting>
  <conditionalFormatting sqref="B464">
    <cfRule type="cellIs" dxfId="2813" priority="723" operator="lessThan">
      <formula>0</formula>
    </cfRule>
  </conditionalFormatting>
  <conditionalFormatting sqref="C569:N572">
    <cfRule type="cellIs" dxfId="2812" priority="678" operator="lessThan">
      <formula>0</formula>
    </cfRule>
  </conditionalFormatting>
  <conditionalFormatting sqref="P572">
    <cfRule type="cellIs" dxfId="2811" priority="675" operator="lessThan">
      <formula>0</formula>
    </cfRule>
  </conditionalFormatting>
  <conditionalFormatting sqref="O505:O508">
    <cfRule type="cellIs" dxfId="2810" priority="717" operator="lessThan">
      <formula>0</formula>
    </cfRule>
  </conditionalFormatting>
  <conditionalFormatting sqref="H569:H572">
    <cfRule type="cellIs" dxfId="2809" priority="672" operator="lessThan">
      <formula>0</formula>
    </cfRule>
  </conditionalFormatting>
  <conditionalFormatting sqref="P462">
    <cfRule type="cellIs" dxfId="2808" priority="722" operator="lessThan">
      <formula>0</formula>
    </cfRule>
  </conditionalFormatting>
  <conditionalFormatting sqref="P505:P508 P510 P512:P518">
    <cfRule type="cellIs" dxfId="2807" priority="721" operator="lessThan">
      <formula>0</formula>
    </cfRule>
  </conditionalFormatting>
  <conditionalFormatting sqref="O504">
    <cfRule type="cellIs" dxfId="2806" priority="720" operator="lessThan">
      <formula>0</formula>
    </cfRule>
  </conditionalFormatting>
  <conditionalFormatting sqref="O512:O516">
    <cfRule type="cellIs" dxfId="2805" priority="716" operator="lessThan">
      <formula>0</formula>
    </cfRule>
  </conditionalFormatting>
  <conditionalFormatting sqref="P528:P531 P533">
    <cfRule type="cellIs" dxfId="2804" priority="714" operator="lessThan">
      <formula>0</formula>
    </cfRule>
  </conditionalFormatting>
  <conditionalFormatting sqref="B504">
    <cfRule type="cellIs" dxfId="2803" priority="715" operator="lessThan">
      <formula>0</formula>
    </cfRule>
  </conditionalFormatting>
  <conditionalFormatting sqref="O527">
    <cfRule type="cellIs" dxfId="2802" priority="713" operator="lessThan">
      <formula>0</formula>
    </cfRule>
  </conditionalFormatting>
  <conditionalFormatting sqref="P532">
    <cfRule type="cellIs" dxfId="2801" priority="712" operator="lessThan">
      <formula>0</formula>
    </cfRule>
  </conditionalFormatting>
  <conditionalFormatting sqref="P532">
    <cfRule type="cellIs" dxfId="2800" priority="711" operator="lessThan">
      <formula>0</formula>
    </cfRule>
  </conditionalFormatting>
  <conditionalFormatting sqref="O528:O531">
    <cfRule type="cellIs" dxfId="2799" priority="710" operator="lessThan">
      <formula>0</formula>
    </cfRule>
  </conditionalFormatting>
  <conditionalFormatting sqref="P540 P535:P538">
    <cfRule type="cellIs" dxfId="2798" priority="708" operator="lessThan">
      <formula>0</formula>
    </cfRule>
  </conditionalFormatting>
  <conditionalFormatting sqref="P539">
    <cfRule type="cellIs" dxfId="2797" priority="706" operator="lessThan">
      <formula>0</formula>
    </cfRule>
  </conditionalFormatting>
  <conditionalFormatting sqref="B527">
    <cfRule type="cellIs" dxfId="2796" priority="709" operator="lessThan">
      <formula>0</formula>
    </cfRule>
  </conditionalFormatting>
  <conditionalFormatting sqref="O534">
    <cfRule type="cellIs" dxfId="2795" priority="707" operator="lessThan">
      <formula>0</formula>
    </cfRule>
  </conditionalFormatting>
  <conditionalFormatting sqref="O535:O538">
    <cfRule type="cellIs" dxfId="2794" priority="704" operator="lessThan">
      <formula>0</formula>
    </cfRule>
  </conditionalFormatting>
  <conditionalFormatting sqref="P539">
    <cfRule type="cellIs" dxfId="2793" priority="705" operator="lessThan">
      <formula>0</formula>
    </cfRule>
  </conditionalFormatting>
  <conditionalFormatting sqref="O563:O565 O567">
    <cfRule type="cellIs" dxfId="2792" priority="702" operator="lessThan">
      <formula>0</formula>
    </cfRule>
  </conditionalFormatting>
  <conditionalFormatting sqref="P563:P565">
    <cfRule type="cellIs" dxfId="2791" priority="703" operator="lessThan">
      <formula>0</formula>
    </cfRule>
  </conditionalFormatting>
  <conditionalFormatting sqref="C565:I565">
    <cfRule type="cellIs" dxfId="2790" priority="695" operator="lessThan">
      <formula>0</formula>
    </cfRule>
  </conditionalFormatting>
  <conditionalFormatting sqref="C563:I565">
    <cfRule type="cellIs" dxfId="2789" priority="694" operator="lessThan">
      <formula>0</formula>
    </cfRule>
  </conditionalFormatting>
  <conditionalFormatting sqref="B562">
    <cfRule type="cellIs" dxfId="2788" priority="696" operator="lessThan">
      <formula>0</formula>
    </cfRule>
  </conditionalFormatting>
  <conditionalFormatting sqref="J563:N565">
    <cfRule type="cellIs" dxfId="2787" priority="700" operator="lessThan">
      <formula>0</formula>
    </cfRule>
  </conditionalFormatting>
  <conditionalFormatting sqref="O569:O572">
    <cfRule type="cellIs" dxfId="2786" priority="680" operator="lessThan">
      <formula>0</formula>
    </cfRule>
  </conditionalFormatting>
  <conditionalFormatting sqref="P566:P567">
    <cfRule type="cellIs" dxfId="2785" priority="697" operator="lessThan">
      <formula>0</formula>
    </cfRule>
  </conditionalFormatting>
  <conditionalFormatting sqref="P566:P567">
    <cfRule type="cellIs" dxfId="2784" priority="698" operator="lessThan">
      <formula>0</formula>
    </cfRule>
  </conditionalFormatting>
  <conditionalFormatting sqref="J564">
    <cfRule type="cellIs" dxfId="2783" priority="699" operator="lessThan">
      <formula>0</formula>
    </cfRule>
  </conditionalFormatting>
  <conditionalFormatting sqref="J565:N565 K563:N564">
    <cfRule type="cellIs" dxfId="2782" priority="701" operator="lessThan">
      <formula>0</formula>
    </cfRule>
  </conditionalFormatting>
  <conditionalFormatting sqref="I570 K569:N570 C571:N572">
    <cfRule type="cellIs" dxfId="2781" priority="679" operator="lessThan">
      <formula>0</formula>
    </cfRule>
  </conditionalFormatting>
  <conditionalFormatting sqref="C564:I564">
    <cfRule type="cellIs" dxfId="2780" priority="693" operator="lessThan">
      <formula>0</formula>
    </cfRule>
  </conditionalFormatting>
  <conditionalFormatting sqref="H569">
    <cfRule type="cellIs" dxfId="2779" priority="671" operator="lessThan">
      <formula>0</formula>
    </cfRule>
  </conditionalFormatting>
  <conditionalFormatting sqref="H570:H572">
    <cfRule type="cellIs" dxfId="2778" priority="673" operator="lessThan">
      <formula>0</formula>
    </cfRule>
  </conditionalFormatting>
  <conditionalFormatting sqref="P572">
    <cfRule type="cellIs" dxfId="2777" priority="674" operator="lessThan">
      <formula>0</formula>
    </cfRule>
  </conditionalFormatting>
  <conditionalFormatting sqref="I569">
    <cfRule type="cellIs" dxfId="2776" priority="677" operator="lessThan">
      <formula>0</formula>
    </cfRule>
  </conditionalFormatting>
  <conditionalFormatting sqref="C570:J570">
    <cfRule type="cellIs" dxfId="2775" priority="676" operator="lessThan">
      <formula>0</formula>
    </cfRule>
  </conditionalFormatting>
  <conditionalFormatting sqref="B568">
    <cfRule type="cellIs" dxfId="2774" priority="670" operator="lessThan">
      <formula>0</formula>
    </cfRule>
  </conditionalFormatting>
  <conditionalFormatting sqref="B556">
    <cfRule type="cellIs" dxfId="2773" priority="658" operator="lessThan">
      <formula>0</formula>
    </cfRule>
  </conditionalFormatting>
  <conditionalFormatting sqref="B556">
    <cfRule type="cellIs" dxfId="2772" priority="657" operator="lessThan">
      <formula>0</formula>
    </cfRule>
  </conditionalFormatting>
  <conditionalFormatting sqref="B612">
    <cfRule type="cellIs" dxfId="2771" priority="645" operator="lessThan">
      <formula>0</formula>
    </cfRule>
  </conditionalFormatting>
  <conditionalFormatting sqref="B549">
    <cfRule type="cellIs" dxfId="2770" priority="655" operator="lessThan">
      <formula>0</formula>
    </cfRule>
  </conditionalFormatting>
  <conditionalFormatting sqref="B549">
    <cfRule type="cellIs" dxfId="2769" priority="656" operator="lessThan">
      <formula>0</formula>
    </cfRule>
  </conditionalFormatting>
  <conditionalFormatting sqref="B567">
    <cfRule type="cellIs" dxfId="2768" priority="653" operator="lessThan">
      <formula>0</formula>
    </cfRule>
  </conditionalFormatting>
  <conditionalFormatting sqref="B567">
    <cfRule type="cellIs" dxfId="2767" priority="654" operator="lessThan">
      <formula>0</formula>
    </cfRule>
  </conditionalFormatting>
  <conditionalFormatting sqref="B588 O588:P589 O593:P593 P590:P592 P594:P595 O596:P597 C600:N600 J603:P603 C605:P607 N608:P608 C618:N618 I619:N625 C620:H623 I609:P611 C613:P616 C625:H625 P604 J602:N602 P598:P602 B627:N630 B663:N666 O612:P612 B612 O617:P626">
    <cfRule type="cellIs" dxfId="2766" priority="652" operator="lessThan">
      <formula>0</formula>
    </cfRule>
  </conditionalFormatting>
  <conditionalFormatting sqref="B596">
    <cfRule type="cellIs" dxfId="2765" priority="649" operator="lessThan">
      <formula>0</formula>
    </cfRule>
  </conditionalFormatting>
  <conditionalFormatting sqref="B589">
    <cfRule type="cellIs" dxfId="2764" priority="651" operator="lessThan">
      <formula>0</formula>
    </cfRule>
  </conditionalFormatting>
  <conditionalFormatting sqref="B593">
    <cfRule type="cellIs" dxfId="2763" priority="650" operator="lessThan">
      <formula>0</formula>
    </cfRule>
  </conditionalFormatting>
  <conditionalFormatting sqref="B617">
    <cfRule type="cellIs" dxfId="2762" priority="648" operator="lessThan">
      <formula>0</formula>
    </cfRule>
  </conditionalFormatting>
  <conditionalFormatting sqref="B626">
    <cfRule type="cellIs" dxfId="2761" priority="647" operator="lessThan">
      <formula>0</formula>
    </cfRule>
  </conditionalFormatting>
  <conditionalFormatting sqref="I629:P629 O627:P628 O630:P630">
    <cfRule type="cellIs" dxfId="2760" priority="646" operator="lessThan">
      <formula>0</formula>
    </cfRule>
  </conditionalFormatting>
  <conditionalFormatting sqref="O612">
    <cfRule type="cellIs" dxfId="2759" priority="643" operator="lessThan">
      <formula>0</formula>
    </cfRule>
  </conditionalFormatting>
  <conditionalFormatting sqref="O612">
    <cfRule type="cellIs" dxfId="2758" priority="644" operator="lessThan">
      <formula>0</formula>
    </cfRule>
  </conditionalFormatting>
  <conditionalFormatting sqref="O398:P398 P399:P401">
    <cfRule type="cellIs" dxfId="2757" priority="630" operator="lessThan">
      <formula>0</formula>
    </cfRule>
  </conditionalFormatting>
  <conditionalFormatting sqref="B392">
    <cfRule type="cellIs" dxfId="2756" priority="631" operator="lessThan">
      <formula>0</formula>
    </cfRule>
  </conditionalFormatting>
  <conditionalFormatting sqref="O399:O401">
    <cfRule type="cellIs" dxfId="2755" priority="628" operator="lessThan">
      <formula>0</formula>
    </cfRule>
  </conditionalFormatting>
  <conditionalFormatting sqref="O398">
    <cfRule type="cellIs" dxfId="2754" priority="629" operator="lessThan">
      <formula>0</formula>
    </cfRule>
  </conditionalFormatting>
  <conditionalFormatting sqref="P402">
    <cfRule type="cellIs" dxfId="2753" priority="626" operator="lessThan">
      <formula>0</formula>
    </cfRule>
  </conditionalFormatting>
  <conditionalFormatting sqref="P403">
    <cfRule type="cellIs" dxfId="2752" priority="627" operator="lessThan">
      <formula>0</formula>
    </cfRule>
  </conditionalFormatting>
  <conditionalFormatting sqref="B398">
    <cfRule type="cellIs" dxfId="2751" priority="624" operator="lessThan">
      <formula>0</formula>
    </cfRule>
  </conditionalFormatting>
  <conditionalFormatting sqref="P402">
    <cfRule type="cellIs" dxfId="2750" priority="625" operator="lessThan">
      <formula>0</formula>
    </cfRule>
  </conditionalFormatting>
  <conditionalFormatting sqref="C602:I602">
    <cfRule type="cellIs" dxfId="2749" priority="642" operator="lessThan">
      <formula>0</formula>
    </cfRule>
  </conditionalFormatting>
  <conditionalFormatting sqref="C603:I603">
    <cfRule type="cellIs" dxfId="2748" priority="641" operator="lessThan">
      <formula>0</formula>
    </cfRule>
  </conditionalFormatting>
  <conditionalFormatting sqref="C608:M608">
    <cfRule type="cellIs" dxfId="2747" priority="640" operator="lessThan">
      <formula>0</formula>
    </cfRule>
  </conditionalFormatting>
  <conditionalFormatting sqref="C597:N597">
    <cfRule type="cellIs" dxfId="2746" priority="639" operator="lessThan">
      <formula>0</formula>
    </cfRule>
  </conditionalFormatting>
  <conditionalFormatting sqref="O600">
    <cfRule type="cellIs" dxfId="2745" priority="638" operator="lessThan">
      <formula>0</formula>
    </cfRule>
  </conditionalFormatting>
  <conditionalFormatting sqref="O393:O395">
    <cfRule type="cellIs" dxfId="2744" priority="635" operator="lessThan">
      <formula>0</formula>
    </cfRule>
  </conditionalFormatting>
  <conditionalFormatting sqref="P396">
    <cfRule type="cellIs" dxfId="2743" priority="632" operator="lessThan">
      <formula>0</formula>
    </cfRule>
  </conditionalFormatting>
  <conditionalFormatting sqref="P397">
    <cfRule type="cellIs" dxfId="2742" priority="634" operator="lessThan">
      <formula>0</formula>
    </cfRule>
  </conditionalFormatting>
  <conditionalFormatting sqref="O392:P392 P393:P395">
    <cfRule type="cellIs" dxfId="2741" priority="637" operator="lessThan">
      <formula>0</formula>
    </cfRule>
  </conditionalFormatting>
  <conditionalFormatting sqref="O392">
    <cfRule type="cellIs" dxfId="2740" priority="636" operator="lessThan">
      <formula>0</formula>
    </cfRule>
  </conditionalFormatting>
  <conditionalFormatting sqref="P396">
    <cfRule type="cellIs" dxfId="2739" priority="633" operator="lessThan">
      <formula>0</formula>
    </cfRule>
  </conditionalFormatting>
  <conditionalFormatting sqref="N341">
    <cfRule type="cellIs" dxfId="2738" priority="599" operator="lessThan">
      <formula>0</formula>
    </cfRule>
  </conditionalFormatting>
  <conditionalFormatting sqref="N347">
    <cfRule type="cellIs" dxfId="2737" priority="598" operator="lessThan">
      <formula>0</formula>
    </cfRule>
  </conditionalFormatting>
  <conditionalFormatting sqref="N353">
    <cfRule type="cellIs" dxfId="2736" priority="597" operator="lessThan">
      <formula>0</formula>
    </cfRule>
  </conditionalFormatting>
  <conditionalFormatting sqref="N335">
    <cfRule type="cellIs" dxfId="2735" priority="596" operator="lessThan">
      <formula>0</formula>
    </cfRule>
  </conditionalFormatting>
  <conditionalFormatting sqref="B352">
    <cfRule type="cellIs" dxfId="2734" priority="580" operator="lessThan">
      <formula>0</formula>
    </cfRule>
  </conditionalFormatting>
  <conditionalFormatting sqref="B546">
    <cfRule type="cellIs" dxfId="2733" priority="590" operator="lessThan">
      <formula>0</formula>
    </cfRule>
  </conditionalFormatting>
  <conditionalFormatting sqref="B347:B348">
    <cfRule type="cellIs" dxfId="2732" priority="585" operator="lessThan">
      <formula>0</formula>
    </cfRule>
  </conditionalFormatting>
  <conditionalFormatting sqref="B353:B354">
    <cfRule type="cellIs" dxfId="2731" priority="582" operator="lessThan">
      <formula>0</formula>
    </cfRule>
  </conditionalFormatting>
  <conditionalFormatting sqref="C327:M330">
    <cfRule type="cellIs" dxfId="2730" priority="595" operator="lessThan">
      <formula>0</formula>
    </cfRule>
  </conditionalFormatting>
  <conditionalFormatting sqref="B404">
    <cfRule type="cellIs" dxfId="2729" priority="594" operator="lessThan">
      <formula>0</formula>
    </cfRule>
  </conditionalFormatting>
  <conditionalFormatting sqref="B404">
    <cfRule type="cellIs" dxfId="2728" priority="593" operator="lessThan">
      <formula>0</formula>
    </cfRule>
  </conditionalFormatting>
  <conditionalFormatting sqref="B367 B373 B357:B361 B351:B355 B345:B349 B339:B343 B333:B337 B327:B331">
    <cfRule type="cellIs" dxfId="2727" priority="592" operator="lessThan">
      <formula>0</formula>
    </cfRule>
  </conditionalFormatting>
  <conditionalFormatting sqref="B335:B336">
    <cfRule type="cellIs" dxfId="2726" priority="588" operator="lessThan">
      <formula>0</formula>
    </cfRule>
  </conditionalFormatting>
  <conditionalFormatting sqref="B333">
    <cfRule type="cellIs" dxfId="2725" priority="587" operator="lessThan">
      <formula>0</formula>
    </cfRule>
  </conditionalFormatting>
  <conditionalFormatting sqref="B543:B545">
    <cfRule type="cellIs" dxfId="2724" priority="591" operator="lessThan">
      <formula>0</formula>
    </cfRule>
  </conditionalFormatting>
  <conditionalFormatting sqref="B542">
    <cfRule type="cellIs" dxfId="2723" priority="589" operator="lessThan">
      <formula>0</formula>
    </cfRule>
  </conditionalFormatting>
  <conditionalFormatting sqref="B373">
    <cfRule type="cellIs" dxfId="2722" priority="576" operator="lessThan">
      <formula>0</formula>
    </cfRule>
  </conditionalFormatting>
  <conditionalFormatting sqref="B334">
    <cfRule type="cellIs" dxfId="2721" priority="586" operator="lessThan">
      <formula>0</formula>
    </cfRule>
  </conditionalFormatting>
  <conditionalFormatting sqref="B345">
    <cfRule type="cellIs" dxfId="2720" priority="584" operator="lessThan">
      <formula>0</formula>
    </cfRule>
  </conditionalFormatting>
  <conditionalFormatting sqref="B346">
    <cfRule type="cellIs" dxfId="2719" priority="583" operator="lessThan">
      <formula>0</formula>
    </cfRule>
  </conditionalFormatting>
  <conditionalFormatting sqref="B351">
    <cfRule type="cellIs" dxfId="2718" priority="581" operator="lessThan">
      <formula>0</formula>
    </cfRule>
  </conditionalFormatting>
  <conditionalFormatting sqref="B359:B360">
    <cfRule type="cellIs" dxfId="2717" priority="579" operator="lessThan">
      <formula>0</formula>
    </cfRule>
  </conditionalFormatting>
  <conditionalFormatting sqref="B357">
    <cfRule type="cellIs" dxfId="2716" priority="578" operator="lessThan">
      <formula>0</formula>
    </cfRule>
  </conditionalFormatting>
  <conditionalFormatting sqref="B358">
    <cfRule type="cellIs" dxfId="2715" priority="577" operator="lessThan">
      <formula>0</formula>
    </cfRule>
  </conditionalFormatting>
  <conditionalFormatting sqref="B367">
    <cfRule type="cellIs" dxfId="2714" priority="575" operator="lessThan">
      <formula>0</formula>
    </cfRule>
  </conditionalFormatting>
  <conditionalFormatting sqref="B361">
    <cfRule type="cellIs" dxfId="2713" priority="574" operator="lessThan">
      <formula>0</formula>
    </cfRule>
  </conditionalFormatting>
  <conditionalFormatting sqref="B355">
    <cfRule type="cellIs" dxfId="2712" priority="573" operator="lessThan">
      <formula>0</formula>
    </cfRule>
  </conditionalFormatting>
  <conditionalFormatting sqref="B349">
    <cfRule type="cellIs" dxfId="2711" priority="572" operator="lessThan">
      <formula>0</formula>
    </cfRule>
  </conditionalFormatting>
  <conditionalFormatting sqref="B337">
    <cfRule type="cellIs" dxfId="2710" priority="571" operator="lessThan">
      <formula>0</formula>
    </cfRule>
  </conditionalFormatting>
  <conditionalFormatting sqref="B579:B582">
    <cfRule type="cellIs" dxfId="2709" priority="566" operator="lessThan">
      <formula>0</formula>
    </cfRule>
  </conditionalFormatting>
  <conditionalFormatting sqref="B574:B577">
    <cfRule type="cellIs" dxfId="2708" priority="569" operator="lessThan">
      <formula>0</formula>
    </cfRule>
  </conditionalFormatting>
  <conditionalFormatting sqref="B575">
    <cfRule type="cellIs" dxfId="2707" priority="568" operator="lessThan">
      <formula>0</formula>
    </cfRule>
  </conditionalFormatting>
  <conditionalFormatting sqref="B576:B577">
    <cfRule type="cellIs" dxfId="2706" priority="570" operator="lessThan">
      <formula>0</formula>
    </cfRule>
  </conditionalFormatting>
  <conditionalFormatting sqref="B586:B587">
    <cfRule type="cellIs" dxfId="2705" priority="564" operator="lessThan">
      <formula>0</formula>
    </cfRule>
  </conditionalFormatting>
  <conditionalFormatting sqref="B580">
    <cfRule type="cellIs" dxfId="2704" priority="565" operator="lessThan">
      <formula>0</formula>
    </cfRule>
  </conditionalFormatting>
  <conditionalFormatting sqref="B581:B582">
    <cfRule type="cellIs" dxfId="2703" priority="567" operator="lessThan">
      <formula>0</formula>
    </cfRule>
  </conditionalFormatting>
  <conditionalFormatting sqref="B584:B587">
    <cfRule type="cellIs" dxfId="2702" priority="563" operator="lessThan">
      <formula>0</formula>
    </cfRule>
  </conditionalFormatting>
  <conditionalFormatting sqref="B585">
    <cfRule type="cellIs" dxfId="2701" priority="562" operator="lessThan">
      <formula>0</formula>
    </cfRule>
  </conditionalFormatting>
  <conditionalFormatting sqref="B341:B342">
    <cfRule type="cellIs" dxfId="2700" priority="557" operator="lessThan">
      <formula>0</formula>
    </cfRule>
  </conditionalFormatting>
  <conditionalFormatting sqref="B331">
    <cfRule type="cellIs" dxfId="2699" priority="558" operator="lessThan">
      <formula>0</formula>
    </cfRule>
  </conditionalFormatting>
  <conditionalFormatting sqref="B369:N369">
    <cfRule type="cellIs" dxfId="2698" priority="500" operator="lessThan">
      <formula>0</formula>
    </cfRule>
  </conditionalFormatting>
  <conditionalFormatting sqref="B363:N363">
    <cfRule type="cellIs" dxfId="2697" priority="511" operator="lessThan">
      <formula>0</formula>
    </cfRule>
  </conditionalFormatting>
  <conditionalFormatting sqref="B363:N363">
    <cfRule type="cellIs" dxfId="2696" priority="510" operator="lessThan">
      <formula>0</formula>
    </cfRule>
  </conditionalFormatting>
  <conditionalFormatting sqref="B329:B330">
    <cfRule type="cellIs" dxfId="2695" priority="561" operator="lessThan">
      <formula>0</formula>
    </cfRule>
  </conditionalFormatting>
  <conditionalFormatting sqref="B327">
    <cfRule type="cellIs" dxfId="2694" priority="560" operator="lessThan">
      <formula>0</formula>
    </cfRule>
  </conditionalFormatting>
  <conditionalFormatting sqref="B328">
    <cfRule type="cellIs" dxfId="2693" priority="559" operator="lessThan">
      <formula>0</formula>
    </cfRule>
  </conditionalFormatting>
  <conditionalFormatting sqref="B339">
    <cfRule type="cellIs" dxfId="2692" priority="556" operator="lessThan">
      <formula>0</formula>
    </cfRule>
  </conditionalFormatting>
  <conditionalFormatting sqref="B340">
    <cfRule type="cellIs" dxfId="2691" priority="555" operator="lessThan">
      <formula>0</formula>
    </cfRule>
  </conditionalFormatting>
  <conditionalFormatting sqref="B343">
    <cfRule type="cellIs" dxfId="2690" priority="554" operator="lessThan">
      <formula>0</formula>
    </cfRule>
  </conditionalFormatting>
  <conditionalFormatting sqref="B551:B554">
    <cfRule type="cellIs" dxfId="2689" priority="552" operator="lessThan">
      <formula>0</formula>
    </cfRule>
  </conditionalFormatting>
  <conditionalFormatting sqref="B552">
    <cfRule type="cellIs" dxfId="2688" priority="551" operator="lessThan">
      <formula>0</formula>
    </cfRule>
  </conditionalFormatting>
  <conditionalFormatting sqref="B553:B554">
    <cfRule type="cellIs" dxfId="2687" priority="553" operator="lessThan">
      <formula>0</formula>
    </cfRule>
  </conditionalFormatting>
  <conditionalFormatting sqref="B561">
    <cfRule type="cellIs" dxfId="2686" priority="546" operator="lessThan">
      <formula>0</formula>
    </cfRule>
  </conditionalFormatting>
  <conditionalFormatting sqref="B561">
    <cfRule type="cellIs" dxfId="2685" priority="547" operator="lessThan">
      <formula>0</formula>
    </cfRule>
  </conditionalFormatting>
  <conditionalFormatting sqref="B557:B560">
    <cfRule type="cellIs" dxfId="2684" priority="549" operator="lessThan">
      <formula>0</formula>
    </cfRule>
  </conditionalFormatting>
  <conditionalFormatting sqref="B558">
    <cfRule type="cellIs" dxfId="2683" priority="548" operator="lessThan">
      <formula>0</formula>
    </cfRule>
  </conditionalFormatting>
  <conditionalFormatting sqref="B559:B560">
    <cfRule type="cellIs" dxfId="2682" priority="550" operator="lessThan">
      <formula>0</formula>
    </cfRule>
  </conditionalFormatting>
  <conditionalFormatting sqref="N366">
    <cfRule type="cellIs" dxfId="2681" priority="505" operator="lessThan">
      <formula>0</formula>
    </cfRule>
  </conditionalFormatting>
  <conditionalFormatting sqref="B369:N369">
    <cfRule type="cellIs" dxfId="2680" priority="503" operator="lessThan">
      <formula>0</formula>
    </cfRule>
  </conditionalFormatting>
  <conditionalFormatting sqref="B529:B531">
    <cfRule type="cellIs" dxfId="2679" priority="545" operator="lessThan">
      <formula>0</formula>
    </cfRule>
  </conditionalFormatting>
  <conditionalFormatting sqref="B532">
    <cfRule type="cellIs" dxfId="2678" priority="544" operator="lessThan">
      <formula>0</formula>
    </cfRule>
  </conditionalFormatting>
  <conditionalFormatting sqref="B528">
    <cfRule type="cellIs" dxfId="2677" priority="543" operator="lessThan">
      <formula>0</formula>
    </cfRule>
  </conditionalFormatting>
  <conditionalFormatting sqref="B565:B566">
    <cfRule type="cellIs" dxfId="2676" priority="542" operator="lessThan">
      <formula>0</formula>
    </cfRule>
  </conditionalFormatting>
  <conditionalFormatting sqref="B563:B566">
    <cfRule type="cellIs" dxfId="2675" priority="541" operator="lessThan">
      <formula>0</formula>
    </cfRule>
  </conditionalFormatting>
  <conditionalFormatting sqref="B571:B572">
    <cfRule type="cellIs" dxfId="2674" priority="536" operator="lessThan">
      <formula>0</formula>
    </cfRule>
  </conditionalFormatting>
  <conditionalFormatting sqref="B564">
    <cfRule type="cellIs" dxfId="2673" priority="540" operator="lessThan">
      <formula>0</formula>
    </cfRule>
  </conditionalFormatting>
  <conditionalFormatting sqref="B569:B572">
    <cfRule type="cellIs" dxfId="2672" priority="535" operator="lessThan">
      <formula>0</formula>
    </cfRule>
  </conditionalFormatting>
  <conditionalFormatting sqref="B570">
    <cfRule type="cellIs" dxfId="2671" priority="534" operator="lessThan">
      <formula>0</formula>
    </cfRule>
  </conditionalFormatting>
  <conditionalFormatting sqref="B600 B605:B607 B618 B620:B623 B613:B616 B625">
    <cfRule type="cellIs" dxfId="2670" priority="530" operator="lessThan">
      <formula>0</formula>
    </cfRule>
  </conditionalFormatting>
  <conditionalFormatting sqref="N354">
    <cfRule type="cellIs" dxfId="2669" priority="515" operator="lessThan">
      <formula>0</formula>
    </cfRule>
  </conditionalFormatting>
  <conditionalFormatting sqref="N348">
    <cfRule type="cellIs" dxfId="2668" priority="516" operator="lessThan">
      <formula>0</formula>
    </cfRule>
  </conditionalFormatting>
  <conditionalFormatting sqref="B363:N363">
    <cfRule type="cellIs" dxfId="2667" priority="513" operator="lessThan">
      <formula>0</formula>
    </cfRule>
  </conditionalFormatting>
  <conditionalFormatting sqref="N360">
    <cfRule type="cellIs" dxfId="2666" priority="514" operator="lessThan">
      <formula>0</formula>
    </cfRule>
  </conditionalFormatting>
  <conditionalFormatting sqref="B363:N363">
    <cfRule type="cellIs" dxfId="2665" priority="512" operator="lessThan">
      <formula>0</formula>
    </cfRule>
  </conditionalFormatting>
  <conditionalFormatting sqref="B363:N363">
    <cfRule type="cellIs" dxfId="2664" priority="509" operator="lessThan">
      <formula>0</formula>
    </cfRule>
  </conditionalFormatting>
  <conditionalFormatting sqref="B602">
    <cfRule type="cellIs" dxfId="2663" priority="529" operator="lessThan">
      <formula>0</formula>
    </cfRule>
  </conditionalFormatting>
  <conditionalFormatting sqref="B603">
    <cfRule type="cellIs" dxfId="2662" priority="528" operator="lessThan">
      <formula>0</formula>
    </cfRule>
  </conditionalFormatting>
  <conditionalFormatting sqref="B608">
    <cfRule type="cellIs" dxfId="2661" priority="527" operator="lessThan">
      <formula>0</formula>
    </cfRule>
  </conditionalFormatting>
  <conditionalFormatting sqref="B597">
    <cfRule type="cellIs" dxfId="2660" priority="526" operator="lessThan">
      <formula>0</formula>
    </cfRule>
  </conditionalFormatting>
  <conditionalFormatting sqref="B327:B330">
    <cfRule type="cellIs" dxfId="2659" priority="519" operator="lessThan">
      <formula>0</formula>
    </cfRule>
  </conditionalFormatting>
  <conditionalFormatting sqref="N336">
    <cfRule type="cellIs" dxfId="2658" priority="518" operator="lessThan">
      <formula>0</formula>
    </cfRule>
  </conditionalFormatting>
  <conditionalFormatting sqref="N342">
    <cfRule type="cellIs" dxfId="2657" priority="517" operator="lessThan">
      <formula>0</formula>
    </cfRule>
  </conditionalFormatting>
  <conditionalFormatting sqref="B363:N363">
    <cfRule type="cellIs" dxfId="2656" priority="508" operator="lessThan">
      <formula>0</formula>
    </cfRule>
  </conditionalFormatting>
  <conditionalFormatting sqref="B363:N363">
    <cfRule type="cellIs" dxfId="2655" priority="507" operator="lessThan">
      <formula>0</formula>
    </cfRule>
  </conditionalFormatting>
  <conditionalFormatting sqref="B363:N363">
    <cfRule type="cellIs" dxfId="2654" priority="506" operator="lessThan">
      <formula>0</formula>
    </cfRule>
  </conditionalFormatting>
  <conditionalFormatting sqref="B369:N369">
    <cfRule type="cellIs" dxfId="2653" priority="501" operator="lessThan">
      <formula>0</formula>
    </cfRule>
  </conditionalFormatting>
  <conditionalFormatting sqref="B369:N369">
    <cfRule type="cellIs" dxfId="2652" priority="504" operator="lessThan">
      <formula>0</formula>
    </cfRule>
  </conditionalFormatting>
  <conditionalFormatting sqref="B369:N369">
    <cfRule type="cellIs" dxfId="2651" priority="499" operator="lessThan">
      <formula>0</formula>
    </cfRule>
  </conditionalFormatting>
  <conditionalFormatting sqref="B369:N369">
    <cfRule type="cellIs" dxfId="2650" priority="502" operator="lessThan">
      <formula>0</formula>
    </cfRule>
  </conditionalFormatting>
  <conditionalFormatting sqref="B369:N369">
    <cfRule type="cellIs" dxfId="2649" priority="497" operator="lessThan">
      <formula>0</formula>
    </cfRule>
  </conditionalFormatting>
  <conditionalFormatting sqref="B369:N369">
    <cfRule type="cellIs" dxfId="2648" priority="498" operator="lessThan">
      <formula>0</formula>
    </cfRule>
  </conditionalFormatting>
  <conditionalFormatting sqref="B375:N375">
    <cfRule type="cellIs" dxfId="2647" priority="495" operator="lessThan">
      <formula>0</formula>
    </cfRule>
  </conditionalFormatting>
  <conditionalFormatting sqref="N372">
    <cfRule type="cellIs" dxfId="2646" priority="496" operator="lessThan">
      <formula>0</formula>
    </cfRule>
  </conditionalFormatting>
  <conditionalFormatting sqref="B375:N375">
    <cfRule type="cellIs" dxfId="2645" priority="494" operator="lessThan">
      <formula>0</formula>
    </cfRule>
  </conditionalFormatting>
  <conditionalFormatting sqref="B375:N375">
    <cfRule type="cellIs" dxfId="2644" priority="493" operator="lessThan">
      <formula>0</formula>
    </cfRule>
  </conditionalFormatting>
  <conditionalFormatting sqref="B375:N375">
    <cfRule type="cellIs" dxfId="2643" priority="492" operator="lessThan">
      <formula>0</formula>
    </cfRule>
  </conditionalFormatting>
  <conditionalFormatting sqref="B375:N375">
    <cfRule type="cellIs" dxfId="2642" priority="491" operator="lessThan">
      <formula>0</formula>
    </cfRule>
  </conditionalFormatting>
  <conditionalFormatting sqref="B375:N375">
    <cfRule type="cellIs" dxfId="2641" priority="490" operator="lessThan">
      <formula>0</formula>
    </cfRule>
  </conditionalFormatting>
  <conditionalFormatting sqref="B375:N375">
    <cfRule type="cellIs" dxfId="2640" priority="489" operator="lessThan">
      <formula>0</formula>
    </cfRule>
  </conditionalFormatting>
  <conditionalFormatting sqref="B375:N375">
    <cfRule type="cellIs" dxfId="2639" priority="488" operator="lessThan">
      <formula>0</formula>
    </cfRule>
  </conditionalFormatting>
  <conditionalFormatting sqref="N378">
    <cfRule type="cellIs" dxfId="2638" priority="487" operator="lessThan">
      <formula>0</formula>
    </cfRule>
  </conditionalFormatting>
  <conditionalFormatting sqref="N331">
    <cfRule type="cellIs" dxfId="2637" priority="486" operator="lessThan">
      <formula>0</formula>
    </cfRule>
  </conditionalFormatting>
  <conditionalFormatting sqref="N337">
    <cfRule type="cellIs" dxfId="2636" priority="485" operator="lessThan">
      <formula>0</formula>
    </cfRule>
  </conditionalFormatting>
  <conditionalFormatting sqref="N337">
    <cfRule type="cellIs" dxfId="2635" priority="484" operator="lessThan">
      <formula>0</formula>
    </cfRule>
  </conditionalFormatting>
  <conditionalFormatting sqref="N343">
    <cfRule type="cellIs" dxfId="2634" priority="483" operator="lessThan">
      <formula>0</formula>
    </cfRule>
  </conditionalFormatting>
  <conditionalFormatting sqref="N343">
    <cfRule type="cellIs" dxfId="2633" priority="482" operator="lessThan">
      <formula>0</formula>
    </cfRule>
  </conditionalFormatting>
  <conditionalFormatting sqref="N349">
    <cfRule type="cellIs" dxfId="2632" priority="481" operator="lessThan">
      <formula>0</formula>
    </cfRule>
  </conditionalFormatting>
  <conditionalFormatting sqref="N349">
    <cfRule type="cellIs" dxfId="2631" priority="480" operator="lessThan">
      <formula>0</formula>
    </cfRule>
  </conditionalFormatting>
  <conditionalFormatting sqref="N355">
    <cfRule type="cellIs" dxfId="2630" priority="479" operator="lessThan">
      <formula>0</formula>
    </cfRule>
  </conditionalFormatting>
  <conditionalFormatting sqref="N355">
    <cfRule type="cellIs" dxfId="2629" priority="478" operator="lessThan">
      <formula>0</formula>
    </cfRule>
  </conditionalFormatting>
  <conditionalFormatting sqref="N361">
    <cfRule type="cellIs" dxfId="2628" priority="477" operator="lessThan">
      <formula>0</formula>
    </cfRule>
  </conditionalFormatting>
  <conditionalFormatting sqref="N361">
    <cfRule type="cellIs" dxfId="2627" priority="476" operator="lessThan">
      <formula>0</formula>
    </cfRule>
  </conditionalFormatting>
  <conditionalFormatting sqref="N367">
    <cfRule type="cellIs" dxfId="2626" priority="475" operator="lessThan">
      <formula>0</formula>
    </cfRule>
  </conditionalFormatting>
  <conditionalFormatting sqref="N367">
    <cfRule type="cellIs" dxfId="2625" priority="474" operator="lessThan">
      <formula>0</formula>
    </cfRule>
  </conditionalFormatting>
  <conditionalFormatting sqref="N373">
    <cfRule type="cellIs" dxfId="2624" priority="473" operator="lessThan">
      <formula>0</formula>
    </cfRule>
  </conditionalFormatting>
  <conditionalFormatting sqref="N373">
    <cfRule type="cellIs" dxfId="2623" priority="472" operator="lessThan">
      <formula>0</formula>
    </cfRule>
  </conditionalFormatting>
  <conditionalFormatting sqref="C385:M385">
    <cfRule type="cellIs" dxfId="2622" priority="471" operator="lessThan">
      <formula>0</formula>
    </cfRule>
  </conditionalFormatting>
  <conditionalFormatting sqref="C385:M385">
    <cfRule type="cellIs" dxfId="2621" priority="470" operator="lessThan">
      <formula>0</formula>
    </cfRule>
  </conditionalFormatting>
  <conditionalFormatting sqref="H385">
    <cfRule type="cellIs" dxfId="2620" priority="469" operator="lessThan">
      <formula>0</formula>
    </cfRule>
  </conditionalFormatting>
  <conditionalFormatting sqref="B385">
    <cfRule type="cellIs" dxfId="2619" priority="468" operator="lessThan">
      <formula>0</formula>
    </cfRule>
  </conditionalFormatting>
  <conditionalFormatting sqref="B385">
    <cfRule type="cellIs" dxfId="2618" priority="467" operator="lessThan">
      <formula>0</formula>
    </cfRule>
  </conditionalFormatting>
  <conditionalFormatting sqref="B381:N381">
    <cfRule type="cellIs" dxfId="2617" priority="466" operator="lessThan">
      <formula>0</formula>
    </cfRule>
  </conditionalFormatting>
  <conditionalFormatting sqref="B381:N381">
    <cfRule type="cellIs" dxfId="2616" priority="465" operator="lessThan">
      <formula>0</formula>
    </cfRule>
  </conditionalFormatting>
  <conditionalFormatting sqref="B381:N381">
    <cfRule type="cellIs" dxfId="2615" priority="464" operator="lessThan">
      <formula>0</formula>
    </cfRule>
  </conditionalFormatting>
  <conditionalFormatting sqref="B381:N381">
    <cfRule type="cellIs" dxfId="2614" priority="463" operator="lessThan">
      <formula>0</formula>
    </cfRule>
  </conditionalFormatting>
  <conditionalFormatting sqref="B381:N381">
    <cfRule type="cellIs" dxfId="2613" priority="462" operator="lessThan">
      <formula>0</formula>
    </cfRule>
  </conditionalFormatting>
  <conditionalFormatting sqref="B381:N381">
    <cfRule type="cellIs" dxfId="2612" priority="461" operator="lessThan">
      <formula>0</formula>
    </cfRule>
  </conditionalFormatting>
  <conditionalFormatting sqref="B381:N381">
    <cfRule type="cellIs" dxfId="2611" priority="460" operator="lessThan">
      <formula>0</formula>
    </cfRule>
  </conditionalFormatting>
  <conditionalFormatting sqref="B381:N381">
    <cfRule type="cellIs" dxfId="2610" priority="459" operator="lessThan">
      <formula>0</formula>
    </cfRule>
  </conditionalFormatting>
  <conditionalFormatting sqref="N384">
    <cfRule type="cellIs" dxfId="2609" priority="458" operator="lessThan">
      <formula>0</formula>
    </cfRule>
  </conditionalFormatting>
  <conditionalFormatting sqref="N385">
    <cfRule type="cellIs" dxfId="2608" priority="457" operator="lessThan">
      <formula>0</formula>
    </cfRule>
  </conditionalFormatting>
  <conditionalFormatting sqref="N385">
    <cfRule type="cellIs" dxfId="2607" priority="456" operator="lessThan">
      <formula>0</formula>
    </cfRule>
  </conditionalFormatting>
  <conditionalFormatting sqref="C391:M391">
    <cfRule type="cellIs" dxfId="2606" priority="455" operator="lessThan">
      <formula>0</formula>
    </cfRule>
  </conditionalFormatting>
  <conditionalFormatting sqref="C391:M391">
    <cfRule type="cellIs" dxfId="2605" priority="454" operator="lessThan">
      <formula>0</formula>
    </cfRule>
  </conditionalFormatting>
  <conditionalFormatting sqref="H391">
    <cfRule type="cellIs" dxfId="2604" priority="453" operator="lessThan">
      <formula>0</formula>
    </cfRule>
  </conditionalFormatting>
  <conditionalFormatting sqref="B391">
    <cfRule type="cellIs" dxfId="2603" priority="452" operator="lessThan">
      <formula>0</formula>
    </cfRule>
  </conditionalFormatting>
  <conditionalFormatting sqref="B391">
    <cfRule type="cellIs" dxfId="2602" priority="451" operator="lessThan">
      <formula>0</formula>
    </cfRule>
  </conditionalFormatting>
  <conditionalFormatting sqref="B387:N387">
    <cfRule type="cellIs" dxfId="2601" priority="450" operator="lessThan">
      <formula>0</formula>
    </cfRule>
  </conditionalFormatting>
  <conditionalFormatting sqref="B387:N387">
    <cfRule type="cellIs" dxfId="2600" priority="449" operator="lessThan">
      <formula>0</formula>
    </cfRule>
  </conditionalFormatting>
  <conditionalFormatting sqref="B387:N387">
    <cfRule type="cellIs" dxfId="2599" priority="448" operator="lessThan">
      <formula>0</formula>
    </cfRule>
  </conditionalFormatting>
  <conditionalFormatting sqref="B387:N387">
    <cfRule type="cellIs" dxfId="2598" priority="447" operator="lessThan">
      <formula>0</formula>
    </cfRule>
  </conditionalFormatting>
  <conditionalFormatting sqref="B387:N387">
    <cfRule type="cellIs" dxfId="2597" priority="446" operator="lessThan">
      <formula>0</formula>
    </cfRule>
  </conditionalFormatting>
  <conditionalFormatting sqref="B387:N387">
    <cfRule type="cellIs" dxfId="2596" priority="445" operator="lessThan">
      <formula>0</formula>
    </cfRule>
  </conditionalFormatting>
  <conditionalFormatting sqref="B387:N387">
    <cfRule type="cellIs" dxfId="2595" priority="444" operator="lessThan">
      <formula>0</formula>
    </cfRule>
  </conditionalFormatting>
  <conditionalFormatting sqref="B387:N387">
    <cfRule type="cellIs" dxfId="2594" priority="443" operator="lessThan">
      <formula>0</formula>
    </cfRule>
  </conditionalFormatting>
  <conditionalFormatting sqref="N390">
    <cfRule type="cellIs" dxfId="2593" priority="442" operator="lessThan">
      <formula>0</formula>
    </cfRule>
  </conditionalFormatting>
  <conditionalFormatting sqref="N391">
    <cfRule type="cellIs" dxfId="2592" priority="441" operator="lessThan">
      <formula>0</formula>
    </cfRule>
  </conditionalFormatting>
  <conditionalFormatting sqref="N391">
    <cfRule type="cellIs" dxfId="2591" priority="440" operator="lessThan">
      <formula>0</formula>
    </cfRule>
  </conditionalFormatting>
  <conditionalFormatting sqref="C397:M397">
    <cfRule type="cellIs" dxfId="2590" priority="439" operator="lessThan">
      <formula>0</formula>
    </cfRule>
  </conditionalFormatting>
  <conditionalFormatting sqref="C397:M397">
    <cfRule type="cellIs" dxfId="2589" priority="438" operator="lessThan">
      <formula>0</formula>
    </cfRule>
  </conditionalFormatting>
  <conditionalFormatting sqref="H397">
    <cfRule type="cellIs" dxfId="2588" priority="437" operator="lessThan">
      <formula>0</formula>
    </cfRule>
  </conditionalFormatting>
  <conditionalFormatting sqref="B397">
    <cfRule type="cellIs" dxfId="2587" priority="436" operator="lessThan">
      <formula>0</formula>
    </cfRule>
  </conditionalFormatting>
  <conditionalFormatting sqref="B397">
    <cfRule type="cellIs" dxfId="2586" priority="435" operator="lessThan">
      <formula>0</formula>
    </cfRule>
  </conditionalFormatting>
  <conditionalFormatting sqref="B393:N393">
    <cfRule type="cellIs" dxfId="2585" priority="434" operator="lessThan">
      <formula>0</formula>
    </cfRule>
  </conditionalFormatting>
  <conditionalFormatting sqref="B393:N393">
    <cfRule type="cellIs" dxfId="2584" priority="433" operator="lessThan">
      <formula>0</formula>
    </cfRule>
  </conditionalFormatting>
  <conditionalFormatting sqref="B393:N393">
    <cfRule type="cellIs" dxfId="2583" priority="432" operator="lessThan">
      <formula>0</formula>
    </cfRule>
  </conditionalFormatting>
  <conditionalFormatting sqref="B393:N393">
    <cfRule type="cellIs" dxfId="2582" priority="431" operator="lessThan">
      <formula>0</formula>
    </cfRule>
  </conditionalFormatting>
  <conditionalFormatting sqref="B393:N393">
    <cfRule type="cellIs" dxfId="2581" priority="430" operator="lessThan">
      <formula>0</formula>
    </cfRule>
  </conditionalFormatting>
  <conditionalFormatting sqref="B393:N393">
    <cfRule type="cellIs" dxfId="2580" priority="429" operator="lessThan">
      <formula>0</formula>
    </cfRule>
  </conditionalFormatting>
  <conditionalFormatting sqref="B393:N393">
    <cfRule type="cellIs" dxfId="2579" priority="428" operator="lessThan">
      <formula>0</formula>
    </cfRule>
  </conditionalFormatting>
  <conditionalFormatting sqref="B393:N393">
    <cfRule type="cellIs" dxfId="2578" priority="427" operator="lessThan">
      <formula>0</formula>
    </cfRule>
  </conditionalFormatting>
  <conditionalFormatting sqref="N396">
    <cfRule type="cellIs" dxfId="2577" priority="426" operator="lessThan">
      <formula>0</formula>
    </cfRule>
  </conditionalFormatting>
  <conditionalFormatting sqref="N397">
    <cfRule type="cellIs" dxfId="2576" priority="425" operator="lessThan">
      <formula>0</formula>
    </cfRule>
  </conditionalFormatting>
  <conditionalFormatting sqref="N397">
    <cfRule type="cellIs" dxfId="2575" priority="424" operator="lessThan">
      <formula>0</formula>
    </cfRule>
  </conditionalFormatting>
  <conditionalFormatting sqref="C403:M403">
    <cfRule type="cellIs" dxfId="2574" priority="423" operator="lessThan">
      <formula>0</formula>
    </cfRule>
  </conditionalFormatting>
  <conditionalFormatting sqref="C403:M403">
    <cfRule type="cellIs" dxfId="2573" priority="422" operator="lessThan">
      <formula>0</formula>
    </cfRule>
  </conditionalFormatting>
  <conditionalFormatting sqref="H403">
    <cfRule type="cellIs" dxfId="2572" priority="421" operator="lessThan">
      <formula>0</formula>
    </cfRule>
  </conditionalFormatting>
  <conditionalFormatting sqref="B403">
    <cfRule type="cellIs" dxfId="2571" priority="420" operator="lessThan">
      <formula>0</formula>
    </cfRule>
  </conditionalFormatting>
  <conditionalFormatting sqref="B403">
    <cfRule type="cellIs" dxfId="2570" priority="419" operator="lessThan">
      <formula>0</formula>
    </cfRule>
  </conditionalFormatting>
  <conditionalFormatting sqref="B399:N399">
    <cfRule type="cellIs" dxfId="2569" priority="418" operator="lessThan">
      <formula>0</formula>
    </cfRule>
  </conditionalFormatting>
  <conditionalFormatting sqref="B399:N399">
    <cfRule type="cellIs" dxfId="2568" priority="417" operator="lessThan">
      <formula>0</formula>
    </cfRule>
  </conditionalFormatting>
  <conditionalFormatting sqref="B399:N399">
    <cfRule type="cellIs" dxfId="2567" priority="416" operator="lessThan">
      <formula>0</formula>
    </cfRule>
  </conditionalFormatting>
  <conditionalFormatting sqref="B399:N399">
    <cfRule type="cellIs" dxfId="2566" priority="415" operator="lessThan">
      <formula>0</formula>
    </cfRule>
  </conditionalFormatting>
  <conditionalFormatting sqref="B399:N399">
    <cfRule type="cellIs" dxfId="2565" priority="414" operator="lessThan">
      <formula>0</formula>
    </cfRule>
  </conditionalFormatting>
  <conditionalFormatting sqref="B399:N399">
    <cfRule type="cellIs" dxfId="2564" priority="413" operator="lessThan">
      <formula>0</formula>
    </cfRule>
  </conditionalFormatting>
  <conditionalFormatting sqref="B399:N399">
    <cfRule type="cellIs" dxfId="2563" priority="412" operator="lessThan">
      <formula>0</formula>
    </cfRule>
  </conditionalFormatting>
  <conditionalFormatting sqref="B399:N399">
    <cfRule type="cellIs" dxfId="2562" priority="411" operator="lessThan">
      <formula>0</formula>
    </cfRule>
  </conditionalFormatting>
  <conditionalFormatting sqref="N402">
    <cfRule type="cellIs" dxfId="2561" priority="410" operator="lessThan">
      <formula>0</formula>
    </cfRule>
  </conditionalFormatting>
  <conditionalFormatting sqref="N403">
    <cfRule type="cellIs" dxfId="2560" priority="409" operator="lessThan">
      <formula>0</formula>
    </cfRule>
  </conditionalFormatting>
  <conditionalFormatting sqref="N403">
    <cfRule type="cellIs" dxfId="2559" priority="408" operator="lessThan">
      <formula>0</formula>
    </cfRule>
  </conditionalFormatting>
  <conditionalFormatting sqref="C409:M409">
    <cfRule type="cellIs" dxfId="2558" priority="407" operator="lessThan">
      <formula>0</formula>
    </cfRule>
  </conditionalFormatting>
  <conditionalFormatting sqref="C409:M409">
    <cfRule type="cellIs" dxfId="2557" priority="406" operator="lessThan">
      <formula>0</formula>
    </cfRule>
  </conditionalFormatting>
  <conditionalFormatting sqref="H409">
    <cfRule type="cellIs" dxfId="2556" priority="405" operator="lessThan">
      <formula>0</formula>
    </cfRule>
  </conditionalFormatting>
  <conditionalFormatting sqref="B409">
    <cfRule type="cellIs" dxfId="2555" priority="404" operator="lessThan">
      <formula>0</formula>
    </cfRule>
  </conditionalFormatting>
  <conditionalFormatting sqref="B409">
    <cfRule type="cellIs" dxfId="2554" priority="403" operator="lessThan">
      <formula>0</formula>
    </cfRule>
  </conditionalFormatting>
  <conditionalFormatting sqref="B405:N405">
    <cfRule type="cellIs" dxfId="2553" priority="402" operator="lessThan">
      <formula>0</formula>
    </cfRule>
  </conditionalFormatting>
  <conditionalFormatting sqref="B405:N405">
    <cfRule type="cellIs" dxfId="2552" priority="401" operator="lessThan">
      <formula>0</formula>
    </cfRule>
  </conditionalFormatting>
  <conditionalFormatting sqref="B405:N405">
    <cfRule type="cellIs" dxfId="2551" priority="400" operator="lessThan">
      <formula>0</formula>
    </cfRule>
  </conditionalFormatting>
  <conditionalFormatting sqref="B405:N405">
    <cfRule type="cellIs" dxfId="2550" priority="399" operator="lessThan">
      <formula>0</formula>
    </cfRule>
  </conditionalFormatting>
  <conditionalFormatting sqref="B405:N405">
    <cfRule type="cellIs" dxfId="2549" priority="398" operator="lessThan">
      <formula>0</formula>
    </cfRule>
  </conditionalFormatting>
  <conditionalFormatting sqref="B405:N405">
    <cfRule type="cellIs" dxfId="2548" priority="397" operator="lessThan">
      <formula>0</formula>
    </cfRule>
  </conditionalFormatting>
  <conditionalFormatting sqref="B405:N405">
    <cfRule type="cellIs" dxfId="2547" priority="396" operator="lessThan">
      <formula>0</formula>
    </cfRule>
  </conditionalFormatting>
  <conditionalFormatting sqref="B405:N405">
    <cfRule type="cellIs" dxfId="2546" priority="395" operator="lessThan">
      <formula>0</formula>
    </cfRule>
  </conditionalFormatting>
  <conditionalFormatting sqref="N408">
    <cfRule type="cellIs" dxfId="2545" priority="394" operator="lessThan">
      <formula>0</formula>
    </cfRule>
  </conditionalFormatting>
  <conditionalFormatting sqref="C415:M415">
    <cfRule type="cellIs" dxfId="2544" priority="393" operator="lessThan">
      <formula>0</formula>
    </cfRule>
  </conditionalFormatting>
  <conditionalFormatting sqref="C415:M415">
    <cfRule type="cellIs" dxfId="2543" priority="392" operator="lessThan">
      <formula>0</formula>
    </cfRule>
  </conditionalFormatting>
  <conditionalFormatting sqref="H415">
    <cfRule type="cellIs" dxfId="2542" priority="391" operator="lessThan">
      <formula>0</formula>
    </cfRule>
  </conditionalFormatting>
  <conditionalFormatting sqref="B415">
    <cfRule type="cellIs" dxfId="2541" priority="390" operator="lessThan">
      <formula>0</formula>
    </cfRule>
  </conditionalFormatting>
  <conditionalFormatting sqref="B415">
    <cfRule type="cellIs" dxfId="2540" priority="389" operator="lessThan">
      <formula>0</formula>
    </cfRule>
  </conditionalFormatting>
  <conditionalFormatting sqref="B411:N411">
    <cfRule type="cellIs" dxfId="2539" priority="388" operator="lessThan">
      <formula>0</formula>
    </cfRule>
  </conditionalFormatting>
  <conditionalFormatting sqref="B411:N411">
    <cfRule type="cellIs" dxfId="2538" priority="387" operator="lessThan">
      <formula>0</formula>
    </cfRule>
  </conditionalFormatting>
  <conditionalFormatting sqref="B411:N411">
    <cfRule type="cellIs" dxfId="2537" priority="386" operator="lessThan">
      <formula>0</formula>
    </cfRule>
  </conditionalFormatting>
  <conditionalFormatting sqref="B411:N411">
    <cfRule type="cellIs" dxfId="2536" priority="385" operator="lessThan">
      <formula>0</formula>
    </cfRule>
  </conditionalFormatting>
  <conditionalFormatting sqref="B411:N411">
    <cfRule type="cellIs" dxfId="2535" priority="384" operator="lessThan">
      <formula>0</formula>
    </cfRule>
  </conditionalFormatting>
  <conditionalFormatting sqref="B411:N411">
    <cfRule type="cellIs" dxfId="2534" priority="383" operator="lessThan">
      <formula>0</formula>
    </cfRule>
  </conditionalFormatting>
  <conditionalFormatting sqref="B411:N411">
    <cfRule type="cellIs" dxfId="2533" priority="382" operator="lessThan">
      <formula>0</formula>
    </cfRule>
  </conditionalFormatting>
  <conditionalFormatting sqref="B411:N411">
    <cfRule type="cellIs" dxfId="2532" priority="381" operator="lessThan">
      <formula>0</formula>
    </cfRule>
  </conditionalFormatting>
  <conditionalFormatting sqref="N414">
    <cfRule type="cellIs" dxfId="2531" priority="380" operator="lessThan">
      <formula>0</formula>
    </cfRule>
  </conditionalFormatting>
  <conditionalFormatting sqref="N415">
    <cfRule type="cellIs" dxfId="2530" priority="379" operator="lessThan">
      <formula>0</formula>
    </cfRule>
  </conditionalFormatting>
  <conditionalFormatting sqref="N415">
    <cfRule type="cellIs" dxfId="2529" priority="378" operator="lessThan">
      <formula>0</formula>
    </cfRule>
  </conditionalFormatting>
  <conditionalFormatting sqref="C421:M421">
    <cfRule type="cellIs" dxfId="2528" priority="377" operator="lessThan">
      <formula>0</formula>
    </cfRule>
  </conditionalFormatting>
  <conditionalFormatting sqref="C421:M421">
    <cfRule type="cellIs" dxfId="2527" priority="376" operator="lessThan">
      <formula>0</formula>
    </cfRule>
  </conditionalFormatting>
  <conditionalFormatting sqref="H421">
    <cfRule type="cellIs" dxfId="2526" priority="375" operator="lessThan">
      <formula>0</formula>
    </cfRule>
  </conditionalFormatting>
  <conditionalFormatting sqref="B421">
    <cfRule type="cellIs" dxfId="2525" priority="374" operator="lessThan">
      <formula>0</formula>
    </cfRule>
  </conditionalFormatting>
  <conditionalFormatting sqref="B421">
    <cfRule type="cellIs" dxfId="2524" priority="373" operator="lessThan">
      <formula>0</formula>
    </cfRule>
  </conditionalFormatting>
  <conditionalFormatting sqref="B417:N417">
    <cfRule type="cellIs" dxfId="2523" priority="372" operator="lessThan">
      <formula>0</formula>
    </cfRule>
  </conditionalFormatting>
  <conditionalFormatting sqref="B417:N417">
    <cfRule type="cellIs" dxfId="2522" priority="371" operator="lessThan">
      <formula>0</formula>
    </cfRule>
  </conditionalFormatting>
  <conditionalFormatting sqref="B417:N417">
    <cfRule type="cellIs" dxfId="2521" priority="370" operator="lessThan">
      <formula>0</formula>
    </cfRule>
  </conditionalFormatting>
  <conditionalFormatting sqref="B417:N417">
    <cfRule type="cellIs" dxfId="2520" priority="369" operator="lessThan">
      <formula>0</formula>
    </cfRule>
  </conditionalFormatting>
  <conditionalFormatting sqref="B417:N417">
    <cfRule type="cellIs" dxfId="2519" priority="368" operator="lessThan">
      <formula>0</formula>
    </cfRule>
  </conditionalFormatting>
  <conditionalFormatting sqref="B417:N417">
    <cfRule type="cellIs" dxfId="2518" priority="367" operator="lessThan">
      <formula>0</formula>
    </cfRule>
  </conditionalFormatting>
  <conditionalFormatting sqref="B417:N417">
    <cfRule type="cellIs" dxfId="2517" priority="366" operator="lessThan">
      <formula>0</formula>
    </cfRule>
  </conditionalFormatting>
  <conditionalFormatting sqref="B417:N417">
    <cfRule type="cellIs" dxfId="2516" priority="365" operator="lessThan">
      <formula>0</formula>
    </cfRule>
  </conditionalFormatting>
  <conditionalFormatting sqref="N420">
    <cfRule type="cellIs" dxfId="2515" priority="364" operator="lessThan">
      <formula>0</formula>
    </cfRule>
  </conditionalFormatting>
  <conditionalFormatting sqref="N421">
    <cfRule type="cellIs" dxfId="2514" priority="363" operator="lessThan">
      <formula>0</formula>
    </cfRule>
  </conditionalFormatting>
  <conditionalFormatting sqref="N421">
    <cfRule type="cellIs" dxfId="2513" priority="362" operator="lessThan">
      <formula>0</formula>
    </cfRule>
  </conditionalFormatting>
  <conditionalFormatting sqref="C428:M428">
    <cfRule type="cellIs" dxfId="2512" priority="361" operator="lessThan">
      <formula>0</formula>
    </cfRule>
  </conditionalFormatting>
  <conditionalFormatting sqref="C428:M428">
    <cfRule type="cellIs" dxfId="2511" priority="360" operator="lessThan">
      <formula>0</formula>
    </cfRule>
  </conditionalFormatting>
  <conditionalFormatting sqref="H428">
    <cfRule type="cellIs" dxfId="2510" priority="359" operator="lessThan">
      <formula>0</formula>
    </cfRule>
  </conditionalFormatting>
  <conditionalFormatting sqref="B428">
    <cfRule type="cellIs" dxfId="2509" priority="358" operator="lessThan">
      <formula>0</formula>
    </cfRule>
  </conditionalFormatting>
  <conditionalFormatting sqref="B428">
    <cfRule type="cellIs" dxfId="2508" priority="357" operator="lessThan">
      <formula>0</formula>
    </cfRule>
  </conditionalFormatting>
  <conditionalFormatting sqref="B424:N424">
    <cfRule type="cellIs" dxfId="2507" priority="356" operator="lessThan">
      <formula>0</formula>
    </cfRule>
  </conditionalFormatting>
  <conditionalFormatting sqref="B424:N424">
    <cfRule type="cellIs" dxfId="2506" priority="355" operator="lessThan">
      <formula>0</formula>
    </cfRule>
  </conditionalFormatting>
  <conditionalFormatting sqref="B424:N424">
    <cfRule type="cellIs" dxfId="2505" priority="354" operator="lessThan">
      <formula>0</formula>
    </cfRule>
  </conditionalFormatting>
  <conditionalFormatting sqref="B424:N424">
    <cfRule type="cellIs" dxfId="2504" priority="353" operator="lessThan">
      <formula>0</formula>
    </cfRule>
  </conditionalFormatting>
  <conditionalFormatting sqref="B424:N424">
    <cfRule type="cellIs" dxfId="2503" priority="352" operator="lessThan">
      <formula>0</formula>
    </cfRule>
  </conditionalFormatting>
  <conditionalFormatting sqref="B424:N424">
    <cfRule type="cellIs" dxfId="2502" priority="351" operator="lessThan">
      <formula>0</formula>
    </cfRule>
  </conditionalFormatting>
  <conditionalFormatting sqref="B424:N424">
    <cfRule type="cellIs" dxfId="2501" priority="350" operator="lessThan">
      <formula>0</formula>
    </cfRule>
  </conditionalFormatting>
  <conditionalFormatting sqref="B424:N424">
    <cfRule type="cellIs" dxfId="2500" priority="349" operator="lessThan">
      <formula>0</formula>
    </cfRule>
  </conditionalFormatting>
  <conditionalFormatting sqref="N427">
    <cfRule type="cellIs" dxfId="2499" priority="348" operator="lessThan">
      <formula>0</formula>
    </cfRule>
  </conditionalFormatting>
  <conditionalFormatting sqref="N428">
    <cfRule type="cellIs" dxfId="2498" priority="347" operator="lessThan">
      <formula>0</formula>
    </cfRule>
  </conditionalFormatting>
  <conditionalFormatting sqref="N428">
    <cfRule type="cellIs" dxfId="2497" priority="346" operator="lessThan">
      <formula>0</formula>
    </cfRule>
  </conditionalFormatting>
  <conditionalFormatting sqref="C434:M434">
    <cfRule type="cellIs" dxfId="2496" priority="345" operator="lessThan">
      <formula>0</formula>
    </cfRule>
  </conditionalFormatting>
  <conditionalFormatting sqref="C434:M434">
    <cfRule type="cellIs" dxfId="2495" priority="344" operator="lessThan">
      <formula>0</formula>
    </cfRule>
  </conditionalFormatting>
  <conditionalFormatting sqref="H434">
    <cfRule type="cellIs" dxfId="2494" priority="343" operator="lessThan">
      <formula>0</formula>
    </cfRule>
  </conditionalFormatting>
  <conditionalFormatting sqref="B434">
    <cfRule type="cellIs" dxfId="2493" priority="342" operator="lessThan">
      <formula>0</formula>
    </cfRule>
  </conditionalFormatting>
  <conditionalFormatting sqref="B434">
    <cfRule type="cellIs" dxfId="2492" priority="341" operator="lessThan">
      <formula>0</formula>
    </cfRule>
  </conditionalFormatting>
  <conditionalFormatting sqref="B430:N430">
    <cfRule type="cellIs" dxfId="2491" priority="340" operator="lessThan">
      <formula>0</formula>
    </cfRule>
  </conditionalFormatting>
  <conditionalFormatting sqref="B430:N430">
    <cfRule type="cellIs" dxfId="2490" priority="339" operator="lessThan">
      <formula>0</formula>
    </cfRule>
  </conditionalFormatting>
  <conditionalFormatting sqref="B430:N430">
    <cfRule type="cellIs" dxfId="2489" priority="338" operator="lessThan">
      <formula>0</formula>
    </cfRule>
  </conditionalFormatting>
  <conditionalFormatting sqref="B430:N430">
    <cfRule type="cellIs" dxfId="2488" priority="337" operator="lessThan">
      <formula>0</formula>
    </cfRule>
  </conditionalFormatting>
  <conditionalFormatting sqref="B430:N430">
    <cfRule type="cellIs" dxfId="2487" priority="336" operator="lessThan">
      <formula>0</formula>
    </cfRule>
  </conditionalFormatting>
  <conditionalFormatting sqref="B430:N430">
    <cfRule type="cellIs" dxfId="2486" priority="335" operator="lessThan">
      <formula>0</formula>
    </cfRule>
  </conditionalFormatting>
  <conditionalFormatting sqref="B430:N430">
    <cfRule type="cellIs" dxfId="2485" priority="334" operator="lessThan">
      <formula>0</formula>
    </cfRule>
  </conditionalFormatting>
  <conditionalFormatting sqref="B430:N430">
    <cfRule type="cellIs" dxfId="2484" priority="333" operator="lessThan">
      <formula>0</formula>
    </cfRule>
  </conditionalFormatting>
  <conditionalFormatting sqref="N433">
    <cfRule type="cellIs" dxfId="2483" priority="332" operator="lessThan">
      <formula>0</formula>
    </cfRule>
  </conditionalFormatting>
  <conditionalFormatting sqref="N434">
    <cfRule type="cellIs" dxfId="2482" priority="331" operator="lessThan">
      <formula>0</formula>
    </cfRule>
  </conditionalFormatting>
  <conditionalFormatting sqref="N434">
    <cfRule type="cellIs" dxfId="2481" priority="330" operator="lessThan">
      <formula>0</formula>
    </cfRule>
  </conditionalFormatting>
  <conditionalFormatting sqref="C437:C440">
    <cfRule type="expression" dxfId="2480" priority="328">
      <formula>C437/B437&gt;1</formula>
    </cfRule>
    <cfRule type="expression" dxfId="2479" priority="329">
      <formula>C437/B437&lt;1</formula>
    </cfRule>
  </conditionalFormatting>
  <conditionalFormatting sqref="D437:N440">
    <cfRule type="cellIs" dxfId="2478" priority="327" operator="lessThan">
      <formula>0</formula>
    </cfRule>
  </conditionalFormatting>
  <conditionalFormatting sqref="D437:N440">
    <cfRule type="expression" dxfId="2477" priority="325">
      <formula>D437/C437&gt;1</formula>
    </cfRule>
    <cfRule type="expression" dxfId="2476" priority="326">
      <formula>D437/C437&lt;1</formula>
    </cfRule>
  </conditionalFormatting>
  <conditionalFormatting sqref="B437:B440">
    <cfRule type="cellIs" dxfId="2475" priority="324" operator="lessThan">
      <formula>0</formula>
    </cfRule>
  </conditionalFormatting>
  <conditionalFormatting sqref="B437:B440 B510:N510 B518:N518 B533:N533 B547:N547">
    <cfRule type="expression" dxfId="2474" priority="322">
      <formula>B437/#REF!&gt;1</formula>
    </cfRule>
    <cfRule type="expression" dxfId="2473" priority="323">
      <formula>B437/#REF!&lt;1</formula>
    </cfRule>
  </conditionalFormatting>
  <conditionalFormatting sqref="B470">
    <cfRule type="cellIs" dxfId="2472" priority="321" operator="lessThan">
      <formula>0</formula>
    </cfRule>
  </conditionalFormatting>
  <conditionalFormatting sqref="B470">
    <cfRule type="expression" dxfId="2471" priority="319">
      <formula>B470/#REF!&gt;1</formula>
    </cfRule>
    <cfRule type="expression" dxfId="2470" priority="320">
      <formula>B470/#REF!&lt;1</formula>
    </cfRule>
  </conditionalFormatting>
  <conditionalFormatting sqref="C470">
    <cfRule type="cellIs" dxfId="2469" priority="318" operator="lessThan">
      <formula>0</formula>
    </cfRule>
  </conditionalFormatting>
  <conditionalFormatting sqref="C470">
    <cfRule type="expression" dxfId="2468" priority="316">
      <formula>C470/B470&gt;1</formula>
    </cfRule>
    <cfRule type="expression" dxfId="2467" priority="317">
      <formula>C470/B470&lt;1</formula>
    </cfRule>
  </conditionalFormatting>
  <conditionalFormatting sqref="D470">
    <cfRule type="cellIs" dxfId="2466" priority="315" operator="lessThan">
      <formula>0</formula>
    </cfRule>
  </conditionalFormatting>
  <conditionalFormatting sqref="D470">
    <cfRule type="expression" dxfId="2465" priority="313">
      <formula>D470/C470&gt;1</formula>
    </cfRule>
    <cfRule type="expression" dxfId="2464" priority="314">
      <formula>D470/C470&lt;1</formula>
    </cfRule>
  </conditionalFormatting>
  <conditionalFormatting sqref="E470">
    <cfRule type="cellIs" dxfId="2463" priority="312" operator="lessThan">
      <formula>0</formula>
    </cfRule>
  </conditionalFormatting>
  <conditionalFormatting sqref="E470">
    <cfRule type="expression" dxfId="2462" priority="310">
      <formula>E470/D470&gt;1</formula>
    </cfRule>
    <cfRule type="expression" dxfId="2461" priority="311">
      <formula>E470/D470&lt;1</formula>
    </cfRule>
  </conditionalFormatting>
  <conditionalFormatting sqref="F470">
    <cfRule type="cellIs" dxfId="2460" priority="309" operator="lessThan">
      <formula>0</formula>
    </cfRule>
  </conditionalFormatting>
  <conditionalFormatting sqref="F470">
    <cfRule type="expression" dxfId="2459" priority="307">
      <formula>F470/E470&gt;1</formula>
    </cfRule>
    <cfRule type="expression" dxfId="2458" priority="308">
      <formula>F470/E470&lt;1</formula>
    </cfRule>
  </conditionalFormatting>
  <conditionalFormatting sqref="G470">
    <cfRule type="cellIs" dxfId="2457" priority="306" operator="lessThan">
      <formula>0</formula>
    </cfRule>
  </conditionalFormatting>
  <conditionalFormatting sqref="G470">
    <cfRule type="expression" dxfId="2456" priority="304">
      <formula>G470/F470&gt;1</formula>
    </cfRule>
    <cfRule type="expression" dxfId="2455" priority="305">
      <formula>G470/F470&lt;1</formula>
    </cfRule>
  </conditionalFormatting>
  <conditionalFormatting sqref="H470">
    <cfRule type="cellIs" dxfId="2454" priority="303" operator="lessThan">
      <formula>0</formula>
    </cfRule>
  </conditionalFormatting>
  <conditionalFormatting sqref="H470">
    <cfRule type="expression" dxfId="2453" priority="301">
      <formula>H470/G470&gt;1</formula>
    </cfRule>
    <cfRule type="expression" dxfId="2452" priority="302">
      <formula>H470/G470&lt;1</formula>
    </cfRule>
  </conditionalFormatting>
  <conditionalFormatting sqref="I470:N470">
    <cfRule type="cellIs" dxfId="2451" priority="300" operator="lessThan">
      <formula>0</formula>
    </cfRule>
  </conditionalFormatting>
  <conditionalFormatting sqref="I470:N470">
    <cfRule type="expression" dxfId="2450" priority="298">
      <formula>I470/H470&gt;1</formula>
    </cfRule>
    <cfRule type="expression" dxfId="2449" priority="299">
      <formula>I470/H470&lt;1</formula>
    </cfRule>
  </conditionalFormatting>
  <conditionalFormatting sqref="B510">
    <cfRule type="cellIs" dxfId="2448" priority="297" operator="lessThan">
      <formula>0</formula>
    </cfRule>
  </conditionalFormatting>
  <conditionalFormatting sqref="B510">
    <cfRule type="expression" dxfId="2447" priority="295">
      <formula>B510/#REF!&gt;1</formula>
    </cfRule>
    <cfRule type="expression" dxfId="2446" priority="296">
      <formula>B510/#REF!&lt;1</formula>
    </cfRule>
  </conditionalFormatting>
  <conditionalFormatting sqref="C510">
    <cfRule type="cellIs" dxfId="2445" priority="294" operator="lessThan">
      <formula>0</formula>
    </cfRule>
  </conditionalFormatting>
  <conditionalFormatting sqref="C510">
    <cfRule type="expression" dxfId="2444" priority="292">
      <formula>C510/B510&gt;1</formula>
    </cfRule>
    <cfRule type="expression" dxfId="2443" priority="293">
      <formula>C510/B510&lt;1</formula>
    </cfRule>
  </conditionalFormatting>
  <conditionalFormatting sqref="D510">
    <cfRule type="cellIs" dxfId="2442" priority="291" operator="lessThan">
      <formula>0</formula>
    </cfRule>
  </conditionalFormatting>
  <conditionalFormatting sqref="D510">
    <cfRule type="expression" dxfId="2441" priority="289">
      <formula>D510/C510&gt;1</formula>
    </cfRule>
    <cfRule type="expression" dxfId="2440" priority="290">
      <formula>D510/C510&lt;1</formula>
    </cfRule>
  </conditionalFormatting>
  <conditionalFormatting sqref="E510">
    <cfRule type="cellIs" dxfId="2439" priority="288" operator="lessThan">
      <formula>0</formula>
    </cfRule>
  </conditionalFormatting>
  <conditionalFormatting sqref="E510">
    <cfRule type="expression" dxfId="2438" priority="286">
      <formula>E510/D510&gt;1</formula>
    </cfRule>
    <cfRule type="expression" dxfId="2437" priority="287">
      <formula>E510/D510&lt;1</formula>
    </cfRule>
  </conditionalFormatting>
  <conditionalFormatting sqref="F510">
    <cfRule type="cellIs" dxfId="2436" priority="285" operator="lessThan">
      <formula>0</formula>
    </cfRule>
  </conditionalFormatting>
  <conditionalFormatting sqref="F510">
    <cfRule type="expression" dxfId="2435" priority="283">
      <formula>F510/E510&gt;1</formula>
    </cfRule>
    <cfRule type="expression" dxfId="2434" priority="284">
      <formula>F510/E510&lt;1</formula>
    </cfRule>
  </conditionalFormatting>
  <conditionalFormatting sqref="G510">
    <cfRule type="cellIs" dxfId="2433" priority="282" operator="lessThan">
      <formula>0</formula>
    </cfRule>
  </conditionalFormatting>
  <conditionalFormatting sqref="G510">
    <cfRule type="expression" dxfId="2432" priority="280">
      <formula>G510/F510&gt;1</formula>
    </cfRule>
    <cfRule type="expression" dxfId="2431" priority="281">
      <formula>G510/F510&lt;1</formula>
    </cfRule>
  </conditionalFormatting>
  <conditionalFormatting sqref="H510">
    <cfRule type="cellIs" dxfId="2430" priority="279" operator="lessThan">
      <formula>0</formula>
    </cfRule>
  </conditionalFormatting>
  <conditionalFormatting sqref="H510">
    <cfRule type="expression" dxfId="2429" priority="277">
      <formula>H510/G510&gt;1</formula>
    </cfRule>
    <cfRule type="expression" dxfId="2428" priority="278">
      <formula>H510/G510&lt;1</formula>
    </cfRule>
  </conditionalFormatting>
  <conditionalFormatting sqref="B518">
    <cfRule type="cellIs" dxfId="2427" priority="276" operator="lessThan">
      <formula>0</formula>
    </cfRule>
  </conditionalFormatting>
  <conditionalFormatting sqref="B518">
    <cfRule type="expression" dxfId="2426" priority="274">
      <formula>B518/#REF!&gt;1</formula>
    </cfRule>
    <cfRule type="expression" dxfId="2425" priority="275">
      <formula>B518/#REF!&lt;1</formula>
    </cfRule>
  </conditionalFormatting>
  <conditionalFormatting sqref="C518">
    <cfRule type="cellIs" dxfId="2424" priority="273" operator="lessThan">
      <formula>0</formula>
    </cfRule>
  </conditionalFormatting>
  <conditionalFormatting sqref="C518">
    <cfRule type="expression" dxfId="2423" priority="271">
      <formula>C518/B518&gt;1</formula>
    </cfRule>
    <cfRule type="expression" dxfId="2422" priority="272">
      <formula>C518/B518&lt;1</formula>
    </cfRule>
  </conditionalFormatting>
  <conditionalFormatting sqref="D518">
    <cfRule type="cellIs" dxfId="2421" priority="270" operator="lessThan">
      <formula>0</formula>
    </cfRule>
  </conditionalFormatting>
  <conditionalFormatting sqref="D518">
    <cfRule type="expression" dxfId="2420" priority="268">
      <formula>D518/C518&gt;1</formula>
    </cfRule>
    <cfRule type="expression" dxfId="2419" priority="269">
      <formula>D518/C518&lt;1</formula>
    </cfRule>
  </conditionalFormatting>
  <conditionalFormatting sqref="E518">
    <cfRule type="cellIs" dxfId="2418" priority="267" operator="lessThan">
      <formula>0</formula>
    </cfRule>
  </conditionalFormatting>
  <conditionalFormatting sqref="E518">
    <cfRule type="expression" dxfId="2417" priority="265">
      <formula>E518/D518&gt;1</formula>
    </cfRule>
    <cfRule type="expression" dxfId="2416" priority="266">
      <formula>E518/D518&lt;1</formula>
    </cfRule>
  </conditionalFormatting>
  <conditionalFormatting sqref="F518">
    <cfRule type="cellIs" dxfId="2415" priority="264" operator="lessThan">
      <formula>0</formula>
    </cfRule>
  </conditionalFormatting>
  <conditionalFormatting sqref="F518">
    <cfRule type="expression" dxfId="2414" priority="262">
      <formula>F518/E518&gt;1</formula>
    </cfRule>
    <cfRule type="expression" dxfId="2413" priority="263">
      <formula>F518/E518&lt;1</formula>
    </cfRule>
  </conditionalFormatting>
  <conditionalFormatting sqref="G518">
    <cfRule type="cellIs" dxfId="2412" priority="261" operator="lessThan">
      <formula>0</formula>
    </cfRule>
  </conditionalFormatting>
  <conditionalFormatting sqref="G518">
    <cfRule type="expression" dxfId="2411" priority="259">
      <formula>G518/F518&gt;1</formula>
    </cfRule>
    <cfRule type="expression" dxfId="2410" priority="260">
      <formula>G518/F518&lt;1</formula>
    </cfRule>
  </conditionalFormatting>
  <conditionalFormatting sqref="H518">
    <cfRule type="cellIs" dxfId="2409" priority="258" operator="lessThan">
      <formula>0</formula>
    </cfRule>
  </conditionalFormatting>
  <conditionalFormatting sqref="H518">
    <cfRule type="expression" dxfId="2408" priority="256">
      <formula>H518/G518&gt;1</formula>
    </cfRule>
    <cfRule type="expression" dxfId="2407" priority="257">
      <formula>H518/G518&lt;1</formula>
    </cfRule>
  </conditionalFormatting>
  <conditionalFormatting sqref="B547">
    <cfRule type="cellIs" dxfId="2406" priority="255" operator="lessThan">
      <formula>0</formula>
    </cfRule>
  </conditionalFormatting>
  <conditionalFormatting sqref="B547">
    <cfRule type="expression" dxfId="2405" priority="253">
      <formula>B547/#REF!&gt;1</formula>
    </cfRule>
    <cfRule type="expression" dxfId="2404" priority="254">
      <formula>B547/#REF!&lt;1</formula>
    </cfRule>
  </conditionalFormatting>
  <conditionalFormatting sqref="C547">
    <cfRule type="cellIs" dxfId="2403" priority="252" operator="lessThan">
      <formula>0</formula>
    </cfRule>
  </conditionalFormatting>
  <conditionalFormatting sqref="C547">
    <cfRule type="expression" dxfId="2402" priority="250">
      <formula>C547/B547&gt;1</formula>
    </cfRule>
    <cfRule type="expression" dxfId="2401" priority="251">
      <formula>C547/B547&lt;1</formula>
    </cfRule>
  </conditionalFormatting>
  <conditionalFormatting sqref="D547">
    <cfRule type="cellIs" dxfId="2400" priority="249" operator="lessThan">
      <formula>0</formula>
    </cfRule>
  </conditionalFormatting>
  <conditionalFormatting sqref="D547">
    <cfRule type="expression" dxfId="2399" priority="247">
      <formula>D547/C547&gt;1</formula>
    </cfRule>
    <cfRule type="expression" dxfId="2398" priority="248">
      <formula>D547/C547&lt;1</formula>
    </cfRule>
  </conditionalFormatting>
  <conditionalFormatting sqref="E547">
    <cfRule type="cellIs" dxfId="2397" priority="246" operator="lessThan">
      <formula>0</formula>
    </cfRule>
  </conditionalFormatting>
  <conditionalFormatting sqref="E547">
    <cfRule type="expression" dxfId="2396" priority="244">
      <formula>E547/D547&gt;1</formula>
    </cfRule>
    <cfRule type="expression" dxfId="2395" priority="245">
      <formula>E547/D547&lt;1</formula>
    </cfRule>
  </conditionalFormatting>
  <conditionalFormatting sqref="F547">
    <cfRule type="cellIs" dxfId="2394" priority="243" operator="lessThan">
      <formula>0</formula>
    </cfRule>
  </conditionalFormatting>
  <conditionalFormatting sqref="F547">
    <cfRule type="expression" dxfId="2393" priority="241">
      <formula>F547/E547&gt;1</formula>
    </cfRule>
    <cfRule type="expression" dxfId="2392" priority="242">
      <formula>F547/E547&lt;1</formula>
    </cfRule>
  </conditionalFormatting>
  <conditionalFormatting sqref="G547">
    <cfRule type="cellIs" dxfId="2391" priority="240" operator="lessThan">
      <formula>0</formula>
    </cfRule>
  </conditionalFormatting>
  <conditionalFormatting sqref="G547">
    <cfRule type="expression" dxfId="2390" priority="238">
      <formula>G547/F547&gt;1</formula>
    </cfRule>
    <cfRule type="expression" dxfId="2389" priority="239">
      <formula>G547/F547&lt;1</formula>
    </cfRule>
  </conditionalFormatting>
  <conditionalFormatting sqref="H547">
    <cfRule type="cellIs" dxfId="2388" priority="237" operator="lessThan">
      <formula>0</formula>
    </cfRule>
  </conditionalFormatting>
  <conditionalFormatting sqref="H547">
    <cfRule type="expression" dxfId="2387" priority="235">
      <formula>H547/G547&gt;1</formula>
    </cfRule>
    <cfRule type="expression" dxfId="2386" priority="236">
      <formula>H547/G547&lt;1</formula>
    </cfRule>
  </conditionalFormatting>
  <conditionalFormatting sqref="N554">
    <cfRule type="cellIs" dxfId="2385" priority="234" operator="lessThan">
      <formula>0</formula>
    </cfRule>
  </conditionalFormatting>
  <conditionalFormatting sqref="N558">
    <cfRule type="cellIs" dxfId="2384" priority="229" operator="lessThan">
      <formula>0</formula>
    </cfRule>
  </conditionalFormatting>
  <conditionalFormatting sqref="N558">
    <cfRule type="cellIs" dxfId="2383" priority="228" operator="lessThan">
      <formula>0</formula>
    </cfRule>
  </conditionalFormatting>
  <conditionalFormatting sqref="O339">
    <cfRule type="cellIs" dxfId="2382" priority="227" operator="lessThan">
      <formula>0</formula>
    </cfRule>
  </conditionalFormatting>
  <conditionalFormatting sqref="O340:O341">
    <cfRule type="cellIs" dxfId="2381" priority="226" operator="lessThan">
      <formula>0</formula>
    </cfRule>
  </conditionalFormatting>
  <conditionalFormatting sqref="O437:O440">
    <cfRule type="cellIs" dxfId="2380" priority="225" operator="lessThan">
      <formula>0</formula>
    </cfRule>
  </conditionalFormatting>
  <conditionalFormatting sqref="O337">
    <cfRule type="cellIs" dxfId="2379" priority="224" operator="lessThan">
      <formula>0</formula>
    </cfRule>
  </conditionalFormatting>
  <conditionalFormatting sqref="O342:O343">
    <cfRule type="cellIs" dxfId="2378" priority="223" operator="lessThan">
      <formula>0</formula>
    </cfRule>
  </conditionalFormatting>
  <conditionalFormatting sqref="O345:O349">
    <cfRule type="cellIs" dxfId="2377" priority="222" operator="lessThan">
      <formula>0</formula>
    </cfRule>
  </conditionalFormatting>
  <conditionalFormatting sqref="O354:O355">
    <cfRule type="cellIs" dxfId="2376" priority="221" operator="lessThan">
      <formula>0</formula>
    </cfRule>
  </conditionalFormatting>
  <conditionalFormatting sqref="O360:O361">
    <cfRule type="cellIs" dxfId="2375" priority="220" operator="lessThan">
      <formula>0</formula>
    </cfRule>
  </conditionalFormatting>
  <conditionalFormatting sqref="O366:O367">
    <cfRule type="cellIs" dxfId="2374" priority="219" operator="lessThan">
      <formula>0</formula>
    </cfRule>
  </conditionalFormatting>
  <conditionalFormatting sqref="O372:O373">
    <cfRule type="cellIs" dxfId="2373" priority="218" operator="lessThan">
      <formula>0</formula>
    </cfRule>
  </conditionalFormatting>
  <conditionalFormatting sqref="O378">
    <cfRule type="cellIs" dxfId="2372" priority="217" operator="lessThan">
      <formula>0</formula>
    </cfRule>
  </conditionalFormatting>
  <conditionalFormatting sqref="O384:O385">
    <cfRule type="cellIs" dxfId="2371" priority="216" operator="lessThan">
      <formula>0</formula>
    </cfRule>
  </conditionalFormatting>
  <conditionalFormatting sqref="O390:O391">
    <cfRule type="cellIs" dxfId="2370" priority="215" operator="lessThan">
      <formula>0</formula>
    </cfRule>
  </conditionalFormatting>
  <conditionalFormatting sqref="O396:O397">
    <cfRule type="cellIs" dxfId="2369" priority="214" operator="lessThan">
      <formula>0</formula>
    </cfRule>
  </conditionalFormatting>
  <conditionalFormatting sqref="O402:O403">
    <cfRule type="cellIs" dxfId="2368" priority="213" operator="lessThan">
      <formula>0</formula>
    </cfRule>
  </conditionalFormatting>
  <conditionalFormatting sqref="O408:O409">
    <cfRule type="cellIs" dxfId="2367" priority="212" operator="lessThan">
      <formula>0</formula>
    </cfRule>
  </conditionalFormatting>
  <conditionalFormatting sqref="O414:O415">
    <cfRule type="cellIs" dxfId="2366" priority="211" operator="lessThan">
      <formula>0</formula>
    </cfRule>
  </conditionalFormatting>
  <conditionalFormatting sqref="O420:O421">
    <cfRule type="cellIs" dxfId="2365" priority="210" operator="lessThan">
      <formula>0</formula>
    </cfRule>
  </conditionalFormatting>
  <conditionalFormatting sqref="O427:O428">
    <cfRule type="cellIs" dxfId="2364" priority="209" operator="lessThan">
      <formula>0</formula>
    </cfRule>
  </conditionalFormatting>
  <conditionalFormatting sqref="O433:O434">
    <cfRule type="cellIs" dxfId="2363" priority="208" operator="lessThan">
      <formula>0</formula>
    </cfRule>
  </conditionalFormatting>
  <conditionalFormatting sqref="O441">
    <cfRule type="cellIs" dxfId="2362" priority="207" operator="lessThan">
      <formula>0</formula>
    </cfRule>
  </conditionalFormatting>
  <conditionalFormatting sqref="O448">
    <cfRule type="cellIs" dxfId="2361" priority="206" operator="lessThan">
      <formula>0</formula>
    </cfRule>
  </conditionalFormatting>
  <conditionalFormatting sqref="O461:O462">
    <cfRule type="cellIs" dxfId="2360" priority="205" operator="lessThan">
      <formula>0</formula>
    </cfRule>
  </conditionalFormatting>
  <conditionalFormatting sqref="O469:O470">
    <cfRule type="cellIs" dxfId="2359" priority="204" operator="lessThan">
      <formula>0</formula>
    </cfRule>
  </conditionalFormatting>
  <conditionalFormatting sqref="O478:O479">
    <cfRule type="cellIs" dxfId="2358" priority="203" operator="lessThan">
      <formula>0</formula>
    </cfRule>
  </conditionalFormatting>
  <conditionalFormatting sqref="O486:O487">
    <cfRule type="cellIs" dxfId="2357" priority="202" operator="lessThan">
      <formula>0</formula>
    </cfRule>
  </conditionalFormatting>
  <conditionalFormatting sqref="O502:O503">
    <cfRule type="cellIs" dxfId="2356" priority="201" operator="lessThan">
      <formula>0</formula>
    </cfRule>
  </conditionalFormatting>
  <conditionalFormatting sqref="O494:O495">
    <cfRule type="cellIs" dxfId="2355" priority="200" operator="lessThan">
      <formula>0</formula>
    </cfRule>
  </conditionalFormatting>
  <conditionalFormatting sqref="O509:O510">
    <cfRule type="cellIs" dxfId="2354" priority="199" operator="lessThan">
      <formula>0</formula>
    </cfRule>
  </conditionalFormatting>
  <conditionalFormatting sqref="O517:O518">
    <cfRule type="cellIs" dxfId="2353" priority="198" operator="lessThan">
      <formula>0</formula>
    </cfRule>
  </conditionalFormatting>
  <conditionalFormatting sqref="O525:O526">
    <cfRule type="cellIs" dxfId="2352" priority="197" operator="lessThan">
      <formula>0</formula>
    </cfRule>
  </conditionalFormatting>
  <conditionalFormatting sqref="O532:O533">
    <cfRule type="cellIs" dxfId="2351" priority="196" operator="lessThan">
      <formula>0</formula>
    </cfRule>
  </conditionalFormatting>
  <conditionalFormatting sqref="O539:O540">
    <cfRule type="cellIs" dxfId="2350" priority="195" operator="lessThan">
      <formula>0</formula>
    </cfRule>
  </conditionalFormatting>
  <conditionalFormatting sqref="O546:O547">
    <cfRule type="cellIs" dxfId="2349" priority="194" operator="lessThan">
      <formula>0</formula>
    </cfRule>
  </conditionalFormatting>
  <conditionalFormatting sqref="O554:O555">
    <cfRule type="cellIs" dxfId="2348" priority="193" operator="lessThan">
      <formula>0</formula>
    </cfRule>
  </conditionalFormatting>
  <conditionalFormatting sqref="O561">
    <cfRule type="cellIs" dxfId="2347" priority="192" operator="lessThan">
      <formula>0</formula>
    </cfRule>
  </conditionalFormatting>
  <conditionalFormatting sqref="O566">
    <cfRule type="cellIs" dxfId="2346" priority="191" operator="lessThan">
      <formula>0</formula>
    </cfRule>
  </conditionalFormatting>
  <conditionalFormatting sqref="O590:O592">
    <cfRule type="cellIs" dxfId="2345" priority="189" operator="lessThan">
      <formula>0</formula>
    </cfRule>
  </conditionalFormatting>
  <conditionalFormatting sqref="I665:P665 O663:P664 O666:P666">
    <cfRule type="cellIs" dxfId="2344" priority="183" operator="lessThan">
      <formula>0</formula>
    </cfRule>
  </conditionalFormatting>
  <conditionalFormatting sqref="O594:O595">
    <cfRule type="cellIs" dxfId="2343" priority="188" operator="lessThan">
      <formula>0</formula>
    </cfRule>
  </conditionalFormatting>
  <conditionalFormatting sqref="O598">
    <cfRule type="cellIs" dxfId="2342" priority="187" operator="lessThan">
      <formula>0</formula>
    </cfRule>
  </conditionalFormatting>
  <conditionalFormatting sqref="O599">
    <cfRule type="cellIs" dxfId="2341" priority="186" operator="lessThan">
      <formula>0</formula>
    </cfRule>
  </conditionalFormatting>
  <conditionalFormatting sqref="O601">
    <cfRule type="cellIs" dxfId="2340" priority="185" operator="lessThan">
      <formula>0</formula>
    </cfRule>
  </conditionalFormatting>
  <conditionalFormatting sqref="O602">
    <cfRule type="cellIs" dxfId="2339" priority="184" operator="lessThan">
      <formula>0</formula>
    </cfRule>
  </conditionalFormatting>
  <conditionalFormatting sqref="D604:N604 D601:N601 D598:N599 D590:N592">
    <cfRule type="expression" dxfId="2338" priority="156">
      <formula>D590/C590&gt;1</formula>
    </cfRule>
    <cfRule type="expression" dxfId="2337" priority="157">
      <formula>D590/C590&lt;1</formula>
    </cfRule>
  </conditionalFormatting>
  <conditionalFormatting sqref="C465:C468">
    <cfRule type="cellIs" dxfId="2336" priority="182" operator="lessThan">
      <formula>0</formula>
    </cfRule>
  </conditionalFormatting>
  <conditionalFormatting sqref="C465:C468">
    <cfRule type="expression" dxfId="2335" priority="180">
      <formula>C465/B465&gt;1</formula>
    </cfRule>
    <cfRule type="expression" dxfId="2334" priority="181">
      <formula>C465/B465&lt;1</formula>
    </cfRule>
  </conditionalFormatting>
  <conditionalFormatting sqref="D465:N468">
    <cfRule type="cellIs" dxfId="2333" priority="179" operator="lessThan">
      <formula>0</formula>
    </cfRule>
  </conditionalFormatting>
  <conditionalFormatting sqref="D465:N468">
    <cfRule type="expression" dxfId="2332" priority="177">
      <formula>D465/C465&gt;1</formula>
    </cfRule>
    <cfRule type="expression" dxfId="2331" priority="178">
      <formula>D465/C465&lt;1</formula>
    </cfRule>
  </conditionalFormatting>
  <conditionalFormatting sqref="B465:B468">
    <cfRule type="cellIs" dxfId="2330" priority="176" operator="lessThan">
      <formula>0</formula>
    </cfRule>
  </conditionalFormatting>
  <conditionalFormatting sqref="B465:B468">
    <cfRule type="expression" dxfId="2329" priority="174">
      <formula>B465/#REF!&gt;1</formula>
    </cfRule>
    <cfRule type="expression" dxfId="2328" priority="175">
      <formula>B465/#REF!&lt;1</formula>
    </cfRule>
  </conditionalFormatting>
  <conditionalFormatting sqref="J546:N546 J532:N532 J517:N517 J509:N509">
    <cfRule type="cellIs" dxfId="2327" priority="173" operator="lessThan">
      <formula>0</formula>
    </cfRule>
  </conditionalFormatting>
  <conditionalFormatting sqref="C546:I546 C542:C545 C532:I532 C528:C531 C517:I517 C513:C516 C509:I509 C505:C508">
    <cfRule type="cellIs" dxfId="2326" priority="172" operator="lessThan">
      <formula>0</formula>
    </cfRule>
  </conditionalFormatting>
  <conditionalFormatting sqref="C546:M546 C532:M532 C517:M517 C509:M509">
    <cfRule type="cellIs" dxfId="2325" priority="171" operator="lessThan">
      <formula>0</formula>
    </cfRule>
  </conditionalFormatting>
  <conditionalFormatting sqref="C542:C545 C528:C531 C513:C516 C505:C508">
    <cfRule type="expression" dxfId="2324" priority="169">
      <formula>C505/B505&gt;1</formula>
    </cfRule>
    <cfRule type="expression" dxfId="2323" priority="170">
      <formula>C505/B505&lt;1</formula>
    </cfRule>
  </conditionalFormatting>
  <conditionalFormatting sqref="D542:N545 D528:N531 D513:N516 D505:N508">
    <cfRule type="cellIs" dxfId="2322" priority="168" operator="lessThan">
      <formula>0</formula>
    </cfRule>
  </conditionalFormatting>
  <conditionalFormatting sqref="D542:N545 D528:N531 D513:N516 D505:N508">
    <cfRule type="expression" dxfId="2321" priority="166">
      <formula>D505/C505&gt;1</formula>
    </cfRule>
    <cfRule type="expression" dxfId="2320" priority="167">
      <formula>D505/C505&lt;1</formula>
    </cfRule>
  </conditionalFormatting>
  <conditionalFormatting sqref="C546:N546 C532:N532 C517:N517 C509:N509">
    <cfRule type="cellIs" dxfId="2319" priority="165" operator="lessThan">
      <formula>0</formula>
    </cfRule>
  </conditionalFormatting>
  <conditionalFormatting sqref="C546:N546 C532:N532 C517:N517 C509:N509">
    <cfRule type="expression" dxfId="2318" priority="163">
      <formula>C509/B509&gt;1</formula>
    </cfRule>
    <cfRule type="expression" dxfId="2317" priority="164">
      <formula>C509/B509&lt;1</formula>
    </cfRule>
  </conditionalFormatting>
  <conditionalFormatting sqref="B604 B601 B598:B599 B594:B595 B590:B592">
    <cfRule type="cellIs" dxfId="2316" priority="162" operator="lessThan">
      <formula>0</formula>
    </cfRule>
  </conditionalFormatting>
  <conditionalFormatting sqref="C604 C601 C598:C599 C590:C592">
    <cfRule type="cellIs" dxfId="2315" priority="161" operator="lessThan">
      <formula>0</formula>
    </cfRule>
  </conditionalFormatting>
  <conditionalFormatting sqref="C604 C601 C598:C599 C590:C592">
    <cfRule type="expression" dxfId="2314" priority="159">
      <formula>C590/B590&gt;1</formula>
    </cfRule>
    <cfRule type="expression" dxfId="2313" priority="160">
      <formula>C590/B590&lt;1</formula>
    </cfRule>
  </conditionalFormatting>
  <conditionalFormatting sqref="D604:N604 D601:N601 D598:N599 D590:N592">
    <cfRule type="cellIs" dxfId="2312" priority="158" operator="lessThan">
      <formula>0</formula>
    </cfRule>
  </conditionalFormatting>
  <conditionalFormatting sqref="B462:N462 B495 B526 B555">
    <cfRule type="expression" dxfId="2311" priority="991">
      <formula>B462/#REF!&gt;1</formula>
    </cfRule>
    <cfRule type="expression" dxfId="2310" priority="992">
      <formula>B462/#REF!&lt;1</formula>
    </cfRule>
  </conditionalFormatting>
  <conditionalFormatting sqref="C441">
    <cfRule type="cellIs" dxfId="2309" priority="155" operator="lessThan">
      <formula>0</formula>
    </cfRule>
  </conditionalFormatting>
  <conditionalFormatting sqref="C441">
    <cfRule type="expression" dxfId="2308" priority="153">
      <formula>C441/B441&gt;1</formula>
    </cfRule>
    <cfRule type="expression" dxfId="2307" priority="154">
      <formula>C441/B441&lt;1</formula>
    </cfRule>
  </conditionalFormatting>
  <conditionalFormatting sqref="D441:N441">
    <cfRule type="cellIs" dxfId="2306" priority="152" operator="lessThan">
      <formula>0</formula>
    </cfRule>
  </conditionalFormatting>
  <conditionalFormatting sqref="D441:N441">
    <cfRule type="expression" dxfId="2305" priority="150">
      <formula>D441/C441&gt;1</formula>
    </cfRule>
    <cfRule type="expression" dxfId="2304" priority="151">
      <formula>D441/C441&lt;1</formula>
    </cfRule>
  </conditionalFormatting>
  <conditionalFormatting sqref="B441">
    <cfRule type="cellIs" dxfId="2303" priority="149" operator="lessThan">
      <formula>0</formula>
    </cfRule>
  </conditionalFormatting>
  <conditionalFormatting sqref="B441">
    <cfRule type="expression" dxfId="2302" priority="147">
      <formula>B441/#REF!&gt;1</formula>
    </cfRule>
    <cfRule type="expression" dxfId="2301" priority="148">
      <formula>B441/#REF!&lt;1</formula>
    </cfRule>
  </conditionalFormatting>
  <conditionalFormatting sqref="C469">
    <cfRule type="cellIs" dxfId="2300" priority="146" operator="lessThan">
      <formula>0</formula>
    </cfRule>
  </conditionalFormatting>
  <conditionalFormatting sqref="D469:N469">
    <cfRule type="cellIs" dxfId="2299" priority="143" operator="lessThan">
      <formula>0</formula>
    </cfRule>
  </conditionalFormatting>
  <conditionalFormatting sqref="C469">
    <cfRule type="expression" dxfId="2298" priority="144">
      <formula>C469/B469&gt;1</formula>
    </cfRule>
    <cfRule type="expression" dxfId="2297" priority="145">
      <formula>C469/B469&lt;1</formula>
    </cfRule>
  </conditionalFormatting>
  <conditionalFormatting sqref="D469:N469">
    <cfRule type="expression" dxfId="2296" priority="141">
      <formula>D469/C469&gt;1</formula>
    </cfRule>
    <cfRule type="expression" dxfId="2295" priority="142">
      <formula>D469/C469&lt;1</formula>
    </cfRule>
  </conditionalFormatting>
  <conditionalFormatting sqref="B469">
    <cfRule type="cellIs" dxfId="2294" priority="140" operator="lessThan">
      <formula>0</formula>
    </cfRule>
  </conditionalFormatting>
  <conditionalFormatting sqref="B469">
    <cfRule type="expression" dxfId="2293" priority="138">
      <formula>B469/#REF!&gt;1</formula>
    </cfRule>
    <cfRule type="expression" dxfId="2292" priority="139">
      <formula>B469/#REF!&lt;1</formula>
    </cfRule>
  </conditionalFormatting>
  <conditionalFormatting sqref="B487 B479">
    <cfRule type="cellIs" dxfId="2291" priority="137" operator="lessThan">
      <formula>0</formula>
    </cfRule>
  </conditionalFormatting>
  <conditionalFormatting sqref="B487 B479">
    <cfRule type="expression" dxfId="2290" priority="135">
      <formula>B479/#REF!&gt;1</formula>
    </cfRule>
    <cfRule type="expression" dxfId="2289" priority="136">
      <formula>B479/#REF!&lt;1</formula>
    </cfRule>
  </conditionalFormatting>
  <conditionalFormatting sqref="C479">
    <cfRule type="cellIs" dxfId="2288" priority="134" operator="lessThan">
      <formula>0</formula>
    </cfRule>
  </conditionalFormatting>
  <conditionalFormatting sqref="C479">
    <cfRule type="expression" dxfId="2287" priority="132">
      <formula>C479/B479&gt;1</formula>
    </cfRule>
    <cfRule type="expression" dxfId="2286" priority="133">
      <formula>C479/B479&lt;1</formula>
    </cfRule>
  </conditionalFormatting>
  <conditionalFormatting sqref="C526:N526">
    <cfRule type="cellIs" dxfId="2285" priority="122" operator="lessThan">
      <formula>0</formula>
    </cfRule>
  </conditionalFormatting>
  <conditionalFormatting sqref="C561:N561">
    <cfRule type="expression" dxfId="2284" priority="91">
      <formula>C561/B561&gt;1</formula>
    </cfRule>
    <cfRule type="expression" dxfId="2283" priority="92">
      <formula>C561/B561&lt;1</formula>
    </cfRule>
  </conditionalFormatting>
  <conditionalFormatting sqref="I510:N510">
    <cfRule type="cellIs" dxfId="2282" priority="119" operator="lessThan">
      <formula>0</formula>
    </cfRule>
  </conditionalFormatting>
  <conditionalFormatting sqref="I510:N510">
    <cfRule type="expression" dxfId="2281" priority="117">
      <formula>I510/H510&gt;1</formula>
    </cfRule>
    <cfRule type="expression" dxfId="2280" priority="118">
      <formula>I510/H510&lt;1</formula>
    </cfRule>
  </conditionalFormatting>
  <conditionalFormatting sqref="I518:N518">
    <cfRule type="cellIs" dxfId="2279" priority="116" operator="lessThan">
      <formula>0</formula>
    </cfRule>
  </conditionalFormatting>
  <conditionalFormatting sqref="I518:N518">
    <cfRule type="expression" dxfId="2278" priority="114">
      <formula>I518/H518&gt;1</formula>
    </cfRule>
    <cfRule type="expression" dxfId="2277" priority="115">
      <formula>I518/H518&lt;1</formula>
    </cfRule>
  </conditionalFormatting>
  <conditionalFormatting sqref="B533:N533">
    <cfRule type="cellIs" dxfId="2276" priority="113" operator="lessThan">
      <formula>0</formula>
    </cfRule>
  </conditionalFormatting>
  <conditionalFormatting sqref="B533:N533">
    <cfRule type="expression" dxfId="2275" priority="111">
      <formula>B533/A533&gt;1</formula>
    </cfRule>
    <cfRule type="expression" dxfId="2274" priority="112">
      <formula>B533/A533&lt;1</formula>
    </cfRule>
  </conditionalFormatting>
  <conditionalFormatting sqref="B547:N547">
    <cfRule type="cellIs" dxfId="2273" priority="110" operator="lessThan">
      <formula>0</formula>
    </cfRule>
  </conditionalFormatting>
  <conditionalFormatting sqref="B547:N547">
    <cfRule type="expression" dxfId="2272" priority="108">
      <formula>B547/A547&gt;1</formula>
    </cfRule>
    <cfRule type="expression" dxfId="2271" priority="109">
      <formula>B547/A547&lt;1</formula>
    </cfRule>
  </conditionalFormatting>
  <conditionalFormatting sqref="N566">
    <cfRule type="cellIs" dxfId="2270" priority="84" operator="lessThan">
      <formula>0</formula>
    </cfRule>
  </conditionalFormatting>
  <conditionalFormatting sqref="D479:N479">
    <cfRule type="cellIs" dxfId="2269" priority="131" operator="lessThan">
      <formula>0</formula>
    </cfRule>
  </conditionalFormatting>
  <conditionalFormatting sqref="D479:N479">
    <cfRule type="expression" dxfId="2268" priority="129">
      <formula>D479/C479&gt;1</formula>
    </cfRule>
    <cfRule type="expression" dxfId="2267" priority="130">
      <formula>D479/C479&lt;1</formula>
    </cfRule>
  </conditionalFormatting>
  <conditionalFormatting sqref="C487:N487">
    <cfRule type="cellIs" dxfId="2266" priority="128" operator="lessThan">
      <formula>0</formula>
    </cfRule>
  </conditionalFormatting>
  <conditionalFormatting sqref="C487:N487">
    <cfRule type="expression" dxfId="2265" priority="126">
      <formula>C487/B487&gt;1</formula>
    </cfRule>
    <cfRule type="expression" dxfId="2264" priority="127">
      <formula>C487/B487&lt;1</formula>
    </cfRule>
  </conditionalFormatting>
  <conditionalFormatting sqref="C540:N540">
    <cfRule type="expression" dxfId="2263" priority="102">
      <formula>C540/B540&gt;1</formula>
    </cfRule>
    <cfRule type="expression" dxfId="2262" priority="103">
      <formula>C540/B540&lt;1</formula>
    </cfRule>
  </conditionalFormatting>
  <conditionalFormatting sqref="C495:N495">
    <cfRule type="cellIs" dxfId="2261" priority="125" operator="lessThan">
      <formula>0</formula>
    </cfRule>
  </conditionalFormatting>
  <conditionalFormatting sqref="C495:N495">
    <cfRule type="expression" dxfId="2260" priority="123">
      <formula>C495/B495&gt;1</formula>
    </cfRule>
    <cfRule type="expression" dxfId="2259" priority="124">
      <formula>C495/B495&lt;1</formula>
    </cfRule>
  </conditionalFormatting>
  <conditionalFormatting sqref="C594:N595">
    <cfRule type="cellIs" dxfId="2258" priority="101" operator="lessThan">
      <formula>0</formula>
    </cfRule>
  </conditionalFormatting>
  <conditionalFormatting sqref="C526:N526">
    <cfRule type="expression" dxfId="2257" priority="120">
      <formula>C526/B526&gt;1</formula>
    </cfRule>
    <cfRule type="expression" dxfId="2256" priority="121">
      <formula>C526/B526&lt;1</formula>
    </cfRule>
  </conditionalFormatting>
  <conditionalFormatting sqref="C555:N555">
    <cfRule type="cellIs" dxfId="2255" priority="98" operator="lessThan">
      <formula>0</formula>
    </cfRule>
  </conditionalFormatting>
  <conditionalFormatting sqref="C566:M566">
    <cfRule type="expression" dxfId="2254" priority="86">
      <formula>C566/B566&gt;1</formula>
    </cfRule>
    <cfRule type="expression" dxfId="2253" priority="87">
      <formula>C566/B566&lt;1</formula>
    </cfRule>
  </conditionalFormatting>
  <conditionalFormatting sqref="C561:N561">
    <cfRule type="cellIs" dxfId="2252" priority="95" operator="lessThan">
      <formula>0</formula>
    </cfRule>
  </conditionalFormatting>
  <conditionalFormatting sqref="N566">
    <cfRule type="expression" dxfId="2251" priority="81">
      <formula>N566/M566&gt;1</formula>
    </cfRule>
    <cfRule type="expression" dxfId="2250" priority="82">
      <formula>N566/M566&lt;1</formula>
    </cfRule>
  </conditionalFormatting>
  <conditionalFormatting sqref="C566:M566">
    <cfRule type="cellIs" dxfId="2249" priority="90" operator="lessThan">
      <formula>0</formula>
    </cfRule>
  </conditionalFormatting>
  <conditionalFormatting sqref="C566:M566">
    <cfRule type="cellIs" dxfId="2248" priority="89" operator="lessThan">
      <formula>0</formula>
    </cfRule>
  </conditionalFormatting>
  <conditionalFormatting sqref="B540">
    <cfRule type="cellIs" dxfId="2247" priority="105" operator="lessThan">
      <formula>0</formula>
    </cfRule>
  </conditionalFormatting>
  <conditionalFormatting sqref="B540">
    <cfRule type="expression" dxfId="2246" priority="106">
      <formula>B540/#REF!&gt;1</formula>
    </cfRule>
    <cfRule type="expression" dxfId="2245" priority="107">
      <formula>B540/#REF!&lt;1</formula>
    </cfRule>
  </conditionalFormatting>
  <conditionalFormatting sqref="C540:N540">
    <cfRule type="cellIs" dxfId="2244" priority="104" operator="lessThan">
      <formula>0</formula>
    </cfRule>
  </conditionalFormatting>
  <conditionalFormatting sqref="C594:N595">
    <cfRule type="expression" dxfId="2243" priority="99">
      <formula>C594/B594&gt;1</formula>
    </cfRule>
    <cfRule type="expression" dxfId="2242" priority="100">
      <formula>C594/B594&lt;1</formula>
    </cfRule>
  </conditionalFormatting>
  <conditionalFormatting sqref="C561:N561">
    <cfRule type="cellIs" dxfId="2241" priority="93" operator="lessThan">
      <formula>0</formula>
    </cfRule>
  </conditionalFormatting>
  <conditionalFormatting sqref="C555:N555">
    <cfRule type="expression" dxfId="2240" priority="96">
      <formula>C555/B555&gt;1</formula>
    </cfRule>
    <cfRule type="expression" dxfId="2239" priority="97">
      <formula>C555/B555&lt;1</formula>
    </cfRule>
  </conditionalFormatting>
  <conditionalFormatting sqref="C561:N561">
    <cfRule type="cellIs" dxfId="2238" priority="94" operator="lessThan">
      <formula>0</formula>
    </cfRule>
  </conditionalFormatting>
  <conditionalFormatting sqref="N566">
    <cfRule type="cellIs" dxfId="2237" priority="85" operator="lessThan">
      <formula>0</formula>
    </cfRule>
  </conditionalFormatting>
  <conditionalFormatting sqref="C566:M566">
    <cfRule type="cellIs" dxfId="2236" priority="88" operator="lessThan">
      <formula>0</formula>
    </cfRule>
  </conditionalFormatting>
  <conditionalFormatting sqref="N566">
    <cfRule type="cellIs" dxfId="2235" priority="83" operator="lessThan">
      <formula>0</formula>
    </cfRule>
  </conditionalFormatting>
  <conditionalFormatting sqref="B631:N634">
    <cfRule type="cellIs" dxfId="2234" priority="80" operator="lessThan">
      <formula>0</formula>
    </cfRule>
  </conditionalFormatting>
  <conditionalFormatting sqref="I633:P633 O631:P632 O634:P634">
    <cfRule type="cellIs" dxfId="2233" priority="79" operator="lessThan">
      <formula>0</formula>
    </cfRule>
  </conditionalFormatting>
  <conditionalFormatting sqref="B635:N638">
    <cfRule type="cellIs" dxfId="2232" priority="78" operator="lessThan">
      <formula>0</formula>
    </cfRule>
  </conditionalFormatting>
  <conditionalFormatting sqref="I637:P637 O635:P636 O638:P638">
    <cfRule type="cellIs" dxfId="2231" priority="77" operator="lessThan">
      <formula>0</formula>
    </cfRule>
  </conditionalFormatting>
  <conditionalFormatting sqref="B639:N642">
    <cfRule type="cellIs" dxfId="2230" priority="76" operator="lessThan">
      <formula>0</formula>
    </cfRule>
  </conditionalFormatting>
  <conditionalFormatting sqref="I641:P641 O639:P640 O642:P642">
    <cfRule type="cellIs" dxfId="2229" priority="75" operator="lessThan">
      <formula>0</formula>
    </cfRule>
  </conditionalFormatting>
  <conditionalFormatting sqref="B643:N646">
    <cfRule type="cellIs" dxfId="2228" priority="74" operator="lessThan">
      <formula>0</formula>
    </cfRule>
  </conditionalFormatting>
  <conditionalFormatting sqref="I645:P645 O643:P644 O646:P646">
    <cfRule type="cellIs" dxfId="2227" priority="73" operator="lessThan">
      <formula>0</formula>
    </cfRule>
  </conditionalFormatting>
  <conditionalFormatting sqref="B647:N650">
    <cfRule type="cellIs" dxfId="2226" priority="72" operator="lessThan">
      <formula>0</formula>
    </cfRule>
  </conditionalFormatting>
  <conditionalFormatting sqref="I649:P649 O647:P648 O650:P650">
    <cfRule type="cellIs" dxfId="2225" priority="71" operator="lessThan">
      <formula>0</formula>
    </cfRule>
  </conditionalFormatting>
  <conditionalFormatting sqref="B651:N654">
    <cfRule type="cellIs" dxfId="2224" priority="70" operator="lessThan">
      <formula>0</formula>
    </cfRule>
  </conditionalFormatting>
  <conditionalFormatting sqref="I653:P653 O651:P652 O654:P654">
    <cfRule type="cellIs" dxfId="2223" priority="69" operator="lessThan">
      <formula>0</formula>
    </cfRule>
  </conditionalFormatting>
  <conditionalFormatting sqref="B655:N658">
    <cfRule type="cellIs" dxfId="2222" priority="68" operator="lessThan">
      <formula>0</formula>
    </cfRule>
  </conditionalFormatting>
  <conditionalFormatting sqref="I657:P657 O655:P656 O658:P658">
    <cfRule type="cellIs" dxfId="2221" priority="67" operator="lessThan">
      <formula>0</formula>
    </cfRule>
  </conditionalFormatting>
  <conditionalFormatting sqref="B659:N662">
    <cfRule type="cellIs" dxfId="2220" priority="66" operator="lessThan">
      <formula>0</formula>
    </cfRule>
  </conditionalFormatting>
  <conditionalFormatting sqref="I661:P661 O659:P660 O662:P662">
    <cfRule type="cellIs" dxfId="2219" priority="65" operator="lessThan">
      <formula>0</formula>
    </cfRule>
  </conditionalFormatting>
  <conditionalFormatting sqref="B667:N670">
    <cfRule type="cellIs" dxfId="2218" priority="64" operator="lessThan">
      <formula>0</formula>
    </cfRule>
  </conditionalFormatting>
  <conditionalFormatting sqref="I669:P669 O667:P668 O670:P670">
    <cfRule type="cellIs" dxfId="2217" priority="63" operator="lessThan">
      <formula>0</formula>
    </cfRule>
  </conditionalFormatting>
  <conditionalFormatting sqref="B671:N674">
    <cfRule type="cellIs" dxfId="2216" priority="62" operator="lessThan">
      <formula>0</formula>
    </cfRule>
  </conditionalFormatting>
  <conditionalFormatting sqref="I673:P673 O671:P672 O674:P674">
    <cfRule type="cellIs" dxfId="2215" priority="61" operator="lessThan">
      <formula>0</formula>
    </cfRule>
  </conditionalFormatting>
  <conditionalFormatting sqref="O604">
    <cfRule type="cellIs" dxfId="2214" priority="60" operator="lessThan">
      <formula>0</formula>
    </cfRule>
  </conditionalFormatting>
  <conditionalFormatting sqref="O519">
    <cfRule type="cellIs" dxfId="2213" priority="37" operator="lessThan">
      <formula>0</formula>
    </cfRule>
  </conditionalFormatting>
  <conditionalFormatting sqref="P442">
    <cfRule type="cellIs" dxfId="2212" priority="59" operator="lessThan">
      <formula>0</formula>
    </cfRule>
  </conditionalFormatting>
  <conditionalFormatting sqref="O442">
    <cfRule type="cellIs" dxfId="2211" priority="58" operator="lessThan">
      <formula>0</formula>
    </cfRule>
  </conditionalFormatting>
  <conditionalFormatting sqref="B442:N442">
    <cfRule type="cellIs" dxfId="2210" priority="57" operator="lessThan">
      <formula>0</formula>
    </cfRule>
  </conditionalFormatting>
  <conditionalFormatting sqref="P463">
    <cfRule type="cellIs" dxfId="2209" priority="56" operator="lessThan">
      <formula>0</formula>
    </cfRule>
  </conditionalFormatting>
  <conditionalFormatting sqref="O463">
    <cfRule type="cellIs" dxfId="2208" priority="55" operator="lessThan">
      <formula>0</formula>
    </cfRule>
  </conditionalFormatting>
  <conditionalFormatting sqref="B463:N463">
    <cfRule type="cellIs" dxfId="2207" priority="54" operator="lessThan">
      <formula>0</formula>
    </cfRule>
  </conditionalFormatting>
  <conditionalFormatting sqref="P471">
    <cfRule type="cellIs" dxfId="2206" priority="53" operator="lessThan">
      <formula>0</formula>
    </cfRule>
  </conditionalFormatting>
  <conditionalFormatting sqref="O471">
    <cfRule type="cellIs" dxfId="2205" priority="52" operator="lessThan">
      <formula>0</formula>
    </cfRule>
  </conditionalFormatting>
  <conditionalFormatting sqref="B471:N471">
    <cfRule type="cellIs" dxfId="2204" priority="51" operator="lessThan">
      <formula>0</formula>
    </cfRule>
  </conditionalFormatting>
  <conditionalFormatting sqref="P480">
    <cfRule type="cellIs" dxfId="2203" priority="50" operator="lessThan">
      <formula>0</formula>
    </cfRule>
  </conditionalFormatting>
  <conditionalFormatting sqref="O480">
    <cfRule type="cellIs" dxfId="2202" priority="49" operator="lessThan">
      <formula>0</formula>
    </cfRule>
  </conditionalFormatting>
  <conditionalFormatting sqref="B480:N480">
    <cfRule type="cellIs" dxfId="2201" priority="48" operator="lessThan">
      <formula>0</formula>
    </cfRule>
  </conditionalFormatting>
  <conditionalFormatting sqref="P488">
    <cfRule type="cellIs" dxfId="2200" priority="47" operator="lessThan">
      <formula>0</formula>
    </cfRule>
  </conditionalFormatting>
  <conditionalFormatting sqref="O488">
    <cfRule type="cellIs" dxfId="2199" priority="46" operator="lessThan">
      <formula>0</formula>
    </cfRule>
  </conditionalFormatting>
  <conditionalFormatting sqref="B488:N488">
    <cfRule type="cellIs" dxfId="2198" priority="45" operator="lessThan">
      <formula>0</formula>
    </cfRule>
  </conditionalFormatting>
  <conditionalFormatting sqref="P496">
    <cfRule type="cellIs" dxfId="2197" priority="44" operator="lessThan">
      <formula>0</formula>
    </cfRule>
  </conditionalFormatting>
  <conditionalFormatting sqref="O496">
    <cfRule type="cellIs" dxfId="2196" priority="43" operator="lessThan">
      <formula>0</formula>
    </cfRule>
  </conditionalFormatting>
  <conditionalFormatting sqref="B496:N496">
    <cfRule type="cellIs" dxfId="2195" priority="42" operator="lessThan">
      <formula>0</formula>
    </cfRule>
  </conditionalFormatting>
  <conditionalFormatting sqref="P511">
    <cfRule type="cellIs" dxfId="2194" priority="41" operator="lessThan">
      <formula>0</formula>
    </cfRule>
  </conditionalFormatting>
  <conditionalFormatting sqref="O511">
    <cfRule type="cellIs" dxfId="2193" priority="40" operator="lessThan">
      <formula>0</formula>
    </cfRule>
  </conditionalFormatting>
  <conditionalFormatting sqref="B511:N511">
    <cfRule type="cellIs" dxfId="2192" priority="39" operator="lessThan">
      <formula>0</formula>
    </cfRule>
  </conditionalFormatting>
  <conditionalFormatting sqref="P519">
    <cfRule type="cellIs" dxfId="2191" priority="38" operator="lessThan">
      <formula>0</formula>
    </cfRule>
  </conditionalFormatting>
  <conditionalFormatting sqref="B519:N519">
    <cfRule type="cellIs" dxfId="2190" priority="36" operator="lessThan">
      <formula>0</formula>
    </cfRule>
  </conditionalFormatting>
  <conditionalFormatting sqref="P548">
    <cfRule type="cellIs" dxfId="2189" priority="35" operator="lessThan">
      <formula>0</formula>
    </cfRule>
  </conditionalFormatting>
  <conditionalFormatting sqref="O548">
    <cfRule type="cellIs" dxfId="2188" priority="34" operator="lessThan">
      <formula>0</formula>
    </cfRule>
  </conditionalFormatting>
  <conditionalFormatting sqref="B548:N548">
    <cfRule type="cellIs" dxfId="2187" priority="33" operator="lessThan">
      <formula>0</formula>
    </cfRule>
  </conditionalFormatting>
  <conditionalFormatting sqref="Q678:AC678 G678 O689 Q689:AC689 G689:I689 O696 Q696:AC696 G696:I696 O703 Q703:AC703 I703 O711 Q711:AC711 G711:I711 O678 D679:F684 O679:AC684">
    <cfRule type="cellIs" dxfId="2186" priority="24" operator="lessThan">
      <formula>0</formula>
    </cfRule>
  </conditionalFormatting>
  <conditionalFormatting sqref="O688:O689 O695:O696 O678">
    <cfRule type="cellIs" dxfId="2185" priority="25" operator="lessThan">
      <formula>0</formula>
    </cfRule>
  </conditionalFormatting>
  <conditionalFormatting sqref="P691">
    <cfRule type="cellIs" dxfId="2184" priority="26" operator="lessThan">
      <formula>0</formula>
    </cfRule>
  </conditionalFormatting>
  <conditionalFormatting sqref="P680">
    <cfRule type="cellIs" dxfId="2183" priority="27" operator="lessThan">
      <formula>0</formula>
    </cfRule>
  </conditionalFormatting>
  <conditionalFormatting sqref="P698">
    <cfRule type="cellIs" dxfId="2182" priority="28" operator="lessThan">
      <formula>0</formula>
    </cfRule>
  </conditionalFormatting>
  <conditionalFormatting sqref="O703">
    <cfRule type="cellIs" dxfId="2181" priority="29" operator="lessThan">
      <formula>0</formula>
    </cfRule>
  </conditionalFormatting>
  <conditionalFormatting sqref="P705">
    <cfRule type="cellIs" dxfId="2180" priority="30" operator="lessThan">
      <formula>0</formula>
    </cfRule>
  </conditionalFormatting>
  <conditionalFormatting sqref="D678:F678 D689:H689 D696:H696 D703:H703 D711:H711">
    <cfRule type="cellIs" dxfId="2179" priority="31" operator="lessThan">
      <formula>0</formula>
    </cfRule>
  </conditionalFormatting>
  <conditionalFormatting sqref="N724:N726">
    <cfRule type="cellIs" dxfId="2178" priority="32" operator="lessThan">
      <formula>0</formula>
    </cfRule>
  </conditionalFormatting>
  <conditionalFormatting sqref="M701">
    <cfRule type="cellIs" dxfId="2177" priority="23" operator="lessThan">
      <formula>0</formula>
    </cfRule>
  </conditionalFormatting>
  <conditionalFormatting sqref="M700">
    <cfRule type="cellIs" dxfId="2176" priority="22" operator="lessThan">
      <formula>0</formula>
    </cfRule>
  </conditionalFormatting>
  <conditionalFormatting sqref="M699">
    <cfRule type="cellIs" dxfId="2175" priority="21" operator="lessThan">
      <formula>0</formula>
    </cfRule>
  </conditionalFormatting>
  <conditionalFormatting sqref="M697">
    <cfRule type="cellIs" dxfId="2174" priority="20" operator="lessThan">
      <formula>0</formula>
    </cfRule>
  </conditionalFormatting>
  <conditionalFormatting sqref="G679:N687">
    <cfRule type="expression" dxfId="2173" priority="17">
      <formula>G679/F679&gt;1</formula>
    </cfRule>
    <cfRule type="expression" dxfId="2172" priority="18">
      <formula>G679/F679&lt;1</formula>
    </cfRule>
  </conditionalFormatting>
  <conditionalFormatting sqref="G679:N687">
    <cfRule type="cellIs" dxfId="2171" priority="19" operator="lessThan">
      <formula>0</formula>
    </cfRule>
  </conditionalFormatting>
  <conditionalFormatting sqref="I690:N694">
    <cfRule type="expression" dxfId="2170" priority="14">
      <formula>I690/H690&gt;1</formula>
    </cfRule>
    <cfRule type="expression" dxfId="2169" priority="15">
      <formula>I690/H690&lt;1</formula>
    </cfRule>
  </conditionalFormatting>
  <conditionalFormatting sqref="I690:N694">
    <cfRule type="cellIs" dxfId="2168" priority="16" operator="lessThan">
      <formula>0</formula>
    </cfRule>
  </conditionalFormatting>
  <conditionalFormatting sqref="O449:P449 B449">
    <cfRule type="cellIs" dxfId="2167" priority="13" operator="lessThan">
      <formula>0</formula>
    </cfRule>
  </conditionalFormatting>
  <conditionalFormatting sqref="P450:P454">
    <cfRule type="cellIs" dxfId="2166" priority="12" operator="lessThan">
      <formula>0</formula>
    </cfRule>
  </conditionalFormatting>
  <conditionalFormatting sqref="O450:O453">
    <cfRule type="cellIs" dxfId="2165" priority="11" operator="lessThan">
      <formula>0</formula>
    </cfRule>
  </conditionalFormatting>
  <conditionalFormatting sqref="G454:N454 M450:N453">
    <cfRule type="cellIs" dxfId="2164" priority="10" operator="lessThan">
      <formula>0</formula>
    </cfRule>
  </conditionalFormatting>
  <conditionalFormatting sqref="G454:N454 M450:N453">
    <cfRule type="expression" dxfId="2163" priority="8">
      <formula>G450/F450&gt;1</formula>
    </cfRule>
    <cfRule type="expression" dxfId="2162" priority="9">
      <formula>G450/F450&lt;1</formula>
    </cfRule>
  </conditionalFormatting>
  <conditionalFormatting sqref="B450:L453">
    <cfRule type="cellIs" dxfId="2161" priority="7" operator="lessThan">
      <formula>0</formula>
    </cfRule>
  </conditionalFormatting>
  <conditionalFormatting sqref="B450:L453">
    <cfRule type="expression" dxfId="2160" priority="5">
      <formula>B450/A450&gt;1</formula>
    </cfRule>
    <cfRule type="expression" dxfId="2159" priority="6">
      <formula>B450/A450&lt;1</formula>
    </cfRule>
  </conditionalFormatting>
  <conditionalFormatting sqref="B454:F454">
    <cfRule type="cellIs" dxfId="2158" priority="4" operator="lessThan">
      <formula>0</formula>
    </cfRule>
  </conditionalFormatting>
  <conditionalFormatting sqref="B454:F454">
    <cfRule type="expression" dxfId="2157" priority="2">
      <formula>B454/A454&gt;1</formula>
    </cfRule>
    <cfRule type="expression" dxfId="2156" priority="3">
      <formula>B454/A454&lt;1</formula>
    </cfRule>
  </conditionalFormatting>
  <conditionalFormatting sqref="O454">
    <cfRule type="cellIs" dxfId="2155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A3E6-03CF-4558-BF18-9B8FB1D13777}">
  <sheetPr codeName="Sheet4">
    <tabColor rgb="FF023AEE"/>
    <outlinePr summaryBelow="0" summaryRight="0"/>
  </sheetPr>
  <dimension ref="A1:DM674"/>
  <sheetViews>
    <sheetView topLeftCell="B333" zoomScale="90" zoomScaleNormal="90" workbookViewId="0">
      <selection activeCell="P335" sqref="P335"/>
    </sheetView>
  </sheetViews>
  <sheetFormatPr defaultColWidth="12.625" defaultRowHeight="16.5"/>
  <cols>
    <col min="1" max="1" width="83.625" style="132" bestFit="1" customWidth="1"/>
    <col min="2" max="2" width="14.75" style="132" bestFit="1" customWidth="1"/>
    <col min="3" max="3" width="14.5" style="132" customWidth="1"/>
    <col min="4" max="15" width="13.75" style="132" bestFit="1" customWidth="1"/>
    <col min="16" max="16" width="39.625" style="132" bestFit="1" customWidth="1"/>
    <col min="17" max="40" width="13.75" style="132" bestFit="1" customWidth="1"/>
    <col min="41" max="42" width="12.625" style="132" bestFit="1" customWidth="1"/>
    <col min="43" max="51" width="13.75" style="132" bestFit="1" customWidth="1"/>
    <col min="52" max="68" width="4.75" style="132" bestFit="1" customWidth="1"/>
    <col min="69" max="16384" width="12.625" style="132"/>
  </cols>
  <sheetData>
    <row r="1" spans="1:53">
      <c r="A1" s="1" t="s">
        <v>0</v>
      </c>
    </row>
    <row r="2" spans="1:53" s="3" customFormat="1">
      <c r="A2" s="227" t="s">
        <v>33</v>
      </c>
      <c r="B2" s="227" t="s">
        <v>938</v>
      </c>
      <c r="C2" s="227" t="s">
        <v>939</v>
      </c>
      <c r="D2" s="227" t="s">
        <v>27</v>
      </c>
      <c r="E2" s="227" t="s">
        <v>26</v>
      </c>
      <c r="F2" s="227" t="s">
        <v>25</v>
      </c>
      <c r="G2" s="227" t="s">
        <v>24</v>
      </c>
      <c r="H2" s="227" t="s">
        <v>23</v>
      </c>
      <c r="I2" s="227" t="s">
        <v>22</v>
      </c>
      <c r="J2" s="227" t="s">
        <v>21</v>
      </c>
      <c r="K2" s="227" t="s">
        <v>20</v>
      </c>
      <c r="L2" s="227" t="s">
        <v>19</v>
      </c>
      <c r="M2" s="227" t="s">
        <v>18</v>
      </c>
      <c r="N2" s="227" t="s">
        <v>17</v>
      </c>
      <c r="O2" s="227" t="s">
        <v>16</v>
      </c>
      <c r="P2" s="227" t="s">
        <v>15</v>
      </c>
      <c r="Q2" s="227" t="s">
        <v>14</v>
      </c>
      <c r="R2" s="227" t="s">
        <v>13</v>
      </c>
      <c r="S2" s="227" t="s">
        <v>12</v>
      </c>
      <c r="T2" s="227" t="s">
        <v>11</v>
      </c>
      <c r="U2" s="227" t="s">
        <v>10</v>
      </c>
      <c r="V2" s="227" t="s">
        <v>9</v>
      </c>
      <c r="W2" s="227" t="s">
        <v>8</v>
      </c>
      <c r="X2" s="227" t="s">
        <v>7</v>
      </c>
      <c r="Y2" s="227" t="s">
        <v>6</v>
      </c>
      <c r="Z2" s="227" t="s">
        <v>5</v>
      </c>
      <c r="AA2" s="227" t="s">
        <v>4</v>
      </c>
      <c r="AB2" s="227" t="s">
        <v>3</v>
      </c>
      <c r="AC2" s="227" t="s">
        <v>2</v>
      </c>
      <c r="AD2" s="227" t="s">
        <v>1</v>
      </c>
      <c r="AE2" s="227" t="s">
        <v>865</v>
      </c>
      <c r="AF2" s="227" t="s">
        <v>864</v>
      </c>
      <c r="AG2" s="227" t="s">
        <v>863</v>
      </c>
      <c r="AH2" s="227" t="s">
        <v>862</v>
      </c>
      <c r="AI2" s="227" t="s">
        <v>861</v>
      </c>
      <c r="AJ2" s="227" t="s">
        <v>860</v>
      </c>
      <c r="AK2" s="227" t="s">
        <v>859</v>
      </c>
      <c r="AL2" s="227" t="s">
        <v>858</v>
      </c>
      <c r="AM2" s="227" t="s">
        <v>857</v>
      </c>
      <c r="AN2" s="227" t="s">
        <v>856</v>
      </c>
      <c r="AO2" s="227" t="s">
        <v>855</v>
      </c>
      <c r="AP2" s="227" t="s">
        <v>854</v>
      </c>
      <c r="AQ2" s="227" t="s">
        <v>853</v>
      </c>
      <c r="AR2" s="227" t="s">
        <v>852</v>
      </c>
      <c r="AS2" s="227" t="s">
        <v>851</v>
      </c>
      <c r="AT2" s="227" t="s">
        <v>850</v>
      </c>
      <c r="AU2" s="227" t="s">
        <v>849</v>
      </c>
      <c r="AV2" s="227" t="s">
        <v>848</v>
      </c>
      <c r="AW2" s="227" t="s">
        <v>847</v>
      </c>
      <c r="AX2" s="227" t="s">
        <v>846</v>
      </c>
      <c r="AY2" s="227" t="s">
        <v>845</v>
      </c>
      <c r="AZ2" s="227" t="s">
        <v>844</v>
      </c>
      <c r="BA2" s="227" t="s">
        <v>843</v>
      </c>
    </row>
    <row r="3" spans="1:53">
      <c r="A3" s="227" t="s">
        <v>940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</row>
    <row r="4" spans="1:53">
      <c r="A4" s="227" t="s">
        <v>941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</row>
    <row r="5" spans="1:53">
      <c r="A5" s="227" t="s">
        <v>942</v>
      </c>
      <c r="B5" s="227">
        <v>18420768.859999999</v>
      </c>
      <c r="C5" s="227">
        <v>16634143</v>
      </c>
      <c r="D5" s="227">
        <v>25826491</v>
      </c>
      <c r="E5" s="227">
        <v>30556527</v>
      </c>
      <c r="F5" s="227">
        <v>19636627.469999999</v>
      </c>
      <c r="G5" s="227">
        <v>11280821</v>
      </c>
      <c r="H5" s="227">
        <v>11197882</v>
      </c>
      <c r="I5" s="227">
        <v>20498415</v>
      </c>
      <c r="J5" s="227">
        <v>9066888.3599999994</v>
      </c>
      <c r="K5" s="227">
        <v>8246731</v>
      </c>
      <c r="L5" s="227">
        <v>7555168</v>
      </c>
      <c r="M5" s="227">
        <v>8498885</v>
      </c>
      <c r="N5" s="227">
        <v>10650407.390000001</v>
      </c>
      <c r="O5" s="227">
        <v>9450239</v>
      </c>
      <c r="P5" s="227">
        <v>9525649</v>
      </c>
      <c r="Q5" s="227">
        <v>10081642</v>
      </c>
      <c r="R5" s="227">
        <v>11226140.699999999</v>
      </c>
      <c r="S5" s="227">
        <v>10868464</v>
      </c>
      <c r="T5" s="227">
        <v>11429264</v>
      </c>
      <c r="U5" s="227">
        <v>11819032</v>
      </c>
      <c r="V5" s="227">
        <v>9864912.6999999993</v>
      </c>
      <c r="W5" s="227">
        <v>7736817</v>
      </c>
      <c r="X5" s="227">
        <v>9170336</v>
      </c>
      <c r="Y5" s="227">
        <v>23417784</v>
      </c>
      <c r="Z5" s="227">
        <v>14258066.4</v>
      </c>
      <c r="AA5" s="227">
        <v>12408091</v>
      </c>
      <c r="AB5" s="227">
        <v>23544155</v>
      </c>
      <c r="AC5" s="227">
        <v>13203365</v>
      </c>
      <c r="AD5" s="227">
        <v>11473120.880000001</v>
      </c>
      <c r="AE5" s="227">
        <v>10648240</v>
      </c>
      <c r="AF5" s="227">
        <v>21687011</v>
      </c>
      <c r="AG5" s="227">
        <v>33325691</v>
      </c>
      <c r="AH5" s="227">
        <v>19833022.300000001</v>
      </c>
      <c r="AI5" s="227">
        <v>19283418</v>
      </c>
      <c r="AJ5" s="227">
        <v>25683242</v>
      </c>
      <c r="AK5" s="227">
        <v>32055272</v>
      </c>
      <c r="AL5" s="227">
        <v>18360810.16</v>
      </c>
      <c r="AM5" s="227">
        <v>20010469</v>
      </c>
      <c r="AN5" s="227">
        <v>25691482</v>
      </c>
      <c r="AO5" s="227">
        <v>27693712</v>
      </c>
      <c r="AP5" s="227">
        <v>10451397.640000001</v>
      </c>
      <c r="AQ5" s="227">
        <v>19053706</v>
      </c>
      <c r="AR5" s="227">
        <v>18842130</v>
      </c>
      <c r="AS5" s="227">
        <v>34701841</v>
      </c>
      <c r="AT5" s="227">
        <v>24261229.190000001</v>
      </c>
      <c r="AU5" s="227">
        <v>21798285</v>
      </c>
      <c r="AV5" s="227">
        <v>26272012</v>
      </c>
      <c r="AW5" s="227">
        <v>28759937</v>
      </c>
      <c r="AX5" s="227">
        <v>16300922</v>
      </c>
      <c r="AY5" s="227">
        <v>13209024</v>
      </c>
      <c r="AZ5" s="227">
        <v>12528245</v>
      </c>
      <c r="BA5" s="227">
        <v>14717523</v>
      </c>
    </row>
    <row r="6" spans="1:53">
      <c r="A6" s="227" t="s">
        <v>943</v>
      </c>
      <c r="B6" s="227">
        <v>1920900.9</v>
      </c>
      <c r="C6" s="227">
        <v>1829325</v>
      </c>
      <c r="D6" s="227">
        <v>1731707</v>
      </c>
      <c r="E6" s="227">
        <v>1845228</v>
      </c>
      <c r="F6" s="227">
        <v>1989089.05</v>
      </c>
      <c r="G6" s="227">
        <v>1937761</v>
      </c>
      <c r="H6" s="227">
        <v>1983214</v>
      </c>
      <c r="I6" s="227">
        <v>1997327</v>
      </c>
      <c r="J6" s="227">
        <v>2220542.19</v>
      </c>
      <c r="K6" s="227">
        <v>2128343</v>
      </c>
      <c r="L6" s="227">
        <v>2353049</v>
      </c>
      <c r="M6" s="227">
        <v>2406864</v>
      </c>
      <c r="N6" s="227">
        <v>2642633.5299999998</v>
      </c>
      <c r="O6" s="227">
        <v>2495094</v>
      </c>
      <c r="P6" s="227">
        <v>2725609</v>
      </c>
      <c r="Q6" s="227">
        <v>2768061</v>
      </c>
      <c r="R6" s="227">
        <v>2963182.98</v>
      </c>
      <c r="S6" s="227">
        <v>2687519</v>
      </c>
      <c r="T6" s="227">
        <v>3542558</v>
      </c>
      <c r="U6" s="227">
        <v>4112353</v>
      </c>
      <c r="V6" s="227">
        <v>4751954.0999999996</v>
      </c>
      <c r="W6" s="227">
        <v>4282875</v>
      </c>
      <c r="X6" s="227">
        <v>5469594</v>
      </c>
      <c r="Y6" s="227">
        <v>5076187</v>
      </c>
      <c r="Z6" s="227">
        <v>5251776.8899999997</v>
      </c>
      <c r="AA6" s="227">
        <v>5154490</v>
      </c>
      <c r="AB6" s="227">
        <v>5299297</v>
      </c>
      <c r="AC6" s="227">
        <v>5208931</v>
      </c>
      <c r="AD6" s="227">
        <v>5358082.72</v>
      </c>
      <c r="AE6" s="227">
        <v>5200101</v>
      </c>
      <c r="AF6" s="227">
        <v>5230526</v>
      </c>
      <c r="AG6" s="227">
        <v>4692885</v>
      </c>
      <c r="AH6" s="227">
        <v>5038099.29</v>
      </c>
      <c r="AI6" s="227">
        <v>6279556</v>
      </c>
      <c r="AJ6" s="227">
        <v>9854775</v>
      </c>
      <c r="AK6" s="227">
        <v>3582493</v>
      </c>
      <c r="AL6" s="227">
        <v>4252710.4400000004</v>
      </c>
      <c r="AM6" s="227">
        <v>2924882</v>
      </c>
      <c r="AN6" s="227">
        <v>2852411</v>
      </c>
      <c r="AO6" s="227">
        <v>117624</v>
      </c>
      <c r="AP6" s="227">
        <v>6385757</v>
      </c>
      <c r="AQ6" s="227">
        <v>6831410</v>
      </c>
      <c r="AR6" s="227">
        <v>5859662</v>
      </c>
      <c r="AS6" s="227">
        <v>2936525</v>
      </c>
      <c r="AT6" s="227">
        <v>949895.69</v>
      </c>
      <c r="AU6" s="227">
        <v>1147321</v>
      </c>
      <c r="AV6" s="227">
        <v>1130204</v>
      </c>
      <c r="AW6" s="227">
        <v>20211</v>
      </c>
      <c r="AX6" s="227">
        <v>226358</v>
      </c>
      <c r="AY6" s="227">
        <v>124472</v>
      </c>
      <c r="AZ6" s="227">
        <v>1146015</v>
      </c>
      <c r="BA6" s="227">
        <v>1733345</v>
      </c>
    </row>
    <row r="7" spans="1:53">
      <c r="A7" s="227" t="s">
        <v>944</v>
      </c>
      <c r="B7" s="227">
        <v>19229512.84</v>
      </c>
      <c r="C7" s="227">
        <v>20407560</v>
      </c>
      <c r="D7" s="227">
        <v>18871462</v>
      </c>
      <c r="E7" s="227">
        <v>17624684</v>
      </c>
      <c r="F7" s="227">
        <v>20166634.739999998</v>
      </c>
      <c r="G7" s="227">
        <v>21284694</v>
      </c>
      <c r="H7" s="227">
        <v>19835801</v>
      </c>
      <c r="I7" s="227">
        <v>19635907</v>
      </c>
      <c r="J7" s="227">
        <v>19241653.609999999</v>
      </c>
      <c r="K7" s="227">
        <v>18720755</v>
      </c>
      <c r="L7" s="227">
        <v>18714565</v>
      </c>
      <c r="M7" s="227">
        <v>18197743</v>
      </c>
      <c r="N7" s="227">
        <v>17071011.93</v>
      </c>
      <c r="O7" s="227">
        <v>15467001</v>
      </c>
      <c r="P7" s="227">
        <v>14875867</v>
      </c>
      <c r="Q7" s="227">
        <v>14156099</v>
      </c>
      <c r="R7" s="227">
        <v>14116309.539999999</v>
      </c>
      <c r="S7" s="227">
        <v>14246107</v>
      </c>
      <c r="T7" s="227">
        <v>15132585</v>
      </c>
      <c r="U7" s="227">
        <v>16068769</v>
      </c>
      <c r="V7" s="227">
        <v>16388529.470000001</v>
      </c>
      <c r="W7" s="227">
        <v>15730925</v>
      </c>
      <c r="X7" s="227">
        <v>15899657</v>
      </c>
      <c r="Y7" s="227">
        <v>15190761</v>
      </c>
      <c r="Z7" s="227">
        <v>16316038.91</v>
      </c>
      <c r="AA7" s="227">
        <v>15378163</v>
      </c>
      <c r="AB7" s="227">
        <v>14753913</v>
      </c>
      <c r="AC7" s="227">
        <v>14796648</v>
      </c>
      <c r="AD7" s="227">
        <v>15115609.6</v>
      </c>
      <c r="AE7" s="227">
        <v>13191004</v>
      </c>
      <c r="AF7" s="227">
        <v>12730644</v>
      </c>
      <c r="AG7" s="227">
        <v>11779171</v>
      </c>
      <c r="AH7" s="227">
        <v>11726791.279999999</v>
      </c>
      <c r="AI7" s="227">
        <v>10186426</v>
      </c>
      <c r="AJ7" s="227">
        <v>9930957</v>
      </c>
      <c r="AK7" s="227">
        <v>9769284</v>
      </c>
      <c r="AL7" s="227">
        <v>9364896.6099999994</v>
      </c>
      <c r="AM7" s="227">
        <v>9028670</v>
      </c>
      <c r="AN7" s="227">
        <v>6414000</v>
      </c>
      <c r="AO7" s="227">
        <v>6252229</v>
      </c>
      <c r="AP7" s="227">
        <v>5611142.9500000002</v>
      </c>
      <c r="AQ7" s="227">
        <v>5013186</v>
      </c>
      <c r="AR7" s="227">
        <v>5189958</v>
      </c>
      <c r="AS7" s="227">
        <v>5605001</v>
      </c>
      <c r="AT7" s="227">
        <v>5773258.2300000004</v>
      </c>
      <c r="AU7" s="227">
        <v>4825716</v>
      </c>
      <c r="AV7" s="227">
        <v>5479332</v>
      </c>
      <c r="AW7" s="227">
        <v>5093563</v>
      </c>
      <c r="AX7" s="227">
        <v>5790416</v>
      </c>
      <c r="AY7" s="227">
        <v>5306057</v>
      </c>
      <c r="AZ7" s="227">
        <v>5417293</v>
      </c>
      <c r="BA7" s="227">
        <v>5177444</v>
      </c>
    </row>
    <row r="8" spans="1:53">
      <c r="A8" s="227" t="s">
        <v>945</v>
      </c>
      <c r="B8" s="227">
        <v>0</v>
      </c>
      <c r="C8" s="227">
        <v>0</v>
      </c>
      <c r="D8" s="227">
        <v>18871462</v>
      </c>
      <c r="E8" s="227">
        <v>17624684</v>
      </c>
      <c r="F8" s="227">
        <v>0</v>
      </c>
      <c r="G8" s="227">
        <v>0</v>
      </c>
      <c r="H8" s="227">
        <v>0</v>
      </c>
      <c r="I8" s="227">
        <v>0</v>
      </c>
      <c r="J8" s="227">
        <v>0</v>
      </c>
      <c r="K8" s="227">
        <v>0</v>
      </c>
      <c r="L8" s="227">
        <v>0</v>
      </c>
      <c r="M8" s="227">
        <v>0</v>
      </c>
      <c r="N8" s="227">
        <v>0</v>
      </c>
      <c r="O8" s="227">
        <v>0</v>
      </c>
      <c r="P8" s="227">
        <v>0</v>
      </c>
      <c r="Q8" s="227">
        <v>0</v>
      </c>
      <c r="R8" s="227">
        <v>0</v>
      </c>
      <c r="S8" s="227">
        <v>0</v>
      </c>
      <c r="T8" s="227">
        <v>0</v>
      </c>
      <c r="U8" s="227">
        <v>0</v>
      </c>
      <c r="V8" s="227">
        <v>0</v>
      </c>
      <c r="W8" s="227">
        <v>0</v>
      </c>
      <c r="X8" s="227">
        <v>0</v>
      </c>
      <c r="Y8" s="227">
        <v>0</v>
      </c>
      <c r="Z8" s="227">
        <v>0</v>
      </c>
      <c r="AA8" s="227">
        <v>0</v>
      </c>
      <c r="AB8" s="227">
        <v>0</v>
      </c>
      <c r="AC8" s="227">
        <v>0</v>
      </c>
      <c r="AD8" s="227">
        <v>0</v>
      </c>
      <c r="AE8" s="227">
        <v>0</v>
      </c>
      <c r="AF8" s="227">
        <v>4298270</v>
      </c>
      <c r="AG8" s="227">
        <v>0</v>
      </c>
      <c r="AH8" s="227">
        <v>0</v>
      </c>
      <c r="AI8" s="227">
        <v>0</v>
      </c>
      <c r="AJ8" s="227">
        <v>0</v>
      </c>
      <c r="AK8" s="227">
        <v>0</v>
      </c>
      <c r="AL8" s="227">
        <v>0</v>
      </c>
      <c r="AM8" s="227">
        <v>0</v>
      </c>
      <c r="AN8" s="227">
        <v>0</v>
      </c>
      <c r="AO8" s="227">
        <v>0</v>
      </c>
      <c r="AP8" s="227">
        <v>0</v>
      </c>
      <c r="AQ8" s="227">
        <v>0</v>
      </c>
      <c r="AR8" s="227">
        <v>0</v>
      </c>
      <c r="AS8" s="227">
        <v>0</v>
      </c>
      <c r="AT8" s="227">
        <v>0</v>
      </c>
      <c r="AU8" s="227">
        <v>0</v>
      </c>
      <c r="AV8" s="227">
        <v>5479332</v>
      </c>
      <c r="AW8" s="227">
        <v>5093563</v>
      </c>
      <c r="AX8" s="227">
        <v>5790416</v>
      </c>
      <c r="AY8" s="227">
        <v>5306057</v>
      </c>
      <c r="AZ8" s="227">
        <v>5417293</v>
      </c>
      <c r="BA8" s="227">
        <v>5177444</v>
      </c>
    </row>
    <row r="9" spans="1:53">
      <c r="A9" s="227" t="s">
        <v>963</v>
      </c>
      <c r="B9" s="227">
        <v>0</v>
      </c>
      <c r="C9" s="227">
        <v>0</v>
      </c>
      <c r="D9" s="227">
        <v>0</v>
      </c>
      <c r="E9" s="227">
        <v>0</v>
      </c>
      <c r="F9" s="227">
        <v>0</v>
      </c>
      <c r="G9" s="227">
        <v>0</v>
      </c>
      <c r="H9" s="227">
        <v>0</v>
      </c>
      <c r="I9" s="227">
        <v>0</v>
      </c>
      <c r="J9" s="227">
        <v>0</v>
      </c>
      <c r="K9" s="227">
        <v>0</v>
      </c>
      <c r="L9" s="227">
        <v>0</v>
      </c>
      <c r="M9" s="227">
        <v>0</v>
      </c>
      <c r="N9" s="227">
        <v>0</v>
      </c>
      <c r="O9" s="227">
        <v>0</v>
      </c>
      <c r="P9" s="227">
        <v>0</v>
      </c>
      <c r="Q9" s="227">
        <v>0</v>
      </c>
      <c r="R9" s="227">
        <v>0</v>
      </c>
      <c r="S9" s="227">
        <v>0</v>
      </c>
      <c r="T9" s="227">
        <v>0</v>
      </c>
      <c r="U9" s="227">
        <v>0</v>
      </c>
      <c r="V9" s="227">
        <v>0</v>
      </c>
      <c r="W9" s="227">
        <v>0</v>
      </c>
      <c r="X9" s="227">
        <v>0</v>
      </c>
      <c r="Y9" s="227">
        <v>0</v>
      </c>
      <c r="Z9" s="227">
        <v>0</v>
      </c>
      <c r="AA9" s="227">
        <v>0</v>
      </c>
      <c r="AB9" s="227">
        <v>0</v>
      </c>
      <c r="AC9" s="227">
        <v>0</v>
      </c>
      <c r="AD9" s="227">
        <v>0</v>
      </c>
      <c r="AE9" s="227">
        <v>0</v>
      </c>
      <c r="AF9" s="227">
        <v>0</v>
      </c>
      <c r="AG9" s="227">
        <v>0</v>
      </c>
      <c r="AH9" s="227">
        <v>0</v>
      </c>
      <c r="AI9" s="227">
        <v>0</v>
      </c>
      <c r="AJ9" s="227">
        <v>0</v>
      </c>
      <c r="AK9" s="227">
        <v>0</v>
      </c>
      <c r="AL9" s="227">
        <v>0</v>
      </c>
      <c r="AM9" s="227">
        <v>0</v>
      </c>
      <c r="AN9" s="227">
        <v>80</v>
      </c>
      <c r="AO9" s="227">
        <v>0</v>
      </c>
      <c r="AP9" s="227">
        <v>1628.42</v>
      </c>
      <c r="AQ9" s="227">
        <v>301</v>
      </c>
      <c r="AR9" s="227">
        <v>1125</v>
      </c>
      <c r="AS9" s="227">
        <v>0</v>
      </c>
      <c r="AT9" s="227">
        <v>376.1</v>
      </c>
      <c r="AU9" s="227">
        <v>250</v>
      </c>
      <c r="AV9" s="227">
        <v>0</v>
      </c>
      <c r="AW9" s="227">
        <v>0</v>
      </c>
      <c r="AX9" s="227">
        <v>0</v>
      </c>
      <c r="AY9" s="227">
        <v>0</v>
      </c>
      <c r="AZ9" s="227">
        <v>0</v>
      </c>
      <c r="BA9" s="227">
        <v>0</v>
      </c>
    </row>
    <row r="10" spans="1:53">
      <c r="A10" s="227" t="s">
        <v>946</v>
      </c>
      <c r="B10" s="227">
        <v>19229512.84</v>
      </c>
      <c r="C10" s="227">
        <v>20407560</v>
      </c>
      <c r="D10" s="227">
        <v>0</v>
      </c>
      <c r="E10" s="227">
        <v>0</v>
      </c>
      <c r="F10" s="227">
        <v>20166634.739999998</v>
      </c>
      <c r="G10" s="227">
        <v>21284694</v>
      </c>
      <c r="H10" s="227">
        <v>19835801</v>
      </c>
      <c r="I10" s="227">
        <v>19635907</v>
      </c>
      <c r="J10" s="227">
        <v>19241653.609999999</v>
      </c>
      <c r="K10" s="227">
        <v>18720755</v>
      </c>
      <c r="L10" s="227">
        <v>18714565</v>
      </c>
      <c r="M10" s="227">
        <v>18197743</v>
      </c>
      <c r="N10" s="227">
        <v>17071011.93</v>
      </c>
      <c r="O10" s="227">
        <v>15467001</v>
      </c>
      <c r="P10" s="227">
        <v>14875867</v>
      </c>
      <c r="Q10" s="227">
        <v>14156099</v>
      </c>
      <c r="R10" s="227">
        <v>14116309.539999999</v>
      </c>
      <c r="S10" s="227">
        <v>14246107</v>
      </c>
      <c r="T10" s="227">
        <v>15132585</v>
      </c>
      <c r="U10" s="227">
        <v>16068769</v>
      </c>
      <c r="V10" s="227">
        <v>16388529.470000001</v>
      </c>
      <c r="W10" s="227">
        <v>15730925</v>
      </c>
      <c r="X10" s="227">
        <v>15899657</v>
      </c>
      <c r="Y10" s="227">
        <v>15190761</v>
      </c>
      <c r="Z10" s="227">
        <v>16316038.91</v>
      </c>
      <c r="AA10" s="227">
        <v>15378163</v>
      </c>
      <c r="AB10" s="227">
        <v>14753913</v>
      </c>
      <c r="AC10" s="227">
        <v>14796648</v>
      </c>
      <c r="AD10" s="227">
        <v>15115609.6</v>
      </c>
      <c r="AE10" s="227">
        <v>13191004</v>
      </c>
      <c r="AF10" s="227">
        <v>8432374</v>
      </c>
      <c r="AG10" s="227">
        <v>11779171</v>
      </c>
      <c r="AH10" s="227">
        <v>11726791.279999999</v>
      </c>
      <c r="AI10" s="227">
        <v>10186426</v>
      </c>
      <c r="AJ10" s="227">
        <v>9930957</v>
      </c>
      <c r="AK10" s="227">
        <v>9769284</v>
      </c>
      <c r="AL10" s="227">
        <v>9364896.6099999994</v>
      </c>
      <c r="AM10" s="227">
        <v>9028670</v>
      </c>
      <c r="AN10" s="227">
        <v>6413920</v>
      </c>
      <c r="AO10" s="227">
        <v>6252229</v>
      </c>
      <c r="AP10" s="227">
        <v>5609514.5300000003</v>
      </c>
      <c r="AQ10" s="227">
        <v>5012885</v>
      </c>
      <c r="AR10" s="227">
        <v>5188833</v>
      </c>
      <c r="AS10" s="227">
        <v>5605001</v>
      </c>
      <c r="AT10" s="227">
        <v>5772882.1299999999</v>
      </c>
      <c r="AU10" s="227">
        <v>4825466</v>
      </c>
      <c r="AV10" s="227">
        <v>0</v>
      </c>
      <c r="AW10" s="227">
        <v>0</v>
      </c>
      <c r="AX10" s="227">
        <v>0</v>
      </c>
      <c r="AY10" s="227">
        <v>0</v>
      </c>
      <c r="AZ10" s="227">
        <v>0</v>
      </c>
      <c r="BA10" s="227">
        <v>0</v>
      </c>
    </row>
    <row r="11" spans="1:53">
      <c r="A11" s="227" t="s">
        <v>1282</v>
      </c>
      <c r="B11" s="227">
        <v>0</v>
      </c>
      <c r="C11" s="227">
        <v>0</v>
      </c>
      <c r="D11" s="227">
        <v>0</v>
      </c>
      <c r="E11" s="227">
        <v>0</v>
      </c>
      <c r="F11" s="227">
        <v>0</v>
      </c>
      <c r="G11" s="227">
        <v>0</v>
      </c>
      <c r="H11" s="227">
        <v>0</v>
      </c>
      <c r="I11" s="227">
        <v>0</v>
      </c>
      <c r="J11" s="227">
        <v>0</v>
      </c>
      <c r="K11" s="227">
        <v>0</v>
      </c>
      <c r="L11" s="227">
        <v>0</v>
      </c>
      <c r="M11" s="227">
        <v>0</v>
      </c>
      <c r="N11" s="227">
        <v>0</v>
      </c>
      <c r="O11" s="227">
        <v>0</v>
      </c>
      <c r="P11" s="227">
        <v>0</v>
      </c>
      <c r="Q11" s="227">
        <v>0</v>
      </c>
      <c r="R11" s="227">
        <v>0</v>
      </c>
      <c r="S11" s="227">
        <v>0</v>
      </c>
      <c r="T11" s="227">
        <v>0</v>
      </c>
      <c r="U11" s="227">
        <v>0</v>
      </c>
      <c r="V11" s="227">
        <v>0</v>
      </c>
      <c r="W11" s="227">
        <v>0</v>
      </c>
      <c r="X11" s="227">
        <v>35000</v>
      </c>
      <c r="Y11" s="227">
        <v>84500</v>
      </c>
      <c r="Z11" s="227">
        <v>95000</v>
      </c>
      <c r="AA11" s="227">
        <v>100000</v>
      </c>
      <c r="AB11" s="227">
        <v>0</v>
      </c>
      <c r="AC11" s="227">
        <v>0</v>
      </c>
      <c r="AD11" s="227">
        <v>0</v>
      </c>
      <c r="AE11" s="227">
        <v>0</v>
      </c>
      <c r="AF11" s="227">
        <v>0</v>
      </c>
      <c r="AG11" s="227">
        <v>0</v>
      </c>
      <c r="AH11" s="227">
        <v>0</v>
      </c>
      <c r="AI11" s="227">
        <v>0</v>
      </c>
      <c r="AJ11" s="227">
        <v>0</v>
      </c>
      <c r="AK11" s="227">
        <v>0</v>
      </c>
      <c r="AL11" s="227">
        <v>0</v>
      </c>
      <c r="AM11" s="227">
        <v>0</v>
      </c>
      <c r="AN11" s="227">
        <v>0</v>
      </c>
      <c r="AO11" s="227">
        <v>0</v>
      </c>
      <c r="AP11" s="227">
        <v>0</v>
      </c>
      <c r="AQ11" s="227">
        <v>0</v>
      </c>
      <c r="AR11" s="227">
        <v>0</v>
      </c>
      <c r="AS11" s="227">
        <v>0</v>
      </c>
      <c r="AT11" s="227">
        <v>0</v>
      </c>
      <c r="AU11" s="227">
        <v>0</v>
      </c>
      <c r="AV11" s="227">
        <v>354</v>
      </c>
      <c r="AW11" s="227">
        <v>423</v>
      </c>
      <c r="AX11" s="227">
        <v>437</v>
      </c>
      <c r="AY11" s="227">
        <v>1301</v>
      </c>
      <c r="AZ11" s="227">
        <v>754</v>
      </c>
      <c r="BA11" s="227">
        <v>666</v>
      </c>
    </row>
    <row r="12" spans="1:53">
      <c r="A12" s="227" t="s">
        <v>963</v>
      </c>
      <c r="B12" s="227">
        <v>0</v>
      </c>
      <c r="C12" s="227">
        <v>0</v>
      </c>
      <c r="D12" s="227">
        <v>0</v>
      </c>
      <c r="E12" s="227">
        <v>0</v>
      </c>
      <c r="F12" s="227">
        <v>0</v>
      </c>
      <c r="G12" s="227">
        <v>0</v>
      </c>
      <c r="H12" s="227">
        <v>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27">
        <v>0</v>
      </c>
      <c r="U12" s="227">
        <v>0</v>
      </c>
      <c r="V12" s="227">
        <v>0</v>
      </c>
      <c r="W12" s="227">
        <v>0</v>
      </c>
      <c r="X12" s="227">
        <v>35000</v>
      </c>
      <c r="Y12" s="227">
        <v>84500</v>
      </c>
      <c r="Z12" s="227">
        <v>95000</v>
      </c>
      <c r="AA12" s="227">
        <v>100000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>
        <v>0</v>
      </c>
      <c r="AL12" s="227">
        <v>0</v>
      </c>
      <c r="AM12" s="227">
        <v>0</v>
      </c>
      <c r="AN12" s="227">
        <v>0</v>
      </c>
      <c r="AO12" s="227">
        <v>0</v>
      </c>
      <c r="AP12" s="227">
        <v>0</v>
      </c>
      <c r="AQ12" s="227">
        <v>0</v>
      </c>
      <c r="AR12" s="227">
        <v>0</v>
      </c>
      <c r="AS12" s="227">
        <v>0</v>
      </c>
      <c r="AT12" s="227">
        <v>0</v>
      </c>
      <c r="AU12" s="227">
        <v>0</v>
      </c>
      <c r="AV12" s="227">
        <v>354</v>
      </c>
      <c r="AW12" s="227">
        <v>423</v>
      </c>
      <c r="AX12" s="227">
        <v>437</v>
      </c>
      <c r="AY12" s="227">
        <v>1301</v>
      </c>
      <c r="AZ12" s="227">
        <v>754</v>
      </c>
      <c r="BA12" s="227">
        <v>666</v>
      </c>
    </row>
    <row r="13" spans="1:53">
      <c r="A13" s="227" t="s">
        <v>947</v>
      </c>
      <c r="B13" s="227">
        <v>2372085.73</v>
      </c>
      <c r="C13" s="227">
        <v>2669384</v>
      </c>
      <c r="D13" s="227">
        <v>3190459</v>
      </c>
      <c r="E13" s="227">
        <v>2738839</v>
      </c>
      <c r="F13" s="227">
        <v>4828455.68</v>
      </c>
      <c r="G13" s="227">
        <v>2885118</v>
      </c>
      <c r="H13" s="227">
        <v>4203825</v>
      </c>
      <c r="I13" s="227">
        <v>3614558</v>
      </c>
      <c r="J13" s="227">
        <v>3822985.49</v>
      </c>
      <c r="K13" s="227">
        <v>3572779</v>
      </c>
      <c r="L13" s="227">
        <v>4423856</v>
      </c>
      <c r="M13" s="227">
        <v>4669631</v>
      </c>
      <c r="N13" s="227">
        <v>3950534.97</v>
      </c>
      <c r="O13" s="227">
        <v>2519035</v>
      </c>
      <c r="P13" s="227">
        <v>4346762</v>
      </c>
      <c r="Q13" s="227">
        <v>4442010</v>
      </c>
      <c r="R13" s="227">
        <v>3085251.64</v>
      </c>
      <c r="S13" s="227">
        <v>4330901</v>
      </c>
      <c r="T13" s="227">
        <v>7175044</v>
      </c>
      <c r="U13" s="227">
        <v>6200861</v>
      </c>
      <c r="V13" s="227">
        <v>5059252.3600000003</v>
      </c>
      <c r="W13" s="227">
        <v>3399470</v>
      </c>
      <c r="X13" s="227">
        <v>4703751</v>
      </c>
      <c r="Y13" s="227">
        <v>3672746</v>
      </c>
      <c r="Z13" s="227">
        <v>2519497.23</v>
      </c>
      <c r="AA13" s="227">
        <v>1808426</v>
      </c>
      <c r="AB13" s="227">
        <v>2682563</v>
      </c>
      <c r="AC13" s="227">
        <v>2343076</v>
      </c>
      <c r="AD13" s="227">
        <v>2864932.21</v>
      </c>
      <c r="AE13" s="227">
        <v>1571348</v>
      </c>
      <c r="AF13" s="227">
        <v>1568464</v>
      </c>
      <c r="AG13" s="227">
        <v>1644073</v>
      </c>
      <c r="AH13" s="227">
        <v>1426532.18</v>
      </c>
      <c r="AI13" s="227">
        <v>781637</v>
      </c>
      <c r="AJ13" s="227">
        <v>1151611</v>
      </c>
      <c r="AK13" s="227">
        <v>1484317</v>
      </c>
      <c r="AL13" s="227">
        <v>1087089.8500000001</v>
      </c>
      <c r="AM13" s="227">
        <v>668795</v>
      </c>
      <c r="AN13" s="227">
        <v>1162347</v>
      </c>
      <c r="AO13" s="227">
        <v>1263813</v>
      </c>
      <c r="AP13" s="227">
        <v>932209.41</v>
      </c>
      <c r="AQ13" s="227">
        <v>720286</v>
      </c>
      <c r="AR13" s="227">
        <v>1011094</v>
      </c>
      <c r="AS13" s="227">
        <v>759161</v>
      </c>
      <c r="AT13" s="227">
        <v>629388.07999999996</v>
      </c>
      <c r="AU13" s="227">
        <v>740122</v>
      </c>
      <c r="AV13" s="227">
        <v>906641</v>
      </c>
      <c r="AW13" s="227">
        <v>1265746</v>
      </c>
      <c r="AX13" s="227">
        <v>1592505</v>
      </c>
      <c r="AY13" s="227">
        <v>2206366</v>
      </c>
      <c r="AZ13" s="227">
        <v>1922763</v>
      </c>
      <c r="BA13" s="227">
        <v>2051413</v>
      </c>
    </row>
    <row r="14" spans="1:53">
      <c r="A14" s="227" t="s">
        <v>1280</v>
      </c>
      <c r="B14" s="227">
        <v>0</v>
      </c>
      <c r="C14" s="227">
        <v>0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7">
        <v>0</v>
      </c>
      <c r="T14" s="227">
        <v>0</v>
      </c>
      <c r="U14" s="227">
        <v>0</v>
      </c>
      <c r="V14" s="227">
        <v>0</v>
      </c>
      <c r="W14" s="227">
        <v>0</v>
      </c>
      <c r="X14" s="227">
        <v>0</v>
      </c>
      <c r="Y14" s="227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7">
        <v>0</v>
      </c>
      <c r="AF14" s="227">
        <v>0</v>
      </c>
      <c r="AG14" s="227">
        <v>0</v>
      </c>
      <c r="AH14" s="227">
        <v>0</v>
      </c>
      <c r="AI14" s="227">
        <v>0</v>
      </c>
      <c r="AJ14" s="227">
        <v>0</v>
      </c>
      <c r="AK14" s="227">
        <v>0</v>
      </c>
      <c r="AL14" s="227">
        <v>0</v>
      </c>
      <c r="AM14" s="227">
        <v>3026103</v>
      </c>
      <c r="AN14" s="227">
        <v>2250593</v>
      </c>
      <c r="AO14" s="227">
        <v>1744297</v>
      </c>
      <c r="AP14" s="227">
        <v>0</v>
      </c>
      <c r="AQ14" s="227">
        <v>0</v>
      </c>
      <c r="AR14" s="227">
        <v>0</v>
      </c>
      <c r="AS14" s="227">
        <v>0</v>
      </c>
      <c r="AT14" s="227">
        <v>0</v>
      </c>
      <c r="AU14" s="227">
        <v>0</v>
      </c>
      <c r="AV14" s="227">
        <v>0</v>
      </c>
      <c r="AW14" s="227">
        <v>0</v>
      </c>
      <c r="AX14" s="227">
        <v>0</v>
      </c>
      <c r="AY14" s="227">
        <v>0</v>
      </c>
      <c r="AZ14" s="227">
        <v>0</v>
      </c>
      <c r="BA14" s="227">
        <v>0</v>
      </c>
    </row>
    <row r="15" spans="1:53">
      <c r="A15" s="227" t="s">
        <v>949</v>
      </c>
      <c r="B15" s="227">
        <v>0</v>
      </c>
      <c r="C15" s="227">
        <v>128315</v>
      </c>
      <c r="D15" s="227">
        <v>50651</v>
      </c>
      <c r="E15" s="227">
        <v>342548</v>
      </c>
      <c r="F15" s="227">
        <v>0</v>
      </c>
      <c r="G15" s="227">
        <v>0</v>
      </c>
      <c r="H15" s="227">
        <v>0</v>
      </c>
      <c r="I15" s="227">
        <v>0</v>
      </c>
      <c r="J15" s="227">
        <v>5772.18</v>
      </c>
      <c r="K15" s="227">
        <v>0</v>
      </c>
      <c r="L15" s="227">
        <v>67111</v>
      </c>
      <c r="M15" s="227">
        <v>0</v>
      </c>
      <c r="N15" s="227">
        <v>82917.259999999995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227">
        <v>0</v>
      </c>
      <c r="Z15" s="227">
        <v>0</v>
      </c>
      <c r="AA15" s="227">
        <v>0</v>
      </c>
      <c r="AB15" s="227">
        <v>0</v>
      </c>
      <c r="AC15" s="227">
        <v>0</v>
      </c>
      <c r="AD15" s="227">
        <v>0</v>
      </c>
      <c r="AE15" s="227">
        <v>0</v>
      </c>
      <c r="AF15" s="227">
        <v>0</v>
      </c>
      <c r="AG15" s="227">
        <v>0</v>
      </c>
      <c r="AH15" s="227">
        <v>0</v>
      </c>
      <c r="AI15" s="227">
        <v>0</v>
      </c>
      <c r="AJ15" s="227">
        <v>0</v>
      </c>
      <c r="AK15" s="227">
        <v>0</v>
      </c>
      <c r="AL15" s="227">
        <v>0</v>
      </c>
      <c r="AM15" s="227">
        <v>0</v>
      </c>
      <c r="AN15" s="227">
        <v>0</v>
      </c>
      <c r="AO15" s="227">
        <v>0</v>
      </c>
      <c r="AP15" s="227">
        <v>0</v>
      </c>
      <c r="AQ15" s="227">
        <v>0</v>
      </c>
      <c r="AR15" s="227">
        <v>0</v>
      </c>
      <c r="AS15" s="227">
        <v>0</v>
      </c>
      <c r="AT15" s="227">
        <v>0</v>
      </c>
      <c r="AU15" s="227">
        <v>0</v>
      </c>
      <c r="AV15" s="227">
        <v>0</v>
      </c>
      <c r="AW15" s="227">
        <v>0</v>
      </c>
      <c r="AX15" s="227">
        <v>0</v>
      </c>
      <c r="AY15" s="227">
        <v>0</v>
      </c>
      <c r="AZ15" s="227">
        <v>0</v>
      </c>
      <c r="BA15" s="227">
        <v>0</v>
      </c>
    </row>
    <row r="16" spans="1:53">
      <c r="A16" s="227" t="s">
        <v>950</v>
      </c>
      <c r="B16" s="227">
        <v>0</v>
      </c>
      <c r="C16" s="227">
        <v>128315</v>
      </c>
      <c r="D16" s="227">
        <v>50651</v>
      </c>
      <c r="E16" s="227">
        <v>342548</v>
      </c>
      <c r="F16" s="227">
        <v>0</v>
      </c>
      <c r="G16" s="227">
        <v>0</v>
      </c>
      <c r="H16" s="227">
        <v>0</v>
      </c>
      <c r="I16" s="227">
        <v>0</v>
      </c>
      <c r="J16" s="227">
        <v>5772.18</v>
      </c>
      <c r="K16" s="227">
        <v>0</v>
      </c>
      <c r="L16" s="227">
        <v>67111</v>
      </c>
      <c r="M16" s="227">
        <v>0</v>
      </c>
      <c r="N16" s="227">
        <v>82917.259999999995</v>
      </c>
      <c r="O16" s="227">
        <v>0</v>
      </c>
      <c r="P16" s="227">
        <v>0</v>
      </c>
      <c r="Q16" s="227">
        <v>0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  <c r="W16" s="227">
        <v>0</v>
      </c>
      <c r="X16" s="227">
        <v>0</v>
      </c>
      <c r="Y16" s="227">
        <v>0</v>
      </c>
      <c r="Z16" s="227">
        <v>0</v>
      </c>
      <c r="AA16" s="227">
        <v>0</v>
      </c>
      <c r="AB16" s="227">
        <v>0</v>
      </c>
      <c r="AC16" s="227">
        <v>0</v>
      </c>
      <c r="AD16" s="227">
        <v>0</v>
      </c>
      <c r="AE16" s="227">
        <v>0</v>
      </c>
      <c r="AF16" s="227">
        <v>0</v>
      </c>
      <c r="AG16" s="227">
        <v>0</v>
      </c>
      <c r="AH16" s="227">
        <v>0</v>
      </c>
      <c r="AI16" s="227">
        <v>0</v>
      </c>
      <c r="AJ16" s="227">
        <v>0</v>
      </c>
      <c r="AK16" s="227">
        <v>0</v>
      </c>
      <c r="AL16" s="227">
        <v>0</v>
      </c>
      <c r="AM16" s="227">
        <v>0</v>
      </c>
      <c r="AN16" s="227">
        <v>0</v>
      </c>
      <c r="AO16" s="227">
        <v>0</v>
      </c>
      <c r="AP16" s="227">
        <v>0</v>
      </c>
      <c r="AQ16" s="227">
        <v>0</v>
      </c>
      <c r="AR16" s="227">
        <v>0</v>
      </c>
      <c r="AS16" s="227">
        <v>0</v>
      </c>
      <c r="AT16" s="227">
        <v>0</v>
      </c>
      <c r="AU16" s="227">
        <v>0</v>
      </c>
      <c r="AV16" s="227">
        <v>0</v>
      </c>
      <c r="AW16" s="227">
        <v>0</v>
      </c>
      <c r="AX16" s="227">
        <v>0</v>
      </c>
      <c r="AY16" s="227">
        <v>0</v>
      </c>
      <c r="AZ16" s="227">
        <v>0</v>
      </c>
      <c r="BA16" s="227">
        <v>0</v>
      </c>
    </row>
    <row r="17" spans="1:53">
      <c r="A17" s="227" t="s">
        <v>1283</v>
      </c>
      <c r="B17" s="227">
        <v>0</v>
      </c>
      <c r="C17" s="227">
        <v>0</v>
      </c>
      <c r="D17" s="227">
        <v>0</v>
      </c>
      <c r="E17" s="227">
        <v>0</v>
      </c>
      <c r="F17" s="227">
        <v>0</v>
      </c>
      <c r="G17" s="227">
        <v>0</v>
      </c>
      <c r="H17" s="227">
        <v>0</v>
      </c>
      <c r="I17" s="227">
        <v>0</v>
      </c>
      <c r="J17" s="227">
        <v>0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  <c r="T17" s="227">
        <v>0</v>
      </c>
      <c r="U17" s="227">
        <v>0</v>
      </c>
      <c r="V17" s="227">
        <v>0</v>
      </c>
      <c r="W17" s="227">
        <v>0</v>
      </c>
      <c r="X17" s="227">
        <v>0</v>
      </c>
      <c r="Y17" s="227">
        <v>0</v>
      </c>
      <c r="Z17" s="227">
        <v>0</v>
      </c>
      <c r="AA17" s="227">
        <v>0</v>
      </c>
      <c r="AB17" s="227">
        <v>0</v>
      </c>
      <c r="AC17" s="227">
        <v>0</v>
      </c>
      <c r="AD17" s="227">
        <v>0</v>
      </c>
      <c r="AE17" s="227">
        <v>0</v>
      </c>
      <c r="AF17" s="227">
        <v>0</v>
      </c>
      <c r="AG17" s="227">
        <v>0</v>
      </c>
      <c r="AH17" s="227">
        <v>0</v>
      </c>
      <c r="AI17" s="227">
        <v>0</v>
      </c>
      <c r="AJ17" s="227">
        <v>0</v>
      </c>
      <c r="AK17" s="227">
        <v>0</v>
      </c>
      <c r="AL17" s="227">
        <v>0</v>
      </c>
      <c r="AM17" s="227">
        <v>0</v>
      </c>
      <c r="AN17" s="227">
        <v>86937</v>
      </c>
      <c r="AO17" s="227">
        <v>32519</v>
      </c>
      <c r="AP17" s="227">
        <v>63261.61</v>
      </c>
      <c r="AQ17" s="227">
        <v>63087</v>
      </c>
      <c r="AR17" s="227">
        <v>217928</v>
      </c>
      <c r="AS17" s="227">
        <v>111365</v>
      </c>
      <c r="AT17" s="227">
        <v>406478.54</v>
      </c>
      <c r="AU17" s="227">
        <v>241978</v>
      </c>
      <c r="AV17" s="227">
        <v>168412</v>
      </c>
      <c r="AW17" s="227">
        <v>0</v>
      </c>
      <c r="AX17" s="227">
        <v>0</v>
      </c>
      <c r="AY17" s="227">
        <v>0</v>
      </c>
      <c r="AZ17" s="227">
        <v>0</v>
      </c>
      <c r="BA17" s="227">
        <v>0</v>
      </c>
    </row>
    <row r="18" spans="1:53">
      <c r="A18" s="227" t="s">
        <v>1284</v>
      </c>
      <c r="B18" s="227">
        <v>0</v>
      </c>
      <c r="C18" s="227">
        <v>0</v>
      </c>
      <c r="D18" s="227">
        <v>0</v>
      </c>
      <c r="E18" s="227">
        <v>0</v>
      </c>
      <c r="F18" s="227">
        <v>0</v>
      </c>
      <c r="G18" s="227">
        <v>0</v>
      </c>
      <c r="H18" s="227">
        <v>0</v>
      </c>
      <c r="I18" s="227">
        <v>0</v>
      </c>
      <c r="J18" s="227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227">
        <v>0</v>
      </c>
      <c r="X18" s="227">
        <v>0</v>
      </c>
      <c r="Y18" s="227">
        <v>0</v>
      </c>
      <c r="Z18" s="227">
        <v>0</v>
      </c>
      <c r="AA18" s="227">
        <v>0</v>
      </c>
      <c r="AB18" s="227">
        <v>0</v>
      </c>
      <c r="AC18" s="227">
        <v>0</v>
      </c>
      <c r="AD18" s="227">
        <v>0</v>
      </c>
      <c r="AE18" s="227">
        <v>0</v>
      </c>
      <c r="AF18" s="227">
        <v>0</v>
      </c>
      <c r="AG18" s="227">
        <v>0</v>
      </c>
      <c r="AH18" s="227">
        <v>0</v>
      </c>
      <c r="AI18" s="227">
        <v>0</v>
      </c>
      <c r="AJ18" s="227">
        <v>0</v>
      </c>
      <c r="AK18" s="227">
        <v>0</v>
      </c>
      <c r="AL18" s="227">
        <v>0</v>
      </c>
      <c r="AM18" s="227">
        <v>0</v>
      </c>
      <c r="AN18" s="227">
        <v>86937</v>
      </c>
      <c r="AO18" s="227">
        <v>32519</v>
      </c>
      <c r="AP18" s="227">
        <v>63261.61</v>
      </c>
      <c r="AQ18" s="227">
        <v>63087</v>
      </c>
      <c r="AR18" s="227">
        <v>217928</v>
      </c>
      <c r="AS18" s="227">
        <v>111365</v>
      </c>
      <c r="AT18" s="227">
        <v>406478.54</v>
      </c>
      <c r="AU18" s="227">
        <v>241978</v>
      </c>
      <c r="AV18" s="227">
        <v>168412</v>
      </c>
      <c r="AW18" s="227">
        <v>0</v>
      </c>
      <c r="AX18" s="227">
        <v>0</v>
      </c>
      <c r="AY18" s="227">
        <v>0</v>
      </c>
      <c r="AZ18" s="227">
        <v>0</v>
      </c>
      <c r="BA18" s="227">
        <v>0</v>
      </c>
    </row>
    <row r="19" spans="1:53">
      <c r="A19" s="227" t="s">
        <v>951</v>
      </c>
      <c r="B19" s="227">
        <v>212130.16</v>
      </c>
      <c r="C19" s="227">
        <v>230505</v>
      </c>
      <c r="D19" s="227">
        <v>1922386</v>
      </c>
      <c r="E19" s="227">
        <v>2229502</v>
      </c>
      <c r="F19" s="227">
        <v>521344.55</v>
      </c>
      <c r="G19" s="227">
        <v>301974</v>
      </c>
      <c r="H19" s="227">
        <v>402748</v>
      </c>
      <c r="I19" s="227">
        <v>292068</v>
      </c>
      <c r="J19" s="227">
        <v>546831.31000000006</v>
      </c>
      <c r="K19" s="227">
        <v>399905</v>
      </c>
      <c r="L19" s="227">
        <v>238125</v>
      </c>
      <c r="M19" s="227">
        <v>243422</v>
      </c>
      <c r="N19" s="227">
        <v>443354.78</v>
      </c>
      <c r="O19" s="227">
        <v>328525</v>
      </c>
      <c r="P19" s="227">
        <v>503197</v>
      </c>
      <c r="Q19" s="227">
        <v>539535</v>
      </c>
      <c r="R19" s="227">
        <v>508453.93</v>
      </c>
      <c r="S19" s="227">
        <v>1649173</v>
      </c>
      <c r="T19" s="227">
        <v>2207109</v>
      </c>
      <c r="U19" s="227">
        <v>2062960</v>
      </c>
      <c r="V19" s="227">
        <v>1942220.77</v>
      </c>
      <c r="W19" s="227">
        <v>2597572</v>
      </c>
      <c r="X19" s="227">
        <v>1836250</v>
      </c>
      <c r="Y19" s="227">
        <v>943638</v>
      </c>
      <c r="Z19" s="227">
        <v>686131.87</v>
      </c>
      <c r="AA19" s="227">
        <v>486147</v>
      </c>
      <c r="AB19" s="227">
        <v>722279</v>
      </c>
      <c r="AC19" s="227">
        <v>119237</v>
      </c>
      <c r="AD19" s="227">
        <v>153136.15</v>
      </c>
      <c r="AE19" s="227">
        <v>128465</v>
      </c>
      <c r="AF19" s="227">
        <v>94295</v>
      </c>
      <c r="AG19" s="227">
        <v>91051</v>
      </c>
      <c r="AH19" s="227">
        <v>78963.63</v>
      </c>
      <c r="AI19" s="227">
        <v>1411769</v>
      </c>
      <c r="AJ19" s="227">
        <v>55114</v>
      </c>
      <c r="AK19" s="227">
        <v>54239</v>
      </c>
      <c r="AL19" s="227">
        <v>112352.41</v>
      </c>
      <c r="AM19" s="227">
        <v>141701</v>
      </c>
      <c r="AN19" s="227">
        <v>2184803</v>
      </c>
      <c r="AO19" s="227">
        <v>4653055</v>
      </c>
      <c r="AP19" s="227">
        <v>2459171.2000000002</v>
      </c>
      <c r="AQ19" s="227">
        <v>2161355</v>
      </c>
      <c r="AR19" s="227">
        <v>1877817</v>
      </c>
      <c r="AS19" s="227">
        <v>1984990</v>
      </c>
      <c r="AT19" s="227">
        <v>1551132.21</v>
      </c>
      <c r="AU19" s="227">
        <v>1893925</v>
      </c>
      <c r="AV19" s="227">
        <v>2204746</v>
      </c>
      <c r="AW19" s="227">
        <v>3828304</v>
      </c>
      <c r="AX19" s="227">
        <v>3047683</v>
      </c>
      <c r="AY19" s="227">
        <v>2686550</v>
      </c>
      <c r="AZ19" s="227">
        <v>3147242</v>
      </c>
      <c r="BA19" s="227">
        <v>2769916</v>
      </c>
    </row>
    <row r="20" spans="1:53">
      <c r="A20" s="227" t="s">
        <v>952</v>
      </c>
      <c r="B20" s="227">
        <v>0</v>
      </c>
      <c r="C20" s="227">
        <v>0</v>
      </c>
      <c r="D20" s="227">
        <v>1922386</v>
      </c>
      <c r="E20" s="227">
        <v>2229502</v>
      </c>
      <c r="F20" s="227">
        <v>0</v>
      </c>
      <c r="G20" s="227">
        <v>0</v>
      </c>
      <c r="H20" s="227">
        <v>0</v>
      </c>
      <c r="I20" s="227">
        <v>0</v>
      </c>
      <c r="J20" s="227">
        <v>546831.31000000006</v>
      </c>
      <c r="K20" s="227">
        <v>0</v>
      </c>
      <c r="L20" s="227">
        <v>0</v>
      </c>
      <c r="M20" s="227">
        <v>243422</v>
      </c>
      <c r="N20" s="227">
        <v>443354.78</v>
      </c>
      <c r="O20" s="227">
        <v>328525</v>
      </c>
      <c r="P20" s="227">
        <v>503197</v>
      </c>
      <c r="Q20" s="227">
        <v>0</v>
      </c>
      <c r="R20" s="227">
        <v>508453.93</v>
      </c>
      <c r="S20" s="227">
        <v>1649173</v>
      </c>
      <c r="T20" s="227">
        <v>2207109</v>
      </c>
      <c r="U20" s="227">
        <v>2062960</v>
      </c>
      <c r="V20" s="227">
        <v>1942220.77</v>
      </c>
      <c r="W20" s="227">
        <v>0</v>
      </c>
      <c r="X20" s="227">
        <v>0</v>
      </c>
      <c r="Y20" s="227">
        <v>0</v>
      </c>
      <c r="Z20" s="227">
        <v>0</v>
      </c>
      <c r="AA20" s="227">
        <v>0</v>
      </c>
      <c r="AB20" s="227">
        <v>0</v>
      </c>
      <c r="AC20" s="227">
        <v>0</v>
      </c>
      <c r="AD20" s="227">
        <v>0</v>
      </c>
      <c r="AE20" s="227">
        <v>0</v>
      </c>
      <c r="AF20" s="227">
        <v>0</v>
      </c>
      <c r="AG20" s="227">
        <v>0</v>
      </c>
      <c r="AH20" s="227">
        <v>0</v>
      </c>
      <c r="AI20" s="227">
        <v>1411769</v>
      </c>
      <c r="AJ20" s="227">
        <v>55114</v>
      </c>
      <c r="AK20" s="227">
        <v>0</v>
      </c>
      <c r="AL20" s="227">
        <v>0</v>
      </c>
      <c r="AM20" s="227">
        <v>141701</v>
      </c>
      <c r="AN20" s="227">
        <v>2184803</v>
      </c>
      <c r="AO20" s="227">
        <v>4653055</v>
      </c>
      <c r="AP20" s="227">
        <v>2459171.2000000002</v>
      </c>
      <c r="AQ20" s="227">
        <v>2161355</v>
      </c>
      <c r="AR20" s="227">
        <v>1877817</v>
      </c>
      <c r="AS20" s="227">
        <v>1984990</v>
      </c>
      <c r="AT20" s="227">
        <v>1551132.21</v>
      </c>
      <c r="AU20" s="227">
        <v>1893925</v>
      </c>
      <c r="AV20" s="227">
        <v>2204746</v>
      </c>
      <c r="AW20" s="227">
        <v>0</v>
      </c>
      <c r="AX20" s="227">
        <v>0</v>
      </c>
      <c r="AY20" s="227">
        <v>0</v>
      </c>
      <c r="AZ20" s="227">
        <v>0</v>
      </c>
      <c r="BA20" s="227">
        <v>0</v>
      </c>
    </row>
    <row r="21" spans="1:53">
      <c r="A21" s="227" t="s">
        <v>953</v>
      </c>
      <c r="B21" s="227">
        <v>42155398.490000002</v>
      </c>
      <c r="C21" s="227">
        <v>41899232</v>
      </c>
      <c r="D21" s="227">
        <v>51593156</v>
      </c>
      <c r="E21" s="227">
        <v>55337328</v>
      </c>
      <c r="F21" s="227">
        <v>47142151.490000002</v>
      </c>
      <c r="G21" s="227">
        <v>37690368</v>
      </c>
      <c r="H21" s="227">
        <v>37623470</v>
      </c>
      <c r="I21" s="227">
        <v>46038275</v>
      </c>
      <c r="J21" s="227">
        <v>34904673.119999997</v>
      </c>
      <c r="K21" s="227">
        <v>33068513</v>
      </c>
      <c r="L21" s="227">
        <v>33351874</v>
      </c>
      <c r="M21" s="227">
        <v>34016545</v>
      </c>
      <c r="N21" s="227">
        <v>34840859.859999999</v>
      </c>
      <c r="O21" s="227">
        <v>30259894</v>
      </c>
      <c r="P21" s="227">
        <v>31977084</v>
      </c>
      <c r="Q21" s="227">
        <v>31987347</v>
      </c>
      <c r="R21" s="227">
        <v>31899338.789999999</v>
      </c>
      <c r="S21" s="227">
        <v>33782164</v>
      </c>
      <c r="T21" s="227">
        <v>39486560</v>
      </c>
      <c r="U21" s="227">
        <v>40263975</v>
      </c>
      <c r="V21" s="227">
        <v>38006869.409999996</v>
      </c>
      <c r="W21" s="227">
        <v>33747659</v>
      </c>
      <c r="X21" s="227">
        <v>37114588</v>
      </c>
      <c r="Y21" s="227">
        <v>48385616</v>
      </c>
      <c r="Z21" s="227">
        <v>39126511.299999997</v>
      </c>
      <c r="AA21" s="227">
        <v>35335317</v>
      </c>
      <c r="AB21" s="227">
        <v>47002207</v>
      </c>
      <c r="AC21" s="227">
        <v>35671257</v>
      </c>
      <c r="AD21" s="227">
        <v>34964881.549999997</v>
      </c>
      <c r="AE21" s="227">
        <v>30739158</v>
      </c>
      <c r="AF21" s="227">
        <v>41310940</v>
      </c>
      <c r="AG21" s="227">
        <v>51532871</v>
      </c>
      <c r="AH21" s="227">
        <v>38103408.68</v>
      </c>
      <c r="AI21" s="227">
        <v>37942806</v>
      </c>
      <c r="AJ21" s="227">
        <v>46675699</v>
      </c>
      <c r="AK21" s="227">
        <v>46945605</v>
      </c>
      <c r="AL21" s="227">
        <v>33177859.460000001</v>
      </c>
      <c r="AM21" s="227">
        <v>35800620</v>
      </c>
      <c r="AN21" s="227">
        <v>40642573</v>
      </c>
      <c r="AO21" s="227">
        <v>41757249</v>
      </c>
      <c r="AP21" s="227">
        <v>25902939.800000001</v>
      </c>
      <c r="AQ21" s="227">
        <v>33843030</v>
      </c>
      <c r="AR21" s="227">
        <v>32998589</v>
      </c>
      <c r="AS21" s="227">
        <v>46098883</v>
      </c>
      <c r="AT21" s="227">
        <v>33571381.950000003</v>
      </c>
      <c r="AU21" s="227">
        <v>30647347</v>
      </c>
      <c r="AV21" s="227">
        <v>36161701</v>
      </c>
      <c r="AW21" s="227">
        <v>38968184</v>
      </c>
      <c r="AX21" s="227">
        <v>26958321</v>
      </c>
      <c r="AY21" s="227">
        <v>23533770</v>
      </c>
      <c r="AZ21" s="227">
        <v>24162312</v>
      </c>
      <c r="BA21" s="227">
        <v>26450307</v>
      </c>
    </row>
    <row r="22" spans="1:53">
      <c r="A22" s="227" t="s">
        <v>954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</row>
    <row r="23" spans="1:53">
      <c r="A23" s="227" t="s">
        <v>956</v>
      </c>
      <c r="B23" s="227">
        <v>0</v>
      </c>
      <c r="C23" s="227">
        <v>0</v>
      </c>
      <c r="D23" s="227">
        <v>0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0</v>
      </c>
      <c r="L23" s="227">
        <v>0</v>
      </c>
      <c r="M23" s="227">
        <v>0</v>
      </c>
      <c r="N23" s="227">
        <v>0</v>
      </c>
      <c r="O23" s="227">
        <v>0</v>
      </c>
      <c r="P23" s="227">
        <v>0</v>
      </c>
      <c r="Q23" s="227">
        <v>0</v>
      </c>
      <c r="R23" s="227">
        <v>0</v>
      </c>
      <c r="S23" s="227">
        <v>0</v>
      </c>
      <c r="T23" s="227">
        <v>558181</v>
      </c>
      <c r="U23" s="227">
        <v>0</v>
      </c>
      <c r="V23" s="227">
        <v>0</v>
      </c>
      <c r="W23" s="227">
        <v>1227694</v>
      </c>
      <c r="X23" s="227">
        <v>0</v>
      </c>
      <c r="Y23" s="227">
        <v>0</v>
      </c>
      <c r="Z23" s="227">
        <v>0</v>
      </c>
      <c r="AA23" s="227">
        <v>0</v>
      </c>
      <c r="AB23" s="227">
        <v>0</v>
      </c>
      <c r="AC23" s="227">
        <v>0</v>
      </c>
      <c r="AD23" s="227">
        <v>0</v>
      </c>
      <c r="AE23" s="227">
        <v>0</v>
      </c>
      <c r="AF23" s="227">
        <v>0</v>
      </c>
      <c r="AG23" s="227">
        <v>0</v>
      </c>
      <c r="AH23" s="227">
        <v>0</v>
      </c>
      <c r="AI23" s="227">
        <v>0</v>
      </c>
      <c r="AJ23" s="227">
        <v>0</v>
      </c>
      <c r="AK23" s="227">
        <v>0</v>
      </c>
      <c r="AL23" s="227">
        <v>0</v>
      </c>
      <c r="AM23" s="227">
        <v>0</v>
      </c>
      <c r="AN23" s="227">
        <v>0</v>
      </c>
      <c r="AO23" s="227">
        <v>0</v>
      </c>
      <c r="AP23" s="227">
        <v>0</v>
      </c>
      <c r="AQ23" s="227">
        <v>0</v>
      </c>
      <c r="AR23" s="227">
        <v>0</v>
      </c>
      <c r="AS23" s="227">
        <v>0</v>
      </c>
      <c r="AT23" s="227">
        <v>0</v>
      </c>
      <c r="AU23" s="227">
        <v>0</v>
      </c>
      <c r="AV23" s="227">
        <v>1347212</v>
      </c>
      <c r="AW23" s="227">
        <v>0</v>
      </c>
      <c r="AX23" s="227">
        <v>0</v>
      </c>
      <c r="AY23" s="227">
        <v>0</v>
      </c>
      <c r="AZ23" s="227">
        <v>0</v>
      </c>
      <c r="BA23" s="227">
        <v>0</v>
      </c>
    </row>
    <row r="24" spans="1:53">
      <c r="A24" s="227" t="s">
        <v>945</v>
      </c>
      <c r="B24" s="227">
        <v>0</v>
      </c>
      <c r="C24" s="227">
        <v>0</v>
      </c>
      <c r="D24" s="227">
        <v>0</v>
      </c>
      <c r="E24" s="227">
        <v>0</v>
      </c>
      <c r="F24" s="227">
        <v>0</v>
      </c>
      <c r="G24" s="227">
        <v>0</v>
      </c>
      <c r="H24" s="227">
        <v>0</v>
      </c>
      <c r="I24" s="227">
        <v>0</v>
      </c>
      <c r="J24" s="227">
        <v>0</v>
      </c>
      <c r="K24" s="227">
        <v>0</v>
      </c>
      <c r="L24" s="227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0</v>
      </c>
      <c r="T24" s="227">
        <v>558181</v>
      </c>
      <c r="U24" s="227">
        <v>0</v>
      </c>
      <c r="V24" s="227">
        <v>0</v>
      </c>
      <c r="W24" s="227">
        <v>1227694</v>
      </c>
      <c r="X24" s="227">
        <v>0</v>
      </c>
      <c r="Y24" s="227">
        <v>0</v>
      </c>
      <c r="Z24" s="227">
        <v>0</v>
      </c>
      <c r="AA24" s="227">
        <v>0</v>
      </c>
      <c r="AB24" s="227">
        <v>0</v>
      </c>
      <c r="AC24" s="227">
        <v>0</v>
      </c>
      <c r="AD24" s="227">
        <v>0</v>
      </c>
      <c r="AE24" s="227">
        <v>0</v>
      </c>
      <c r="AF24" s="227">
        <v>0</v>
      </c>
      <c r="AG24" s="227">
        <v>0</v>
      </c>
      <c r="AH24" s="227">
        <v>0</v>
      </c>
      <c r="AI24" s="227">
        <v>0</v>
      </c>
      <c r="AJ24" s="227">
        <v>0</v>
      </c>
      <c r="AK24" s="227">
        <v>0</v>
      </c>
      <c r="AL24" s="227">
        <v>0</v>
      </c>
      <c r="AM24" s="227">
        <v>0</v>
      </c>
      <c r="AN24" s="227">
        <v>0</v>
      </c>
      <c r="AO24" s="227">
        <v>0</v>
      </c>
      <c r="AP24" s="227">
        <v>0</v>
      </c>
      <c r="AQ24" s="227">
        <v>0</v>
      </c>
      <c r="AR24" s="227">
        <v>0</v>
      </c>
      <c r="AS24" s="227">
        <v>0</v>
      </c>
      <c r="AT24" s="227">
        <v>0</v>
      </c>
      <c r="AU24" s="227">
        <v>0</v>
      </c>
      <c r="AV24" s="227">
        <v>1347212</v>
      </c>
      <c r="AW24" s="227">
        <v>0</v>
      </c>
      <c r="AX24" s="227">
        <v>0</v>
      </c>
      <c r="AY24" s="227">
        <v>0</v>
      </c>
      <c r="AZ24" s="227">
        <v>0</v>
      </c>
      <c r="BA24" s="227">
        <v>0</v>
      </c>
    </row>
    <row r="25" spans="1:53">
      <c r="A25" s="227" t="s">
        <v>959</v>
      </c>
      <c r="B25" s="227">
        <v>0</v>
      </c>
      <c r="C25" s="227">
        <v>0</v>
      </c>
      <c r="D25" s="227">
        <v>0</v>
      </c>
      <c r="E25" s="227">
        <v>0</v>
      </c>
      <c r="F25" s="227">
        <v>67032.210000000006</v>
      </c>
      <c r="G25" s="227">
        <v>68032</v>
      </c>
      <c r="H25" s="227">
        <v>59976</v>
      </c>
      <c r="I25" s="227">
        <v>59976</v>
      </c>
      <c r="J25" s="227">
        <v>59976.21</v>
      </c>
      <c r="K25" s="227">
        <v>59976</v>
      </c>
      <c r="L25" s="227">
        <v>59976</v>
      </c>
      <c r="M25" s="227">
        <v>59976</v>
      </c>
      <c r="N25" s="227">
        <v>59399.31</v>
      </c>
      <c r="O25" s="227">
        <v>59399</v>
      </c>
      <c r="P25" s="227">
        <v>59399</v>
      </c>
      <c r="Q25" s="227">
        <v>59399</v>
      </c>
      <c r="R25" s="227">
        <v>59399.31</v>
      </c>
      <c r="S25" s="227">
        <v>58399</v>
      </c>
      <c r="T25" s="227">
        <v>58399</v>
      </c>
      <c r="U25" s="227">
        <v>58399</v>
      </c>
      <c r="V25" s="227">
        <v>58399.31</v>
      </c>
      <c r="W25" s="227">
        <v>58399</v>
      </c>
      <c r="X25" s="227">
        <v>58399</v>
      </c>
      <c r="Y25" s="227">
        <v>58399</v>
      </c>
      <c r="Z25" s="227">
        <v>58399.31</v>
      </c>
      <c r="AA25" s="227">
        <v>104361</v>
      </c>
      <c r="AB25" s="227">
        <v>104361</v>
      </c>
      <c r="AC25" s="227">
        <v>104361</v>
      </c>
      <c r="AD25" s="227">
        <v>104360.75</v>
      </c>
      <c r="AE25" s="227">
        <v>104361</v>
      </c>
      <c r="AF25" s="227">
        <v>104361</v>
      </c>
      <c r="AG25" s="227">
        <v>106714</v>
      </c>
      <c r="AH25" s="227">
        <v>107217.76</v>
      </c>
      <c r="AI25" s="227">
        <v>106714</v>
      </c>
      <c r="AJ25" s="227">
        <v>106714</v>
      </c>
      <c r="AK25" s="227">
        <v>106427</v>
      </c>
      <c r="AL25" s="227">
        <v>106426.63</v>
      </c>
      <c r="AM25" s="227">
        <v>106427</v>
      </c>
      <c r="AN25" s="227">
        <v>106427</v>
      </c>
      <c r="AO25" s="227">
        <v>106329</v>
      </c>
      <c r="AP25" s="227">
        <v>106328.86</v>
      </c>
      <c r="AQ25" s="227">
        <v>1211285</v>
      </c>
      <c r="AR25" s="227">
        <v>937958</v>
      </c>
      <c r="AS25" s="227">
        <v>3492333</v>
      </c>
      <c r="AT25" s="227">
        <v>3259829.7</v>
      </c>
      <c r="AU25" s="227">
        <v>217134</v>
      </c>
      <c r="AV25" s="227">
        <v>171414</v>
      </c>
      <c r="AW25" s="227">
        <v>179828</v>
      </c>
      <c r="AX25" s="227">
        <v>92761</v>
      </c>
      <c r="AY25" s="227">
        <v>92761</v>
      </c>
      <c r="AZ25" s="227">
        <v>92761</v>
      </c>
      <c r="BA25" s="227">
        <v>92761</v>
      </c>
    </row>
    <row r="26" spans="1:53">
      <c r="A26" s="227" t="s">
        <v>960</v>
      </c>
      <c r="B26" s="227">
        <v>830632.77</v>
      </c>
      <c r="C26" s="227">
        <v>893234</v>
      </c>
      <c r="D26" s="227">
        <v>869681</v>
      </c>
      <c r="E26" s="227">
        <v>878601</v>
      </c>
      <c r="F26" s="227">
        <v>660122.06000000006</v>
      </c>
      <c r="G26" s="227">
        <v>680099</v>
      </c>
      <c r="H26" s="227">
        <v>705365</v>
      </c>
      <c r="I26" s="227">
        <v>736984</v>
      </c>
      <c r="J26" s="227">
        <v>753789.54</v>
      </c>
      <c r="K26" s="227">
        <v>807359</v>
      </c>
      <c r="L26" s="227">
        <v>840300</v>
      </c>
      <c r="M26" s="227">
        <v>864185</v>
      </c>
      <c r="N26" s="227">
        <v>89264.81</v>
      </c>
      <c r="O26" s="227">
        <v>0</v>
      </c>
      <c r="P26" s="227">
        <v>89647</v>
      </c>
      <c r="Q26" s="227">
        <v>87244</v>
      </c>
      <c r="R26" s="227">
        <v>38896.519999999997</v>
      </c>
      <c r="S26" s="227">
        <v>0</v>
      </c>
      <c r="T26" s="227">
        <v>10411</v>
      </c>
      <c r="U26" s="227">
        <v>0</v>
      </c>
      <c r="V26" s="227">
        <v>0</v>
      </c>
      <c r="W26" s="227">
        <v>7897</v>
      </c>
      <c r="X26" s="227">
        <v>0</v>
      </c>
      <c r="Y26" s="227">
        <v>0</v>
      </c>
      <c r="Z26" s="227">
        <v>0</v>
      </c>
      <c r="AA26" s="227">
        <v>1178</v>
      </c>
      <c r="AB26" s="227">
        <v>3028</v>
      </c>
      <c r="AC26" s="227">
        <v>0</v>
      </c>
      <c r="AD26" s="227">
        <v>0</v>
      </c>
      <c r="AE26" s="227">
        <v>0</v>
      </c>
      <c r="AF26" s="227">
        <v>0</v>
      </c>
      <c r="AG26" s="227">
        <v>0</v>
      </c>
      <c r="AH26" s="227">
        <v>0</v>
      </c>
      <c r="AI26" s="227">
        <v>0</v>
      </c>
      <c r="AJ26" s="227">
        <v>0</v>
      </c>
      <c r="AK26" s="227">
        <v>0</v>
      </c>
      <c r="AL26" s="227">
        <v>0</v>
      </c>
      <c r="AM26" s="227">
        <v>0</v>
      </c>
      <c r="AN26" s="227">
        <v>0</v>
      </c>
      <c r="AO26" s="227">
        <v>0</v>
      </c>
      <c r="AP26" s="227">
        <v>0</v>
      </c>
      <c r="AQ26" s="227">
        <v>0</v>
      </c>
      <c r="AR26" s="227">
        <v>0</v>
      </c>
      <c r="AS26" s="227">
        <v>0</v>
      </c>
      <c r="AT26" s="227">
        <v>0</v>
      </c>
      <c r="AU26" s="227">
        <v>0</v>
      </c>
      <c r="AV26" s="227">
        <v>0</v>
      </c>
      <c r="AW26" s="227">
        <v>0</v>
      </c>
      <c r="AX26" s="227">
        <v>0</v>
      </c>
      <c r="AY26" s="227">
        <v>0</v>
      </c>
      <c r="AZ26" s="227">
        <v>0</v>
      </c>
      <c r="BA26" s="227">
        <v>0</v>
      </c>
    </row>
    <row r="27" spans="1:53">
      <c r="A27" s="227" t="s">
        <v>961</v>
      </c>
      <c r="B27" s="227">
        <v>0</v>
      </c>
      <c r="C27" s="227">
        <v>0</v>
      </c>
      <c r="D27" s="227">
        <v>0</v>
      </c>
      <c r="E27" s="227"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27">
        <v>0</v>
      </c>
      <c r="O27" s="227">
        <v>92874</v>
      </c>
      <c r="P27" s="227">
        <v>0</v>
      </c>
      <c r="Q27" s="227">
        <v>0</v>
      </c>
      <c r="R27" s="227">
        <v>0</v>
      </c>
      <c r="S27" s="227">
        <v>11175</v>
      </c>
      <c r="T27" s="227">
        <v>0</v>
      </c>
      <c r="U27" s="227">
        <v>6983</v>
      </c>
      <c r="V27" s="227">
        <v>0</v>
      </c>
      <c r="W27" s="227">
        <v>0</v>
      </c>
      <c r="X27" s="227">
        <v>0</v>
      </c>
      <c r="Y27" s="227">
        <v>0</v>
      </c>
      <c r="Z27" s="227">
        <v>0</v>
      </c>
      <c r="AA27" s="227">
        <v>0</v>
      </c>
      <c r="AB27" s="227">
        <v>0</v>
      </c>
      <c r="AC27" s="227">
        <v>0</v>
      </c>
      <c r="AD27" s="227">
        <v>0</v>
      </c>
      <c r="AE27" s="227">
        <v>0</v>
      </c>
      <c r="AF27" s="227">
        <v>0</v>
      </c>
      <c r="AG27" s="227">
        <v>0</v>
      </c>
      <c r="AH27" s="227">
        <v>0</v>
      </c>
      <c r="AI27" s="227">
        <v>0</v>
      </c>
      <c r="AJ27" s="227">
        <v>0</v>
      </c>
      <c r="AK27" s="227">
        <v>0</v>
      </c>
      <c r="AL27" s="227">
        <v>0</v>
      </c>
      <c r="AM27" s="227">
        <v>0</v>
      </c>
      <c r="AN27" s="227">
        <v>0</v>
      </c>
      <c r="AO27" s="227">
        <v>0</v>
      </c>
      <c r="AP27" s="227">
        <v>0</v>
      </c>
      <c r="AQ27" s="227">
        <v>0</v>
      </c>
      <c r="AR27" s="227">
        <v>0</v>
      </c>
      <c r="AS27" s="227">
        <v>0</v>
      </c>
      <c r="AT27" s="227">
        <v>0</v>
      </c>
      <c r="AU27" s="227">
        <v>0</v>
      </c>
      <c r="AV27" s="227">
        <v>0</v>
      </c>
      <c r="AW27" s="227">
        <v>0</v>
      </c>
      <c r="AX27" s="227">
        <v>0</v>
      </c>
      <c r="AY27" s="227">
        <v>0</v>
      </c>
      <c r="AZ27" s="227">
        <v>0</v>
      </c>
      <c r="BA27" s="227">
        <v>0</v>
      </c>
    </row>
    <row r="28" spans="1:53">
      <c r="A28" s="227" t="s">
        <v>1285</v>
      </c>
      <c r="B28" s="227">
        <v>0</v>
      </c>
      <c r="C28" s="227">
        <v>0</v>
      </c>
      <c r="D28" s="227">
        <v>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0</v>
      </c>
      <c r="K28" s="227">
        <v>0</v>
      </c>
      <c r="L28" s="227">
        <v>0</v>
      </c>
      <c r="M28" s="227">
        <v>0</v>
      </c>
      <c r="N28" s="227">
        <v>0</v>
      </c>
      <c r="O28" s="227">
        <v>0</v>
      </c>
      <c r="P28" s="227">
        <v>0</v>
      </c>
      <c r="Q28" s="227">
        <v>0</v>
      </c>
      <c r="R28" s="227">
        <v>577660.24</v>
      </c>
      <c r="S28" s="227">
        <v>410700</v>
      </c>
      <c r="T28" s="227">
        <v>0</v>
      </c>
      <c r="U28" s="227">
        <v>582681</v>
      </c>
      <c r="V28" s="227">
        <v>795449.41</v>
      </c>
      <c r="W28" s="227">
        <v>0</v>
      </c>
      <c r="X28" s="227">
        <v>725275</v>
      </c>
      <c r="Y28" s="227">
        <v>417681</v>
      </c>
      <c r="Z28" s="227">
        <v>568880.93999999994</v>
      </c>
      <c r="AA28" s="227">
        <v>519617</v>
      </c>
      <c r="AB28" s="227">
        <v>547473</v>
      </c>
      <c r="AC28" s="227">
        <v>526529</v>
      </c>
      <c r="AD28" s="227">
        <v>653397.78</v>
      </c>
      <c r="AE28" s="227">
        <v>0</v>
      </c>
      <c r="AF28" s="227">
        <v>0</v>
      </c>
      <c r="AG28" s="227">
        <v>0</v>
      </c>
      <c r="AH28" s="227">
        <v>0</v>
      </c>
      <c r="AI28" s="227">
        <v>0</v>
      </c>
      <c r="AJ28" s="227">
        <v>0</v>
      </c>
      <c r="AK28" s="227">
        <v>0</v>
      </c>
      <c r="AL28" s="227">
        <v>0</v>
      </c>
      <c r="AM28" s="227">
        <v>0</v>
      </c>
      <c r="AN28" s="227">
        <v>0</v>
      </c>
      <c r="AO28" s="227">
        <v>0</v>
      </c>
      <c r="AP28" s="227">
        <v>1221272.5</v>
      </c>
      <c r="AQ28" s="227">
        <v>1028955</v>
      </c>
      <c r="AR28" s="227">
        <v>1445993</v>
      </c>
      <c r="AS28" s="227">
        <v>830124</v>
      </c>
      <c r="AT28" s="227">
        <v>1464135.56</v>
      </c>
      <c r="AU28" s="227">
        <v>1830834</v>
      </c>
      <c r="AV28" s="227">
        <v>0</v>
      </c>
      <c r="AW28" s="227">
        <v>0</v>
      </c>
      <c r="AX28" s="227">
        <v>0</v>
      </c>
      <c r="AY28" s="227">
        <v>0</v>
      </c>
      <c r="AZ28" s="227">
        <v>0</v>
      </c>
      <c r="BA28" s="227">
        <v>0</v>
      </c>
    </row>
    <row r="29" spans="1:53">
      <c r="A29" s="227" t="s">
        <v>964</v>
      </c>
      <c r="B29" s="227">
        <v>110030.93</v>
      </c>
      <c r="C29" s="227">
        <v>112653</v>
      </c>
      <c r="D29" s="227">
        <v>123853</v>
      </c>
      <c r="E29" s="227">
        <v>123853</v>
      </c>
      <c r="F29" s="227">
        <v>0</v>
      </c>
      <c r="G29" s="227">
        <v>0</v>
      </c>
      <c r="H29" s="227">
        <v>0</v>
      </c>
      <c r="I29" s="227">
        <v>0</v>
      </c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>
        <v>0</v>
      </c>
      <c r="P29" s="227">
        <v>0</v>
      </c>
      <c r="Q29" s="227">
        <v>0</v>
      </c>
      <c r="R29" s="227">
        <v>0</v>
      </c>
      <c r="S29" s="227">
        <v>0</v>
      </c>
      <c r="T29" s="227">
        <v>0</v>
      </c>
      <c r="U29" s="227">
        <v>0</v>
      </c>
      <c r="V29" s="227">
        <v>0</v>
      </c>
      <c r="W29" s="227">
        <v>0</v>
      </c>
      <c r="X29" s="227">
        <v>0</v>
      </c>
      <c r="Y29" s="227">
        <v>0</v>
      </c>
      <c r="Z29" s="227">
        <v>0</v>
      </c>
      <c r="AA29" s="227">
        <v>0</v>
      </c>
      <c r="AB29" s="227">
        <v>0</v>
      </c>
      <c r="AC29" s="227">
        <v>0</v>
      </c>
      <c r="AD29" s="227">
        <v>0</v>
      </c>
      <c r="AE29" s="227">
        <v>0</v>
      </c>
      <c r="AF29" s="227">
        <v>0</v>
      </c>
      <c r="AG29" s="227">
        <v>0</v>
      </c>
      <c r="AH29" s="227">
        <v>0</v>
      </c>
      <c r="AI29" s="227">
        <v>0</v>
      </c>
      <c r="AJ29" s="227">
        <v>0</v>
      </c>
      <c r="AK29" s="227">
        <v>0</v>
      </c>
      <c r="AL29" s="227">
        <v>0</v>
      </c>
      <c r="AM29" s="227">
        <v>0</v>
      </c>
      <c r="AN29" s="227">
        <v>0</v>
      </c>
      <c r="AO29" s="227">
        <v>0</v>
      </c>
      <c r="AP29" s="227">
        <v>0</v>
      </c>
      <c r="AQ29" s="227">
        <v>0</v>
      </c>
      <c r="AR29" s="227">
        <v>0</v>
      </c>
      <c r="AS29" s="227">
        <v>0</v>
      </c>
      <c r="AT29" s="227">
        <v>0</v>
      </c>
      <c r="AU29" s="227">
        <v>0</v>
      </c>
      <c r="AV29" s="227">
        <v>0</v>
      </c>
      <c r="AW29" s="227">
        <v>0</v>
      </c>
      <c r="AX29" s="227">
        <v>0</v>
      </c>
      <c r="AY29" s="227">
        <v>0</v>
      </c>
      <c r="AZ29" s="227">
        <v>0</v>
      </c>
      <c r="BA29" s="227">
        <v>0</v>
      </c>
    </row>
    <row r="30" spans="1:53">
      <c r="A30" s="227" t="s">
        <v>965</v>
      </c>
      <c r="B30" s="227">
        <v>110030.93</v>
      </c>
      <c r="C30" s="227">
        <v>112653</v>
      </c>
      <c r="D30" s="227">
        <v>123853</v>
      </c>
      <c r="E30" s="227">
        <v>123853</v>
      </c>
      <c r="F30" s="227">
        <v>0</v>
      </c>
      <c r="G30" s="227">
        <v>0</v>
      </c>
      <c r="H30" s="227">
        <v>0</v>
      </c>
      <c r="I30" s="227">
        <v>0</v>
      </c>
      <c r="J30" s="227">
        <v>0</v>
      </c>
      <c r="K30" s="227">
        <v>0</v>
      </c>
      <c r="L30" s="227">
        <v>0</v>
      </c>
      <c r="M30" s="227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  <c r="T30" s="227">
        <v>0</v>
      </c>
      <c r="U30" s="227">
        <v>0</v>
      </c>
      <c r="V30" s="227">
        <v>0</v>
      </c>
      <c r="W30" s="227">
        <v>0</v>
      </c>
      <c r="X30" s="227">
        <v>0</v>
      </c>
      <c r="Y30" s="227">
        <v>0</v>
      </c>
      <c r="Z30" s="227">
        <v>0</v>
      </c>
      <c r="AA30" s="227">
        <v>0</v>
      </c>
      <c r="AB30" s="227">
        <v>0</v>
      </c>
      <c r="AC30" s="227">
        <v>0</v>
      </c>
      <c r="AD30" s="227">
        <v>0</v>
      </c>
      <c r="AE30" s="227">
        <v>0</v>
      </c>
      <c r="AF30" s="227">
        <v>0</v>
      </c>
      <c r="AG30" s="227">
        <v>0</v>
      </c>
      <c r="AH30" s="227">
        <v>0</v>
      </c>
      <c r="AI30" s="227">
        <v>0</v>
      </c>
      <c r="AJ30" s="227">
        <v>0</v>
      </c>
      <c r="AK30" s="227">
        <v>0</v>
      </c>
      <c r="AL30" s="227">
        <v>0</v>
      </c>
      <c r="AM30" s="227">
        <v>0</v>
      </c>
      <c r="AN30" s="227">
        <v>0</v>
      </c>
      <c r="AO30" s="227">
        <v>0</v>
      </c>
      <c r="AP30" s="227">
        <v>0</v>
      </c>
      <c r="AQ30" s="227">
        <v>0</v>
      </c>
      <c r="AR30" s="227">
        <v>0</v>
      </c>
      <c r="AS30" s="227">
        <v>0</v>
      </c>
      <c r="AT30" s="227">
        <v>0</v>
      </c>
      <c r="AU30" s="227">
        <v>0</v>
      </c>
      <c r="AV30" s="227">
        <v>0</v>
      </c>
      <c r="AW30" s="227">
        <v>0</v>
      </c>
      <c r="AX30" s="227">
        <v>0</v>
      </c>
      <c r="AY30" s="227">
        <v>0</v>
      </c>
      <c r="AZ30" s="227">
        <v>0</v>
      </c>
      <c r="BA30" s="227">
        <v>0</v>
      </c>
    </row>
    <row r="31" spans="1:53">
      <c r="A31" s="227" t="s">
        <v>967</v>
      </c>
      <c r="B31" s="227">
        <v>181240333.21000001</v>
      </c>
      <c r="C31" s="227">
        <v>184646571</v>
      </c>
      <c r="D31" s="227">
        <v>123840772</v>
      </c>
      <c r="E31" s="227">
        <v>122322749</v>
      </c>
      <c r="F31" s="227">
        <v>125510307.3</v>
      </c>
      <c r="G31" s="227">
        <v>127311226</v>
      </c>
      <c r="H31" s="227">
        <v>129252905</v>
      </c>
      <c r="I31" s="227">
        <v>127833385</v>
      </c>
      <c r="J31" s="227">
        <v>130211973.8</v>
      </c>
      <c r="K31" s="227">
        <v>130821075</v>
      </c>
      <c r="L31" s="227">
        <v>132358622</v>
      </c>
      <c r="M31" s="227">
        <v>133864097</v>
      </c>
      <c r="N31" s="227">
        <v>132579258.89</v>
      </c>
      <c r="O31" s="227">
        <v>130658435</v>
      </c>
      <c r="P31" s="227">
        <v>129013608</v>
      </c>
      <c r="Q31" s="227">
        <v>124189615</v>
      </c>
      <c r="R31" s="227">
        <v>118271443.2</v>
      </c>
      <c r="S31" s="227">
        <v>112111037</v>
      </c>
      <c r="T31" s="227">
        <v>103177893</v>
      </c>
      <c r="U31" s="227">
        <v>93609051</v>
      </c>
      <c r="V31" s="227">
        <v>84291102.599999994</v>
      </c>
      <c r="W31" s="227">
        <v>77428009</v>
      </c>
      <c r="X31" s="227">
        <v>71856437</v>
      </c>
      <c r="Y31" s="227">
        <v>65869792</v>
      </c>
      <c r="Z31" s="227">
        <v>60702586.420000002</v>
      </c>
      <c r="AA31" s="227">
        <v>55409263</v>
      </c>
      <c r="AB31" s="227">
        <v>49427146</v>
      </c>
      <c r="AC31" s="227">
        <v>42588249</v>
      </c>
      <c r="AD31" s="227">
        <v>35922236.159999996</v>
      </c>
      <c r="AE31" s="227">
        <v>26712764</v>
      </c>
      <c r="AF31" s="227">
        <v>19891685</v>
      </c>
      <c r="AG31" s="227">
        <v>14860606</v>
      </c>
      <c r="AH31" s="227">
        <v>11139837.529999999</v>
      </c>
      <c r="AI31" s="227">
        <v>8879202</v>
      </c>
      <c r="AJ31" s="227">
        <v>8420560</v>
      </c>
      <c r="AK31" s="227">
        <v>7912978</v>
      </c>
      <c r="AL31" s="227">
        <v>7616337.0800000001</v>
      </c>
      <c r="AM31" s="227">
        <v>7226623</v>
      </c>
      <c r="AN31" s="227">
        <v>7258057</v>
      </c>
      <c r="AO31" s="227">
        <v>7102877</v>
      </c>
      <c r="AP31" s="227">
        <v>7367843.46</v>
      </c>
      <c r="AQ31" s="227">
        <v>7465287</v>
      </c>
      <c r="AR31" s="227">
        <v>7586837</v>
      </c>
      <c r="AS31" s="227">
        <v>7828984</v>
      </c>
      <c r="AT31" s="227">
        <v>8167485.5099999998</v>
      </c>
      <c r="AU31" s="227">
        <v>8340304</v>
      </c>
      <c r="AV31" s="227">
        <v>8448998</v>
      </c>
      <c r="AW31" s="227">
        <v>8234422</v>
      </c>
      <c r="AX31" s="227">
        <v>8143679</v>
      </c>
      <c r="AY31" s="227">
        <v>8018277</v>
      </c>
      <c r="AZ31" s="227">
        <v>8036612</v>
      </c>
      <c r="BA31" s="227">
        <v>8265113</v>
      </c>
    </row>
    <row r="32" spans="1:53">
      <c r="A32" s="227" t="s">
        <v>968</v>
      </c>
      <c r="B32" s="227">
        <v>117342054.23</v>
      </c>
      <c r="C32" s="227">
        <v>118107751</v>
      </c>
      <c r="D32" s="227">
        <v>120617545</v>
      </c>
      <c r="E32" s="227">
        <v>122998890</v>
      </c>
      <c r="F32" s="227">
        <v>108542393.11</v>
      </c>
      <c r="G32" s="227">
        <v>110555750</v>
      </c>
      <c r="H32" s="227">
        <v>112627406</v>
      </c>
      <c r="I32" s="227">
        <v>114725719</v>
      </c>
      <c r="J32" s="227">
        <v>116840887.95</v>
      </c>
      <c r="K32" s="227">
        <v>118946834</v>
      </c>
      <c r="L32" s="227">
        <v>108591798</v>
      </c>
      <c r="M32" s="227">
        <v>110444150</v>
      </c>
      <c r="N32" s="227">
        <v>112022749.63</v>
      </c>
      <c r="O32" s="227">
        <v>113891390</v>
      </c>
      <c r="P32" s="227">
        <v>115821298</v>
      </c>
      <c r="Q32" s="227">
        <v>117633806</v>
      </c>
      <c r="R32" s="227">
        <v>119477625.91</v>
      </c>
      <c r="S32" s="227">
        <v>121294752</v>
      </c>
      <c r="T32" s="227">
        <v>123056896</v>
      </c>
      <c r="U32" s="227">
        <v>54413413</v>
      </c>
      <c r="V32" s="227">
        <v>54982906.100000001</v>
      </c>
      <c r="W32" s="227">
        <v>14848466</v>
      </c>
      <c r="X32" s="227">
        <v>17937945</v>
      </c>
      <c r="Y32" s="227">
        <v>20919384</v>
      </c>
      <c r="Z32" s="227">
        <v>23867132.460000001</v>
      </c>
      <c r="AA32" s="227">
        <v>26826771</v>
      </c>
      <c r="AB32" s="227">
        <v>30082745</v>
      </c>
      <c r="AC32" s="227">
        <v>33328224</v>
      </c>
      <c r="AD32" s="227">
        <v>36278485.770000003</v>
      </c>
      <c r="AE32" s="227">
        <v>39306829</v>
      </c>
      <c r="AF32" s="227">
        <v>27907322</v>
      </c>
      <c r="AG32" s="227">
        <v>44115699</v>
      </c>
      <c r="AH32" s="227">
        <v>45766334.490000002</v>
      </c>
      <c r="AI32" s="227">
        <v>32894129</v>
      </c>
      <c r="AJ32" s="227">
        <v>34507409</v>
      </c>
      <c r="AK32" s="227">
        <v>36541032</v>
      </c>
      <c r="AL32" s="227">
        <v>38779760.539999999</v>
      </c>
      <c r="AM32" s="227">
        <v>41321732</v>
      </c>
      <c r="AN32" s="227">
        <v>44433062</v>
      </c>
      <c r="AO32" s="227">
        <v>47500590</v>
      </c>
      <c r="AP32" s="227">
        <v>52516977.75</v>
      </c>
      <c r="AQ32" s="227">
        <v>55941610</v>
      </c>
      <c r="AR32" s="227">
        <v>59906482</v>
      </c>
      <c r="AS32" s="227">
        <v>63750935</v>
      </c>
      <c r="AT32" s="227">
        <v>67833121.629999995</v>
      </c>
      <c r="AU32" s="227">
        <v>71971152</v>
      </c>
      <c r="AV32" s="227">
        <v>74887068</v>
      </c>
      <c r="AW32" s="227">
        <v>77613370</v>
      </c>
      <c r="AX32" s="227">
        <v>79583362</v>
      </c>
      <c r="AY32" s="227">
        <v>84249326</v>
      </c>
      <c r="AZ32" s="227">
        <v>85614995</v>
      </c>
      <c r="BA32" s="227">
        <v>86899554</v>
      </c>
    </row>
    <row r="33" spans="1:53">
      <c r="A33" s="227" t="s">
        <v>1286</v>
      </c>
      <c r="B33" s="227">
        <v>0</v>
      </c>
      <c r="C33" s="227">
        <v>0</v>
      </c>
      <c r="D33" s="227">
        <v>115142917</v>
      </c>
      <c r="E33" s="227">
        <v>117578271</v>
      </c>
      <c r="F33" s="227">
        <v>0</v>
      </c>
      <c r="G33" s="227">
        <v>0</v>
      </c>
      <c r="H33" s="227">
        <v>0</v>
      </c>
      <c r="I33" s="227">
        <v>0</v>
      </c>
      <c r="J33" s="227">
        <v>111749059.14</v>
      </c>
      <c r="K33" s="227">
        <v>0</v>
      </c>
      <c r="L33" s="227">
        <v>0</v>
      </c>
      <c r="M33" s="227">
        <v>105586750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27">
        <v>119327966</v>
      </c>
      <c r="U33" s="227">
        <v>0</v>
      </c>
      <c r="V33" s="227">
        <v>0</v>
      </c>
      <c r="W33" s="227">
        <v>11894238</v>
      </c>
      <c r="X33" s="227">
        <v>0</v>
      </c>
      <c r="Y33" s="227">
        <v>0</v>
      </c>
      <c r="Z33" s="227">
        <v>0</v>
      </c>
      <c r="AA33" s="227">
        <v>0</v>
      </c>
      <c r="AB33" s="227">
        <v>0</v>
      </c>
      <c r="AC33" s="227">
        <v>0</v>
      </c>
      <c r="AD33" s="227">
        <v>0</v>
      </c>
      <c r="AE33" s="227">
        <v>0</v>
      </c>
      <c r="AF33" s="227">
        <v>25792484</v>
      </c>
      <c r="AG33" s="227">
        <v>0</v>
      </c>
      <c r="AH33" s="227">
        <v>0</v>
      </c>
      <c r="AI33" s="227">
        <v>0</v>
      </c>
      <c r="AJ33" s="227">
        <v>0</v>
      </c>
      <c r="AK33" s="227">
        <v>0</v>
      </c>
      <c r="AL33" s="227">
        <v>0</v>
      </c>
      <c r="AM33" s="227">
        <v>0</v>
      </c>
      <c r="AN33" s="227">
        <v>0</v>
      </c>
      <c r="AO33" s="227">
        <v>0</v>
      </c>
      <c r="AP33" s="227">
        <v>0</v>
      </c>
      <c r="AQ33" s="227">
        <v>0</v>
      </c>
      <c r="AR33" s="227">
        <v>0</v>
      </c>
      <c r="AS33" s="227">
        <v>0</v>
      </c>
      <c r="AT33" s="227">
        <v>0</v>
      </c>
      <c r="AU33" s="227">
        <v>0</v>
      </c>
      <c r="AV33" s="227">
        <v>68449970</v>
      </c>
      <c r="AW33" s="227">
        <v>71084531</v>
      </c>
      <c r="AX33" s="227">
        <v>73045439</v>
      </c>
      <c r="AY33" s="227">
        <v>74101060</v>
      </c>
      <c r="AZ33" s="227">
        <v>75301472</v>
      </c>
      <c r="BA33" s="227">
        <v>76432418</v>
      </c>
    </row>
    <row r="34" spans="1:53">
      <c r="A34" s="227" t="s">
        <v>969</v>
      </c>
      <c r="B34" s="227">
        <v>117342054.23</v>
      </c>
      <c r="C34" s="227">
        <v>118107751</v>
      </c>
      <c r="D34" s="227">
        <v>5474628</v>
      </c>
      <c r="E34" s="227">
        <v>5420619</v>
      </c>
      <c r="F34" s="227">
        <v>108542393.11</v>
      </c>
      <c r="G34" s="227">
        <v>110555750</v>
      </c>
      <c r="H34" s="227">
        <v>112627406</v>
      </c>
      <c r="I34" s="227">
        <v>114725719</v>
      </c>
      <c r="J34" s="227">
        <v>5091828.8099999996</v>
      </c>
      <c r="K34" s="227">
        <v>118946834</v>
      </c>
      <c r="L34" s="227">
        <v>108591798</v>
      </c>
      <c r="M34" s="227">
        <v>4857400</v>
      </c>
      <c r="N34" s="227">
        <v>112022749.63</v>
      </c>
      <c r="O34" s="227">
        <v>113891390</v>
      </c>
      <c r="P34" s="227">
        <v>115821298</v>
      </c>
      <c r="Q34" s="227">
        <v>117633806</v>
      </c>
      <c r="R34" s="227">
        <v>119477625.91</v>
      </c>
      <c r="S34" s="227">
        <v>121294752</v>
      </c>
      <c r="T34" s="227">
        <v>3728930</v>
      </c>
      <c r="U34" s="227">
        <v>54413413</v>
      </c>
      <c r="V34" s="227">
        <v>54982906.100000001</v>
      </c>
      <c r="W34" s="227">
        <v>2954228</v>
      </c>
      <c r="X34" s="227">
        <v>17937945</v>
      </c>
      <c r="Y34" s="227">
        <v>20919384</v>
      </c>
      <c r="Z34" s="227">
        <v>23867132.460000001</v>
      </c>
      <c r="AA34" s="227">
        <v>26826771</v>
      </c>
      <c r="AB34" s="227">
        <v>30082745</v>
      </c>
      <c r="AC34" s="227">
        <v>33328224</v>
      </c>
      <c r="AD34" s="227">
        <v>36278485.770000003</v>
      </c>
      <c r="AE34" s="227">
        <v>39306829</v>
      </c>
      <c r="AF34" s="227">
        <v>2114838</v>
      </c>
      <c r="AG34" s="227">
        <v>44115699</v>
      </c>
      <c r="AH34" s="227">
        <v>45766334.490000002</v>
      </c>
      <c r="AI34" s="227">
        <v>32894129</v>
      </c>
      <c r="AJ34" s="227">
        <v>34507409</v>
      </c>
      <c r="AK34" s="227">
        <v>36541032</v>
      </c>
      <c r="AL34" s="227">
        <v>38779760.539999999</v>
      </c>
      <c r="AM34" s="227">
        <v>41321732</v>
      </c>
      <c r="AN34" s="227">
        <v>44433062</v>
      </c>
      <c r="AO34" s="227">
        <v>47500590</v>
      </c>
      <c r="AP34" s="227">
        <v>52516977.75</v>
      </c>
      <c r="AQ34" s="227">
        <v>55941610</v>
      </c>
      <c r="AR34" s="227">
        <v>59906482</v>
      </c>
      <c r="AS34" s="227">
        <v>63750935</v>
      </c>
      <c r="AT34" s="227">
        <v>67833121.629999995</v>
      </c>
      <c r="AU34" s="227">
        <v>71971152</v>
      </c>
      <c r="AV34" s="227">
        <v>6437098</v>
      </c>
      <c r="AW34" s="227">
        <v>6528839</v>
      </c>
      <c r="AX34" s="227">
        <v>6537923</v>
      </c>
      <c r="AY34" s="227">
        <v>10148266</v>
      </c>
      <c r="AZ34" s="227">
        <v>10313523</v>
      </c>
      <c r="BA34" s="227">
        <v>10467136</v>
      </c>
    </row>
    <row r="35" spans="1:53">
      <c r="A35" s="227" t="s">
        <v>970</v>
      </c>
      <c r="B35" s="227">
        <v>2881699.66</v>
      </c>
      <c r="C35" s="227">
        <v>2881700</v>
      </c>
      <c r="D35" s="227">
        <v>2881700</v>
      </c>
      <c r="E35" s="227">
        <v>2881700</v>
      </c>
      <c r="F35" s="227">
        <v>2881699.66</v>
      </c>
      <c r="G35" s="227">
        <v>2881700</v>
      </c>
      <c r="H35" s="227">
        <v>2881700</v>
      </c>
      <c r="I35" s="227">
        <v>2881700</v>
      </c>
      <c r="J35" s="227">
        <v>2881699.66</v>
      </c>
      <c r="K35" s="227">
        <v>2881700</v>
      </c>
      <c r="L35" s="227">
        <v>2881700</v>
      </c>
      <c r="M35" s="227">
        <v>2881700</v>
      </c>
      <c r="N35" s="227">
        <v>34930.69</v>
      </c>
      <c r="O35" s="227">
        <v>34931</v>
      </c>
      <c r="P35" s="227">
        <v>34931</v>
      </c>
      <c r="Q35" s="227">
        <v>34931</v>
      </c>
      <c r="R35" s="227">
        <v>34930.69</v>
      </c>
      <c r="S35" s="227">
        <v>34931</v>
      </c>
      <c r="T35" s="227">
        <v>34931</v>
      </c>
      <c r="U35" s="227">
        <v>34931</v>
      </c>
      <c r="V35" s="227">
        <v>34930.69</v>
      </c>
      <c r="W35" s="227">
        <v>34931</v>
      </c>
      <c r="X35" s="227">
        <v>34931</v>
      </c>
      <c r="Y35" s="227">
        <v>34931</v>
      </c>
      <c r="Z35" s="227">
        <v>34930.69</v>
      </c>
      <c r="AA35" s="227">
        <v>34931</v>
      </c>
      <c r="AB35" s="227">
        <v>34931</v>
      </c>
      <c r="AC35" s="227">
        <v>34931</v>
      </c>
      <c r="AD35" s="227">
        <v>34930.69</v>
      </c>
      <c r="AE35" s="227">
        <v>34931</v>
      </c>
      <c r="AF35" s="227">
        <v>34931</v>
      </c>
      <c r="AG35" s="227">
        <v>34931</v>
      </c>
      <c r="AH35" s="227">
        <v>34930.69</v>
      </c>
      <c r="AI35" s="227">
        <v>34931</v>
      </c>
      <c r="AJ35" s="227">
        <v>34931</v>
      </c>
      <c r="AK35" s="227">
        <v>34931</v>
      </c>
      <c r="AL35" s="227">
        <v>34930.69</v>
      </c>
      <c r="AM35" s="227">
        <v>419929</v>
      </c>
      <c r="AN35" s="227">
        <v>805929</v>
      </c>
      <c r="AO35" s="227">
        <v>1191429</v>
      </c>
      <c r="AP35" s="227">
        <v>0</v>
      </c>
      <c r="AQ35" s="227">
        <v>0</v>
      </c>
      <c r="AR35" s="227">
        <v>0</v>
      </c>
      <c r="AS35" s="227">
        <v>0</v>
      </c>
      <c r="AT35" s="227">
        <v>0</v>
      </c>
      <c r="AU35" s="227">
        <v>0</v>
      </c>
      <c r="AV35" s="227">
        <v>0</v>
      </c>
      <c r="AW35" s="227">
        <v>0</v>
      </c>
      <c r="AX35" s="227">
        <v>0</v>
      </c>
      <c r="AY35" s="227">
        <v>0</v>
      </c>
      <c r="AZ35" s="227">
        <v>0</v>
      </c>
      <c r="BA35" s="227">
        <v>0</v>
      </c>
    </row>
    <row r="36" spans="1:53">
      <c r="A36" s="227" t="s">
        <v>971</v>
      </c>
      <c r="B36" s="227">
        <v>4120355.27</v>
      </c>
      <c r="C36" s="227">
        <v>3828098</v>
      </c>
      <c r="D36" s="227">
        <v>3777266</v>
      </c>
      <c r="E36" s="227">
        <v>3705091</v>
      </c>
      <c r="F36" s="227">
        <v>3490521.59</v>
      </c>
      <c r="G36" s="227">
        <v>3021012</v>
      </c>
      <c r="H36" s="227">
        <v>2991009</v>
      </c>
      <c r="I36" s="227">
        <v>2871373</v>
      </c>
      <c r="J36" s="227">
        <v>3210339.72</v>
      </c>
      <c r="K36" s="227">
        <v>2798998</v>
      </c>
      <c r="L36" s="227">
        <v>2682928</v>
      </c>
      <c r="M36" s="227">
        <v>2557652</v>
      </c>
      <c r="N36" s="227">
        <v>2562435.79</v>
      </c>
      <c r="O36" s="227">
        <v>2743122</v>
      </c>
      <c r="P36" s="227">
        <v>2660024</v>
      </c>
      <c r="Q36" s="227">
        <v>2603736</v>
      </c>
      <c r="R36" s="227">
        <v>2617832.3199999998</v>
      </c>
      <c r="S36" s="227">
        <v>2547064</v>
      </c>
      <c r="T36" s="227">
        <v>2322203</v>
      </c>
      <c r="U36" s="227">
        <v>2256799</v>
      </c>
      <c r="V36" s="227">
        <v>1251587.96</v>
      </c>
      <c r="W36" s="227">
        <v>1057871</v>
      </c>
      <c r="X36" s="227">
        <v>990310</v>
      </c>
      <c r="Y36" s="227">
        <v>1174439</v>
      </c>
      <c r="Z36" s="227">
        <v>1441855.94</v>
      </c>
      <c r="AA36" s="227">
        <v>2478224</v>
      </c>
      <c r="AB36" s="227">
        <v>2703990</v>
      </c>
      <c r="AC36" s="227">
        <v>3101337</v>
      </c>
      <c r="AD36" s="227">
        <v>3557332.64</v>
      </c>
      <c r="AE36" s="227">
        <v>4224620</v>
      </c>
      <c r="AF36" s="227">
        <v>4720562</v>
      </c>
      <c r="AG36" s="227">
        <v>5020201</v>
      </c>
      <c r="AH36" s="227">
        <v>5314463.24</v>
      </c>
      <c r="AI36" s="227">
        <v>5493880</v>
      </c>
      <c r="AJ36" s="227">
        <v>5901423</v>
      </c>
      <c r="AK36" s="227">
        <v>6170178</v>
      </c>
      <c r="AL36" s="227">
        <v>6421927.9400000004</v>
      </c>
      <c r="AM36" s="227">
        <v>9444123</v>
      </c>
      <c r="AN36" s="227">
        <v>9605503</v>
      </c>
      <c r="AO36" s="227">
        <v>9738388</v>
      </c>
      <c r="AP36" s="227">
        <v>9814071.7400000002</v>
      </c>
      <c r="AQ36" s="227">
        <v>9793374</v>
      </c>
      <c r="AR36" s="227">
        <v>9978106</v>
      </c>
      <c r="AS36" s="227">
        <v>9997210</v>
      </c>
      <c r="AT36" s="227">
        <v>10051552.6</v>
      </c>
      <c r="AU36" s="227">
        <v>9949784</v>
      </c>
      <c r="AV36" s="227">
        <v>9939985</v>
      </c>
      <c r="AW36" s="227">
        <v>0</v>
      </c>
      <c r="AX36" s="227">
        <v>0</v>
      </c>
      <c r="AY36" s="227">
        <v>0</v>
      </c>
      <c r="AZ36" s="227">
        <v>0</v>
      </c>
      <c r="BA36" s="227">
        <v>0</v>
      </c>
    </row>
    <row r="37" spans="1:53">
      <c r="A37" s="227" t="s">
        <v>972</v>
      </c>
      <c r="B37" s="227">
        <v>1490072.82</v>
      </c>
      <c r="C37" s="227">
        <v>1428176</v>
      </c>
      <c r="D37" s="227">
        <v>64370060</v>
      </c>
      <c r="E37" s="227">
        <v>66467176</v>
      </c>
      <c r="F37" s="227">
        <v>1374894.32</v>
      </c>
      <c r="G37" s="227">
        <v>1384947</v>
      </c>
      <c r="H37" s="227">
        <v>1465583</v>
      </c>
      <c r="I37" s="227">
        <v>1486155</v>
      </c>
      <c r="J37" s="227">
        <v>1641645.47</v>
      </c>
      <c r="K37" s="227">
        <v>2007054</v>
      </c>
      <c r="L37" s="227">
        <v>1997752</v>
      </c>
      <c r="M37" s="227">
        <v>2096827</v>
      </c>
      <c r="N37" s="227">
        <v>1878455.28</v>
      </c>
      <c r="O37" s="227">
        <v>1990888</v>
      </c>
      <c r="P37" s="227">
        <v>1694426</v>
      </c>
      <c r="Q37" s="227">
        <v>2550642</v>
      </c>
      <c r="R37" s="227">
        <v>2693223.58</v>
      </c>
      <c r="S37" s="227">
        <v>1252454</v>
      </c>
      <c r="T37" s="227">
        <v>2018150</v>
      </c>
      <c r="U37" s="227">
        <v>2343869</v>
      </c>
      <c r="V37" s="227">
        <v>2340027.69</v>
      </c>
      <c r="W37" s="227">
        <v>2356124</v>
      </c>
      <c r="X37" s="227">
        <v>2017438</v>
      </c>
      <c r="Y37" s="227">
        <v>1935023</v>
      </c>
      <c r="Z37" s="227">
        <v>550265.96</v>
      </c>
      <c r="AA37" s="227">
        <v>539943</v>
      </c>
      <c r="AB37" s="227">
        <v>536803</v>
      </c>
      <c r="AC37" s="227">
        <v>515249</v>
      </c>
      <c r="AD37" s="227">
        <v>510084.97</v>
      </c>
      <c r="AE37" s="227">
        <v>508532</v>
      </c>
      <c r="AF37" s="227">
        <v>14593222</v>
      </c>
      <c r="AG37" s="227">
        <v>498475</v>
      </c>
      <c r="AH37" s="227">
        <v>501704.81</v>
      </c>
      <c r="AI37" s="227">
        <v>513238</v>
      </c>
      <c r="AJ37" s="227">
        <v>516671</v>
      </c>
      <c r="AK37" s="227">
        <v>527353</v>
      </c>
      <c r="AL37" s="227">
        <v>535076.56999999995</v>
      </c>
      <c r="AM37" s="227">
        <v>552919</v>
      </c>
      <c r="AN37" s="227">
        <v>579247</v>
      </c>
      <c r="AO37" s="227">
        <v>587610</v>
      </c>
      <c r="AP37" s="227">
        <v>527985.12</v>
      </c>
      <c r="AQ37" s="227">
        <v>624189</v>
      </c>
      <c r="AR37" s="227">
        <v>643164</v>
      </c>
      <c r="AS37" s="227">
        <v>654597</v>
      </c>
      <c r="AT37" s="227">
        <v>678218.29</v>
      </c>
      <c r="AU37" s="227">
        <v>722917</v>
      </c>
      <c r="AV37" s="227">
        <v>741676</v>
      </c>
      <c r="AW37" s="227">
        <v>12648437</v>
      </c>
      <c r="AX37" s="227">
        <v>13303166</v>
      </c>
      <c r="AY37" s="227">
        <v>11333236</v>
      </c>
      <c r="AZ37" s="227">
        <v>11045008</v>
      </c>
      <c r="BA37" s="227">
        <v>10972737</v>
      </c>
    </row>
    <row r="38" spans="1:53">
      <c r="A38" s="227" t="s">
        <v>974</v>
      </c>
      <c r="B38" s="227">
        <v>1490072.82</v>
      </c>
      <c r="C38" s="227">
        <v>1428176</v>
      </c>
      <c r="D38" s="227">
        <v>64370060</v>
      </c>
      <c r="E38" s="227">
        <v>66467176</v>
      </c>
      <c r="F38" s="227">
        <v>1374894.32</v>
      </c>
      <c r="G38" s="227">
        <v>1384947</v>
      </c>
      <c r="H38" s="227">
        <v>1465583</v>
      </c>
      <c r="I38" s="227">
        <v>1486155</v>
      </c>
      <c r="J38" s="227">
        <v>1641645.47</v>
      </c>
      <c r="K38" s="227">
        <v>2007054</v>
      </c>
      <c r="L38" s="227">
        <v>1997752</v>
      </c>
      <c r="M38" s="227">
        <v>2096827</v>
      </c>
      <c r="N38" s="227">
        <v>1878455.28</v>
      </c>
      <c r="O38" s="227">
        <v>1990888</v>
      </c>
      <c r="P38" s="227">
        <v>1694426</v>
      </c>
      <c r="Q38" s="227">
        <v>2550642</v>
      </c>
      <c r="R38" s="227">
        <v>2693223.58</v>
      </c>
      <c r="S38" s="227">
        <v>1252454</v>
      </c>
      <c r="T38" s="227">
        <v>2018150</v>
      </c>
      <c r="U38" s="227">
        <v>2343869</v>
      </c>
      <c r="V38" s="227">
        <v>2340027.69</v>
      </c>
      <c r="W38" s="227">
        <v>2356124</v>
      </c>
      <c r="X38" s="227">
        <v>2017438</v>
      </c>
      <c r="Y38" s="227">
        <v>1935023</v>
      </c>
      <c r="Z38" s="227">
        <v>550265.96</v>
      </c>
      <c r="AA38" s="227">
        <v>539943</v>
      </c>
      <c r="AB38" s="227">
        <v>536803</v>
      </c>
      <c r="AC38" s="227">
        <v>515249</v>
      </c>
      <c r="AD38" s="227">
        <v>510084.97</v>
      </c>
      <c r="AE38" s="227">
        <v>508532</v>
      </c>
      <c r="AF38" s="227">
        <v>14593222</v>
      </c>
      <c r="AG38" s="227">
        <v>498475</v>
      </c>
      <c r="AH38" s="227">
        <v>501704.81</v>
      </c>
      <c r="AI38" s="227">
        <v>513238</v>
      </c>
      <c r="AJ38" s="227">
        <v>516671</v>
      </c>
      <c r="AK38" s="227">
        <v>527353</v>
      </c>
      <c r="AL38" s="227">
        <v>535076.56999999995</v>
      </c>
      <c r="AM38" s="227">
        <v>552919</v>
      </c>
      <c r="AN38" s="227">
        <v>579247</v>
      </c>
      <c r="AO38" s="227">
        <v>587610</v>
      </c>
      <c r="AP38" s="227">
        <v>527985.12</v>
      </c>
      <c r="AQ38" s="227">
        <v>624189</v>
      </c>
      <c r="AR38" s="227">
        <v>643164</v>
      </c>
      <c r="AS38" s="227">
        <v>654597</v>
      </c>
      <c r="AT38" s="227">
        <v>678218.29</v>
      </c>
      <c r="AU38" s="227">
        <v>722917</v>
      </c>
      <c r="AV38" s="227">
        <v>741676</v>
      </c>
      <c r="AW38" s="227">
        <v>12648437</v>
      </c>
      <c r="AX38" s="227">
        <v>13303166</v>
      </c>
      <c r="AY38" s="227">
        <v>11333236</v>
      </c>
      <c r="AZ38" s="227">
        <v>11045008</v>
      </c>
      <c r="BA38" s="227">
        <v>10972737</v>
      </c>
    </row>
    <row r="39" spans="1:53">
      <c r="A39" s="227" t="s">
        <v>975</v>
      </c>
      <c r="B39" s="227">
        <v>308015178.89999998</v>
      </c>
      <c r="C39" s="227">
        <v>311898183</v>
      </c>
      <c r="D39" s="227">
        <v>316480877</v>
      </c>
      <c r="E39" s="227">
        <v>319378060</v>
      </c>
      <c r="F39" s="227">
        <v>242526970.24000001</v>
      </c>
      <c r="G39" s="227">
        <v>245902766</v>
      </c>
      <c r="H39" s="227">
        <v>249983944</v>
      </c>
      <c r="I39" s="227">
        <v>250595292</v>
      </c>
      <c r="J39" s="227">
        <v>255600312.34999999</v>
      </c>
      <c r="K39" s="227">
        <v>258322996</v>
      </c>
      <c r="L39" s="227">
        <v>249413076</v>
      </c>
      <c r="M39" s="227">
        <v>252768587</v>
      </c>
      <c r="N39" s="227">
        <v>249226494.41</v>
      </c>
      <c r="O39" s="227">
        <v>249471039</v>
      </c>
      <c r="P39" s="227">
        <v>249373333</v>
      </c>
      <c r="Q39" s="227">
        <v>247159373</v>
      </c>
      <c r="R39" s="227">
        <v>243771011.77000001</v>
      </c>
      <c r="S39" s="227">
        <v>237720512</v>
      </c>
      <c r="T39" s="227">
        <v>231237064</v>
      </c>
      <c r="U39" s="227">
        <v>153306126</v>
      </c>
      <c r="V39" s="227">
        <v>143754403.77000001</v>
      </c>
      <c r="W39" s="227">
        <v>97019391</v>
      </c>
      <c r="X39" s="227">
        <v>93620735</v>
      </c>
      <c r="Y39" s="227">
        <v>90409649</v>
      </c>
      <c r="Z39" s="227">
        <v>87224051.719999999</v>
      </c>
      <c r="AA39" s="227">
        <v>85914288</v>
      </c>
      <c r="AB39" s="227">
        <v>83440477</v>
      </c>
      <c r="AC39" s="227">
        <v>80198880</v>
      </c>
      <c r="AD39" s="227">
        <v>77060828.769999996</v>
      </c>
      <c r="AE39" s="227">
        <v>70892037</v>
      </c>
      <c r="AF39" s="227">
        <v>67252083</v>
      </c>
      <c r="AG39" s="227">
        <v>64636626</v>
      </c>
      <c r="AH39" s="227">
        <v>62864488.509999998</v>
      </c>
      <c r="AI39" s="227">
        <v>47922094</v>
      </c>
      <c r="AJ39" s="227">
        <v>49487708</v>
      </c>
      <c r="AK39" s="227">
        <v>51292899</v>
      </c>
      <c r="AL39" s="227">
        <v>53494459.460000001</v>
      </c>
      <c r="AM39" s="227">
        <v>59071753</v>
      </c>
      <c r="AN39" s="227">
        <v>62788225</v>
      </c>
      <c r="AO39" s="227">
        <v>66227223</v>
      </c>
      <c r="AP39" s="227">
        <v>71554479.420000002</v>
      </c>
      <c r="AQ39" s="227">
        <v>76064700</v>
      </c>
      <c r="AR39" s="227">
        <v>80498540</v>
      </c>
      <c r="AS39" s="227">
        <v>86554183</v>
      </c>
      <c r="AT39" s="227">
        <v>91454343.290000007</v>
      </c>
      <c r="AU39" s="227">
        <v>93032125</v>
      </c>
      <c r="AV39" s="227">
        <v>95536353</v>
      </c>
      <c r="AW39" s="227">
        <v>98676057</v>
      </c>
      <c r="AX39" s="227">
        <v>101122968</v>
      </c>
      <c r="AY39" s="227">
        <v>103693600</v>
      </c>
      <c r="AZ39" s="227">
        <v>104789376</v>
      </c>
      <c r="BA39" s="227">
        <v>106230165</v>
      </c>
    </row>
    <row r="40" spans="1:53">
      <c r="A40" s="227" t="s">
        <v>976</v>
      </c>
      <c r="B40" s="227">
        <v>350170577.38999999</v>
      </c>
      <c r="C40" s="227">
        <v>353797415</v>
      </c>
      <c r="D40" s="227">
        <v>368074033</v>
      </c>
      <c r="E40" s="227">
        <v>374715388</v>
      </c>
      <c r="F40" s="227">
        <v>289669121.73000002</v>
      </c>
      <c r="G40" s="227">
        <v>283593134</v>
      </c>
      <c r="H40" s="227">
        <v>287607414</v>
      </c>
      <c r="I40" s="227">
        <v>296633567</v>
      </c>
      <c r="J40" s="227">
        <v>290504985.47000003</v>
      </c>
      <c r="K40" s="227">
        <v>291391509</v>
      </c>
      <c r="L40" s="227">
        <v>282764950</v>
      </c>
      <c r="M40" s="227">
        <v>286785132</v>
      </c>
      <c r="N40" s="227">
        <v>284067354.26999998</v>
      </c>
      <c r="O40" s="227">
        <v>279730933</v>
      </c>
      <c r="P40" s="227">
        <v>281350417</v>
      </c>
      <c r="Q40" s="227">
        <v>279146720</v>
      </c>
      <c r="R40" s="227">
        <v>275670350.56</v>
      </c>
      <c r="S40" s="227">
        <v>271502676</v>
      </c>
      <c r="T40" s="227">
        <v>270723624</v>
      </c>
      <c r="U40" s="227">
        <v>193570101</v>
      </c>
      <c r="V40" s="227">
        <v>181761273.16999999</v>
      </c>
      <c r="W40" s="227">
        <v>130767050</v>
      </c>
      <c r="X40" s="227">
        <v>130735323</v>
      </c>
      <c r="Y40" s="227">
        <v>138795265</v>
      </c>
      <c r="Z40" s="227">
        <v>126350563.02</v>
      </c>
      <c r="AA40" s="227">
        <v>121249605</v>
      </c>
      <c r="AB40" s="227">
        <v>130442684</v>
      </c>
      <c r="AC40" s="227">
        <v>115870137</v>
      </c>
      <c r="AD40" s="227">
        <v>112025710.31999999</v>
      </c>
      <c r="AE40" s="227">
        <v>101631195</v>
      </c>
      <c r="AF40" s="227">
        <v>108563023</v>
      </c>
      <c r="AG40" s="227">
        <v>116169497</v>
      </c>
      <c r="AH40" s="227">
        <v>100967897.19</v>
      </c>
      <c r="AI40" s="227">
        <v>85864900</v>
      </c>
      <c r="AJ40" s="227">
        <v>96163407</v>
      </c>
      <c r="AK40" s="227">
        <v>98238504</v>
      </c>
      <c r="AL40" s="227">
        <v>86672318.920000002</v>
      </c>
      <c r="AM40" s="227">
        <v>94872373</v>
      </c>
      <c r="AN40" s="227">
        <v>103430798</v>
      </c>
      <c r="AO40" s="227">
        <v>107984472</v>
      </c>
      <c r="AP40" s="227">
        <v>97457419.230000004</v>
      </c>
      <c r="AQ40" s="227">
        <v>109907730</v>
      </c>
      <c r="AR40" s="227">
        <v>113497129</v>
      </c>
      <c r="AS40" s="227">
        <v>132653066</v>
      </c>
      <c r="AT40" s="227">
        <v>125025725.23999999</v>
      </c>
      <c r="AU40" s="227">
        <v>123679472</v>
      </c>
      <c r="AV40" s="227">
        <v>131698054</v>
      </c>
      <c r="AW40" s="227">
        <v>137644241</v>
      </c>
      <c r="AX40" s="227">
        <v>128081289</v>
      </c>
      <c r="AY40" s="227">
        <v>127227370</v>
      </c>
      <c r="AZ40" s="227">
        <v>128951688</v>
      </c>
      <c r="BA40" s="227">
        <v>132680472</v>
      </c>
    </row>
    <row r="41" spans="1:53">
      <c r="A41" s="227" t="s">
        <v>977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</row>
    <row r="42" spans="1:53">
      <c r="A42" s="227" t="s">
        <v>978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</row>
    <row r="43" spans="1:53">
      <c r="A43" s="227" t="s">
        <v>979</v>
      </c>
      <c r="B43" s="227">
        <v>4900000</v>
      </c>
      <c r="C43" s="227">
        <v>3900000</v>
      </c>
      <c r="D43" s="227">
        <v>0</v>
      </c>
      <c r="E43" s="227">
        <v>0</v>
      </c>
      <c r="F43" s="227">
        <v>0</v>
      </c>
      <c r="G43" s="227">
        <v>1000000</v>
      </c>
      <c r="H43" s="227">
        <v>0</v>
      </c>
      <c r="I43" s="227">
        <v>0</v>
      </c>
      <c r="J43" s="227">
        <v>5900000</v>
      </c>
      <c r="K43" s="227">
        <v>8050000</v>
      </c>
      <c r="L43" s="227">
        <v>2050000</v>
      </c>
      <c r="M43" s="227">
        <v>50000</v>
      </c>
      <c r="N43" s="227">
        <v>6500000</v>
      </c>
      <c r="O43" s="227">
        <v>12000000</v>
      </c>
      <c r="P43" s="227">
        <v>9000000</v>
      </c>
      <c r="Q43" s="227">
        <v>0</v>
      </c>
      <c r="R43" s="227">
        <v>9200000</v>
      </c>
      <c r="S43" s="227">
        <v>20790000</v>
      </c>
      <c r="T43" s="227">
        <v>11190000</v>
      </c>
      <c r="U43" s="227">
        <v>6500000</v>
      </c>
      <c r="V43" s="227">
        <v>8500000</v>
      </c>
      <c r="W43" s="227">
        <v>10500000</v>
      </c>
      <c r="X43" s="227">
        <v>0</v>
      </c>
      <c r="Y43" s="227">
        <v>0</v>
      </c>
      <c r="Z43" s="227">
        <v>0</v>
      </c>
      <c r="AA43" s="227">
        <v>3000000</v>
      </c>
      <c r="AB43" s="227">
        <v>0</v>
      </c>
      <c r="AC43" s="227">
        <v>0</v>
      </c>
      <c r="AD43" s="227">
        <v>4000000</v>
      </c>
      <c r="AE43" s="227">
        <v>5000000</v>
      </c>
      <c r="AF43" s="227">
        <v>0</v>
      </c>
      <c r="AG43" s="227">
        <v>0</v>
      </c>
      <c r="AH43" s="227">
        <v>0</v>
      </c>
      <c r="AI43" s="227">
        <v>0</v>
      </c>
      <c r="AJ43" s="227">
        <v>0</v>
      </c>
      <c r="AK43" s="227">
        <v>0</v>
      </c>
      <c r="AL43" s="227">
        <v>0</v>
      </c>
      <c r="AM43" s="227">
        <v>0</v>
      </c>
      <c r="AN43" s="227">
        <v>0</v>
      </c>
      <c r="AO43" s="227">
        <v>0</v>
      </c>
      <c r="AP43" s="227">
        <v>0</v>
      </c>
      <c r="AQ43" s="227">
        <v>0</v>
      </c>
      <c r="AR43" s="227">
        <v>0</v>
      </c>
      <c r="AS43" s="227">
        <v>0</v>
      </c>
      <c r="AT43" s="227">
        <v>0</v>
      </c>
      <c r="AU43" s="227">
        <v>0</v>
      </c>
      <c r="AV43" s="227">
        <v>0</v>
      </c>
      <c r="AW43" s="227">
        <v>0</v>
      </c>
      <c r="AX43" s="227">
        <v>0</v>
      </c>
      <c r="AY43" s="227">
        <v>0</v>
      </c>
      <c r="AZ43" s="227">
        <v>0</v>
      </c>
      <c r="BA43" s="227">
        <v>0</v>
      </c>
    </row>
    <row r="44" spans="1:53">
      <c r="A44" s="227" t="s">
        <v>980</v>
      </c>
      <c r="B44" s="227">
        <v>40570674.700000003</v>
      </c>
      <c r="C44" s="227">
        <v>40719931</v>
      </c>
      <c r="D44" s="227">
        <v>39242574</v>
      </c>
      <c r="E44" s="227">
        <v>39057171</v>
      </c>
      <c r="F44" s="227">
        <v>41376819.75</v>
      </c>
      <c r="G44" s="227">
        <v>40387093</v>
      </c>
      <c r="H44" s="227">
        <v>38210690</v>
      </c>
      <c r="I44" s="227">
        <v>39381828</v>
      </c>
      <c r="J44" s="227">
        <v>37679694.759999998</v>
      </c>
      <c r="K44" s="227">
        <v>33281146</v>
      </c>
      <c r="L44" s="227">
        <v>31058578</v>
      </c>
      <c r="M44" s="227">
        <v>33569736</v>
      </c>
      <c r="N44" s="227">
        <v>32140894.34</v>
      </c>
      <c r="O44" s="227">
        <v>28276413</v>
      </c>
      <c r="P44" s="227">
        <v>30801025</v>
      </c>
      <c r="Q44" s="227">
        <v>31687659</v>
      </c>
      <c r="R44" s="227">
        <v>34292055.240000002</v>
      </c>
      <c r="S44" s="227">
        <v>29951420</v>
      </c>
      <c r="T44" s="227">
        <v>31585075</v>
      </c>
      <c r="U44" s="227">
        <v>32423242</v>
      </c>
      <c r="V44" s="227">
        <v>27750537.989999998</v>
      </c>
      <c r="W44" s="227">
        <v>22621310</v>
      </c>
      <c r="X44" s="227">
        <v>22606055</v>
      </c>
      <c r="Y44" s="227">
        <v>23025265</v>
      </c>
      <c r="Z44" s="227">
        <v>23092055.329999998</v>
      </c>
      <c r="AA44" s="227">
        <v>20250175</v>
      </c>
      <c r="AB44" s="227">
        <v>20945581</v>
      </c>
      <c r="AC44" s="227">
        <v>19333192</v>
      </c>
      <c r="AD44" s="227">
        <v>21254377.890000001</v>
      </c>
      <c r="AE44" s="227">
        <v>17263745</v>
      </c>
      <c r="AF44" s="227">
        <v>14163263</v>
      </c>
      <c r="AG44" s="227">
        <v>12240073</v>
      </c>
      <c r="AH44" s="227">
        <v>14785111.6</v>
      </c>
      <c r="AI44" s="227">
        <v>12173472</v>
      </c>
      <c r="AJ44" s="227">
        <v>10340113</v>
      </c>
      <c r="AK44" s="227">
        <v>8955337</v>
      </c>
      <c r="AL44" s="227">
        <v>9579079.8499999996</v>
      </c>
      <c r="AM44" s="227">
        <v>8495119</v>
      </c>
      <c r="AN44" s="227">
        <v>2834585</v>
      </c>
      <c r="AO44" s="227">
        <v>2605465</v>
      </c>
      <c r="AP44" s="227">
        <v>3404530.83</v>
      </c>
      <c r="AQ44" s="227">
        <v>3067672</v>
      </c>
      <c r="AR44" s="227">
        <v>2814826</v>
      </c>
      <c r="AS44" s="227">
        <v>3575458</v>
      </c>
      <c r="AT44" s="227">
        <v>2968878.34</v>
      </c>
      <c r="AU44" s="227">
        <v>3410849</v>
      </c>
      <c r="AV44" s="227">
        <v>4179439</v>
      </c>
      <c r="AW44" s="227">
        <v>3825637</v>
      </c>
      <c r="AX44" s="227">
        <v>4263084</v>
      </c>
      <c r="AY44" s="227">
        <v>4738731</v>
      </c>
      <c r="AZ44" s="227">
        <v>4754706</v>
      </c>
      <c r="BA44" s="227">
        <v>4155578</v>
      </c>
    </row>
    <row r="45" spans="1:53">
      <c r="A45" s="227" t="s">
        <v>945</v>
      </c>
      <c r="B45" s="227">
        <v>0</v>
      </c>
      <c r="C45" s="227">
        <v>0</v>
      </c>
      <c r="D45" s="227">
        <v>39242574</v>
      </c>
      <c r="E45" s="227">
        <v>39057171</v>
      </c>
      <c r="F45" s="227">
        <v>0</v>
      </c>
      <c r="G45" s="227">
        <v>0</v>
      </c>
      <c r="H45" s="227">
        <v>0</v>
      </c>
      <c r="I45" s="227">
        <v>0</v>
      </c>
      <c r="J45" s="227">
        <v>0</v>
      </c>
      <c r="K45" s="227">
        <v>0</v>
      </c>
      <c r="L45" s="227">
        <v>0</v>
      </c>
      <c r="M45" s="227">
        <v>0</v>
      </c>
      <c r="N45" s="227">
        <v>0</v>
      </c>
      <c r="O45" s="227">
        <v>0</v>
      </c>
      <c r="P45" s="227">
        <v>0</v>
      </c>
      <c r="Q45" s="227">
        <v>0</v>
      </c>
      <c r="R45" s="227">
        <v>0</v>
      </c>
      <c r="S45" s="227">
        <v>0</v>
      </c>
      <c r="T45" s="227">
        <v>0</v>
      </c>
      <c r="U45" s="227">
        <v>0</v>
      </c>
      <c r="V45" s="227">
        <v>0</v>
      </c>
      <c r="W45" s="227">
        <v>0</v>
      </c>
      <c r="X45" s="227">
        <v>0</v>
      </c>
      <c r="Y45" s="227">
        <v>0</v>
      </c>
      <c r="Z45" s="227">
        <v>0</v>
      </c>
      <c r="AA45" s="227">
        <v>0</v>
      </c>
      <c r="AB45" s="227">
        <v>0</v>
      </c>
      <c r="AC45" s="227">
        <v>0</v>
      </c>
      <c r="AD45" s="227">
        <v>0</v>
      </c>
      <c r="AE45" s="227">
        <v>0</v>
      </c>
      <c r="AF45" s="227">
        <v>7128274</v>
      </c>
      <c r="AG45" s="227">
        <v>0</v>
      </c>
      <c r="AH45" s="227">
        <v>0</v>
      </c>
      <c r="AI45" s="227">
        <v>0</v>
      </c>
      <c r="AJ45" s="227">
        <v>0</v>
      </c>
      <c r="AK45" s="227">
        <v>0</v>
      </c>
      <c r="AL45" s="227">
        <v>0</v>
      </c>
      <c r="AM45" s="227">
        <v>0</v>
      </c>
      <c r="AN45" s="227">
        <v>0</v>
      </c>
      <c r="AO45" s="227">
        <v>0</v>
      </c>
      <c r="AP45" s="227">
        <v>0</v>
      </c>
      <c r="AQ45" s="227">
        <v>0</v>
      </c>
      <c r="AR45" s="227">
        <v>0</v>
      </c>
      <c r="AS45" s="227">
        <v>0</v>
      </c>
      <c r="AT45" s="227">
        <v>0</v>
      </c>
      <c r="AU45" s="227">
        <v>0</v>
      </c>
      <c r="AV45" s="227">
        <v>3990364</v>
      </c>
      <c r="AW45" s="227">
        <v>3825637</v>
      </c>
      <c r="AX45" s="227">
        <v>4263084</v>
      </c>
      <c r="AY45" s="227">
        <v>4738731</v>
      </c>
      <c r="AZ45" s="227">
        <v>4754706</v>
      </c>
      <c r="BA45" s="227">
        <v>4155578</v>
      </c>
    </row>
    <row r="46" spans="1:53">
      <c r="A46" s="227" t="s">
        <v>963</v>
      </c>
      <c r="B46" s="227">
        <v>0</v>
      </c>
      <c r="C46" s="227">
        <v>0</v>
      </c>
      <c r="D46" s="227">
        <v>0</v>
      </c>
      <c r="E46" s="227">
        <v>0</v>
      </c>
      <c r="F46" s="227">
        <v>0</v>
      </c>
      <c r="G46" s="227">
        <v>0</v>
      </c>
      <c r="H46" s="227">
        <v>0</v>
      </c>
      <c r="I46" s="227">
        <v>0</v>
      </c>
      <c r="J46" s="227">
        <v>0</v>
      </c>
      <c r="K46" s="227">
        <v>0</v>
      </c>
      <c r="L46" s="227">
        <v>0</v>
      </c>
      <c r="M46" s="227">
        <v>0</v>
      </c>
      <c r="N46" s="227">
        <v>0</v>
      </c>
      <c r="O46" s="227">
        <v>0</v>
      </c>
      <c r="P46" s="227">
        <v>0</v>
      </c>
      <c r="Q46" s="227">
        <v>0</v>
      </c>
      <c r="R46" s="227">
        <v>0</v>
      </c>
      <c r="S46" s="227">
        <v>0</v>
      </c>
      <c r="T46" s="227">
        <v>0</v>
      </c>
      <c r="U46" s="227">
        <v>0</v>
      </c>
      <c r="V46" s="227">
        <v>0</v>
      </c>
      <c r="W46" s="227">
        <v>0</v>
      </c>
      <c r="X46" s="227">
        <v>0</v>
      </c>
      <c r="Y46" s="227">
        <v>0</v>
      </c>
      <c r="Z46" s="227">
        <v>0</v>
      </c>
      <c r="AA46" s="227">
        <v>0</v>
      </c>
      <c r="AB46" s="227">
        <v>0</v>
      </c>
      <c r="AC46" s="227">
        <v>0</v>
      </c>
      <c r="AD46" s="227">
        <v>0</v>
      </c>
      <c r="AE46" s="227">
        <v>0</v>
      </c>
      <c r="AF46" s="227">
        <v>0</v>
      </c>
      <c r="AG46" s="227">
        <v>0</v>
      </c>
      <c r="AH46" s="227">
        <v>0</v>
      </c>
      <c r="AI46" s="227">
        <v>0</v>
      </c>
      <c r="AJ46" s="227">
        <v>0</v>
      </c>
      <c r="AK46" s="227">
        <v>0</v>
      </c>
      <c r="AL46" s="227">
        <v>0</v>
      </c>
      <c r="AM46" s="227">
        <v>0</v>
      </c>
      <c r="AN46" s="227">
        <v>51917</v>
      </c>
      <c r="AO46" s="227">
        <v>0</v>
      </c>
      <c r="AP46" s="227">
        <v>244946.23</v>
      </c>
      <c r="AQ46" s="227">
        <v>202038</v>
      </c>
      <c r="AR46" s="227">
        <v>200308</v>
      </c>
      <c r="AS46" s="227">
        <v>127672</v>
      </c>
      <c r="AT46" s="227">
        <v>240103.87</v>
      </c>
      <c r="AU46" s="227">
        <v>136102</v>
      </c>
      <c r="AV46" s="227">
        <v>189075</v>
      </c>
      <c r="AW46" s="227">
        <v>0</v>
      </c>
      <c r="AX46" s="227">
        <v>0</v>
      </c>
      <c r="AY46" s="227">
        <v>0</v>
      </c>
      <c r="AZ46" s="227">
        <v>0</v>
      </c>
      <c r="BA46" s="227">
        <v>0</v>
      </c>
    </row>
    <row r="47" spans="1:53">
      <c r="A47" s="227" t="s">
        <v>982</v>
      </c>
      <c r="B47" s="227">
        <v>40570674.700000003</v>
      </c>
      <c r="C47" s="227">
        <v>40719931</v>
      </c>
      <c r="D47" s="227">
        <v>0</v>
      </c>
      <c r="E47" s="227">
        <v>0</v>
      </c>
      <c r="F47" s="227">
        <v>41376819.75</v>
      </c>
      <c r="G47" s="227">
        <v>40387093</v>
      </c>
      <c r="H47" s="227">
        <v>38210690</v>
      </c>
      <c r="I47" s="227">
        <v>39381828</v>
      </c>
      <c r="J47" s="227">
        <v>37679694.759999998</v>
      </c>
      <c r="K47" s="227">
        <v>33281146</v>
      </c>
      <c r="L47" s="227">
        <v>31058578</v>
      </c>
      <c r="M47" s="227">
        <v>33569736</v>
      </c>
      <c r="N47" s="227">
        <v>32140894.34</v>
      </c>
      <c r="O47" s="227">
        <v>28276413</v>
      </c>
      <c r="P47" s="227">
        <v>30801025</v>
      </c>
      <c r="Q47" s="227">
        <v>31687659</v>
      </c>
      <c r="R47" s="227">
        <v>34292055.240000002</v>
      </c>
      <c r="S47" s="227">
        <v>29951420</v>
      </c>
      <c r="T47" s="227">
        <v>31585075</v>
      </c>
      <c r="U47" s="227">
        <v>32423242</v>
      </c>
      <c r="V47" s="227">
        <v>27750537.989999998</v>
      </c>
      <c r="W47" s="227">
        <v>22621310</v>
      </c>
      <c r="X47" s="227">
        <v>22606055</v>
      </c>
      <c r="Y47" s="227">
        <v>23025265</v>
      </c>
      <c r="Z47" s="227">
        <v>23092055.329999998</v>
      </c>
      <c r="AA47" s="227">
        <v>20250175</v>
      </c>
      <c r="AB47" s="227">
        <v>20945581</v>
      </c>
      <c r="AC47" s="227">
        <v>19333192</v>
      </c>
      <c r="AD47" s="227">
        <v>21254377.890000001</v>
      </c>
      <c r="AE47" s="227">
        <v>17263745</v>
      </c>
      <c r="AF47" s="227">
        <v>7034989</v>
      </c>
      <c r="AG47" s="227">
        <v>12240073</v>
      </c>
      <c r="AH47" s="227">
        <v>14785111.6</v>
      </c>
      <c r="AI47" s="227">
        <v>12173472</v>
      </c>
      <c r="AJ47" s="227">
        <v>10340113</v>
      </c>
      <c r="AK47" s="227">
        <v>8955337</v>
      </c>
      <c r="AL47" s="227">
        <v>9579079.8499999996</v>
      </c>
      <c r="AM47" s="227">
        <v>8495119</v>
      </c>
      <c r="AN47" s="227">
        <v>2782668</v>
      </c>
      <c r="AO47" s="227">
        <v>2605465</v>
      </c>
      <c r="AP47" s="227">
        <v>3159584.6</v>
      </c>
      <c r="AQ47" s="227">
        <v>2865634</v>
      </c>
      <c r="AR47" s="227">
        <v>2614518</v>
      </c>
      <c r="AS47" s="227">
        <v>3447786</v>
      </c>
      <c r="AT47" s="227">
        <v>2728774.47</v>
      </c>
      <c r="AU47" s="227">
        <v>3274747</v>
      </c>
      <c r="AV47" s="227">
        <v>0</v>
      </c>
      <c r="AW47" s="227">
        <v>0</v>
      </c>
      <c r="AX47" s="227">
        <v>0</v>
      </c>
      <c r="AY47" s="227">
        <v>0</v>
      </c>
      <c r="AZ47" s="227">
        <v>0</v>
      </c>
      <c r="BA47" s="227">
        <v>0</v>
      </c>
    </row>
    <row r="48" spans="1:53">
      <c r="A48" s="227" t="s">
        <v>1287</v>
      </c>
      <c r="B48" s="227">
        <v>5248416.6900000004</v>
      </c>
      <c r="C48" s="227">
        <v>5248417</v>
      </c>
      <c r="D48" s="227">
        <v>0</v>
      </c>
      <c r="E48" s="227">
        <v>0</v>
      </c>
      <c r="F48" s="227">
        <v>5248416.6900000004</v>
      </c>
      <c r="G48" s="227">
        <v>5248417</v>
      </c>
      <c r="H48" s="227">
        <v>5248417</v>
      </c>
      <c r="I48" s="227">
        <v>5361756</v>
      </c>
      <c r="J48" s="227">
        <v>0</v>
      </c>
      <c r="K48" s="227">
        <v>5361819</v>
      </c>
      <c r="L48" s="227">
        <v>5361819</v>
      </c>
      <c r="M48" s="227">
        <v>0</v>
      </c>
      <c r="N48" s="227">
        <v>5361818.6100000003</v>
      </c>
      <c r="O48" s="227">
        <v>5361819</v>
      </c>
      <c r="P48" s="227">
        <v>5361820</v>
      </c>
      <c r="Q48" s="227">
        <v>5361350</v>
      </c>
      <c r="R48" s="227">
        <v>5360786.67</v>
      </c>
      <c r="S48" s="227">
        <v>5359450</v>
      </c>
      <c r="T48" s="227">
        <v>0</v>
      </c>
      <c r="U48" s="227">
        <v>5364006</v>
      </c>
      <c r="V48" s="227">
        <v>5364084.95</v>
      </c>
      <c r="W48" s="227">
        <v>10368715</v>
      </c>
      <c r="X48" s="227">
        <v>6316237</v>
      </c>
      <c r="Y48" s="227">
        <v>6245422</v>
      </c>
      <c r="Z48" s="227">
        <v>5130156.87</v>
      </c>
      <c r="AA48" s="227">
        <v>5852961</v>
      </c>
      <c r="AB48" s="227">
        <v>5518278</v>
      </c>
      <c r="AC48" s="227">
        <v>0</v>
      </c>
      <c r="AD48" s="227">
        <v>3534750.01</v>
      </c>
      <c r="AE48" s="227">
        <v>11035985</v>
      </c>
      <c r="AF48" s="227">
        <v>9519835</v>
      </c>
      <c r="AG48" s="227">
        <v>0</v>
      </c>
      <c r="AH48" s="227">
        <v>4854693.28</v>
      </c>
      <c r="AI48" s="227">
        <v>11147236</v>
      </c>
      <c r="AJ48" s="227">
        <v>9233740</v>
      </c>
      <c r="AK48" s="227">
        <v>6590859</v>
      </c>
      <c r="AL48" s="227">
        <v>4592603.93</v>
      </c>
      <c r="AM48" s="227">
        <v>9071588</v>
      </c>
      <c r="AN48" s="227">
        <v>7375162</v>
      </c>
      <c r="AO48" s="227">
        <v>5509754</v>
      </c>
      <c r="AP48" s="227">
        <v>3327856.06</v>
      </c>
      <c r="AQ48" s="227">
        <v>7397231</v>
      </c>
      <c r="AR48" s="227">
        <v>6128575</v>
      </c>
      <c r="AS48" s="227">
        <v>4279600</v>
      </c>
      <c r="AT48" s="227">
        <v>3069881.36</v>
      </c>
      <c r="AU48" s="227">
        <v>6240329</v>
      </c>
      <c r="AV48" s="227">
        <v>5166147</v>
      </c>
      <c r="AW48" s="227">
        <v>0</v>
      </c>
      <c r="AX48" s="227">
        <v>0</v>
      </c>
      <c r="AY48" s="227">
        <v>0</v>
      </c>
      <c r="AZ48" s="227">
        <v>0</v>
      </c>
      <c r="BA48" s="227">
        <v>0</v>
      </c>
    </row>
    <row r="49" spans="1:53">
      <c r="A49" s="227" t="s">
        <v>983</v>
      </c>
      <c r="B49" s="227">
        <v>0</v>
      </c>
      <c r="C49" s="227">
        <v>0</v>
      </c>
      <c r="D49" s="227">
        <v>0</v>
      </c>
      <c r="E49" s="227">
        <v>0</v>
      </c>
      <c r="F49" s="227">
        <v>0</v>
      </c>
      <c r="G49" s="227">
        <v>1000000</v>
      </c>
      <c r="H49" s="227">
        <v>0</v>
      </c>
      <c r="I49" s="227">
        <v>0</v>
      </c>
      <c r="J49" s="227">
        <v>0</v>
      </c>
      <c r="K49" s="227">
        <v>2000000</v>
      </c>
      <c r="L49" s="227">
        <v>500000</v>
      </c>
      <c r="M49" s="227">
        <v>0</v>
      </c>
      <c r="N49" s="227">
        <v>0</v>
      </c>
      <c r="O49" s="227">
        <v>2000000</v>
      </c>
      <c r="P49" s="227">
        <v>0</v>
      </c>
      <c r="Q49" s="227">
        <v>0</v>
      </c>
      <c r="R49" s="227">
        <v>0</v>
      </c>
      <c r="S49" s="227">
        <v>1000000</v>
      </c>
      <c r="T49" s="227">
        <v>0</v>
      </c>
      <c r="U49" s="227">
        <v>0</v>
      </c>
      <c r="V49" s="227">
        <v>0</v>
      </c>
      <c r="W49" s="227">
        <v>0</v>
      </c>
      <c r="X49" s="227">
        <v>0</v>
      </c>
      <c r="Y49" s="227">
        <v>0</v>
      </c>
      <c r="Z49" s="227">
        <v>0</v>
      </c>
      <c r="AA49" s="227">
        <v>0</v>
      </c>
      <c r="AB49" s="227">
        <v>0</v>
      </c>
      <c r="AC49" s="227">
        <v>0</v>
      </c>
      <c r="AD49" s="227">
        <v>0</v>
      </c>
      <c r="AE49" s="227">
        <v>0</v>
      </c>
      <c r="AF49" s="227">
        <v>0</v>
      </c>
      <c r="AG49" s="227">
        <v>0</v>
      </c>
      <c r="AH49" s="227">
        <v>0</v>
      </c>
      <c r="AI49" s="227">
        <v>0</v>
      </c>
      <c r="AJ49" s="227">
        <v>0</v>
      </c>
      <c r="AK49" s="227">
        <v>0</v>
      </c>
      <c r="AL49" s="227">
        <v>0</v>
      </c>
      <c r="AM49" s="227">
        <v>0</v>
      </c>
      <c r="AN49" s="227">
        <v>0</v>
      </c>
      <c r="AO49" s="227">
        <v>0</v>
      </c>
      <c r="AP49" s="227">
        <v>0</v>
      </c>
      <c r="AQ49" s="227">
        <v>0</v>
      </c>
      <c r="AR49" s="227">
        <v>0</v>
      </c>
      <c r="AS49" s="227">
        <v>0</v>
      </c>
      <c r="AT49" s="227">
        <v>0</v>
      </c>
      <c r="AU49" s="227">
        <v>0</v>
      </c>
      <c r="AV49" s="227">
        <v>0</v>
      </c>
      <c r="AW49" s="227">
        <v>204349</v>
      </c>
      <c r="AX49" s="227">
        <v>486336</v>
      </c>
      <c r="AY49" s="227">
        <v>311564</v>
      </c>
      <c r="AZ49" s="227">
        <v>330110</v>
      </c>
      <c r="BA49" s="227">
        <v>354800</v>
      </c>
    </row>
    <row r="50" spans="1:53">
      <c r="A50" s="227" t="s">
        <v>963</v>
      </c>
      <c r="B50" s="227">
        <v>0</v>
      </c>
      <c r="C50" s="227">
        <v>0</v>
      </c>
      <c r="D50" s="227">
        <v>0</v>
      </c>
      <c r="E50" s="227">
        <v>0</v>
      </c>
      <c r="F50" s="227">
        <v>0</v>
      </c>
      <c r="G50" s="227">
        <v>1000000</v>
      </c>
      <c r="H50" s="227">
        <v>0</v>
      </c>
      <c r="I50" s="227">
        <v>0</v>
      </c>
      <c r="J50" s="227">
        <v>0</v>
      </c>
      <c r="K50" s="227">
        <v>2000000</v>
      </c>
      <c r="L50" s="227">
        <v>500000</v>
      </c>
      <c r="M50" s="227">
        <v>0</v>
      </c>
      <c r="N50" s="227">
        <v>0</v>
      </c>
      <c r="O50" s="227">
        <v>2000000</v>
      </c>
      <c r="P50" s="227">
        <v>0</v>
      </c>
      <c r="Q50" s="227">
        <v>0</v>
      </c>
      <c r="R50" s="227">
        <v>0</v>
      </c>
      <c r="S50" s="227">
        <v>1000000</v>
      </c>
      <c r="T50" s="227">
        <v>0</v>
      </c>
      <c r="U50" s="227">
        <v>0</v>
      </c>
      <c r="V50" s="227">
        <v>0</v>
      </c>
      <c r="W50" s="227">
        <v>0</v>
      </c>
      <c r="X50" s="227">
        <v>0</v>
      </c>
      <c r="Y50" s="227">
        <v>0</v>
      </c>
      <c r="Z50" s="227">
        <v>0</v>
      </c>
      <c r="AA50" s="227">
        <v>0</v>
      </c>
      <c r="AB50" s="227">
        <v>0</v>
      </c>
      <c r="AC50" s="227">
        <v>0</v>
      </c>
      <c r="AD50" s="227">
        <v>0</v>
      </c>
      <c r="AE50" s="227">
        <v>0</v>
      </c>
      <c r="AF50" s="227">
        <v>0</v>
      </c>
      <c r="AG50" s="227">
        <v>0</v>
      </c>
      <c r="AH50" s="227">
        <v>0</v>
      </c>
      <c r="AI50" s="227">
        <v>0</v>
      </c>
      <c r="AJ50" s="227">
        <v>0</v>
      </c>
      <c r="AK50" s="227">
        <v>0</v>
      </c>
      <c r="AL50" s="227">
        <v>0</v>
      </c>
      <c r="AM50" s="227">
        <v>0</v>
      </c>
      <c r="AN50" s="227">
        <v>0</v>
      </c>
      <c r="AO50" s="227">
        <v>0</v>
      </c>
      <c r="AP50" s="227">
        <v>0</v>
      </c>
      <c r="AQ50" s="227">
        <v>0</v>
      </c>
      <c r="AR50" s="227">
        <v>0</v>
      </c>
      <c r="AS50" s="227">
        <v>0</v>
      </c>
      <c r="AT50" s="227">
        <v>0</v>
      </c>
      <c r="AU50" s="227">
        <v>0</v>
      </c>
      <c r="AV50" s="227">
        <v>0</v>
      </c>
      <c r="AW50" s="227">
        <v>204349</v>
      </c>
      <c r="AX50" s="227">
        <v>486336</v>
      </c>
      <c r="AY50" s="227">
        <v>311564</v>
      </c>
      <c r="AZ50" s="227">
        <v>330110</v>
      </c>
      <c r="BA50" s="227">
        <v>354800</v>
      </c>
    </row>
    <row r="51" spans="1:53">
      <c r="A51" s="227" t="s">
        <v>984</v>
      </c>
      <c r="B51" s="227">
        <v>34599207.079999998</v>
      </c>
      <c r="C51" s="227">
        <v>45728647</v>
      </c>
      <c r="D51" s="227">
        <v>59380373</v>
      </c>
      <c r="E51" s="227">
        <v>60565763</v>
      </c>
      <c r="F51" s="227">
        <v>49361923.93</v>
      </c>
      <c r="G51" s="227">
        <v>35857453</v>
      </c>
      <c r="H51" s="227">
        <v>15548751</v>
      </c>
      <c r="I51" s="227">
        <v>15201785</v>
      </c>
      <c r="J51" s="227">
        <v>15175352.060000001</v>
      </c>
      <c r="K51" s="227">
        <v>23421749</v>
      </c>
      <c r="L51" s="227">
        <v>22034960</v>
      </c>
      <c r="M51" s="227">
        <v>14408092</v>
      </c>
      <c r="N51" s="227">
        <v>17064479.760000002</v>
      </c>
      <c r="O51" s="227">
        <v>17524969</v>
      </c>
      <c r="P51" s="227">
        <v>14301366</v>
      </c>
      <c r="Q51" s="227">
        <v>14692170</v>
      </c>
      <c r="R51" s="227">
        <v>12501861.65</v>
      </c>
      <c r="S51" s="227">
        <v>4597328</v>
      </c>
      <c r="T51" s="227">
        <v>4648995</v>
      </c>
      <c r="U51" s="227">
        <v>4267810</v>
      </c>
      <c r="V51" s="227">
        <v>4355626.8600000003</v>
      </c>
      <c r="W51" s="227">
        <v>4375328</v>
      </c>
      <c r="X51" s="227">
        <v>6997961</v>
      </c>
      <c r="Y51" s="227">
        <v>6877381</v>
      </c>
      <c r="Z51" s="227">
        <v>6227880.6200000001</v>
      </c>
      <c r="AA51" s="227">
        <v>6424363</v>
      </c>
      <c r="AB51" s="227">
        <v>6430536</v>
      </c>
      <c r="AC51" s="227">
        <v>6428315</v>
      </c>
      <c r="AD51" s="227">
        <v>8959658.7599999998</v>
      </c>
      <c r="AE51" s="227">
        <v>2975455</v>
      </c>
      <c r="AF51" s="227">
        <v>6970169</v>
      </c>
      <c r="AG51" s="227">
        <v>10943746</v>
      </c>
      <c r="AH51" s="227">
        <v>8461950.1099999994</v>
      </c>
      <c r="AI51" s="227">
        <v>8463638</v>
      </c>
      <c r="AJ51" s="227">
        <v>9473542</v>
      </c>
      <c r="AK51" s="227">
        <v>5458268</v>
      </c>
      <c r="AL51" s="227">
        <v>5469182.9500000002</v>
      </c>
      <c r="AM51" s="227">
        <v>18021117</v>
      </c>
      <c r="AN51" s="227">
        <v>16243482</v>
      </c>
      <c r="AO51" s="227">
        <v>15735569</v>
      </c>
      <c r="AP51" s="227">
        <v>15861522.960000001</v>
      </c>
      <c r="AQ51" s="227">
        <v>4425685</v>
      </c>
      <c r="AR51" s="227">
        <v>463214</v>
      </c>
      <c r="AS51" s="227">
        <v>462367</v>
      </c>
      <c r="AT51" s="227">
        <v>476439.9</v>
      </c>
      <c r="AU51" s="227">
        <v>479004</v>
      </c>
      <c r="AV51" s="227">
        <v>3923078</v>
      </c>
      <c r="AW51" s="227">
        <v>3889173</v>
      </c>
      <c r="AX51" s="227">
        <v>7037683</v>
      </c>
      <c r="AY51" s="227">
        <v>6906813</v>
      </c>
      <c r="AZ51" s="227">
        <v>4020540</v>
      </c>
      <c r="BA51" s="227">
        <v>0</v>
      </c>
    </row>
    <row r="52" spans="1:53">
      <c r="A52" s="227" t="s">
        <v>1233</v>
      </c>
      <c r="B52" s="227">
        <v>0</v>
      </c>
      <c r="C52" s="227">
        <v>0</v>
      </c>
      <c r="D52" s="227">
        <v>0</v>
      </c>
      <c r="E52" s="227">
        <v>0</v>
      </c>
      <c r="F52" s="227">
        <v>0</v>
      </c>
      <c r="G52" s="227">
        <v>0</v>
      </c>
      <c r="H52" s="227">
        <v>0</v>
      </c>
      <c r="I52" s="227">
        <v>0</v>
      </c>
      <c r="J52" s="227">
        <v>0</v>
      </c>
      <c r="K52" s="227">
        <v>0</v>
      </c>
      <c r="L52" s="227">
        <v>0</v>
      </c>
      <c r="M52" s="227">
        <v>0</v>
      </c>
      <c r="N52" s="227">
        <v>0</v>
      </c>
      <c r="O52" s="227">
        <v>0</v>
      </c>
      <c r="P52" s="227">
        <v>0</v>
      </c>
      <c r="Q52" s="227">
        <v>0</v>
      </c>
      <c r="R52" s="227">
        <v>0</v>
      </c>
      <c r="S52" s="227">
        <v>0</v>
      </c>
      <c r="T52" s="227">
        <v>0</v>
      </c>
      <c r="U52" s="227">
        <v>0</v>
      </c>
      <c r="V52" s="227">
        <v>0</v>
      </c>
      <c r="W52" s="227">
        <v>0</v>
      </c>
      <c r="X52" s="227">
        <v>0</v>
      </c>
      <c r="Y52" s="227">
        <v>0</v>
      </c>
      <c r="Z52" s="227">
        <v>0</v>
      </c>
      <c r="AA52" s="227">
        <v>0</v>
      </c>
      <c r="AB52" s="227">
        <v>0</v>
      </c>
      <c r="AC52" s="227">
        <v>0</v>
      </c>
      <c r="AD52" s="227">
        <v>0</v>
      </c>
      <c r="AE52" s="227">
        <v>0</v>
      </c>
      <c r="AF52" s="227">
        <v>0</v>
      </c>
      <c r="AG52" s="227">
        <v>0</v>
      </c>
      <c r="AH52" s="227">
        <v>0</v>
      </c>
      <c r="AI52" s="227">
        <v>0</v>
      </c>
      <c r="AJ52" s="227">
        <v>0</v>
      </c>
      <c r="AK52" s="227">
        <v>0</v>
      </c>
      <c r="AL52" s="227">
        <v>0</v>
      </c>
      <c r="AM52" s="227">
        <v>0</v>
      </c>
      <c r="AN52" s="227">
        <v>0</v>
      </c>
      <c r="AO52" s="227">
        <v>0</v>
      </c>
      <c r="AP52" s="227">
        <v>3991691.66</v>
      </c>
      <c r="AQ52" s="227">
        <v>3991307</v>
      </c>
      <c r="AR52" s="227">
        <v>0</v>
      </c>
      <c r="AS52" s="227">
        <v>0</v>
      </c>
      <c r="AT52" s="227">
        <v>0</v>
      </c>
      <c r="AU52" s="227">
        <v>0</v>
      </c>
      <c r="AV52" s="227">
        <v>0</v>
      </c>
      <c r="AW52" s="227">
        <v>0</v>
      </c>
      <c r="AX52" s="227">
        <v>0</v>
      </c>
      <c r="AY52" s="227">
        <v>0</v>
      </c>
      <c r="AZ52" s="227">
        <v>0</v>
      </c>
      <c r="BA52" s="227">
        <v>0</v>
      </c>
    </row>
    <row r="53" spans="1:53">
      <c r="A53" s="227" t="s">
        <v>986</v>
      </c>
      <c r="B53" s="227">
        <v>34599207.079999998</v>
      </c>
      <c r="C53" s="227">
        <v>45728647</v>
      </c>
      <c r="D53" s="227">
        <v>59380373</v>
      </c>
      <c r="E53" s="227">
        <v>60565763</v>
      </c>
      <c r="F53" s="227">
        <v>49361923.93</v>
      </c>
      <c r="G53" s="227">
        <v>35857453</v>
      </c>
      <c r="H53" s="227">
        <v>15548751</v>
      </c>
      <c r="I53" s="227">
        <v>15201785</v>
      </c>
      <c r="J53" s="227">
        <v>15175352.060000001</v>
      </c>
      <c r="K53" s="227">
        <v>23421749</v>
      </c>
      <c r="L53" s="227">
        <v>22034960</v>
      </c>
      <c r="M53" s="227">
        <v>14408092</v>
      </c>
      <c r="N53" s="227">
        <v>17064479.760000002</v>
      </c>
      <c r="O53" s="227">
        <v>17524969</v>
      </c>
      <c r="P53" s="227">
        <v>14301366</v>
      </c>
      <c r="Q53" s="227">
        <v>14692170</v>
      </c>
      <c r="R53" s="227">
        <v>12501861.65</v>
      </c>
      <c r="S53" s="227">
        <v>4597328</v>
      </c>
      <c r="T53" s="227">
        <v>4648995</v>
      </c>
      <c r="U53" s="227">
        <v>4267810</v>
      </c>
      <c r="V53" s="227">
        <v>4355626.8600000003</v>
      </c>
      <c r="W53" s="227">
        <v>4375328</v>
      </c>
      <c r="X53" s="227">
        <v>6997961</v>
      </c>
      <c r="Y53" s="227">
        <v>6877381</v>
      </c>
      <c r="Z53" s="227">
        <v>6227880.6200000001</v>
      </c>
      <c r="AA53" s="227">
        <v>6424363</v>
      </c>
      <c r="AB53" s="227">
        <v>6430536</v>
      </c>
      <c r="AC53" s="227">
        <v>6428315</v>
      </c>
      <c r="AD53" s="227">
        <v>8959658.7599999998</v>
      </c>
      <c r="AE53" s="227">
        <v>2975455</v>
      </c>
      <c r="AF53" s="227">
        <v>6970169</v>
      </c>
      <c r="AG53" s="227">
        <v>10943746</v>
      </c>
      <c r="AH53" s="227">
        <v>8461950.1099999994</v>
      </c>
      <c r="AI53" s="227">
        <v>8463638</v>
      </c>
      <c r="AJ53" s="227">
        <v>9473542</v>
      </c>
      <c r="AK53" s="227">
        <v>5458268</v>
      </c>
      <c r="AL53" s="227">
        <v>5469182.9500000002</v>
      </c>
      <c r="AM53" s="227">
        <v>18021117</v>
      </c>
      <c r="AN53" s="227">
        <v>16243482</v>
      </c>
      <c r="AO53" s="227">
        <v>15735569</v>
      </c>
      <c r="AP53" s="227">
        <v>11869831.300000001</v>
      </c>
      <c r="AQ53" s="227">
        <v>434378</v>
      </c>
      <c r="AR53" s="227">
        <v>463214</v>
      </c>
      <c r="AS53" s="227">
        <v>462367</v>
      </c>
      <c r="AT53" s="227">
        <v>476439.9</v>
      </c>
      <c r="AU53" s="227">
        <v>479004</v>
      </c>
      <c r="AV53" s="227">
        <v>3923078</v>
      </c>
      <c r="AW53" s="227">
        <v>3889173</v>
      </c>
      <c r="AX53" s="227">
        <v>7037683</v>
      </c>
      <c r="AY53" s="227">
        <v>6906813</v>
      </c>
      <c r="AZ53" s="227">
        <v>4020540</v>
      </c>
      <c r="BA53" s="227">
        <v>0</v>
      </c>
    </row>
    <row r="54" spans="1:53">
      <c r="A54" s="227" t="s">
        <v>1288</v>
      </c>
      <c r="B54" s="227">
        <v>297201.7</v>
      </c>
      <c r="C54" s="227">
        <v>117229</v>
      </c>
      <c r="D54" s="227">
        <v>0</v>
      </c>
      <c r="E54" s="227">
        <v>10584948</v>
      </c>
      <c r="F54" s="227">
        <v>140659.10999999999</v>
      </c>
      <c r="G54" s="227">
        <v>155922</v>
      </c>
      <c r="H54" s="227">
        <v>263476</v>
      </c>
      <c r="I54" s="227">
        <v>9895557</v>
      </c>
      <c r="J54" s="227">
        <v>5361818.6100000003</v>
      </c>
      <c r="K54" s="227">
        <v>38127</v>
      </c>
      <c r="L54" s="227">
        <v>0</v>
      </c>
      <c r="M54" s="227">
        <v>15975770</v>
      </c>
      <c r="N54" s="227">
        <v>0</v>
      </c>
      <c r="O54" s="227">
        <v>0</v>
      </c>
      <c r="P54" s="227">
        <v>0</v>
      </c>
      <c r="Q54" s="227">
        <v>12754579</v>
      </c>
      <c r="R54" s="227">
        <v>0</v>
      </c>
      <c r="S54" s="227">
        <v>0</v>
      </c>
      <c r="T54" s="227">
        <v>5362061</v>
      </c>
      <c r="U54" s="227">
        <v>19294953</v>
      </c>
      <c r="V54" s="227">
        <v>0</v>
      </c>
      <c r="W54" s="227">
        <v>0</v>
      </c>
      <c r="X54" s="227">
        <v>0</v>
      </c>
      <c r="Y54" s="227">
        <v>17717715</v>
      </c>
      <c r="Z54" s="227">
        <v>0</v>
      </c>
      <c r="AA54" s="227">
        <v>0</v>
      </c>
      <c r="AB54" s="227">
        <v>0</v>
      </c>
      <c r="AC54" s="227">
        <v>17094907</v>
      </c>
      <c r="AD54" s="227">
        <v>0</v>
      </c>
      <c r="AE54" s="227">
        <v>0</v>
      </c>
      <c r="AF54" s="227">
        <v>0</v>
      </c>
      <c r="AG54" s="227">
        <v>14863345</v>
      </c>
      <c r="AH54" s="227">
        <v>0</v>
      </c>
      <c r="AI54" s="227">
        <v>0</v>
      </c>
      <c r="AJ54" s="227">
        <v>0</v>
      </c>
      <c r="AK54" s="227">
        <v>12661590</v>
      </c>
      <c r="AL54" s="227">
        <v>0</v>
      </c>
      <c r="AM54" s="227">
        <v>0</v>
      </c>
      <c r="AN54" s="227">
        <v>0</v>
      </c>
      <c r="AO54" s="227">
        <v>11648829</v>
      </c>
      <c r="AP54" s="227">
        <v>0</v>
      </c>
      <c r="AQ54" s="227">
        <v>0</v>
      </c>
      <c r="AR54" s="227">
        <v>0</v>
      </c>
      <c r="AS54" s="227">
        <v>0</v>
      </c>
      <c r="AT54" s="227">
        <v>0</v>
      </c>
      <c r="AU54" s="227">
        <v>0</v>
      </c>
      <c r="AV54" s="227">
        <v>0</v>
      </c>
      <c r="AW54" s="227">
        <v>0</v>
      </c>
      <c r="AX54" s="227">
        <v>0</v>
      </c>
      <c r="AY54" s="227">
        <v>0</v>
      </c>
      <c r="AZ54" s="227">
        <v>0</v>
      </c>
      <c r="BA54" s="227">
        <v>0</v>
      </c>
    </row>
    <row r="55" spans="1:53">
      <c r="A55" s="227" t="s">
        <v>1289</v>
      </c>
      <c r="B55" s="227">
        <v>297201.7</v>
      </c>
      <c r="C55" s="227">
        <v>117229</v>
      </c>
      <c r="D55" s="227">
        <v>0</v>
      </c>
      <c r="E55" s="227">
        <v>10584948</v>
      </c>
      <c r="F55" s="227">
        <v>140659.10999999999</v>
      </c>
      <c r="G55" s="227">
        <v>155922</v>
      </c>
      <c r="H55" s="227">
        <v>263476</v>
      </c>
      <c r="I55" s="227">
        <v>9895557</v>
      </c>
      <c r="J55" s="227">
        <v>5361818.6100000003</v>
      </c>
      <c r="K55" s="227">
        <v>38127</v>
      </c>
      <c r="L55" s="227">
        <v>0</v>
      </c>
      <c r="M55" s="227">
        <v>15975770</v>
      </c>
      <c r="N55" s="227">
        <v>0</v>
      </c>
      <c r="O55" s="227">
        <v>0</v>
      </c>
      <c r="P55" s="227">
        <v>0</v>
      </c>
      <c r="Q55" s="227">
        <v>12754579</v>
      </c>
      <c r="R55" s="227">
        <v>0</v>
      </c>
      <c r="S55" s="227">
        <v>0</v>
      </c>
      <c r="T55" s="227">
        <v>5362061</v>
      </c>
      <c r="U55" s="227">
        <v>19294953</v>
      </c>
      <c r="V55" s="227">
        <v>0</v>
      </c>
      <c r="W55" s="227">
        <v>0</v>
      </c>
      <c r="X55" s="227">
        <v>0</v>
      </c>
      <c r="Y55" s="227">
        <v>17717715</v>
      </c>
      <c r="Z55" s="227">
        <v>0</v>
      </c>
      <c r="AA55" s="227">
        <v>0</v>
      </c>
      <c r="AB55" s="227">
        <v>0</v>
      </c>
      <c r="AC55" s="227">
        <v>17094907</v>
      </c>
      <c r="AD55" s="227">
        <v>0</v>
      </c>
      <c r="AE55" s="227">
        <v>0</v>
      </c>
      <c r="AF55" s="227">
        <v>0</v>
      </c>
      <c r="AG55" s="227">
        <v>14863345</v>
      </c>
      <c r="AH55" s="227">
        <v>0</v>
      </c>
      <c r="AI55" s="227">
        <v>0</v>
      </c>
      <c r="AJ55" s="227">
        <v>0</v>
      </c>
      <c r="AK55" s="227">
        <v>12661590</v>
      </c>
      <c r="AL55" s="227">
        <v>0</v>
      </c>
      <c r="AM55" s="227">
        <v>0</v>
      </c>
      <c r="AN55" s="227">
        <v>0</v>
      </c>
      <c r="AO55" s="227">
        <v>11648829</v>
      </c>
      <c r="AP55" s="227">
        <v>0</v>
      </c>
      <c r="AQ55" s="227">
        <v>0</v>
      </c>
      <c r="AR55" s="227">
        <v>0</v>
      </c>
      <c r="AS55" s="227">
        <v>0</v>
      </c>
      <c r="AT55" s="227">
        <v>0</v>
      </c>
      <c r="AU55" s="227">
        <v>0</v>
      </c>
      <c r="AV55" s="227">
        <v>0</v>
      </c>
      <c r="AW55" s="227">
        <v>0</v>
      </c>
      <c r="AX55" s="227">
        <v>0</v>
      </c>
      <c r="AY55" s="227">
        <v>0</v>
      </c>
      <c r="AZ55" s="227">
        <v>0</v>
      </c>
      <c r="BA55" s="227">
        <v>0</v>
      </c>
    </row>
    <row r="56" spans="1:53">
      <c r="A56" s="227" t="s">
        <v>987</v>
      </c>
      <c r="B56" s="227">
        <v>6258374.4699999997</v>
      </c>
      <c r="C56" s="227">
        <v>6009827</v>
      </c>
      <c r="D56" s="227">
        <v>6118881</v>
      </c>
      <c r="E56" s="227">
        <v>6144578</v>
      </c>
      <c r="F56" s="227">
        <v>6178114.5300000003</v>
      </c>
      <c r="G56" s="227">
        <v>5990744</v>
      </c>
      <c r="H56" s="227">
        <v>5935765</v>
      </c>
      <c r="I56" s="227">
        <v>6031180</v>
      </c>
      <c r="J56" s="227">
        <v>6184073.1100000003</v>
      </c>
      <c r="K56" s="227">
        <v>5696893</v>
      </c>
      <c r="L56" s="227">
        <v>5735279</v>
      </c>
      <c r="M56" s="227">
        <v>5816049</v>
      </c>
      <c r="N56" s="227">
        <v>6052315.7699999996</v>
      </c>
      <c r="O56" s="227">
        <v>6054442</v>
      </c>
      <c r="P56" s="227">
        <v>6254763</v>
      </c>
      <c r="Q56" s="227">
        <v>6124305</v>
      </c>
      <c r="R56" s="227">
        <v>6171225.6100000003</v>
      </c>
      <c r="S56" s="227">
        <v>5707131</v>
      </c>
      <c r="T56" s="227">
        <v>6302425</v>
      </c>
      <c r="U56" s="227">
        <v>6814454</v>
      </c>
      <c r="V56" s="227">
        <v>6779043.2000000002</v>
      </c>
      <c r="W56" s="227">
        <v>6125534</v>
      </c>
      <c r="X56" s="227">
        <v>6045442</v>
      </c>
      <c r="Y56" s="227">
        <v>5867958</v>
      </c>
      <c r="Z56" s="227">
        <v>5892503.3099999996</v>
      </c>
      <c r="AA56" s="227">
        <v>5109557</v>
      </c>
      <c r="AB56" s="227">
        <v>5203691</v>
      </c>
      <c r="AC56" s="227">
        <v>5058839</v>
      </c>
      <c r="AD56" s="227">
        <v>4585592.33</v>
      </c>
      <c r="AE56" s="227">
        <v>4354224</v>
      </c>
      <c r="AF56" s="227">
        <v>4310412</v>
      </c>
      <c r="AG56" s="227">
        <v>4128244</v>
      </c>
      <c r="AH56" s="227">
        <v>4495379.51</v>
      </c>
      <c r="AI56" s="227">
        <v>4124724</v>
      </c>
      <c r="AJ56" s="227">
        <v>4175628</v>
      </c>
      <c r="AK56" s="227">
        <v>4370527</v>
      </c>
      <c r="AL56" s="227">
        <v>5038010.91</v>
      </c>
      <c r="AM56" s="227">
        <v>4170304</v>
      </c>
      <c r="AN56" s="227">
        <v>4033747</v>
      </c>
      <c r="AO56" s="227">
        <v>3891928</v>
      </c>
      <c r="AP56" s="227">
        <v>3897071.92</v>
      </c>
      <c r="AQ56" s="227">
        <v>3482443</v>
      </c>
      <c r="AR56" s="227">
        <v>3490296</v>
      </c>
      <c r="AS56" s="227">
        <v>3506462</v>
      </c>
      <c r="AT56" s="227">
        <v>3504697.63</v>
      </c>
      <c r="AU56" s="227">
        <v>3585054</v>
      </c>
      <c r="AV56" s="227">
        <v>3927512</v>
      </c>
      <c r="AW56" s="227">
        <v>3916317</v>
      </c>
      <c r="AX56" s="227">
        <v>4391528</v>
      </c>
      <c r="AY56" s="227">
        <v>4120698</v>
      </c>
      <c r="AZ56" s="227">
        <v>4347591</v>
      </c>
      <c r="BA56" s="227">
        <v>4314395</v>
      </c>
    </row>
    <row r="57" spans="1:53">
      <c r="A57" s="227" t="s">
        <v>988</v>
      </c>
      <c r="B57" s="227">
        <v>4348673.57</v>
      </c>
      <c r="C57" s="227">
        <v>4191702</v>
      </c>
      <c r="D57" s="227">
        <v>4387174</v>
      </c>
      <c r="E57" s="227">
        <v>4299350</v>
      </c>
      <c r="F57" s="227">
        <v>4189025.48</v>
      </c>
      <c r="G57" s="227">
        <v>4052983</v>
      </c>
      <c r="H57" s="227">
        <v>3952551</v>
      </c>
      <c r="I57" s="227">
        <v>4033853</v>
      </c>
      <c r="J57" s="227">
        <v>3963530.92</v>
      </c>
      <c r="K57" s="227">
        <v>3568550</v>
      </c>
      <c r="L57" s="227">
        <v>3382230</v>
      </c>
      <c r="M57" s="227">
        <v>3409185</v>
      </c>
      <c r="N57" s="227">
        <v>3409682.24</v>
      </c>
      <c r="O57" s="227">
        <v>3559348</v>
      </c>
      <c r="P57" s="227">
        <v>3529154</v>
      </c>
      <c r="Q57" s="227">
        <v>3356245</v>
      </c>
      <c r="R57" s="227">
        <v>3208042.63</v>
      </c>
      <c r="S57" s="227">
        <v>3019612</v>
      </c>
      <c r="T57" s="227">
        <v>2794741</v>
      </c>
      <c r="U57" s="227">
        <v>2762407</v>
      </c>
      <c r="V57" s="227">
        <v>2331763.14</v>
      </c>
      <c r="W57" s="227">
        <v>0</v>
      </c>
      <c r="X57" s="227">
        <v>2173707</v>
      </c>
      <c r="Y57" s="227">
        <v>2355080</v>
      </c>
      <c r="Z57" s="227">
        <v>2183175.4</v>
      </c>
      <c r="AA57" s="227">
        <v>2011280</v>
      </c>
      <c r="AB57" s="227">
        <v>2054048</v>
      </c>
      <c r="AC57" s="227">
        <v>1947561</v>
      </c>
      <c r="AD57" s="227">
        <v>1599664.6</v>
      </c>
      <c r="AE57" s="227">
        <v>1504782</v>
      </c>
      <c r="AF57" s="227">
        <v>1454473</v>
      </c>
      <c r="AG57" s="227">
        <v>1494620</v>
      </c>
      <c r="AH57" s="227">
        <v>1699344.99</v>
      </c>
      <c r="AI57" s="227">
        <v>1808928</v>
      </c>
      <c r="AJ57" s="227">
        <v>2322280</v>
      </c>
      <c r="AK57" s="227">
        <v>2277961</v>
      </c>
      <c r="AL57" s="227">
        <v>2363614.6800000002</v>
      </c>
      <c r="AM57" s="227">
        <v>2414783</v>
      </c>
      <c r="AN57" s="227">
        <v>2371435</v>
      </c>
      <c r="AO57" s="227">
        <v>2321250</v>
      </c>
      <c r="AP57" s="227">
        <v>2375891.5699999998</v>
      </c>
      <c r="AQ57" s="227">
        <v>2360271</v>
      </c>
      <c r="AR57" s="227">
        <v>2883672</v>
      </c>
      <c r="AS57" s="227">
        <v>2753160</v>
      </c>
      <c r="AT57" s="227">
        <v>2850722.99</v>
      </c>
      <c r="AU57" s="227">
        <v>2888027</v>
      </c>
      <c r="AV57" s="227">
        <v>2966246</v>
      </c>
      <c r="AW57" s="227">
        <v>0</v>
      </c>
      <c r="AX57" s="227">
        <v>0</v>
      </c>
      <c r="AY57" s="227">
        <v>0</v>
      </c>
      <c r="AZ57" s="227">
        <v>0</v>
      </c>
      <c r="BA57" s="227">
        <v>0</v>
      </c>
    </row>
    <row r="58" spans="1:53">
      <c r="A58" s="227" t="s">
        <v>989</v>
      </c>
      <c r="B58" s="227">
        <v>1909700.9</v>
      </c>
      <c r="C58" s="227">
        <v>1818125</v>
      </c>
      <c r="D58" s="227">
        <v>1731707</v>
      </c>
      <c r="E58" s="227">
        <v>1845228</v>
      </c>
      <c r="F58" s="227">
        <v>1989089.05</v>
      </c>
      <c r="G58" s="227">
        <v>1937761</v>
      </c>
      <c r="H58" s="227">
        <v>1983214</v>
      </c>
      <c r="I58" s="227">
        <v>1997327</v>
      </c>
      <c r="J58" s="227">
        <v>2220542.19</v>
      </c>
      <c r="K58" s="227">
        <v>2128343</v>
      </c>
      <c r="L58" s="227">
        <v>2353049</v>
      </c>
      <c r="M58" s="227">
        <v>2406864</v>
      </c>
      <c r="N58" s="227">
        <v>2642633.5299999998</v>
      </c>
      <c r="O58" s="227">
        <v>2495094</v>
      </c>
      <c r="P58" s="227">
        <v>2725609</v>
      </c>
      <c r="Q58" s="227">
        <v>2768060</v>
      </c>
      <c r="R58" s="227">
        <v>2963182.98</v>
      </c>
      <c r="S58" s="227">
        <v>2687519</v>
      </c>
      <c r="T58" s="227">
        <v>3507684</v>
      </c>
      <c r="U58" s="227">
        <v>4052047</v>
      </c>
      <c r="V58" s="227">
        <v>4447280.0599999996</v>
      </c>
      <c r="W58" s="227">
        <v>6125534</v>
      </c>
      <c r="X58" s="227">
        <v>3871735</v>
      </c>
      <c r="Y58" s="227">
        <v>3512878</v>
      </c>
      <c r="Z58" s="227">
        <v>3709327.91</v>
      </c>
      <c r="AA58" s="227">
        <v>3098277</v>
      </c>
      <c r="AB58" s="227">
        <v>3149643</v>
      </c>
      <c r="AC58" s="227">
        <v>3111278</v>
      </c>
      <c r="AD58" s="227">
        <v>2985927.73</v>
      </c>
      <c r="AE58" s="227">
        <v>2849442</v>
      </c>
      <c r="AF58" s="227">
        <v>2855939</v>
      </c>
      <c r="AG58" s="227">
        <v>2633624</v>
      </c>
      <c r="AH58" s="227">
        <v>2796034.52</v>
      </c>
      <c r="AI58" s="227">
        <v>2315796</v>
      </c>
      <c r="AJ58" s="227">
        <v>1853348</v>
      </c>
      <c r="AK58" s="227">
        <v>2092566</v>
      </c>
      <c r="AL58" s="227">
        <v>2674396.23</v>
      </c>
      <c r="AM58" s="227">
        <v>1755521</v>
      </c>
      <c r="AN58" s="227">
        <v>1662312</v>
      </c>
      <c r="AO58" s="227">
        <v>1570678</v>
      </c>
      <c r="AP58" s="227">
        <v>1521180.34</v>
      </c>
      <c r="AQ58" s="227">
        <v>1122172</v>
      </c>
      <c r="AR58" s="227">
        <v>606624</v>
      </c>
      <c r="AS58" s="227">
        <v>753302</v>
      </c>
      <c r="AT58" s="227">
        <v>653974.64</v>
      </c>
      <c r="AU58" s="227">
        <v>697027</v>
      </c>
      <c r="AV58" s="227">
        <v>961266</v>
      </c>
      <c r="AW58" s="227">
        <v>3916317</v>
      </c>
      <c r="AX58" s="227">
        <v>4391528</v>
      </c>
      <c r="AY58" s="227">
        <v>4120698</v>
      </c>
      <c r="AZ58" s="227">
        <v>4347591</v>
      </c>
      <c r="BA58" s="227">
        <v>4314395</v>
      </c>
    </row>
    <row r="59" spans="1:53">
      <c r="A59" s="227" t="s">
        <v>990</v>
      </c>
      <c r="B59" s="227">
        <v>0</v>
      </c>
      <c r="C59" s="227">
        <v>0</v>
      </c>
      <c r="D59" s="227">
        <v>0</v>
      </c>
      <c r="E59" s="227">
        <v>0</v>
      </c>
      <c r="F59" s="227">
        <v>0</v>
      </c>
      <c r="G59" s="227">
        <v>0</v>
      </c>
      <c r="H59" s="227">
        <v>0</v>
      </c>
      <c r="I59" s="227">
        <v>0</v>
      </c>
      <c r="J59" s="227">
        <v>0</v>
      </c>
      <c r="K59" s="227">
        <v>0</v>
      </c>
      <c r="L59" s="227">
        <v>0</v>
      </c>
      <c r="M59" s="227">
        <v>0</v>
      </c>
      <c r="N59" s="227">
        <v>0</v>
      </c>
      <c r="O59" s="227">
        <v>0</v>
      </c>
      <c r="P59" s="227">
        <v>0</v>
      </c>
      <c r="Q59" s="227">
        <v>0</v>
      </c>
      <c r="R59" s="227">
        <v>0</v>
      </c>
      <c r="S59" s="227">
        <v>0</v>
      </c>
      <c r="T59" s="227">
        <v>0</v>
      </c>
      <c r="U59" s="227">
        <v>0</v>
      </c>
      <c r="V59" s="227">
        <v>0</v>
      </c>
      <c r="W59" s="227">
        <v>0</v>
      </c>
      <c r="X59" s="227">
        <v>0</v>
      </c>
      <c r="Y59" s="227">
        <v>0</v>
      </c>
      <c r="Z59" s="227">
        <v>0</v>
      </c>
      <c r="AA59" s="227">
        <v>0</v>
      </c>
      <c r="AB59" s="227">
        <v>0</v>
      </c>
      <c r="AC59" s="227">
        <v>0</v>
      </c>
      <c r="AD59" s="227">
        <v>0</v>
      </c>
      <c r="AE59" s="227">
        <v>0</v>
      </c>
      <c r="AF59" s="227">
        <v>0</v>
      </c>
      <c r="AG59" s="227">
        <v>0</v>
      </c>
      <c r="AH59" s="227">
        <v>0</v>
      </c>
      <c r="AI59" s="227">
        <v>0</v>
      </c>
      <c r="AJ59" s="227">
        <v>0</v>
      </c>
      <c r="AK59" s="227">
        <v>0</v>
      </c>
      <c r="AL59" s="227">
        <v>0</v>
      </c>
      <c r="AM59" s="227">
        <v>0</v>
      </c>
      <c r="AN59" s="227">
        <v>0</v>
      </c>
      <c r="AO59" s="227">
        <v>0</v>
      </c>
      <c r="AP59" s="227">
        <v>21146.19</v>
      </c>
      <c r="AQ59" s="227">
        <v>17765</v>
      </c>
      <c r="AR59" s="227">
        <v>17617</v>
      </c>
      <c r="AS59" s="227">
        <v>19268</v>
      </c>
      <c r="AT59" s="227">
        <v>20999.9</v>
      </c>
      <c r="AU59" s="227">
        <v>19281</v>
      </c>
      <c r="AV59" s="227">
        <v>0</v>
      </c>
      <c r="AW59" s="227">
        <v>0</v>
      </c>
      <c r="AX59" s="227">
        <v>0</v>
      </c>
      <c r="AY59" s="227">
        <v>0</v>
      </c>
      <c r="AZ59" s="227">
        <v>0</v>
      </c>
      <c r="BA59" s="227">
        <v>3991290</v>
      </c>
    </row>
    <row r="60" spans="1:53">
      <c r="A60" s="227" t="s">
        <v>992</v>
      </c>
      <c r="B60" s="227">
        <v>0</v>
      </c>
      <c r="C60" s="227">
        <v>0</v>
      </c>
      <c r="D60" s="227">
        <v>5248417</v>
      </c>
      <c r="E60" s="227">
        <v>5248417</v>
      </c>
      <c r="F60" s="227">
        <v>0</v>
      </c>
      <c r="G60" s="227">
        <v>0</v>
      </c>
      <c r="H60" s="227">
        <v>0</v>
      </c>
      <c r="I60" s="227">
        <v>0</v>
      </c>
      <c r="J60" s="227">
        <v>0</v>
      </c>
      <c r="K60" s="227">
        <v>0</v>
      </c>
      <c r="L60" s="227">
        <v>0</v>
      </c>
      <c r="M60" s="227">
        <v>0</v>
      </c>
      <c r="N60" s="227">
        <v>0</v>
      </c>
      <c r="O60" s="227">
        <v>0</v>
      </c>
      <c r="P60" s="227">
        <v>0</v>
      </c>
      <c r="Q60" s="227">
        <v>0</v>
      </c>
      <c r="R60" s="227">
        <v>0</v>
      </c>
      <c r="S60" s="227">
        <v>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227">
        <v>0</v>
      </c>
      <c r="Z60" s="227">
        <v>0</v>
      </c>
      <c r="AA60" s="227">
        <v>0</v>
      </c>
      <c r="AB60" s="227">
        <v>0</v>
      </c>
      <c r="AC60" s="227">
        <v>0</v>
      </c>
      <c r="AD60" s="227">
        <v>0</v>
      </c>
      <c r="AE60" s="227">
        <v>0</v>
      </c>
      <c r="AF60" s="227">
        <v>0</v>
      </c>
      <c r="AG60" s="227">
        <v>0</v>
      </c>
      <c r="AH60" s="227">
        <v>0</v>
      </c>
      <c r="AI60" s="227">
        <v>0</v>
      </c>
      <c r="AJ60" s="227">
        <v>0</v>
      </c>
      <c r="AK60" s="227">
        <v>0</v>
      </c>
      <c r="AL60" s="227">
        <v>0</v>
      </c>
      <c r="AM60" s="227">
        <v>0</v>
      </c>
      <c r="AN60" s="227">
        <v>0</v>
      </c>
      <c r="AO60" s="227">
        <v>0</v>
      </c>
      <c r="AP60" s="227">
        <v>0</v>
      </c>
      <c r="AQ60" s="227">
        <v>0</v>
      </c>
      <c r="AR60" s="227">
        <v>0</v>
      </c>
      <c r="AS60" s="227">
        <v>0</v>
      </c>
      <c r="AT60" s="227">
        <v>0</v>
      </c>
      <c r="AU60" s="227">
        <v>0</v>
      </c>
      <c r="AV60" s="227">
        <v>0</v>
      </c>
      <c r="AW60" s="227">
        <v>0</v>
      </c>
      <c r="AX60" s="227">
        <v>0</v>
      </c>
      <c r="AY60" s="227">
        <v>0</v>
      </c>
      <c r="AZ60" s="227">
        <v>0</v>
      </c>
      <c r="BA60" s="227">
        <v>0</v>
      </c>
    </row>
    <row r="61" spans="1:53">
      <c r="A61" s="227" t="s">
        <v>993</v>
      </c>
      <c r="B61" s="227">
        <v>1867303.49</v>
      </c>
      <c r="C61" s="227">
        <v>1094087</v>
      </c>
      <c r="D61" s="227">
        <v>4885378</v>
      </c>
      <c r="E61" s="227">
        <v>3786840</v>
      </c>
      <c r="F61" s="227">
        <v>2892323.88</v>
      </c>
      <c r="G61" s="227">
        <v>1556055</v>
      </c>
      <c r="H61" s="227">
        <v>2333648</v>
      </c>
      <c r="I61" s="227">
        <v>3457729</v>
      </c>
      <c r="J61" s="227">
        <v>2412564.71</v>
      </c>
      <c r="K61" s="227">
        <v>1105685</v>
      </c>
      <c r="L61" s="227">
        <v>2508291</v>
      </c>
      <c r="M61" s="227">
        <v>3846223</v>
      </c>
      <c r="N61" s="227">
        <v>2456516.2999999998</v>
      </c>
      <c r="O61" s="227">
        <v>1140499</v>
      </c>
      <c r="P61" s="227">
        <v>2606867</v>
      </c>
      <c r="Q61" s="227">
        <v>3064508</v>
      </c>
      <c r="R61" s="227">
        <v>1756300.78</v>
      </c>
      <c r="S61" s="227">
        <v>1329474</v>
      </c>
      <c r="T61" s="227">
        <v>3574076</v>
      </c>
      <c r="U61" s="227">
        <v>6176352</v>
      </c>
      <c r="V61" s="227">
        <v>4761207.6399999997</v>
      </c>
      <c r="W61" s="227">
        <v>2398135</v>
      </c>
      <c r="X61" s="227">
        <v>3762874</v>
      </c>
      <c r="Y61" s="227">
        <v>3898508</v>
      </c>
      <c r="Z61" s="227">
        <v>2195545.8199999998</v>
      </c>
      <c r="AA61" s="227">
        <v>269332</v>
      </c>
      <c r="AB61" s="227">
        <v>2746087</v>
      </c>
      <c r="AC61" s="227">
        <v>4137054</v>
      </c>
      <c r="AD61" s="227">
        <v>2816611.45</v>
      </c>
      <c r="AE61" s="227">
        <v>1413374</v>
      </c>
      <c r="AF61" s="227">
        <v>3403751</v>
      </c>
      <c r="AG61" s="227">
        <v>5265189</v>
      </c>
      <c r="AH61" s="227">
        <v>3524842.8</v>
      </c>
      <c r="AI61" s="227">
        <v>1542981</v>
      </c>
      <c r="AJ61" s="227">
        <v>3664623</v>
      </c>
      <c r="AK61" s="227">
        <v>6819861</v>
      </c>
      <c r="AL61" s="227">
        <v>4897346.3499999996</v>
      </c>
      <c r="AM61" s="227">
        <v>2564643</v>
      </c>
      <c r="AN61" s="227">
        <v>4447484</v>
      </c>
      <c r="AO61" s="227">
        <v>6389181</v>
      </c>
      <c r="AP61" s="227">
        <v>4123932.55</v>
      </c>
      <c r="AQ61" s="227">
        <v>1843389</v>
      </c>
      <c r="AR61" s="227">
        <v>3114867</v>
      </c>
      <c r="AS61" s="227">
        <v>4266735</v>
      </c>
      <c r="AT61" s="227">
        <v>2631354.19</v>
      </c>
      <c r="AU61" s="227">
        <v>1231047</v>
      </c>
      <c r="AV61" s="227">
        <v>2500924</v>
      </c>
      <c r="AW61" s="227">
        <v>0</v>
      </c>
      <c r="AX61" s="227">
        <v>0</v>
      </c>
      <c r="AY61" s="227">
        <v>0</v>
      </c>
      <c r="AZ61" s="227">
        <v>0</v>
      </c>
      <c r="BA61" s="227">
        <v>0</v>
      </c>
    </row>
    <row r="62" spans="1:53">
      <c r="A62" s="227" t="s">
        <v>994</v>
      </c>
      <c r="B62" s="227">
        <v>72246.11</v>
      </c>
      <c r="C62" s="227">
        <v>70531</v>
      </c>
      <c r="D62" s="227">
        <v>261362</v>
      </c>
      <c r="E62" s="227">
        <v>192908</v>
      </c>
      <c r="F62" s="227">
        <v>57041.93</v>
      </c>
      <c r="G62" s="227">
        <v>64356</v>
      </c>
      <c r="H62" s="227">
        <v>48223</v>
      </c>
      <c r="I62" s="227">
        <v>34685</v>
      </c>
      <c r="J62" s="227">
        <v>50952.58</v>
      </c>
      <c r="K62" s="227">
        <v>37931</v>
      </c>
      <c r="L62" s="227">
        <v>45967</v>
      </c>
      <c r="M62" s="227">
        <v>349327</v>
      </c>
      <c r="N62" s="227">
        <v>24750.9</v>
      </c>
      <c r="O62" s="227">
        <v>21966</v>
      </c>
      <c r="P62" s="227">
        <v>14395</v>
      </c>
      <c r="Q62" s="227">
        <v>15862</v>
      </c>
      <c r="R62" s="227">
        <v>45798.27</v>
      </c>
      <c r="S62" s="227">
        <v>44116</v>
      </c>
      <c r="T62" s="227">
        <v>233327</v>
      </c>
      <c r="U62" s="227">
        <v>256778</v>
      </c>
      <c r="V62" s="227">
        <v>22791.84</v>
      </c>
      <c r="W62" s="227">
        <v>104309</v>
      </c>
      <c r="X62" s="227">
        <v>29329</v>
      </c>
      <c r="Y62" s="227">
        <v>215439</v>
      </c>
      <c r="Z62" s="227">
        <v>367976.41</v>
      </c>
      <c r="AA62" s="227">
        <v>399941</v>
      </c>
      <c r="AB62" s="227">
        <v>806523</v>
      </c>
      <c r="AC62" s="227">
        <v>4961075</v>
      </c>
      <c r="AD62" s="227">
        <v>340245.31</v>
      </c>
      <c r="AE62" s="227">
        <v>201035</v>
      </c>
      <c r="AF62" s="227">
        <v>168154</v>
      </c>
      <c r="AG62" s="227">
        <v>7685756</v>
      </c>
      <c r="AH62" s="227">
        <v>165648.82999999999</v>
      </c>
      <c r="AI62" s="227">
        <v>141880</v>
      </c>
      <c r="AJ62" s="227">
        <v>160383</v>
      </c>
      <c r="AK62" s="227">
        <v>127950</v>
      </c>
      <c r="AL62" s="227">
        <v>158217.25</v>
      </c>
      <c r="AM62" s="227">
        <v>75519</v>
      </c>
      <c r="AN62" s="227">
        <v>4862615</v>
      </c>
      <c r="AO62" s="227">
        <v>4543473</v>
      </c>
      <c r="AP62" s="227">
        <v>4853042.5199999996</v>
      </c>
      <c r="AQ62" s="227">
        <v>4342622</v>
      </c>
      <c r="AR62" s="227">
        <v>3884406</v>
      </c>
      <c r="AS62" s="227">
        <v>3654253</v>
      </c>
      <c r="AT62" s="227">
        <v>3910831.78</v>
      </c>
      <c r="AU62" s="227">
        <v>3462208</v>
      </c>
      <c r="AV62" s="227">
        <v>2753177</v>
      </c>
      <c r="AW62" s="227">
        <v>10717567</v>
      </c>
      <c r="AX62" s="227">
        <v>8681205</v>
      </c>
      <c r="AY62" s="227">
        <v>11976811</v>
      </c>
      <c r="AZ62" s="227">
        <v>11868132</v>
      </c>
      <c r="BA62" s="227">
        <v>16883827</v>
      </c>
    </row>
    <row r="63" spans="1:53">
      <c r="A63" s="227" t="s">
        <v>995</v>
      </c>
      <c r="B63" s="227">
        <v>93813424.230000004</v>
      </c>
      <c r="C63" s="227">
        <v>102888669</v>
      </c>
      <c r="D63" s="227">
        <v>115136985</v>
      </c>
      <c r="E63" s="227">
        <v>125580625</v>
      </c>
      <c r="F63" s="227">
        <v>105255299.81999999</v>
      </c>
      <c r="G63" s="227">
        <v>91260040</v>
      </c>
      <c r="H63" s="227">
        <v>67588970</v>
      </c>
      <c r="I63" s="227">
        <v>79364520</v>
      </c>
      <c r="J63" s="227">
        <v>72764455.810000002</v>
      </c>
      <c r="K63" s="227">
        <v>78993350</v>
      </c>
      <c r="L63" s="227">
        <v>69294894</v>
      </c>
      <c r="M63" s="227">
        <v>74015197</v>
      </c>
      <c r="N63" s="227">
        <v>69600775.680000007</v>
      </c>
      <c r="O63" s="227">
        <v>72380108</v>
      </c>
      <c r="P63" s="227">
        <v>68340236</v>
      </c>
      <c r="Q63" s="227">
        <v>73700433</v>
      </c>
      <c r="R63" s="227">
        <v>69328028.219999999</v>
      </c>
      <c r="S63" s="227">
        <v>68778919</v>
      </c>
      <c r="T63" s="227">
        <v>62895959</v>
      </c>
      <c r="U63" s="227">
        <v>81097595</v>
      </c>
      <c r="V63" s="227">
        <v>57533292.479999997</v>
      </c>
      <c r="W63" s="227">
        <v>56493331</v>
      </c>
      <c r="X63" s="227">
        <v>45757898</v>
      </c>
      <c r="Y63" s="227">
        <v>63847688</v>
      </c>
      <c r="Z63" s="227">
        <v>42906118.340000004</v>
      </c>
      <c r="AA63" s="227">
        <v>41306329</v>
      </c>
      <c r="AB63" s="227">
        <v>41650696</v>
      </c>
      <c r="AC63" s="227">
        <v>57013382</v>
      </c>
      <c r="AD63" s="227">
        <v>45491235.740000002</v>
      </c>
      <c r="AE63" s="227">
        <v>42243818</v>
      </c>
      <c r="AF63" s="227">
        <v>38535584</v>
      </c>
      <c r="AG63" s="227">
        <v>55126353</v>
      </c>
      <c r="AH63" s="227">
        <v>36287626.130000003</v>
      </c>
      <c r="AI63" s="227">
        <v>37593931</v>
      </c>
      <c r="AJ63" s="227">
        <v>37048029</v>
      </c>
      <c r="AK63" s="227">
        <v>44984392</v>
      </c>
      <c r="AL63" s="227">
        <v>29734441.239999998</v>
      </c>
      <c r="AM63" s="227">
        <v>42398290</v>
      </c>
      <c r="AN63" s="227">
        <v>39797075</v>
      </c>
      <c r="AO63" s="227">
        <v>50324199</v>
      </c>
      <c r="AP63" s="227">
        <v>35489103.009999998</v>
      </c>
      <c r="AQ63" s="227">
        <v>24576807</v>
      </c>
      <c r="AR63" s="227">
        <v>19913801</v>
      </c>
      <c r="AS63" s="227">
        <v>19764143</v>
      </c>
      <c r="AT63" s="227">
        <v>16583083.109999999</v>
      </c>
      <c r="AU63" s="227">
        <v>18427772</v>
      </c>
      <c r="AV63" s="227">
        <v>22450277</v>
      </c>
      <c r="AW63" s="227">
        <v>22553043</v>
      </c>
      <c r="AX63" s="227">
        <v>24859836</v>
      </c>
      <c r="AY63" s="227">
        <v>28054617</v>
      </c>
      <c r="AZ63" s="227">
        <v>25321079</v>
      </c>
      <c r="BA63" s="227">
        <v>29699890</v>
      </c>
    </row>
    <row r="64" spans="1:53">
      <c r="A64" s="227" t="s">
        <v>996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</row>
    <row r="65" spans="1:53">
      <c r="A65" s="227" t="s">
        <v>997</v>
      </c>
      <c r="B65" s="227">
        <v>0</v>
      </c>
      <c r="C65" s="227">
        <v>0</v>
      </c>
      <c r="D65" s="227">
        <v>0</v>
      </c>
      <c r="E65" s="227">
        <v>0</v>
      </c>
      <c r="F65" s="227">
        <v>0</v>
      </c>
      <c r="G65" s="227">
        <v>0</v>
      </c>
      <c r="H65" s="227">
        <v>0</v>
      </c>
      <c r="I65" s="227">
        <v>0</v>
      </c>
      <c r="J65" s="227">
        <v>0</v>
      </c>
      <c r="K65" s="227">
        <v>0</v>
      </c>
      <c r="L65" s="227">
        <v>0</v>
      </c>
      <c r="M65" s="227">
        <v>0</v>
      </c>
      <c r="N65" s="227">
        <v>0</v>
      </c>
      <c r="O65" s="227">
        <v>0</v>
      </c>
      <c r="P65" s="227">
        <v>0</v>
      </c>
      <c r="Q65" s="227">
        <v>0</v>
      </c>
      <c r="R65" s="227">
        <v>0</v>
      </c>
      <c r="S65" s="227">
        <v>0</v>
      </c>
      <c r="T65" s="227">
        <v>0</v>
      </c>
      <c r="U65" s="227">
        <v>0</v>
      </c>
      <c r="V65" s="227">
        <v>0</v>
      </c>
      <c r="W65" s="227">
        <v>0</v>
      </c>
      <c r="X65" s="227">
        <v>0</v>
      </c>
      <c r="Y65" s="227">
        <v>0</v>
      </c>
      <c r="Z65" s="227">
        <v>0</v>
      </c>
      <c r="AA65" s="227">
        <v>0</v>
      </c>
      <c r="AB65" s="227">
        <v>0</v>
      </c>
      <c r="AC65" s="227">
        <v>0</v>
      </c>
      <c r="AD65" s="227">
        <v>3656250</v>
      </c>
      <c r="AE65" s="227">
        <v>0</v>
      </c>
      <c r="AF65" s="227">
        <v>207611</v>
      </c>
      <c r="AG65" s="227">
        <v>0</v>
      </c>
      <c r="AH65" s="227">
        <v>7312500</v>
      </c>
      <c r="AI65" s="227">
        <v>0</v>
      </c>
      <c r="AJ65" s="227">
        <v>0</v>
      </c>
      <c r="AK65" s="227">
        <v>0</v>
      </c>
      <c r="AL65" s="227">
        <v>0</v>
      </c>
      <c r="AM65" s="227">
        <v>0</v>
      </c>
      <c r="AN65" s="227">
        <v>0</v>
      </c>
      <c r="AO65" s="227">
        <v>0</v>
      </c>
      <c r="AP65" s="227">
        <v>0</v>
      </c>
      <c r="AQ65" s="227">
        <v>0</v>
      </c>
      <c r="AR65" s="227">
        <v>0</v>
      </c>
      <c r="AS65" s="227">
        <v>0</v>
      </c>
      <c r="AT65" s="227">
        <v>0</v>
      </c>
      <c r="AU65" s="227">
        <v>0</v>
      </c>
      <c r="AV65" s="227">
        <v>0</v>
      </c>
      <c r="AW65" s="227">
        <v>0</v>
      </c>
      <c r="AX65" s="227">
        <v>0</v>
      </c>
      <c r="AY65" s="227">
        <v>0</v>
      </c>
      <c r="AZ65" s="227">
        <v>0</v>
      </c>
      <c r="BA65" s="227">
        <v>0</v>
      </c>
    </row>
    <row r="66" spans="1:53">
      <c r="A66" s="227" t="s">
        <v>945</v>
      </c>
      <c r="B66" s="227">
        <v>0</v>
      </c>
      <c r="C66" s="227">
        <v>0</v>
      </c>
      <c r="D66" s="227">
        <v>0</v>
      </c>
      <c r="E66" s="227">
        <v>0</v>
      </c>
      <c r="F66" s="227">
        <v>0</v>
      </c>
      <c r="G66" s="227">
        <v>0</v>
      </c>
      <c r="H66" s="227">
        <v>0</v>
      </c>
      <c r="I66" s="227">
        <v>0</v>
      </c>
      <c r="J66" s="227">
        <v>0</v>
      </c>
      <c r="K66" s="227">
        <v>0</v>
      </c>
      <c r="L66" s="227">
        <v>0</v>
      </c>
      <c r="M66" s="227">
        <v>0</v>
      </c>
      <c r="N66" s="227">
        <v>0</v>
      </c>
      <c r="O66" s="227">
        <v>0</v>
      </c>
      <c r="P66" s="227">
        <v>0</v>
      </c>
      <c r="Q66" s="227">
        <v>0</v>
      </c>
      <c r="R66" s="227">
        <v>0</v>
      </c>
      <c r="S66" s="227">
        <v>0</v>
      </c>
      <c r="T66" s="227">
        <v>0</v>
      </c>
      <c r="U66" s="227">
        <v>0</v>
      </c>
      <c r="V66" s="227">
        <v>0</v>
      </c>
      <c r="W66" s="227">
        <v>0</v>
      </c>
      <c r="X66" s="227">
        <v>0</v>
      </c>
      <c r="Y66" s="227">
        <v>0</v>
      </c>
      <c r="Z66" s="227">
        <v>0</v>
      </c>
      <c r="AA66" s="227">
        <v>0</v>
      </c>
      <c r="AB66" s="227">
        <v>0</v>
      </c>
      <c r="AC66" s="227">
        <v>0</v>
      </c>
      <c r="AD66" s="227">
        <v>0</v>
      </c>
      <c r="AE66" s="227">
        <v>0</v>
      </c>
      <c r="AF66" s="227">
        <v>207611</v>
      </c>
      <c r="AG66" s="227">
        <v>0</v>
      </c>
      <c r="AH66" s="227">
        <v>0</v>
      </c>
      <c r="AI66" s="227">
        <v>0</v>
      </c>
      <c r="AJ66" s="227">
        <v>0</v>
      </c>
      <c r="AK66" s="227">
        <v>0</v>
      </c>
      <c r="AL66" s="227">
        <v>0</v>
      </c>
      <c r="AM66" s="227">
        <v>0</v>
      </c>
      <c r="AN66" s="227">
        <v>0</v>
      </c>
      <c r="AO66" s="227">
        <v>0</v>
      </c>
      <c r="AP66" s="227">
        <v>0</v>
      </c>
      <c r="AQ66" s="227">
        <v>0</v>
      </c>
      <c r="AR66" s="227">
        <v>0</v>
      </c>
      <c r="AS66" s="227">
        <v>0</v>
      </c>
      <c r="AT66" s="227">
        <v>0</v>
      </c>
      <c r="AU66" s="227">
        <v>0</v>
      </c>
      <c r="AV66" s="227">
        <v>0</v>
      </c>
      <c r="AW66" s="227">
        <v>0</v>
      </c>
      <c r="AX66" s="227">
        <v>0</v>
      </c>
      <c r="AY66" s="227">
        <v>0</v>
      </c>
      <c r="AZ66" s="227">
        <v>0</v>
      </c>
      <c r="BA66" s="227">
        <v>0</v>
      </c>
    </row>
    <row r="67" spans="1:53">
      <c r="A67" s="227" t="s">
        <v>1290</v>
      </c>
      <c r="B67" s="227">
        <v>0</v>
      </c>
      <c r="C67" s="227">
        <v>0</v>
      </c>
      <c r="D67" s="227">
        <v>0</v>
      </c>
      <c r="E67" s="227">
        <v>0</v>
      </c>
      <c r="F67" s="227">
        <v>0</v>
      </c>
      <c r="G67" s="227">
        <v>0</v>
      </c>
      <c r="H67" s="227">
        <v>0</v>
      </c>
      <c r="I67" s="227">
        <v>0</v>
      </c>
      <c r="J67" s="227">
        <v>0</v>
      </c>
      <c r="K67" s="227">
        <v>0</v>
      </c>
      <c r="L67" s="227">
        <v>0</v>
      </c>
      <c r="M67" s="227">
        <v>0</v>
      </c>
      <c r="N67" s="227">
        <v>0</v>
      </c>
      <c r="O67" s="227">
        <v>0</v>
      </c>
      <c r="P67" s="227">
        <v>0</v>
      </c>
      <c r="Q67" s="227">
        <v>0</v>
      </c>
      <c r="R67" s="227">
        <v>0</v>
      </c>
      <c r="S67" s="227">
        <v>0</v>
      </c>
      <c r="T67" s="227">
        <v>0</v>
      </c>
      <c r="U67" s="227">
        <v>0</v>
      </c>
      <c r="V67" s="227">
        <v>0</v>
      </c>
      <c r="W67" s="227">
        <v>0</v>
      </c>
      <c r="X67" s="227">
        <v>0</v>
      </c>
      <c r="Y67" s="227">
        <v>0</v>
      </c>
      <c r="Z67" s="227">
        <v>0</v>
      </c>
      <c r="AA67" s="227">
        <v>0</v>
      </c>
      <c r="AB67" s="227">
        <v>0</v>
      </c>
      <c r="AC67" s="227">
        <v>0</v>
      </c>
      <c r="AD67" s="227">
        <v>3656250</v>
      </c>
      <c r="AE67" s="227">
        <v>0</v>
      </c>
      <c r="AF67" s="227">
        <v>0</v>
      </c>
      <c r="AG67" s="227">
        <v>0</v>
      </c>
      <c r="AH67" s="227">
        <v>7312500</v>
      </c>
      <c r="AI67" s="227">
        <v>0</v>
      </c>
      <c r="AJ67" s="227">
        <v>0</v>
      </c>
      <c r="AK67" s="227">
        <v>0</v>
      </c>
      <c r="AL67" s="227">
        <v>0</v>
      </c>
      <c r="AM67" s="227">
        <v>0</v>
      </c>
      <c r="AN67" s="227">
        <v>0</v>
      </c>
      <c r="AO67" s="227">
        <v>0</v>
      </c>
      <c r="AP67" s="227">
        <v>0</v>
      </c>
      <c r="AQ67" s="227">
        <v>0</v>
      </c>
      <c r="AR67" s="227">
        <v>0</v>
      </c>
      <c r="AS67" s="227">
        <v>0</v>
      </c>
      <c r="AT67" s="227">
        <v>0</v>
      </c>
      <c r="AU67" s="227">
        <v>0</v>
      </c>
      <c r="AV67" s="227">
        <v>0</v>
      </c>
      <c r="AW67" s="227">
        <v>0</v>
      </c>
      <c r="AX67" s="227">
        <v>0</v>
      </c>
      <c r="AY67" s="227">
        <v>0</v>
      </c>
      <c r="AZ67" s="227">
        <v>0</v>
      </c>
      <c r="BA67" s="227">
        <v>0</v>
      </c>
    </row>
    <row r="68" spans="1:53">
      <c r="A68" s="227" t="s">
        <v>998</v>
      </c>
      <c r="B68" s="227">
        <v>127451682.01000001</v>
      </c>
      <c r="C68" s="227">
        <v>126529626</v>
      </c>
      <c r="D68" s="227">
        <v>119427088</v>
      </c>
      <c r="E68" s="227">
        <v>174744582</v>
      </c>
      <c r="F68" s="227">
        <v>69171920.040000007</v>
      </c>
      <c r="G68" s="227">
        <v>84487068</v>
      </c>
      <c r="H68" s="227">
        <v>85895430</v>
      </c>
      <c r="I68" s="227">
        <v>92020550</v>
      </c>
      <c r="J68" s="227">
        <v>155545766.88</v>
      </c>
      <c r="K68" s="227">
        <v>94005109</v>
      </c>
      <c r="L68" s="227">
        <v>92408401</v>
      </c>
      <c r="M68" s="227">
        <v>160339518</v>
      </c>
      <c r="N68" s="227">
        <v>100101849.68000001</v>
      </c>
      <c r="O68" s="227">
        <v>91151037</v>
      </c>
      <c r="P68" s="227">
        <v>90543063</v>
      </c>
      <c r="Q68" s="227">
        <v>90813720</v>
      </c>
      <c r="R68" s="227">
        <v>87273400.140000001</v>
      </c>
      <c r="S68" s="227">
        <v>80887282</v>
      </c>
      <c r="T68" s="227">
        <v>76048793</v>
      </c>
      <c r="U68" s="227">
        <v>51726858</v>
      </c>
      <c r="V68" s="227">
        <v>52576667.380000003</v>
      </c>
      <c r="W68" s="227">
        <v>33625926</v>
      </c>
      <c r="X68" s="227">
        <v>33765092</v>
      </c>
      <c r="Y68" s="227">
        <v>33696088</v>
      </c>
      <c r="Z68" s="227">
        <v>34478291.369999997</v>
      </c>
      <c r="AA68" s="227">
        <v>36570416</v>
      </c>
      <c r="AB68" s="227">
        <v>36581776</v>
      </c>
      <c r="AC68" s="227">
        <v>15232719</v>
      </c>
      <c r="AD68" s="227">
        <v>15354770.699999999</v>
      </c>
      <c r="AE68" s="227">
        <v>13329151</v>
      </c>
      <c r="AF68" s="227">
        <v>13205810</v>
      </c>
      <c r="AG68" s="227">
        <v>12648908</v>
      </c>
      <c r="AH68" s="227">
        <v>11887812.970000001</v>
      </c>
      <c r="AI68" s="227">
        <v>11387566</v>
      </c>
      <c r="AJ68" s="227">
        <v>13757703</v>
      </c>
      <c r="AK68" s="227">
        <v>16378632</v>
      </c>
      <c r="AL68" s="227">
        <v>16536660.68</v>
      </c>
      <c r="AM68" s="227">
        <v>15417719</v>
      </c>
      <c r="AN68" s="227">
        <v>20351609</v>
      </c>
      <c r="AO68" s="227">
        <v>20498739</v>
      </c>
      <c r="AP68" s="227">
        <v>20422053.920000002</v>
      </c>
      <c r="AQ68" s="227">
        <v>31913700</v>
      </c>
      <c r="AR68" s="227">
        <v>36320084</v>
      </c>
      <c r="AS68" s="227">
        <v>35948687</v>
      </c>
      <c r="AT68" s="227">
        <v>36580737.119999997</v>
      </c>
      <c r="AU68" s="227">
        <v>37192178</v>
      </c>
      <c r="AV68" s="227">
        <v>36741000</v>
      </c>
      <c r="AW68" s="227">
        <v>37031553</v>
      </c>
      <c r="AX68" s="227">
        <v>29774426</v>
      </c>
      <c r="AY68" s="227">
        <v>26135018</v>
      </c>
      <c r="AZ68" s="227">
        <v>26260948</v>
      </c>
      <c r="BA68" s="227">
        <v>0</v>
      </c>
    </row>
    <row r="69" spans="1:53">
      <c r="A69" s="227" t="s">
        <v>1233</v>
      </c>
      <c r="B69" s="227">
        <v>0</v>
      </c>
      <c r="C69" s="227">
        <v>0</v>
      </c>
      <c r="D69" s="227">
        <v>0</v>
      </c>
      <c r="E69" s="227">
        <v>0</v>
      </c>
      <c r="F69" s="227">
        <v>0</v>
      </c>
      <c r="G69" s="227">
        <v>0</v>
      </c>
      <c r="H69" s="227">
        <v>0</v>
      </c>
      <c r="I69" s="227">
        <v>0</v>
      </c>
      <c r="J69" s="227">
        <v>0</v>
      </c>
      <c r="K69" s="227">
        <v>0</v>
      </c>
      <c r="L69" s="227">
        <v>0</v>
      </c>
      <c r="M69" s="227">
        <v>0</v>
      </c>
      <c r="N69" s="227">
        <v>0</v>
      </c>
      <c r="O69" s="227">
        <v>0</v>
      </c>
      <c r="P69" s="227">
        <v>0</v>
      </c>
      <c r="Q69" s="227">
        <v>0</v>
      </c>
      <c r="R69" s="227">
        <v>0</v>
      </c>
      <c r="S69" s="227">
        <v>0</v>
      </c>
      <c r="T69" s="227">
        <v>0</v>
      </c>
      <c r="U69" s="227">
        <v>0</v>
      </c>
      <c r="V69" s="227">
        <v>0</v>
      </c>
      <c r="W69" s="227">
        <v>0</v>
      </c>
      <c r="X69" s="227">
        <v>0</v>
      </c>
      <c r="Y69" s="227">
        <v>0</v>
      </c>
      <c r="Z69" s="227">
        <v>0</v>
      </c>
      <c r="AA69" s="227">
        <v>0</v>
      </c>
      <c r="AB69" s="227">
        <v>0</v>
      </c>
      <c r="AC69" s="227">
        <v>0</v>
      </c>
      <c r="AD69" s="227">
        <v>0</v>
      </c>
      <c r="AE69" s="227">
        <v>0</v>
      </c>
      <c r="AF69" s="227">
        <v>0</v>
      </c>
      <c r="AG69" s="227">
        <v>0</v>
      </c>
      <c r="AH69" s="227">
        <v>0</v>
      </c>
      <c r="AI69" s="227">
        <v>0</v>
      </c>
      <c r="AJ69" s="227">
        <v>0</v>
      </c>
      <c r="AK69" s="227">
        <v>0</v>
      </c>
      <c r="AL69" s="227">
        <v>0</v>
      </c>
      <c r="AM69" s="227">
        <v>0</v>
      </c>
      <c r="AN69" s="227">
        <v>0</v>
      </c>
      <c r="AO69" s="227">
        <v>0</v>
      </c>
      <c r="AP69" s="227">
        <v>15490983.380000001</v>
      </c>
      <c r="AQ69" s="227">
        <v>15489044</v>
      </c>
      <c r="AR69" s="227">
        <v>19478319</v>
      </c>
      <c r="AS69" s="227">
        <v>19476042</v>
      </c>
      <c r="AT69" s="227">
        <v>19474066.379999999</v>
      </c>
      <c r="AU69" s="227">
        <v>19471781</v>
      </c>
      <c r="AV69" s="227">
        <v>0</v>
      </c>
      <c r="AW69" s="227">
        <v>0</v>
      </c>
      <c r="AX69" s="227">
        <v>0</v>
      </c>
      <c r="AY69" s="227">
        <v>0</v>
      </c>
      <c r="AZ69" s="227">
        <v>0</v>
      </c>
      <c r="BA69" s="227">
        <v>0</v>
      </c>
    </row>
    <row r="70" spans="1:53">
      <c r="A70" s="227" t="s">
        <v>999</v>
      </c>
      <c r="B70" s="227">
        <v>127451682.01000001</v>
      </c>
      <c r="C70" s="227">
        <v>126529626</v>
      </c>
      <c r="D70" s="227">
        <v>119427088</v>
      </c>
      <c r="E70" s="227">
        <v>174744582</v>
      </c>
      <c r="F70" s="227">
        <v>69171920.040000007</v>
      </c>
      <c r="G70" s="227">
        <v>84487068</v>
      </c>
      <c r="H70" s="227">
        <v>85895430</v>
      </c>
      <c r="I70" s="227">
        <v>92020550</v>
      </c>
      <c r="J70" s="227">
        <v>155545766.88</v>
      </c>
      <c r="K70" s="227">
        <v>94005109</v>
      </c>
      <c r="L70" s="227">
        <v>92408401</v>
      </c>
      <c r="M70" s="227">
        <v>160339518</v>
      </c>
      <c r="N70" s="227">
        <v>100101849.68000001</v>
      </c>
      <c r="O70" s="227">
        <v>91151037</v>
      </c>
      <c r="P70" s="227">
        <v>90543063</v>
      </c>
      <c r="Q70" s="227">
        <v>90813720</v>
      </c>
      <c r="R70" s="227">
        <v>87273400.140000001</v>
      </c>
      <c r="S70" s="227">
        <v>80887282</v>
      </c>
      <c r="T70" s="227">
        <v>76048793</v>
      </c>
      <c r="U70" s="227">
        <v>51726858</v>
      </c>
      <c r="V70" s="227">
        <v>52576667.380000003</v>
      </c>
      <c r="W70" s="227">
        <v>33625926</v>
      </c>
      <c r="X70" s="227">
        <v>33765092</v>
      </c>
      <c r="Y70" s="227">
        <v>33696088</v>
      </c>
      <c r="Z70" s="227">
        <v>34478291.369999997</v>
      </c>
      <c r="AA70" s="227">
        <v>36570416</v>
      </c>
      <c r="AB70" s="227">
        <v>36581776</v>
      </c>
      <c r="AC70" s="227">
        <v>15232719</v>
      </c>
      <c r="AD70" s="227">
        <v>15354770.699999999</v>
      </c>
      <c r="AE70" s="227">
        <v>13329151</v>
      </c>
      <c r="AF70" s="227">
        <v>13205810</v>
      </c>
      <c r="AG70" s="227">
        <v>12648908</v>
      </c>
      <c r="AH70" s="227">
        <v>11887812.970000001</v>
      </c>
      <c r="AI70" s="227">
        <v>11387566</v>
      </c>
      <c r="AJ70" s="227">
        <v>13757703</v>
      </c>
      <c r="AK70" s="227">
        <v>16378632</v>
      </c>
      <c r="AL70" s="227">
        <v>16536660.68</v>
      </c>
      <c r="AM70" s="227">
        <v>15417719</v>
      </c>
      <c r="AN70" s="227">
        <v>20351609</v>
      </c>
      <c r="AO70" s="227">
        <v>20498739</v>
      </c>
      <c r="AP70" s="227">
        <v>4931070.53</v>
      </c>
      <c r="AQ70" s="227">
        <v>16424656</v>
      </c>
      <c r="AR70" s="227">
        <v>16841765</v>
      </c>
      <c r="AS70" s="227">
        <v>16472645</v>
      </c>
      <c r="AT70" s="227">
        <v>17106670.739999998</v>
      </c>
      <c r="AU70" s="227">
        <v>17720397</v>
      </c>
      <c r="AV70" s="227">
        <v>36741000</v>
      </c>
      <c r="AW70" s="227">
        <v>37031553</v>
      </c>
      <c r="AX70" s="227">
        <v>29774426</v>
      </c>
      <c r="AY70" s="227">
        <v>26135018</v>
      </c>
      <c r="AZ70" s="227">
        <v>26260948</v>
      </c>
      <c r="BA70" s="227">
        <v>0</v>
      </c>
    </row>
    <row r="71" spans="1:53">
      <c r="A71" s="227" t="s">
        <v>1000</v>
      </c>
      <c r="B71" s="227">
        <v>0</v>
      </c>
      <c r="C71" s="227">
        <v>0</v>
      </c>
      <c r="D71" s="227">
        <v>51911439</v>
      </c>
      <c r="E71" s="227">
        <v>0</v>
      </c>
      <c r="F71" s="227">
        <v>0</v>
      </c>
      <c r="G71" s="227">
        <v>0</v>
      </c>
      <c r="H71" s="227">
        <v>0</v>
      </c>
      <c r="I71" s="227">
        <v>0</v>
      </c>
      <c r="J71" s="227">
        <v>0</v>
      </c>
      <c r="K71" s="227">
        <v>0</v>
      </c>
      <c r="L71" s="227">
        <v>0</v>
      </c>
      <c r="M71" s="227">
        <v>0</v>
      </c>
      <c r="N71" s="227">
        <v>0</v>
      </c>
      <c r="O71" s="227">
        <v>0</v>
      </c>
      <c r="P71" s="227">
        <v>0</v>
      </c>
      <c r="Q71" s="227">
        <v>0</v>
      </c>
      <c r="R71" s="227">
        <v>0</v>
      </c>
      <c r="S71" s="227">
        <v>0</v>
      </c>
      <c r="T71" s="227">
        <v>0</v>
      </c>
      <c r="U71" s="227">
        <v>0</v>
      </c>
      <c r="V71" s="227">
        <v>0</v>
      </c>
      <c r="W71" s="227">
        <v>0</v>
      </c>
      <c r="X71" s="227">
        <v>0</v>
      </c>
      <c r="Y71" s="227">
        <v>0</v>
      </c>
      <c r="Z71" s="227">
        <v>0</v>
      </c>
      <c r="AA71" s="227">
        <v>0</v>
      </c>
      <c r="AB71" s="227">
        <v>0</v>
      </c>
      <c r="AC71" s="227">
        <v>0</v>
      </c>
      <c r="AD71" s="227">
        <v>0</v>
      </c>
      <c r="AE71" s="227">
        <v>0</v>
      </c>
      <c r="AF71" s="227">
        <v>0</v>
      </c>
      <c r="AG71" s="227">
        <v>0</v>
      </c>
      <c r="AH71" s="227">
        <v>0</v>
      </c>
      <c r="AI71" s="227">
        <v>0</v>
      </c>
      <c r="AJ71" s="227">
        <v>0</v>
      </c>
      <c r="AK71" s="227">
        <v>0</v>
      </c>
      <c r="AL71" s="227">
        <v>0</v>
      </c>
      <c r="AM71" s="227">
        <v>0</v>
      </c>
      <c r="AN71" s="227">
        <v>0</v>
      </c>
      <c r="AO71" s="227">
        <v>0</v>
      </c>
      <c r="AP71" s="227">
        <v>66590.06</v>
      </c>
      <c r="AQ71" s="227">
        <v>56710</v>
      </c>
      <c r="AR71" s="227">
        <v>47965</v>
      </c>
      <c r="AS71" s="227">
        <v>49936</v>
      </c>
      <c r="AT71" s="227">
        <v>50886.02</v>
      </c>
      <c r="AU71" s="227">
        <v>39013</v>
      </c>
      <c r="AV71" s="227">
        <v>0</v>
      </c>
      <c r="AW71" s="227">
        <v>0</v>
      </c>
      <c r="AX71" s="227">
        <v>0</v>
      </c>
      <c r="AY71" s="227">
        <v>0</v>
      </c>
      <c r="AZ71" s="227">
        <v>0</v>
      </c>
      <c r="BA71" s="227">
        <v>22225219</v>
      </c>
    </row>
    <row r="72" spans="1:53">
      <c r="A72" s="227" t="s">
        <v>1291</v>
      </c>
      <c r="B72" s="227">
        <v>0</v>
      </c>
      <c r="C72" s="227">
        <v>0</v>
      </c>
      <c r="D72" s="227">
        <v>0</v>
      </c>
      <c r="E72" s="227">
        <v>0</v>
      </c>
      <c r="F72" s="227">
        <v>0</v>
      </c>
      <c r="G72" s="227">
        <v>0</v>
      </c>
      <c r="H72" s="227">
        <v>0</v>
      </c>
      <c r="I72" s="227">
        <v>0</v>
      </c>
      <c r="J72" s="227">
        <v>0</v>
      </c>
      <c r="K72" s="227">
        <v>0</v>
      </c>
      <c r="L72" s="227">
        <v>0</v>
      </c>
      <c r="M72" s="227">
        <v>0</v>
      </c>
      <c r="N72" s="227">
        <v>0</v>
      </c>
      <c r="O72" s="227">
        <v>0</v>
      </c>
      <c r="P72" s="227">
        <v>0</v>
      </c>
      <c r="Q72" s="227">
        <v>0</v>
      </c>
      <c r="R72" s="227">
        <v>0</v>
      </c>
      <c r="S72" s="227">
        <v>0</v>
      </c>
      <c r="T72" s="227">
        <v>0</v>
      </c>
      <c r="U72" s="227">
        <v>0</v>
      </c>
      <c r="V72" s="227">
        <v>0</v>
      </c>
      <c r="W72" s="227">
        <v>0</v>
      </c>
      <c r="X72" s="227">
        <v>0</v>
      </c>
      <c r="Y72" s="227">
        <v>0</v>
      </c>
      <c r="Z72" s="227">
        <v>0</v>
      </c>
      <c r="AA72" s="227">
        <v>0</v>
      </c>
      <c r="AB72" s="227">
        <v>0</v>
      </c>
      <c r="AC72" s="227">
        <v>0</v>
      </c>
      <c r="AD72" s="227">
        <v>0</v>
      </c>
      <c r="AE72" s="227">
        <v>95607</v>
      </c>
      <c r="AF72" s="227">
        <v>0</v>
      </c>
      <c r="AG72" s="227">
        <v>1012763</v>
      </c>
      <c r="AH72" s="227">
        <v>509535.96</v>
      </c>
      <c r="AI72" s="227">
        <v>484141</v>
      </c>
      <c r="AJ72" s="227">
        <v>258744</v>
      </c>
      <c r="AK72" s="227">
        <v>527219</v>
      </c>
      <c r="AL72" s="227">
        <v>368506.18</v>
      </c>
      <c r="AM72" s="227">
        <v>544226</v>
      </c>
      <c r="AN72" s="227">
        <v>609292</v>
      </c>
      <c r="AO72" s="227">
        <v>710094</v>
      </c>
      <c r="AP72" s="227">
        <v>0</v>
      </c>
      <c r="AQ72" s="227">
        <v>0</v>
      </c>
      <c r="AR72" s="227">
        <v>0</v>
      </c>
      <c r="AS72" s="227">
        <v>0</v>
      </c>
      <c r="AT72" s="227">
        <v>0</v>
      </c>
      <c r="AU72" s="227">
        <v>0</v>
      </c>
      <c r="AV72" s="227">
        <v>0</v>
      </c>
      <c r="AW72" s="227">
        <v>0</v>
      </c>
      <c r="AX72" s="227">
        <v>0</v>
      </c>
      <c r="AY72" s="227">
        <v>0</v>
      </c>
      <c r="AZ72" s="227">
        <v>0</v>
      </c>
      <c r="BA72" s="227">
        <v>0</v>
      </c>
    </row>
    <row r="73" spans="1:53">
      <c r="A73" s="227" t="s">
        <v>1001</v>
      </c>
      <c r="B73" s="227">
        <v>1225258.43</v>
      </c>
      <c r="C73" s="227">
        <v>1134591</v>
      </c>
      <c r="D73" s="227">
        <v>1183495</v>
      </c>
      <c r="E73" s="227">
        <v>1014105</v>
      </c>
      <c r="F73" s="227">
        <v>0</v>
      </c>
      <c r="G73" s="227">
        <v>0</v>
      </c>
      <c r="H73" s="227">
        <v>0</v>
      </c>
      <c r="I73" s="227">
        <v>0</v>
      </c>
      <c r="J73" s="227">
        <v>0</v>
      </c>
      <c r="K73" s="227">
        <v>0</v>
      </c>
      <c r="L73" s="227">
        <v>0</v>
      </c>
      <c r="M73" s="227">
        <v>0</v>
      </c>
      <c r="N73" s="227">
        <v>117672.75</v>
      </c>
      <c r="O73" s="227">
        <v>0</v>
      </c>
      <c r="P73" s="227">
        <v>0</v>
      </c>
      <c r="Q73" s="227">
        <v>0</v>
      </c>
      <c r="R73" s="227">
        <v>0</v>
      </c>
      <c r="S73" s="227">
        <v>0</v>
      </c>
      <c r="T73" s="227">
        <v>0</v>
      </c>
      <c r="U73" s="227">
        <v>0</v>
      </c>
      <c r="V73" s="227">
        <v>0</v>
      </c>
      <c r="W73" s="227">
        <v>0</v>
      </c>
      <c r="X73" s="227">
        <v>0</v>
      </c>
      <c r="Y73" s="227">
        <v>0</v>
      </c>
      <c r="Z73" s="227">
        <v>0</v>
      </c>
      <c r="AA73" s="227">
        <v>0</v>
      </c>
      <c r="AB73" s="227">
        <v>0</v>
      </c>
      <c r="AC73" s="227">
        <v>0</v>
      </c>
      <c r="AD73" s="227">
        <v>0</v>
      </c>
      <c r="AE73" s="227">
        <v>0</v>
      </c>
      <c r="AF73" s="227">
        <v>0</v>
      </c>
      <c r="AG73" s="227">
        <v>0</v>
      </c>
      <c r="AH73" s="227">
        <v>0</v>
      </c>
      <c r="AI73" s="227">
        <v>0</v>
      </c>
      <c r="AJ73" s="227">
        <v>0</v>
      </c>
      <c r="AK73" s="227">
        <v>0</v>
      </c>
      <c r="AL73" s="227">
        <v>0</v>
      </c>
      <c r="AM73" s="227">
        <v>0</v>
      </c>
      <c r="AN73" s="227">
        <v>0</v>
      </c>
      <c r="AO73" s="227">
        <v>0</v>
      </c>
      <c r="AP73" s="227">
        <v>0</v>
      </c>
      <c r="AQ73" s="227">
        <v>0</v>
      </c>
      <c r="AR73" s="227">
        <v>0</v>
      </c>
      <c r="AS73" s="227">
        <v>0</v>
      </c>
      <c r="AT73" s="227">
        <v>0</v>
      </c>
      <c r="AU73" s="227">
        <v>0</v>
      </c>
      <c r="AV73" s="227">
        <v>0</v>
      </c>
      <c r="AW73" s="227">
        <v>0</v>
      </c>
      <c r="AX73" s="227">
        <v>0</v>
      </c>
      <c r="AY73" s="227">
        <v>0</v>
      </c>
      <c r="AZ73" s="227">
        <v>0</v>
      </c>
      <c r="BA73" s="227">
        <v>0</v>
      </c>
    </row>
    <row r="74" spans="1:53">
      <c r="A74" s="227" t="s">
        <v>1292</v>
      </c>
      <c r="B74" s="227">
        <v>1225258.43</v>
      </c>
      <c r="C74" s="227">
        <v>1134591</v>
      </c>
      <c r="D74" s="227">
        <v>1183495</v>
      </c>
      <c r="E74" s="227">
        <v>1014105</v>
      </c>
      <c r="F74" s="227">
        <v>0</v>
      </c>
      <c r="G74" s="227">
        <v>0</v>
      </c>
      <c r="H74" s="227">
        <v>0</v>
      </c>
      <c r="I74" s="227">
        <v>0</v>
      </c>
      <c r="J74" s="227">
        <v>0</v>
      </c>
      <c r="K74" s="227">
        <v>0</v>
      </c>
      <c r="L74" s="227">
        <v>0</v>
      </c>
      <c r="M74" s="227">
        <v>0</v>
      </c>
      <c r="N74" s="227">
        <v>117672.75</v>
      </c>
      <c r="O74" s="227">
        <v>0</v>
      </c>
      <c r="P74" s="227">
        <v>0</v>
      </c>
      <c r="Q74" s="227">
        <v>0</v>
      </c>
      <c r="R74" s="227">
        <v>0</v>
      </c>
      <c r="S74" s="227">
        <v>0</v>
      </c>
      <c r="T74" s="227">
        <v>0</v>
      </c>
      <c r="U74" s="227">
        <v>0</v>
      </c>
      <c r="V74" s="227">
        <v>0</v>
      </c>
      <c r="W74" s="227">
        <v>0</v>
      </c>
      <c r="X74" s="227">
        <v>0</v>
      </c>
      <c r="Y74" s="227">
        <v>0</v>
      </c>
      <c r="Z74" s="227">
        <v>0</v>
      </c>
      <c r="AA74" s="227">
        <v>0</v>
      </c>
      <c r="AB74" s="227">
        <v>0</v>
      </c>
      <c r="AC74" s="227">
        <v>0</v>
      </c>
      <c r="AD74" s="227">
        <v>0</v>
      </c>
      <c r="AE74" s="227">
        <v>0</v>
      </c>
      <c r="AF74" s="227">
        <v>0</v>
      </c>
      <c r="AG74" s="227">
        <v>0</v>
      </c>
      <c r="AH74" s="227">
        <v>0</v>
      </c>
      <c r="AI74" s="227">
        <v>0</v>
      </c>
      <c r="AJ74" s="227">
        <v>0</v>
      </c>
      <c r="AK74" s="227">
        <v>0</v>
      </c>
      <c r="AL74" s="227">
        <v>0</v>
      </c>
      <c r="AM74" s="227">
        <v>0</v>
      </c>
      <c r="AN74" s="227">
        <v>0</v>
      </c>
      <c r="AO74" s="227">
        <v>0</v>
      </c>
      <c r="AP74" s="227">
        <v>0</v>
      </c>
      <c r="AQ74" s="227">
        <v>0</v>
      </c>
      <c r="AR74" s="227">
        <v>0</v>
      </c>
      <c r="AS74" s="227">
        <v>0</v>
      </c>
      <c r="AT74" s="227">
        <v>0</v>
      </c>
      <c r="AU74" s="227">
        <v>0</v>
      </c>
      <c r="AV74" s="227">
        <v>0</v>
      </c>
      <c r="AW74" s="227">
        <v>0</v>
      </c>
      <c r="AX74" s="227">
        <v>0</v>
      </c>
      <c r="AY74" s="227">
        <v>0</v>
      </c>
      <c r="AZ74" s="227">
        <v>0</v>
      </c>
      <c r="BA74" s="227">
        <v>0</v>
      </c>
    </row>
    <row r="75" spans="1:53">
      <c r="A75" s="227" t="s">
        <v>1005</v>
      </c>
      <c r="B75" s="227">
        <v>3179944.08</v>
      </c>
      <c r="C75" s="227">
        <v>3004264</v>
      </c>
      <c r="D75" s="227">
        <v>2940620</v>
      </c>
      <c r="E75" s="227">
        <v>2885818</v>
      </c>
      <c r="F75" s="227">
        <v>2859529.01</v>
      </c>
      <c r="G75" s="227">
        <v>3068435</v>
      </c>
      <c r="H75" s="227">
        <v>3006776</v>
      </c>
      <c r="I75" s="227">
        <v>2299514</v>
      </c>
      <c r="J75" s="227">
        <v>2253764.39</v>
      </c>
      <c r="K75" s="227">
        <v>2195209</v>
      </c>
      <c r="L75" s="227">
        <v>2131985</v>
      </c>
      <c r="M75" s="227">
        <v>2064932</v>
      </c>
      <c r="N75" s="227">
        <v>1855646.01</v>
      </c>
      <c r="O75" s="227">
        <v>2762729</v>
      </c>
      <c r="P75" s="227">
        <v>2697014</v>
      </c>
      <c r="Q75" s="227">
        <v>2619357</v>
      </c>
      <c r="R75" s="227">
        <v>2554402.9900000002</v>
      </c>
      <c r="S75" s="227">
        <v>2479441</v>
      </c>
      <c r="T75" s="227">
        <v>2406018</v>
      </c>
      <c r="U75" s="227">
        <v>2336437</v>
      </c>
      <c r="V75" s="227">
        <v>2293784.25</v>
      </c>
      <c r="W75" s="227">
        <v>1616409</v>
      </c>
      <c r="X75" s="227">
        <v>1567735</v>
      </c>
      <c r="Y75" s="227">
        <v>1529931</v>
      </c>
      <c r="Z75" s="227">
        <v>1499743.03</v>
      </c>
      <c r="AA75" s="227">
        <v>1458421</v>
      </c>
      <c r="AB75" s="227">
        <v>1417585</v>
      </c>
      <c r="AC75" s="227">
        <v>1397405</v>
      </c>
      <c r="AD75" s="227">
        <v>1361376.03</v>
      </c>
      <c r="AE75" s="227">
        <v>1322346</v>
      </c>
      <c r="AF75" s="227">
        <v>1283682</v>
      </c>
      <c r="AG75" s="227">
        <v>1248396</v>
      </c>
      <c r="AH75" s="227">
        <v>1222767.05</v>
      </c>
      <c r="AI75" s="227">
        <v>457072</v>
      </c>
      <c r="AJ75" s="227">
        <v>443455</v>
      </c>
      <c r="AK75" s="227">
        <v>429869</v>
      </c>
      <c r="AL75" s="227">
        <v>422439.79</v>
      </c>
      <c r="AM75" s="227">
        <v>409631</v>
      </c>
      <c r="AN75" s="227">
        <v>396823</v>
      </c>
      <c r="AO75" s="227">
        <v>392933</v>
      </c>
      <c r="AP75" s="227">
        <v>0</v>
      </c>
      <c r="AQ75" s="227">
        <v>0</v>
      </c>
      <c r="AR75" s="227">
        <v>0</v>
      </c>
      <c r="AS75" s="227">
        <v>0</v>
      </c>
      <c r="AT75" s="227">
        <v>0</v>
      </c>
      <c r="AU75" s="227">
        <v>0</v>
      </c>
      <c r="AV75" s="227">
        <v>0</v>
      </c>
      <c r="AW75" s="227">
        <v>0</v>
      </c>
      <c r="AX75" s="227">
        <v>0</v>
      </c>
      <c r="AY75" s="227">
        <v>0</v>
      </c>
      <c r="AZ75" s="227">
        <v>0</v>
      </c>
      <c r="BA75" s="227">
        <v>0</v>
      </c>
    </row>
    <row r="76" spans="1:53">
      <c r="A76" s="227" t="s">
        <v>1006</v>
      </c>
      <c r="B76" s="227">
        <v>0</v>
      </c>
      <c r="C76" s="227">
        <v>0</v>
      </c>
      <c r="D76" s="227">
        <v>0</v>
      </c>
      <c r="E76" s="227">
        <v>0</v>
      </c>
      <c r="F76" s="227">
        <v>0</v>
      </c>
      <c r="G76" s="227">
        <v>0</v>
      </c>
      <c r="H76" s="227">
        <v>0</v>
      </c>
      <c r="I76" s="227">
        <v>0</v>
      </c>
      <c r="J76" s="227">
        <v>0</v>
      </c>
      <c r="K76" s="227">
        <v>0</v>
      </c>
      <c r="L76" s="227">
        <v>0</v>
      </c>
      <c r="M76" s="227">
        <v>0</v>
      </c>
      <c r="N76" s="227">
        <v>0</v>
      </c>
      <c r="O76" s="227">
        <v>0</v>
      </c>
      <c r="P76" s="227">
        <v>0</v>
      </c>
      <c r="Q76" s="227">
        <v>0</v>
      </c>
      <c r="R76" s="227">
        <v>0</v>
      </c>
      <c r="S76" s="227">
        <v>0</v>
      </c>
      <c r="T76" s="227">
        <v>0</v>
      </c>
      <c r="U76" s="227">
        <v>0</v>
      </c>
      <c r="V76" s="227">
        <v>0</v>
      </c>
      <c r="W76" s="227">
        <v>0</v>
      </c>
      <c r="X76" s="227">
        <v>2129</v>
      </c>
      <c r="Y76" s="227">
        <v>2127</v>
      </c>
      <c r="Z76" s="227">
        <v>0</v>
      </c>
      <c r="AA76" s="227">
        <v>0</v>
      </c>
      <c r="AB76" s="227">
        <v>0</v>
      </c>
      <c r="AC76" s="227">
        <v>0</v>
      </c>
      <c r="AD76" s="227">
        <v>0</v>
      </c>
      <c r="AE76" s="227">
        <v>0</v>
      </c>
      <c r="AF76" s="227">
        <v>0</v>
      </c>
      <c r="AG76" s="227">
        <v>0</v>
      </c>
      <c r="AH76" s="227">
        <v>0</v>
      </c>
      <c r="AI76" s="227">
        <v>0</v>
      </c>
      <c r="AJ76" s="227">
        <v>0</v>
      </c>
      <c r="AK76" s="227">
        <v>0</v>
      </c>
      <c r="AL76" s="227">
        <v>0</v>
      </c>
      <c r="AM76" s="227">
        <v>0</v>
      </c>
      <c r="AN76" s="227">
        <v>0</v>
      </c>
      <c r="AO76" s="227">
        <v>0</v>
      </c>
      <c r="AP76" s="227">
        <v>0</v>
      </c>
      <c r="AQ76" s="227">
        <v>0</v>
      </c>
      <c r="AR76" s="227">
        <v>0</v>
      </c>
      <c r="AS76" s="227">
        <v>0</v>
      </c>
      <c r="AT76" s="227">
        <v>0</v>
      </c>
      <c r="AU76" s="227">
        <v>0</v>
      </c>
      <c r="AV76" s="227">
        <v>0</v>
      </c>
      <c r="AW76" s="227">
        <v>0</v>
      </c>
      <c r="AX76" s="227">
        <v>0</v>
      </c>
      <c r="AY76" s="227">
        <v>0</v>
      </c>
      <c r="AZ76" s="227">
        <v>0</v>
      </c>
      <c r="BA76" s="227">
        <v>0</v>
      </c>
    </row>
    <row r="77" spans="1:53">
      <c r="A77" s="227" t="s">
        <v>1007</v>
      </c>
      <c r="B77" s="227">
        <v>48810901.299999997</v>
      </c>
      <c r="C77" s="227">
        <v>51613695</v>
      </c>
      <c r="D77" s="227">
        <v>5777938</v>
      </c>
      <c r="E77" s="227">
        <v>5718546</v>
      </c>
      <c r="F77" s="227">
        <v>42988203.240000002</v>
      </c>
      <c r="G77" s="227">
        <v>42679118</v>
      </c>
      <c r="H77" s="227">
        <v>66586854</v>
      </c>
      <c r="I77" s="227">
        <v>66180381</v>
      </c>
      <c r="J77" s="227">
        <v>2272417.63</v>
      </c>
      <c r="K77" s="227">
        <v>65376818</v>
      </c>
      <c r="L77" s="227">
        <v>62861042</v>
      </c>
      <c r="M77" s="227">
        <v>2329719</v>
      </c>
      <c r="N77" s="227">
        <v>61964622.43</v>
      </c>
      <c r="O77" s="227">
        <v>71544545</v>
      </c>
      <c r="P77" s="227">
        <v>74924449</v>
      </c>
      <c r="Q77" s="227">
        <v>74357710</v>
      </c>
      <c r="R77" s="227">
        <v>73806185.129999995</v>
      </c>
      <c r="S77" s="227">
        <v>83131967</v>
      </c>
      <c r="T77" s="227">
        <v>82488313</v>
      </c>
      <c r="U77" s="227">
        <v>21129815</v>
      </c>
      <c r="V77" s="227">
        <v>20864547.280000001</v>
      </c>
      <c r="W77" s="227">
        <v>836992</v>
      </c>
      <c r="X77" s="227">
        <v>739505</v>
      </c>
      <c r="Y77" s="227">
        <v>666962</v>
      </c>
      <c r="Z77" s="227">
        <v>601655.75</v>
      </c>
      <c r="AA77" s="227">
        <v>4169394</v>
      </c>
      <c r="AB77" s="227">
        <v>4043258</v>
      </c>
      <c r="AC77" s="227">
        <v>3949176</v>
      </c>
      <c r="AD77" s="227">
        <v>269491.75</v>
      </c>
      <c r="AE77" s="227">
        <v>7556625</v>
      </c>
      <c r="AF77" s="227">
        <v>7542576</v>
      </c>
      <c r="AG77" s="227">
        <v>7529459</v>
      </c>
      <c r="AH77" s="227">
        <v>205803.78</v>
      </c>
      <c r="AI77" s="227">
        <v>189871</v>
      </c>
      <c r="AJ77" s="227">
        <v>174194</v>
      </c>
      <c r="AK77" s="227">
        <v>157933</v>
      </c>
      <c r="AL77" s="227">
        <v>146718.09</v>
      </c>
      <c r="AM77" s="227">
        <v>137597</v>
      </c>
      <c r="AN77" s="227">
        <v>126373</v>
      </c>
      <c r="AO77" s="227">
        <v>127093</v>
      </c>
      <c r="AP77" s="227">
        <v>0</v>
      </c>
      <c r="AQ77" s="227">
        <v>0</v>
      </c>
      <c r="AR77" s="227">
        <v>0</v>
      </c>
      <c r="AS77" s="227">
        <v>0</v>
      </c>
      <c r="AT77" s="227">
        <v>0</v>
      </c>
      <c r="AU77" s="227">
        <v>0</v>
      </c>
      <c r="AV77" s="227">
        <v>11337</v>
      </c>
      <c r="AW77" s="227">
        <v>11376</v>
      </c>
      <c r="AX77" s="227">
        <v>11382</v>
      </c>
      <c r="AY77" s="227">
        <v>9036</v>
      </c>
      <c r="AZ77" s="227">
        <v>10921</v>
      </c>
      <c r="BA77" s="227">
        <v>12226</v>
      </c>
    </row>
    <row r="78" spans="1:53">
      <c r="A78" s="227" t="s">
        <v>1008</v>
      </c>
      <c r="B78" s="227">
        <v>180667785.81999999</v>
      </c>
      <c r="C78" s="227">
        <v>182282176</v>
      </c>
      <c r="D78" s="227">
        <v>181240580</v>
      </c>
      <c r="E78" s="227">
        <v>184363051</v>
      </c>
      <c r="F78" s="227">
        <v>115019652.29000001</v>
      </c>
      <c r="G78" s="227">
        <v>130234621</v>
      </c>
      <c r="H78" s="227">
        <v>155489060</v>
      </c>
      <c r="I78" s="227">
        <v>160500445</v>
      </c>
      <c r="J78" s="227">
        <v>160071948.88999999</v>
      </c>
      <c r="K78" s="227">
        <v>161577136</v>
      </c>
      <c r="L78" s="227">
        <v>157401428</v>
      </c>
      <c r="M78" s="227">
        <v>164734169</v>
      </c>
      <c r="N78" s="227">
        <v>164039790.87</v>
      </c>
      <c r="O78" s="227">
        <v>165458311</v>
      </c>
      <c r="P78" s="227">
        <v>168164526</v>
      </c>
      <c r="Q78" s="227">
        <v>167790787</v>
      </c>
      <c r="R78" s="227">
        <v>163633988.25999999</v>
      </c>
      <c r="S78" s="227">
        <v>166498690</v>
      </c>
      <c r="T78" s="227">
        <v>160943124</v>
      </c>
      <c r="U78" s="227">
        <v>75193110</v>
      </c>
      <c r="V78" s="227">
        <v>75734998.909999996</v>
      </c>
      <c r="W78" s="227">
        <v>36079327</v>
      </c>
      <c r="X78" s="227">
        <v>36074461</v>
      </c>
      <c r="Y78" s="227">
        <v>35895108</v>
      </c>
      <c r="Z78" s="227">
        <v>36579690.149999999</v>
      </c>
      <c r="AA78" s="227">
        <v>42198231</v>
      </c>
      <c r="AB78" s="227">
        <v>42042619</v>
      </c>
      <c r="AC78" s="227">
        <v>20579300</v>
      </c>
      <c r="AD78" s="227">
        <v>20641888.489999998</v>
      </c>
      <c r="AE78" s="227">
        <v>22303729</v>
      </c>
      <c r="AF78" s="227">
        <v>22239679</v>
      </c>
      <c r="AG78" s="227">
        <v>22439526</v>
      </c>
      <c r="AH78" s="227">
        <v>21138419.760000002</v>
      </c>
      <c r="AI78" s="227">
        <v>12518650</v>
      </c>
      <c r="AJ78" s="227">
        <v>14634096</v>
      </c>
      <c r="AK78" s="227">
        <v>17493653</v>
      </c>
      <c r="AL78" s="227">
        <v>17474324.73</v>
      </c>
      <c r="AM78" s="227">
        <v>16509173</v>
      </c>
      <c r="AN78" s="227">
        <v>21484097</v>
      </c>
      <c r="AO78" s="227">
        <v>21728859</v>
      </c>
      <c r="AP78" s="227">
        <v>20488643.98</v>
      </c>
      <c r="AQ78" s="227">
        <v>31970410</v>
      </c>
      <c r="AR78" s="227">
        <v>36368049</v>
      </c>
      <c r="AS78" s="227">
        <v>35998623</v>
      </c>
      <c r="AT78" s="227">
        <v>36631623.140000001</v>
      </c>
      <c r="AU78" s="227">
        <v>37231191</v>
      </c>
      <c r="AV78" s="227">
        <v>36752337</v>
      </c>
      <c r="AW78" s="227">
        <v>37042929</v>
      </c>
      <c r="AX78" s="227">
        <v>29785808</v>
      </c>
      <c r="AY78" s="227">
        <v>26144054</v>
      </c>
      <c r="AZ78" s="227">
        <v>26271869</v>
      </c>
      <c r="BA78" s="227">
        <v>22237445</v>
      </c>
    </row>
    <row r="79" spans="1:53">
      <c r="A79" s="227" t="s">
        <v>1009</v>
      </c>
      <c r="B79" s="227">
        <v>274481210.05000001</v>
      </c>
      <c r="C79" s="227">
        <v>285170845</v>
      </c>
      <c r="D79" s="227">
        <v>296377565</v>
      </c>
      <c r="E79" s="227">
        <v>309943676</v>
      </c>
      <c r="F79" s="227">
        <v>220274952.11000001</v>
      </c>
      <c r="G79" s="227">
        <v>221494661</v>
      </c>
      <c r="H79" s="227">
        <v>223078030</v>
      </c>
      <c r="I79" s="227">
        <v>239864965</v>
      </c>
      <c r="J79" s="227">
        <v>232836404.69999999</v>
      </c>
      <c r="K79" s="227">
        <v>240570486</v>
      </c>
      <c r="L79" s="227">
        <v>226696322</v>
      </c>
      <c r="M79" s="227">
        <v>238749366</v>
      </c>
      <c r="N79" s="227">
        <v>233640566.55000001</v>
      </c>
      <c r="O79" s="227">
        <v>237838419</v>
      </c>
      <c r="P79" s="227">
        <v>236504762</v>
      </c>
      <c r="Q79" s="227">
        <v>241491220</v>
      </c>
      <c r="R79" s="227">
        <v>232962016.47999999</v>
      </c>
      <c r="S79" s="227">
        <v>235277609</v>
      </c>
      <c r="T79" s="227">
        <v>223839083</v>
      </c>
      <c r="U79" s="227">
        <v>156290705</v>
      </c>
      <c r="V79" s="227">
        <v>133268291.39</v>
      </c>
      <c r="W79" s="227">
        <v>92572658</v>
      </c>
      <c r="X79" s="227">
        <v>81832359</v>
      </c>
      <c r="Y79" s="227">
        <v>99742796</v>
      </c>
      <c r="Z79" s="227">
        <v>79485808.489999995</v>
      </c>
      <c r="AA79" s="227">
        <v>83504560</v>
      </c>
      <c r="AB79" s="227">
        <v>83693315</v>
      </c>
      <c r="AC79" s="227">
        <v>77592682</v>
      </c>
      <c r="AD79" s="227">
        <v>66133124.229999997</v>
      </c>
      <c r="AE79" s="227">
        <v>64547547</v>
      </c>
      <c r="AF79" s="227">
        <v>60775263</v>
      </c>
      <c r="AG79" s="227">
        <v>77565879</v>
      </c>
      <c r="AH79" s="227">
        <v>57426045.890000001</v>
      </c>
      <c r="AI79" s="227">
        <v>50112581</v>
      </c>
      <c r="AJ79" s="227">
        <v>51682125</v>
      </c>
      <c r="AK79" s="227">
        <v>62478045</v>
      </c>
      <c r="AL79" s="227">
        <v>47208765.979999997</v>
      </c>
      <c r="AM79" s="227">
        <v>58907463</v>
      </c>
      <c r="AN79" s="227">
        <v>61281172</v>
      </c>
      <c r="AO79" s="227">
        <v>72053058</v>
      </c>
      <c r="AP79" s="227">
        <v>55977746.990000002</v>
      </c>
      <c r="AQ79" s="227">
        <v>56547217</v>
      </c>
      <c r="AR79" s="227">
        <v>56281850</v>
      </c>
      <c r="AS79" s="227">
        <v>55762766</v>
      </c>
      <c r="AT79" s="227">
        <v>53214706.240000002</v>
      </c>
      <c r="AU79" s="227">
        <v>55658963</v>
      </c>
      <c r="AV79" s="227">
        <v>59202614</v>
      </c>
      <c r="AW79" s="227">
        <v>59595972</v>
      </c>
      <c r="AX79" s="227">
        <v>54645644</v>
      </c>
      <c r="AY79" s="227">
        <v>54198671</v>
      </c>
      <c r="AZ79" s="227">
        <v>51592948</v>
      </c>
      <c r="BA79" s="227">
        <v>51937335</v>
      </c>
    </row>
    <row r="80" spans="1:53">
      <c r="A80" s="227" t="s">
        <v>1010</v>
      </c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</row>
    <row r="81" spans="1:53">
      <c r="A81" s="227" t="s">
        <v>1011</v>
      </c>
      <c r="B81" s="227">
        <v>4997459.8</v>
      </c>
      <c r="C81" s="227">
        <v>4997460</v>
      </c>
      <c r="D81" s="227">
        <v>4997460</v>
      </c>
      <c r="E81" s="227">
        <v>4997460</v>
      </c>
      <c r="F81" s="227">
        <v>4997459.8</v>
      </c>
      <c r="G81" s="227">
        <v>4997460</v>
      </c>
      <c r="H81" s="227">
        <v>4997460</v>
      </c>
      <c r="I81" s="227">
        <v>4997460</v>
      </c>
      <c r="J81" s="227">
        <v>4997459.8</v>
      </c>
      <c r="K81" s="227">
        <v>4997460</v>
      </c>
      <c r="L81" s="227">
        <v>4997460</v>
      </c>
      <c r="M81" s="227">
        <v>4997460</v>
      </c>
      <c r="N81" s="227">
        <v>4997459.8</v>
      </c>
      <c r="O81" s="227">
        <v>4997460</v>
      </c>
      <c r="P81" s="227">
        <v>4997460</v>
      </c>
      <c r="Q81" s="227">
        <v>4997460</v>
      </c>
      <c r="R81" s="227">
        <v>4997459.8</v>
      </c>
      <c r="S81" s="227">
        <v>4997460</v>
      </c>
      <c r="T81" s="227">
        <v>4997460</v>
      </c>
      <c r="U81" s="227">
        <v>4997460</v>
      </c>
      <c r="V81" s="227">
        <v>4997459.8</v>
      </c>
      <c r="W81" s="227">
        <v>4997460</v>
      </c>
      <c r="X81" s="227">
        <v>4997460</v>
      </c>
      <c r="Y81" s="227">
        <v>4997460</v>
      </c>
      <c r="Z81" s="227">
        <v>4997459.8</v>
      </c>
      <c r="AA81" s="227">
        <v>4997460</v>
      </c>
      <c r="AB81" s="227">
        <v>4997460</v>
      </c>
      <c r="AC81" s="227">
        <v>4997460</v>
      </c>
      <c r="AD81" s="227">
        <v>4997459.8</v>
      </c>
      <c r="AE81" s="227">
        <v>4997460</v>
      </c>
      <c r="AF81" s="227">
        <v>4997460</v>
      </c>
      <c r="AG81" s="227">
        <v>4997460</v>
      </c>
      <c r="AH81" s="227">
        <v>4997459.8</v>
      </c>
      <c r="AI81" s="227">
        <v>4997460</v>
      </c>
      <c r="AJ81" s="227">
        <v>4997460</v>
      </c>
      <c r="AK81" s="227">
        <v>4997460</v>
      </c>
      <c r="AL81" s="227">
        <v>4997459.8</v>
      </c>
      <c r="AM81" s="227">
        <v>4997460</v>
      </c>
      <c r="AN81" s="227">
        <v>4997460</v>
      </c>
      <c r="AO81" s="227">
        <v>4997460</v>
      </c>
      <c r="AP81" s="227">
        <v>4997459.8</v>
      </c>
      <c r="AQ81" s="227">
        <v>4997460</v>
      </c>
      <c r="AR81" s="227">
        <v>4997460</v>
      </c>
      <c r="AS81" s="227">
        <v>4997460</v>
      </c>
      <c r="AT81" s="227">
        <v>4997459.8</v>
      </c>
      <c r="AU81" s="227">
        <v>4997460</v>
      </c>
      <c r="AV81" s="227">
        <v>4997460</v>
      </c>
      <c r="AW81" s="227">
        <v>4997460</v>
      </c>
      <c r="AX81" s="227">
        <v>4997460</v>
      </c>
      <c r="AY81" s="227">
        <v>4997460</v>
      </c>
      <c r="AZ81" s="227">
        <v>4997460</v>
      </c>
      <c r="BA81" s="227">
        <v>4997460</v>
      </c>
    </row>
    <row r="82" spans="1:53">
      <c r="A82" s="227" t="s">
        <v>1012</v>
      </c>
      <c r="B82" s="227">
        <v>4997459.8</v>
      </c>
      <c r="C82" s="227">
        <v>4997460</v>
      </c>
      <c r="D82" s="227">
        <v>4997460</v>
      </c>
      <c r="E82" s="227">
        <v>4997460</v>
      </c>
      <c r="F82" s="227">
        <v>4997459.8</v>
      </c>
      <c r="G82" s="227">
        <v>4997460</v>
      </c>
      <c r="H82" s="227">
        <v>4997460</v>
      </c>
      <c r="I82" s="227">
        <v>4997460</v>
      </c>
      <c r="J82" s="227">
        <v>4997459.8</v>
      </c>
      <c r="K82" s="227">
        <v>4997460</v>
      </c>
      <c r="L82" s="227">
        <v>4997460</v>
      </c>
      <c r="M82" s="227">
        <v>4997460</v>
      </c>
      <c r="N82" s="227">
        <v>4997459.8</v>
      </c>
      <c r="O82" s="227">
        <v>4997460</v>
      </c>
      <c r="P82" s="227">
        <v>4997460</v>
      </c>
      <c r="Q82" s="227">
        <v>4997460</v>
      </c>
      <c r="R82" s="227">
        <v>4997459.8</v>
      </c>
      <c r="S82" s="227">
        <v>4997460</v>
      </c>
      <c r="T82" s="227">
        <v>4997460</v>
      </c>
      <c r="U82" s="227">
        <v>4997460</v>
      </c>
      <c r="V82" s="227">
        <v>4997459.8</v>
      </c>
      <c r="W82" s="227">
        <v>4997460</v>
      </c>
      <c r="X82" s="227">
        <v>4997460</v>
      </c>
      <c r="Y82" s="227">
        <v>4997460</v>
      </c>
      <c r="Z82" s="227">
        <v>4997459.8</v>
      </c>
      <c r="AA82" s="227">
        <v>4997460</v>
      </c>
      <c r="AB82" s="227">
        <v>4997460</v>
      </c>
      <c r="AC82" s="227">
        <v>4997460</v>
      </c>
      <c r="AD82" s="227">
        <v>4997459.8</v>
      </c>
      <c r="AE82" s="227">
        <v>4997460</v>
      </c>
      <c r="AF82" s="227">
        <v>4997460</v>
      </c>
      <c r="AG82" s="227">
        <v>4997460</v>
      </c>
      <c r="AH82" s="227">
        <v>4997459.8</v>
      </c>
      <c r="AI82" s="227">
        <v>4997460</v>
      </c>
      <c r="AJ82" s="227">
        <v>4997460</v>
      </c>
      <c r="AK82" s="227">
        <v>4997460</v>
      </c>
      <c r="AL82" s="227">
        <v>4997459.8</v>
      </c>
      <c r="AM82" s="227">
        <v>4997460</v>
      </c>
      <c r="AN82" s="227">
        <v>4997460</v>
      </c>
      <c r="AO82" s="227">
        <v>4997460</v>
      </c>
      <c r="AP82" s="227">
        <v>4997459.8</v>
      </c>
      <c r="AQ82" s="227">
        <v>4997460</v>
      </c>
      <c r="AR82" s="227">
        <v>4997460</v>
      </c>
      <c r="AS82" s="227">
        <v>4997460</v>
      </c>
      <c r="AT82" s="227">
        <v>4997459.8</v>
      </c>
      <c r="AU82" s="227">
        <v>4997460</v>
      </c>
      <c r="AV82" s="227">
        <v>4997460</v>
      </c>
      <c r="AW82" s="227">
        <v>4997460</v>
      </c>
      <c r="AX82" s="227">
        <v>4997460</v>
      </c>
      <c r="AY82" s="227">
        <v>4997460</v>
      </c>
      <c r="AZ82" s="227">
        <v>4997460</v>
      </c>
      <c r="BA82" s="227">
        <v>4997460</v>
      </c>
    </row>
    <row r="83" spans="1:53">
      <c r="A83" s="227" t="s">
        <v>1013</v>
      </c>
      <c r="B83" s="227">
        <v>2973554.31</v>
      </c>
      <c r="C83" s="227">
        <v>2973554</v>
      </c>
      <c r="D83" s="227">
        <v>2973554</v>
      </c>
      <c r="E83" s="227">
        <v>2973178</v>
      </c>
      <c r="F83" s="227">
        <v>2973178.63</v>
      </c>
      <c r="G83" s="227">
        <v>2973178</v>
      </c>
      <c r="H83" s="227">
        <v>2973178</v>
      </c>
      <c r="I83" s="227">
        <v>2973095</v>
      </c>
      <c r="J83" s="227">
        <v>2973095.33</v>
      </c>
      <c r="K83" s="227">
        <v>2973095</v>
      </c>
      <c r="L83" s="227">
        <v>2973095</v>
      </c>
      <c r="M83" s="227">
        <v>2973095</v>
      </c>
      <c r="N83" s="227">
        <v>2973095.33</v>
      </c>
      <c r="O83" s="227">
        <v>2973095</v>
      </c>
      <c r="P83" s="227">
        <v>2973095</v>
      </c>
      <c r="Q83" s="227">
        <v>2973095</v>
      </c>
      <c r="R83" s="227">
        <v>2973095.33</v>
      </c>
      <c r="S83" s="227">
        <v>2973095</v>
      </c>
      <c r="T83" s="227">
        <v>2973095</v>
      </c>
      <c r="U83" s="227">
        <v>2973095</v>
      </c>
      <c r="V83" s="227">
        <v>2973095.33</v>
      </c>
      <c r="W83" s="227">
        <v>2973095</v>
      </c>
      <c r="X83" s="227">
        <v>2973095</v>
      </c>
      <c r="Y83" s="227">
        <v>2973095</v>
      </c>
      <c r="Z83" s="227">
        <v>2973095.33</v>
      </c>
      <c r="AA83" s="227">
        <v>2973095</v>
      </c>
      <c r="AB83" s="227">
        <v>2973095</v>
      </c>
      <c r="AC83" s="227">
        <v>2973095</v>
      </c>
      <c r="AD83" s="227">
        <v>2973095.33</v>
      </c>
      <c r="AE83" s="227">
        <v>2973095</v>
      </c>
      <c r="AF83" s="227">
        <v>2973095</v>
      </c>
      <c r="AG83" s="227">
        <v>2973095</v>
      </c>
      <c r="AH83" s="227">
        <v>2973095.33</v>
      </c>
      <c r="AI83" s="227">
        <v>2973095</v>
      </c>
      <c r="AJ83" s="227">
        <v>2973095</v>
      </c>
      <c r="AK83" s="227">
        <v>2973095</v>
      </c>
      <c r="AL83" s="227">
        <v>2973095.33</v>
      </c>
      <c r="AM83" s="227">
        <v>2973095</v>
      </c>
      <c r="AN83" s="227">
        <v>2973095</v>
      </c>
      <c r="AO83" s="227">
        <v>2970688</v>
      </c>
      <c r="AP83" s="227">
        <v>2970076.14</v>
      </c>
      <c r="AQ83" s="227">
        <v>2968178</v>
      </c>
      <c r="AR83" s="227">
        <v>2966472</v>
      </c>
      <c r="AS83" s="227">
        <v>2965899</v>
      </c>
      <c r="AT83" s="227">
        <v>2965443.05</v>
      </c>
      <c r="AU83" s="227">
        <v>2963391</v>
      </c>
      <c r="AV83" s="227">
        <v>2962462</v>
      </c>
      <c r="AW83" s="227">
        <v>2961749</v>
      </c>
      <c r="AX83" s="227">
        <v>2961740</v>
      </c>
      <c r="AY83" s="227">
        <v>2961740</v>
      </c>
      <c r="AZ83" s="227">
        <v>2961387</v>
      </c>
      <c r="BA83" s="227">
        <v>2960311</v>
      </c>
    </row>
    <row r="84" spans="1:53">
      <c r="A84" s="227" t="s">
        <v>1014</v>
      </c>
      <c r="B84" s="227">
        <v>2973554.31</v>
      </c>
      <c r="C84" s="227">
        <v>2973554</v>
      </c>
      <c r="D84" s="227">
        <v>2973554</v>
      </c>
      <c r="E84" s="227">
        <v>2973178</v>
      </c>
      <c r="F84" s="227">
        <v>2973178.63</v>
      </c>
      <c r="G84" s="227">
        <v>2973178</v>
      </c>
      <c r="H84" s="227">
        <v>2973178</v>
      </c>
      <c r="I84" s="227">
        <v>2973095</v>
      </c>
      <c r="J84" s="227">
        <v>2973095.33</v>
      </c>
      <c r="K84" s="227">
        <v>2973095</v>
      </c>
      <c r="L84" s="227">
        <v>2973095</v>
      </c>
      <c r="M84" s="227">
        <v>2973095</v>
      </c>
      <c r="N84" s="227">
        <v>2973095.33</v>
      </c>
      <c r="O84" s="227">
        <v>2973095</v>
      </c>
      <c r="P84" s="227">
        <v>2973095</v>
      </c>
      <c r="Q84" s="227">
        <v>2973095</v>
      </c>
      <c r="R84" s="227">
        <v>2973095.33</v>
      </c>
      <c r="S84" s="227">
        <v>2973095</v>
      </c>
      <c r="T84" s="227">
        <v>2973095</v>
      </c>
      <c r="U84" s="227">
        <v>2973095</v>
      </c>
      <c r="V84" s="227">
        <v>2973095.33</v>
      </c>
      <c r="W84" s="227">
        <v>2973095</v>
      </c>
      <c r="X84" s="227">
        <v>2973095</v>
      </c>
      <c r="Y84" s="227">
        <v>2973095</v>
      </c>
      <c r="Z84" s="227">
        <v>2973095.33</v>
      </c>
      <c r="AA84" s="227">
        <v>2973095</v>
      </c>
      <c r="AB84" s="227">
        <v>2973095</v>
      </c>
      <c r="AC84" s="227">
        <v>2973095</v>
      </c>
      <c r="AD84" s="227">
        <v>2973095.33</v>
      </c>
      <c r="AE84" s="227">
        <v>2973095</v>
      </c>
      <c r="AF84" s="227">
        <v>2973095</v>
      </c>
      <c r="AG84" s="227">
        <v>2973095</v>
      </c>
      <c r="AH84" s="227">
        <v>2973095.33</v>
      </c>
      <c r="AI84" s="227">
        <v>2973095</v>
      </c>
      <c r="AJ84" s="227">
        <v>2973095</v>
      </c>
      <c r="AK84" s="227">
        <v>2973095</v>
      </c>
      <c r="AL84" s="227">
        <v>2973095.33</v>
      </c>
      <c r="AM84" s="227">
        <v>2973095</v>
      </c>
      <c r="AN84" s="227">
        <v>2973095</v>
      </c>
      <c r="AO84" s="227">
        <v>2970688</v>
      </c>
      <c r="AP84" s="227">
        <v>2970076.14</v>
      </c>
      <c r="AQ84" s="227">
        <v>2968178</v>
      </c>
      <c r="AR84" s="227">
        <v>2966472</v>
      </c>
      <c r="AS84" s="227">
        <v>2965899</v>
      </c>
      <c r="AT84" s="227">
        <v>2965443.05</v>
      </c>
      <c r="AU84" s="227">
        <v>2963391</v>
      </c>
      <c r="AV84" s="227">
        <v>2962462</v>
      </c>
      <c r="AW84" s="227">
        <v>2961749</v>
      </c>
      <c r="AX84" s="227">
        <v>2961740</v>
      </c>
      <c r="AY84" s="227">
        <v>2961740</v>
      </c>
      <c r="AZ84" s="227">
        <v>2961387</v>
      </c>
      <c r="BA84" s="227">
        <v>2960311</v>
      </c>
    </row>
    <row r="85" spans="1:53">
      <c r="A85" s="227" t="s">
        <v>1015</v>
      </c>
      <c r="B85" s="227">
        <v>22446531.120000001</v>
      </c>
      <c r="C85" s="227">
        <v>22446531</v>
      </c>
      <c r="D85" s="227">
        <v>22446531</v>
      </c>
      <c r="E85" s="227">
        <v>22386070</v>
      </c>
      <c r="F85" s="227">
        <v>22386069.899999999</v>
      </c>
      <c r="G85" s="227">
        <v>22386070</v>
      </c>
      <c r="H85" s="227">
        <v>22386070</v>
      </c>
      <c r="I85" s="227">
        <v>22372276</v>
      </c>
      <c r="J85" s="227">
        <v>22372276.09</v>
      </c>
      <c r="K85" s="227">
        <v>22372276</v>
      </c>
      <c r="L85" s="227">
        <v>22372276</v>
      </c>
      <c r="M85" s="227">
        <v>22372276</v>
      </c>
      <c r="N85" s="227">
        <v>22372276.09</v>
      </c>
      <c r="O85" s="227">
        <v>22418588</v>
      </c>
      <c r="P85" s="227">
        <v>22418588</v>
      </c>
      <c r="Q85" s="227">
        <v>22388093</v>
      </c>
      <c r="R85" s="227">
        <v>22388093.280000001</v>
      </c>
      <c r="S85" s="227">
        <v>22388093</v>
      </c>
      <c r="T85" s="227">
        <v>22388093</v>
      </c>
      <c r="U85" s="227">
        <v>22372276</v>
      </c>
      <c r="V85" s="227">
        <v>22372276.09</v>
      </c>
      <c r="W85" s="227">
        <v>22372276</v>
      </c>
      <c r="X85" s="227">
        <v>22372276</v>
      </c>
      <c r="Y85" s="227">
        <v>22372276</v>
      </c>
      <c r="Z85" s="227">
        <v>22372276.09</v>
      </c>
      <c r="AA85" s="227">
        <v>22372276</v>
      </c>
      <c r="AB85" s="227">
        <v>22372276</v>
      </c>
      <c r="AC85" s="227">
        <v>22372276</v>
      </c>
      <c r="AD85" s="227">
        <v>22372276.09</v>
      </c>
      <c r="AE85" s="227">
        <v>22372276</v>
      </c>
      <c r="AF85" s="227">
        <v>22372276</v>
      </c>
      <c r="AG85" s="227">
        <v>22372276</v>
      </c>
      <c r="AH85" s="227">
        <v>22372276.09</v>
      </c>
      <c r="AI85" s="227">
        <v>22372276</v>
      </c>
      <c r="AJ85" s="227">
        <v>22372276</v>
      </c>
      <c r="AK85" s="227">
        <v>22372276</v>
      </c>
      <c r="AL85" s="227">
        <v>22372276.09</v>
      </c>
      <c r="AM85" s="227">
        <v>22372276</v>
      </c>
      <c r="AN85" s="227">
        <v>22372276</v>
      </c>
      <c r="AO85" s="227">
        <v>22213744</v>
      </c>
      <c r="AP85" s="227">
        <v>22172703.370000001</v>
      </c>
      <c r="AQ85" s="227">
        <v>22040077</v>
      </c>
      <c r="AR85" s="227">
        <v>21918154</v>
      </c>
      <c r="AS85" s="227">
        <v>21873552</v>
      </c>
      <c r="AT85" s="227">
        <v>21838007.640000001</v>
      </c>
      <c r="AU85" s="227">
        <v>21675356</v>
      </c>
      <c r="AV85" s="227">
        <v>21601706</v>
      </c>
      <c r="AW85" s="227">
        <v>21546061</v>
      </c>
      <c r="AX85" s="227">
        <v>21545336</v>
      </c>
      <c r="AY85" s="227">
        <v>21545336</v>
      </c>
      <c r="AZ85" s="227">
        <v>21517207</v>
      </c>
      <c r="BA85" s="227">
        <v>21430420</v>
      </c>
    </row>
    <row r="86" spans="1:53">
      <c r="A86" s="227" t="s">
        <v>1016</v>
      </c>
      <c r="B86" s="227">
        <v>22446531.120000001</v>
      </c>
      <c r="C86" s="227">
        <v>22446531</v>
      </c>
      <c r="D86" s="227">
        <v>22446531</v>
      </c>
      <c r="E86" s="227">
        <v>22386070</v>
      </c>
      <c r="F86" s="227">
        <v>22386069.899999999</v>
      </c>
      <c r="G86" s="227">
        <v>22386070</v>
      </c>
      <c r="H86" s="227">
        <v>22386070</v>
      </c>
      <c r="I86" s="227">
        <v>22372276</v>
      </c>
      <c r="J86" s="227">
        <v>22372276.09</v>
      </c>
      <c r="K86" s="227">
        <v>22372276</v>
      </c>
      <c r="L86" s="227">
        <v>22372276</v>
      </c>
      <c r="M86" s="227">
        <v>22372276</v>
      </c>
      <c r="N86" s="227">
        <v>22372276.09</v>
      </c>
      <c r="O86" s="227">
        <v>22418588</v>
      </c>
      <c r="P86" s="227">
        <v>22418588</v>
      </c>
      <c r="Q86" s="227">
        <v>22388093</v>
      </c>
      <c r="R86" s="227">
        <v>22388093.280000001</v>
      </c>
      <c r="S86" s="227">
        <v>22388093</v>
      </c>
      <c r="T86" s="227">
        <v>22388093</v>
      </c>
      <c r="U86" s="227">
        <v>22372276</v>
      </c>
      <c r="V86" s="227">
        <v>22372276.09</v>
      </c>
      <c r="W86" s="227">
        <v>22372276</v>
      </c>
      <c r="X86" s="227">
        <v>22372276</v>
      </c>
      <c r="Y86" s="227">
        <v>22372276</v>
      </c>
      <c r="Z86" s="227">
        <v>22372276.09</v>
      </c>
      <c r="AA86" s="227">
        <v>22372276</v>
      </c>
      <c r="AB86" s="227">
        <v>22372276</v>
      </c>
      <c r="AC86" s="227">
        <v>22372276</v>
      </c>
      <c r="AD86" s="227">
        <v>22372276.09</v>
      </c>
      <c r="AE86" s="227">
        <v>22372276</v>
      </c>
      <c r="AF86" s="227">
        <v>22372276</v>
      </c>
      <c r="AG86" s="227">
        <v>22372276</v>
      </c>
      <c r="AH86" s="227">
        <v>22372276.09</v>
      </c>
      <c r="AI86" s="227">
        <v>22372276</v>
      </c>
      <c r="AJ86" s="227">
        <v>22372276</v>
      </c>
      <c r="AK86" s="227">
        <v>22372276</v>
      </c>
      <c r="AL86" s="227">
        <v>22372276.09</v>
      </c>
      <c r="AM86" s="227">
        <v>22372276</v>
      </c>
      <c r="AN86" s="227">
        <v>22372276</v>
      </c>
      <c r="AO86" s="227">
        <v>22213744</v>
      </c>
      <c r="AP86" s="227">
        <v>22172703.370000001</v>
      </c>
      <c r="AQ86" s="227">
        <v>22040077</v>
      </c>
      <c r="AR86" s="227">
        <v>21918154</v>
      </c>
      <c r="AS86" s="227">
        <v>21873552</v>
      </c>
      <c r="AT86" s="227">
        <v>21838007.640000001</v>
      </c>
      <c r="AU86" s="227">
        <v>21675356</v>
      </c>
      <c r="AV86" s="227">
        <v>21601706</v>
      </c>
      <c r="AW86" s="227">
        <v>21546061</v>
      </c>
      <c r="AX86" s="227">
        <v>21545336</v>
      </c>
      <c r="AY86" s="227">
        <v>21545336</v>
      </c>
      <c r="AZ86" s="227">
        <v>21517207</v>
      </c>
      <c r="BA86" s="227">
        <v>21430420</v>
      </c>
    </row>
    <row r="87" spans="1:53">
      <c r="A87" s="227" t="s">
        <v>1017</v>
      </c>
      <c r="B87" s="227">
        <v>51382427.530000001</v>
      </c>
      <c r="C87" s="227">
        <v>44307890</v>
      </c>
      <c r="D87" s="227">
        <v>47429243</v>
      </c>
      <c r="E87" s="227">
        <v>40427413</v>
      </c>
      <c r="F87" s="227">
        <v>44225576.07</v>
      </c>
      <c r="G87" s="227">
        <v>36936898</v>
      </c>
      <c r="H87" s="227">
        <v>39374303</v>
      </c>
      <c r="I87" s="227">
        <v>31619871</v>
      </c>
      <c r="J87" s="227">
        <v>32505107.620000001</v>
      </c>
      <c r="K87" s="227">
        <v>25665808</v>
      </c>
      <c r="L87" s="227">
        <v>30103222</v>
      </c>
      <c r="M87" s="227">
        <v>22098091</v>
      </c>
      <c r="N87" s="227">
        <v>24674742.690000001</v>
      </c>
      <c r="O87" s="227">
        <v>16157613</v>
      </c>
      <c r="P87" s="227">
        <v>19124177</v>
      </c>
      <c r="Q87" s="227">
        <v>11908986</v>
      </c>
      <c r="R87" s="227">
        <v>16971015.050000001</v>
      </c>
      <c r="S87" s="227">
        <v>10502941</v>
      </c>
      <c r="T87" s="227">
        <v>21187300</v>
      </c>
      <c r="U87" s="227">
        <v>11590996</v>
      </c>
      <c r="V87" s="227">
        <v>22813204.399999999</v>
      </c>
      <c r="W87" s="227">
        <v>12529351</v>
      </c>
      <c r="X87" s="227">
        <v>23238116</v>
      </c>
      <c r="Y87" s="227">
        <v>13389443</v>
      </c>
      <c r="Z87" s="227">
        <v>21210294.420000002</v>
      </c>
      <c r="AA87" s="227">
        <v>12088414</v>
      </c>
      <c r="AB87" s="227">
        <v>21090279</v>
      </c>
      <c r="AC87" s="227">
        <v>12614975</v>
      </c>
      <c r="AD87" s="227">
        <v>20229332.550000001</v>
      </c>
      <c r="AE87" s="227">
        <v>11413384</v>
      </c>
      <c r="AF87" s="227">
        <v>22098062</v>
      </c>
      <c r="AG87" s="227">
        <v>12903460</v>
      </c>
      <c r="AH87" s="227">
        <v>17844196.149999999</v>
      </c>
      <c r="AI87" s="227">
        <v>9970482</v>
      </c>
      <c r="AJ87" s="227">
        <v>18723375</v>
      </c>
      <c r="AK87" s="227">
        <v>10010294</v>
      </c>
      <c r="AL87" s="227">
        <v>13745952.359999999</v>
      </c>
      <c r="AM87" s="227">
        <v>10084954</v>
      </c>
      <c r="AN87" s="227">
        <v>16309512</v>
      </c>
      <c r="AO87" s="227">
        <v>10193235</v>
      </c>
      <c r="AP87" s="227">
        <v>15858480.92</v>
      </c>
      <c r="AQ87" s="227">
        <v>27869887</v>
      </c>
      <c r="AR87" s="227">
        <v>31879550</v>
      </c>
      <c r="AS87" s="227">
        <v>51618621</v>
      </c>
      <c r="AT87" s="227">
        <v>46646426.490000002</v>
      </c>
      <c r="AU87" s="227">
        <v>42540157</v>
      </c>
      <c r="AV87" s="227">
        <v>47245261</v>
      </c>
      <c r="AW87" s="227">
        <v>52822074</v>
      </c>
      <c r="AX87" s="227">
        <v>48254800</v>
      </c>
      <c r="AY87" s="227">
        <v>47834618</v>
      </c>
      <c r="AZ87" s="227">
        <v>52185458</v>
      </c>
      <c r="BA87" s="227">
        <v>55622381</v>
      </c>
    </row>
    <row r="88" spans="1:53">
      <c r="A88" s="227" t="s">
        <v>1018</v>
      </c>
      <c r="B88" s="227">
        <v>500000</v>
      </c>
      <c r="C88" s="227">
        <v>500000</v>
      </c>
      <c r="D88" s="227">
        <v>500000</v>
      </c>
      <c r="E88" s="227">
        <v>500000</v>
      </c>
      <c r="F88" s="227">
        <v>500000</v>
      </c>
      <c r="G88" s="227">
        <v>500000</v>
      </c>
      <c r="H88" s="227">
        <v>500000</v>
      </c>
      <c r="I88" s="227">
        <v>500000</v>
      </c>
      <c r="J88" s="227">
        <v>500000</v>
      </c>
      <c r="K88" s="227">
        <v>500000</v>
      </c>
      <c r="L88" s="227">
        <v>500000</v>
      </c>
      <c r="M88" s="227">
        <v>500000</v>
      </c>
      <c r="N88" s="227">
        <v>500000</v>
      </c>
      <c r="O88" s="227">
        <v>500000</v>
      </c>
      <c r="P88" s="227">
        <v>500000</v>
      </c>
      <c r="Q88" s="227">
        <v>500000</v>
      </c>
      <c r="R88" s="227">
        <v>500000</v>
      </c>
      <c r="S88" s="227">
        <v>500000</v>
      </c>
      <c r="T88" s="227">
        <v>500000</v>
      </c>
      <c r="U88" s="227">
        <v>500000</v>
      </c>
      <c r="V88" s="227">
        <v>500000</v>
      </c>
      <c r="W88" s="227">
        <v>500000</v>
      </c>
      <c r="X88" s="227">
        <v>500000</v>
      </c>
      <c r="Y88" s="227">
        <v>500000</v>
      </c>
      <c r="Z88" s="227">
        <v>500000</v>
      </c>
      <c r="AA88" s="227">
        <v>500000</v>
      </c>
      <c r="AB88" s="227">
        <v>500000</v>
      </c>
      <c r="AC88" s="227">
        <v>500000</v>
      </c>
      <c r="AD88" s="227">
        <v>500000</v>
      </c>
      <c r="AE88" s="227">
        <v>500000</v>
      </c>
      <c r="AF88" s="227">
        <v>500000</v>
      </c>
      <c r="AG88" s="227">
        <v>500000</v>
      </c>
      <c r="AH88" s="227">
        <v>500000</v>
      </c>
      <c r="AI88" s="227">
        <v>500000</v>
      </c>
      <c r="AJ88" s="227">
        <v>500000</v>
      </c>
      <c r="AK88" s="227">
        <v>500000</v>
      </c>
      <c r="AL88" s="227">
        <v>500000</v>
      </c>
      <c r="AM88" s="227">
        <v>500000</v>
      </c>
      <c r="AN88" s="227">
        <v>500000</v>
      </c>
      <c r="AO88" s="227">
        <v>500000</v>
      </c>
      <c r="AP88" s="227">
        <v>500000</v>
      </c>
      <c r="AQ88" s="227">
        <v>500000</v>
      </c>
      <c r="AR88" s="227">
        <v>500000</v>
      </c>
      <c r="AS88" s="227">
        <v>500000</v>
      </c>
      <c r="AT88" s="227">
        <v>500000</v>
      </c>
      <c r="AU88" s="227">
        <v>500000</v>
      </c>
      <c r="AV88" s="227">
        <v>500000</v>
      </c>
      <c r="AW88" s="227">
        <v>500000</v>
      </c>
      <c r="AX88" s="227">
        <v>500000</v>
      </c>
      <c r="AY88" s="227">
        <v>500000</v>
      </c>
      <c r="AZ88" s="227">
        <v>500000</v>
      </c>
      <c r="BA88" s="227">
        <v>500000</v>
      </c>
    </row>
    <row r="89" spans="1:53">
      <c r="A89" s="227" t="s">
        <v>1019</v>
      </c>
      <c r="B89" s="227">
        <v>500000</v>
      </c>
      <c r="C89" s="227">
        <v>500000</v>
      </c>
      <c r="D89" s="227">
        <v>500000</v>
      </c>
      <c r="E89" s="227">
        <v>500000</v>
      </c>
      <c r="F89" s="227">
        <v>500000</v>
      </c>
      <c r="G89" s="227">
        <v>500000</v>
      </c>
      <c r="H89" s="227">
        <v>500000</v>
      </c>
      <c r="I89" s="227">
        <v>500000</v>
      </c>
      <c r="J89" s="227">
        <v>500000</v>
      </c>
      <c r="K89" s="227">
        <v>500000</v>
      </c>
      <c r="L89" s="227">
        <v>500000</v>
      </c>
      <c r="M89" s="227">
        <v>500000</v>
      </c>
      <c r="N89" s="227">
        <v>500000</v>
      </c>
      <c r="O89" s="227">
        <v>500000</v>
      </c>
      <c r="P89" s="227">
        <v>500000</v>
      </c>
      <c r="Q89" s="227">
        <v>500000</v>
      </c>
      <c r="R89" s="227">
        <v>500000</v>
      </c>
      <c r="S89" s="227">
        <v>500000</v>
      </c>
      <c r="T89" s="227">
        <v>500000</v>
      </c>
      <c r="U89" s="227">
        <v>500000</v>
      </c>
      <c r="V89" s="227">
        <v>500000</v>
      </c>
      <c r="W89" s="227">
        <v>500000</v>
      </c>
      <c r="X89" s="227">
        <v>500000</v>
      </c>
      <c r="Y89" s="227">
        <v>500000</v>
      </c>
      <c r="Z89" s="227">
        <v>500000</v>
      </c>
      <c r="AA89" s="227">
        <v>500000</v>
      </c>
      <c r="AB89" s="227">
        <v>500000</v>
      </c>
      <c r="AC89" s="227">
        <v>500000</v>
      </c>
      <c r="AD89" s="227">
        <v>500000</v>
      </c>
      <c r="AE89" s="227">
        <v>500000</v>
      </c>
      <c r="AF89" s="227">
        <v>500000</v>
      </c>
      <c r="AG89" s="227">
        <v>500000</v>
      </c>
      <c r="AH89" s="227">
        <v>500000</v>
      </c>
      <c r="AI89" s="227">
        <v>500000</v>
      </c>
      <c r="AJ89" s="227">
        <v>500000</v>
      </c>
      <c r="AK89" s="227">
        <v>500000</v>
      </c>
      <c r="AL89" s="227">
        <v>500000</v>
      </c>
      <c r="AM89" s="227">
        <v>500000</v>
      </c>
      <c r="AN89" s="227">
        <v>500000</v>
      </c>
      <c r="AO89" s="227">
        <v>500000</v>
      </c>
      <c r="AP89" s="227">
        <v>500000</v>
      </c>
      <c r="AQ89" s="227">
        <v>500000</v>
      </c>
      <c r="AR89" s="227">
        <v>500000</v>
      </c>
      <c r="AS89" s="227">
        <v>500000</v>
      </c>
      <c r="AT89" s="227">
        <v>500000</v>
      </c>
      <c r="AU89" s="227">
        <v>500000</v>
      </c>
      <c r="AV89" s="227">
        <v>500000</v>
      </c>
      <c r="AW89" s="227">
        <v>500000</v>
      </c>
      <c r="AX89" s="227">
        <v>500000</v>
      </c>
      <c r="AY89" s="227">
        <v>500000</v>
      </c>
      <c r="AZ89" s="227">
        <v>500000</v>
      </c>
      <c r="BA89" s="227">
        <v>500000</v>
      </c>
    </row>
    <row r="90" spans="1:53">
      <c r="A90" s="227" t="s">
        <v>1020</v>
      </c>
      <c r="B90" s="227">
        <v>50882427.530000001</v>
      </c>
      <c r="C90" s="227">
        <v>43807890</v>
      </c>
      <c r="D90" s="227">
        <v>46929243</v>
      </c>
      <c r="E90" s="227">
        <v>39927413</v>
      </c>
      <c r="F90" s="227">
        <v>43725576.07</v>
      </c>
      <c r="G90" s="227">
        <v>36436898</v>
      </c>
      <c r="H90" s="227">
        <v>38874303</v>
      </c>
      <c r="I90" s="227">
        <v>31119871</v>
      </c>
      <c r="J90" s="227">
        <v>32005107.620000001</v>
      </c>
      <c r="K90" s="227">
        <v>25165808</v>
      </c>
      <c r="L90" s="227">
        <v>29603222</v>
      </c>
      <c r="M90" s="227">
        <v>21598091</v>
      </c>
      <c r="N90" s="227">
        <v>24174742.690000001</v>
      </c>
      <c r="O90" s="227">
        <v>15657613</v>
      </c>
      <c r="P90" s="227">
        <v>18624177</v>
      </c>
      <c r="Q90" s="227">
        <v>11408986</v>
      </c>
      <c r="R90" s="227">
        <v>16471015.050000001</v>
      </c>
      <c r="S90" s="227">
        <v>10002941</v>
      </c>
      <c r="T90" s="227">
        <v>20687300</v>
      </c>
      <c r="U90" s="227">
        <v>11090996</v>
      </c>
      <c r="V90" s="227">
        <v>22313204.399999999</v>
      </c>
      <c r="W90" s="227">
        <v>12029351</v>
      </c>
      <c r="X90" s="227">
        <v>22738116</v>
      </c>
      <c r="Y90" s="227">
        <v>12889443</v>
      </c>
      <c r="Z90" s="227">
        <v>20710294.420000002</v>
      </c>
      <c r="AA90" s="227">
        <v>11588414</v>
      </c>
      <c r="AB90" s="227">
        <v>20590279</v>
      </c>
      <c r="AC90" s="227">
        <v>12114975</v>
      </c>
      <c r="AD90" s="227">
        <v>19729332.550000001</v>
      </c>
      <c r="AE90" s="227">
        <v>10913384</v>
      </c>
      <c r="AF90" s="227">
        <v>21598062</v>
      </c>
      <c r="AG90" s="227">
        <v>12403460</v>
      </c>
      <c r="AH90" s="227">
        <v>17344196.149999999</v>
      </c>
      <c r="AI90" s="227">
        <v>9470482</v>
      </c>
      <c r="AJ90" s="227">
        <v>18223375</v>
      </c>
      <c r="AK90" s="227">
        <v>9510294</v>
      </c>
      <c r="AL90" s="227">
        <v>13245952.359999999</v>
      </c>
      <c r="AM90" s="227">
        <v>9584954</v>
      </c>
      <c r="AN90" s="227">
        <v>15809512</v>
      </c>
      <c r="AO90" s="227">
        <v>9693235</v>
      </c>
      <c r="AP90" s="227">
        <v>15358480.92</v>
      </c>
      <c r="AQ90" s="227">
        <v>27369887</v>
      </c>
      <c r="AR90" s="227">
        <v>31379550</v>
      </c>
      <c r="AS90" s="227">
        <v>51118621</v>
      </c>
      <c r="AT90" s="227">
        <v>46146426.490000002</v>
      </c>
      <c r="AU90" s="227">
        <v>42040157</v>
      </c>
      <c r="AV90" s="227">
        <v>46745261</v>
      </c>
      <c r="AW90" s="227">
        <v>52322074</v>
      </c>
      <c r="AX90" s="227">
        <v>47754800</v>
      </c>
      <c r="AY90" s="227">
        <v>47334618</v>
      </c>
      <c r="AZ90" s="227">
        <v>51685458</v>
      </c>
      <c r="BA90" s="227">
        <v>55122381</v>
      </c>
    </row>
    <row r="91" spans="1:53">
      <c r="A91" s="227" t="s">
        <v>1021</v>
      </c>
      <c r="B91" s="227">
        <v>-1238529.01</v>
      </c>
      <c r="C91" s="227">
        <v>-1228283</v>
      </c>
      <c r="D91" s="227">
        <v>-1280699</v>
      </c>
      <c r="E91" s="227">
        <v>-1143356</v>
      </c>
      <c r="F91" s="227">
        <v>-318725.49</v>
      </c>
      <c r="G91" s="227">
        <v>-324790</v>
      </c>
      <c r="H91" s="227">
        <v>-330855</v>
      </c>
      <c r="I91" s="227">
        <v>-323656</v>
      </c>
      <c r="J91" s="227">
        <v>-329439.23</v>
      </c>
      <c r="K91" s="227">
        <v>-336423</v>
      </c>
      <c r="L91" s="227">
        <v>278738</v>
      </c>
      <c r="M91" s="227">
        <v>268048</v>
      </c>
      <c r="N91" s="227">
        <v>300240.55</v>
      </c>
      <c r="O91" s="227">
        <v>238182</v>
      </c>
      <c r="P91" s="227">
        <v>224170</v>
      </c>
      <c r="Q91" s="227">
        <v>246049</v>
      </c>
      <c r="R91" s="227">
        <v>236679.79</v>
      </c>
      <c r="S91" s="227">
        <v>227366</v>
      </c>
      <c r="T91" s="227">
        <v>219880</v>
      </c>
      <c r="U91" s="227">
        <v>226592</v>
      </c>
      <c r="V91" s="227">
        <v>217756.44</v>
      </c>
      <c r="W91" s="227">
        <v>210198</v>
      </c>
      <c r="X91" s="227">
        <v>208488</v>
      </c>
      <c r="Y91" s="227">
        <v>203434</v>
      </c>
      <c r="Z91" s="227">
        <v>194732.37</v>
      </c>
      <c r="AA91" s="227">
        <v>185934</v>
      </c>
      <c r="AB91" s="227">
        <v>181623</v>
      </c>
      <c r="AC91" s="227">
        <v>179575</v>
      </c>
      <c r="AD91" s="227">
        <v>173403.61</v>
      </c>
      <c r="AE91" s="227">
        <v>164063</v>
      </c>
      <c r="AF91" s="227">
        <v>161830</v>
      </c>
      <c r="AG91" s="227">
        <v>163192</v>
      </c>
      <c r="AH91" s="227">
        <v>163591.1</v>
      </c>
      <c r="AI91" s="227">
        <v>161890</v>
      </c>
      <c r="AJ91" s="227">
        <v>161387</v>
      </c>
      <c r="AK91" s="227">
        <v>159929</v>
      </c>
      <c r="AL91" s="227">
        <v>162342.9</v>
      </c>
      <c r="AM91" s="227">
        <v>160678</v>
      </c>
      <c r="AN91" s="227">
        <v>160344</v>
      </c>
      <c r="AO91" s="227">
        <v>236775</v>
      </c>
      <c r="AP91" s="227">
        <v>174997.6</v>
      </c>
      <c r="AQ91" s="227">
        <v>189964</v>
      </c>
      <c r="AR91" s="227">
        <v>187948</v>
      </c>
      <c r="AS91" s="227">
        <v>202903</v>
      </c>
      <c r="AT91" s="227">
        <v>161348.6</v>
      </c>
      <c r="AU91" s="227">
        <v>321263</v>
      </c>
      <c r="AV91" s="227">
        <v>173907</v>
      </c>
      <c r="AW91" s="227">
        <v>204863</v>
      </c>
      <c r="AX91" s="227">
        <v>161187</v>
      </c>
      <c r="AY91" s="227">
        <v>161187</v>
      </c>
      <c r="AZ91" s="227">
        <v>162559</v>
      </c>
      <c r="BA91" s="227">
        <v>223100</v>
      </c>
    </row>
    <row r="92" spans="1:53">
      <c r="A92" s="227" t="s">
        <v>1022</v>
      </c>
      <c r="B92" s="227">
        <v>-669657.28</v>
      </c>
      <c r="C92" s="227">
        <v>-669657</v>
      </c>
      <c r="D92" s="227">
        <v>-669657</v>
      </c>
      <c r="E92" s="227">
        <v>-669657</v>
      </c>
      <c r="F92" s="227">
        <v>-669657.28</v>
      </c>
      <c r="G92" s="227">
        <v>-669657</v>
      </c>
      <c r="H92" s="227">
        <v>-669657</v>
      </c>
      <c r="I92" s="227">
        <v>-669657</v>
      </c>
      <c r="J92" s="227">
        <v>-668455.42000000004</v>
      </c>
      <c r="K92" s="227">
        <v>-668455</v>
      </c>
      <c r="L92" s="227">
        <v>-47179</v>
      </c>
      <c r="M92" s="227">
        <v>-41343</v>
      </c>
      <c r="N92" s="227">
        <v>0</v>
      </c>
      <c r="O92" s="227">
        <v>0</v>
      </c>
      <c r="P92" s="227">
        <v>0</v>
      </c>
      <c r="Q92" s="227">
        <v>0</v>
      </c>
      <c r="R92" s="227">
        <v>0</v>
      </c>
      <c r="S92" s="227">
        <v>0</v>
      </c>
      <c r="T92" s="227">
        <v>0</v>
      </c>
      <c r="U92" s="227">
        <v>0</v>
      </c>
      <c r="V92" s="227">
        <v>0</v>
      </c>
      <c r="W92" s="227">
        <v>0</v>
      </c>
      <c r="X92" s="227">
        <v>0</v>
      </c>
      <c r="Y92" s="227">
        <v>0</v>
      </c>
      <c r="Z92" s="227">
        <v>0</v>
      </c>
      <c r="AA92" s="227">
        <v>0</v>
      </c>
      <c r="AB92" s="227">
        <v>0</v>
      </c>
      <c r="AC92" s="227">
        <v>0</v>
      </c>
      <c r="AD92" s="227">
        <v>0</v>
      </c>
      <c r="AE92" s="227">
        <v>0</v>
      </c>
      <c r="AF92" s="227">
        <v>0</v>
      </c>
      <c r="AG92" s="227">
        <v>0</v>
      </c>
      <c r="AH92" s="227">
        <v>0</v>
      </c>
      <c r="AI92" s="227">
        <v>0</v>
      </c>
      <c r="AJ92" s="227">
        <v>0</v>
      </c>
      <c r="AK92" s="227">
        <v>0</v>
      </c>
      <c r="AL92" s="227">
        <v>0</v>
      </c>
      <c r="AM92" s="227">
        <v>0</v>
      </c>
      <c r="AN92" s="227">
        <v>0</v>
      </c>
      <c r="AO92" s="227">
        <v>160824</v>
      </c>
      <c r="AP92" s="227">
        <v>161150.04999999999</v>
      </c>
      <c r="AQ92" s="227">
        <v>164794</v>
      </c>
      <c r="AR92" s="227">
        <v>165220</v>
      </c>
      <c r="AS92" s="227">
        <v>161616</v>
      </c>
      <c r="AT92" s="227">
        <v>161348.6</v>
      </c>
      <c r="AU92" s="227">
        <v>161351</v>
      </c>
      <c r="AV92" s="227">
        <v>161669</v>
      </c>
      <c r="AW92" s="227">
        <v>162007</v>
      </c>
      <c r="AX92" s="227">
        <v>161187</v>
      </c>
      <c r="AY92" s="227">
        <v>161187</v>
      </c>
      <c r="AZ92" s="227">
        <v>161187</v>
      </c>
      <c r="BA92" s="227">
        <v>61913</v>
      </c>
    </row>
    <row r="93" spans="1:53">
      <c r="A93" s="227" t="s">
        <v>1281</v>
      </c>
      <c r="B93" s="227">
        <v>0</v>
      </c>
      <c r="C93" s="227">
        <v>0</v>
      </c>
      <c r="D93" s="227">
        <v>0</v>
      </c>
      <c r="E93" s="227">
        <v>0</v>
      </c>
      <c r="F93" s="227">
        <v>0</v>
      </c>
      <c r="G93" s="227">
        <v>0</v>
      </c>
      <c r="H93" s="227">
        <v>0</v>
      </c>
      <c r="I93" s="227">
        <v>0</v>
      </c>
      <c r="J93" s="227">
        <v>0</v>
      </c>
      <c r="K93" s="227">
        <v>0</v>
      </c>
      <c r="L93" s="227">
        <v>0</v>
      </c>
      <c r="M93" s="227">
        <v>0</v>
      </c>
      <c r="N93" s="227">
        <v>0</v>
      </c>
      <c r="O93" s="227">
        <v>0</v>
      </c>
      <c r="P93" s="227">
        <v>0</v>
      </c>
      <c r="Q93" s="227">
        <v>0</v>
      </c>
      <c r="R93" s="227">
        <v>0</v>
      </c>
      <c r="S93" s="227">
        <v>0</v>
      </c>
      <c r="T93" s="227">
        <v>0</v>
      </c>
      <c r="U93" s="227">
        <v>0</v>
      </c>
      <c r="V93" s="227">
        <v>0</v>
      </c>
      <c r="W93" s="227">
        <v>0</v>
      </c>
      <c r="X93" s="227">
        <v>0</v>
      </c>
      <c r="Y93" s="227">
        <v>0</v>
      </c>
      <c r="Z93" s="227">
        <v>0</v>
      </c>
      <c r="AA93" s="227">
        <v>0</v>
      </c>
      <c r="AB93" s="227">
        <v>0</v>
      </c>
      <c r="AC93" s="227">
        <v>0</v>
      </c>
      <c r="AD93" s="227">
        <v>0</v>
      </c>
      <c r="AE93" s="227">
        <v>0</v>
      </c>
      <c r="AF93" s="227">
        <v>0</v>
      </c>
      <c r="AG93" s="227">
        <v>0</v>
      </c>
      <c r="AH93" s="227">
        <v>0</v>
      </c>
      <c r="AI93" s="227">
        <v>0</v>
      </c>
      <c r="AJ93" s="227">
        <v>0</v>
      </c>
      <c r="AK93" s="227">
        <v>0</v>
      </c>
      <c r="AL93" s="227">
        <v>0</v>
      </c>
      <c r="AM93" s="227">
        <v>0</v>
      </c>
      <c r="AN93" s="227">
        <v>0</v>
      </c>
      <c r="AO93" s="227">
        <v>0</v>
      </c>
      <c r="AP93" s="227">
        <v>0</v>
      </c>
      <c r="AQ93" s="227">
        <v>0</v>
      </c>
      <c r="AR93" s="227">
        <v>0</v>
      </c>
      <c r="AS93" s="227">
        <v>0</v>
      </c>
      <c r="AT93" s="227">
        <v>0</v>
      </c>
      <c r="AU93" s="227">
        <v>0</v>
      </c>
      <c r="AV93" s="227">
        <v>161669</v>
      </c>
      <c r="AW93" s="227">
        <v>0</v>
      </c>
      <c r="AX93" s="227">
        <v>0</v>
      </c>
      <c r="AY93" s="227">
        <v>0</v>
      </c>
      <c r="AZ93" s="227">
        <v>0</v>
      </c>
      <c r="BA93" s="227">
        <v>0</v>
      </c>
    </row>
    <row r="94" spans="1:53">
      <c r="A94" s="227" t="s">
        <v>1024</v>
      </c>
      <c r="B94" s="227">
        <v>-669657.28</v>
      </c>
      <c r="C94" s="227">
        <v>-669657</v>
      </c>
      <c r="D94" s="227">
        <v>-669657</v>
      </c>
      <c r="E94" s="227">
        <v>-669657</v>
      </c>
      <c r="F94" s="227">
        <v>-669657.28</v>
      </c>
      <c r="G94" s="227">
        <v>-669657</v>
      </c>
      <c r="H94" s="227">
        <v>-669657</v>
      </c>
      <c r="I94" s="227">
        <v>-669657</v>
      </c>
      <c r="J94" s="227">
        <v>-668455.42000000004</v>
      </c>
      <c r="K94" s="227">
        <v>-668455</v>
      </c>
      <c r="L94" s="227">
        <v>-47179</v>
      </c>
      <c r="M94" s="227">
        <v>-41343</v>
      </c>
      <c r="N94" s="227">
        <v>0</v>
      </c>
      <c r="O94" s="227">
        <v>0</v>
      </c>
      <c r="P94" s="227">
        <v>0</v>
      </c>
      <c r="Q94" s="227">
        <v>0</v>
      </c>
      <c r="R94" s="227">
        <v>0</v>
      </c>
      <c r="S94" s="227">
        <v>0</v>
      </c>
      <c r="T94" s="227">
        <v>0</v>
      </c>
      <c r="U94" s="227">
        <v>0</v>
      </c>
      <c r="V94" s="227">
        <v>0</v>
      </c>
      <c r="W94" s="227">
        <v>0</v>
      </c>
      <c r="X94" s="227">
        <v>0</v>
      </c>
      <c r="Y94" s="227">
        <v>0</v>
      </c>
      <c r="Z94" s="227">
        <v>0</v>
      </c>
      <c r="AA94" s="227">
        <v>0</v>
      </c>
      <c r="AB94" s="227">
        <v>0</v>
      </c>
      <c r="AC94" s="227">
        <v>0</v>
      </c>
      <c r="AD94" s="227">
        <v>0</v>
      </c>
      <c r="AE94" s="227">
        <v>0</v>
      </c>
      <c r="AF94" s="227">
        <v>0</v>
      </c>
      <c r="AG94" s="227">
        <v>0</v>
      </c>
      <c r="AH94" s="227">
        <v>0</v>
      </c>
      <c r="AI94" s="227">
        <v>0</v>
      </c>
      <c r="AJ94" s="227">
        <v>0</v>
      </c>
      <c r="AK94" s="227">
        <v>0</v>
      </c>
      <c r="AL94" s="227">
        <v>0</v>
      </c>
      <c r="AM94" s="227">
        <v>0</v>
      </c>
      <c r="AN94" s="227">
        <v>0</v>
      </c>
      <c r="AO94" s="227">
        <v>160824</v>
      </c>
      <c r="AP94" s="227">
        <v>161150.04999999999</v>
      </c>
      <c r="AQ94" s="227">
        <v>164794</v>
      </c>
      <c r="AR94" s="227">
        <v>165220</v>
      </c>
      <c r="AS94" s="227">
        <v>161616</v>
      </c>
      <c r="AT94" s="227">
        <v>161348.6</v>
      </c>
      <c r="AU94" s="227">
        <v>161351</v>
      </c>
      <c r="AV94" s="227">
        <v>0</v>
      </c>
      <c r="AW94" s="227">
        <v>162007</v>
      </c>
      <c r="AX94" s="227">
        <v>161187</v>
      </c>
      <c r="AY94" s="227">
        <v>161187</v>
      </c>
      <c r="AZ94" s="227">
        <v>161187</v>
      </c>
      <c r="BA94" s="227">
        <v>61913</v>
      </c>
    </row>
    <row r="95" spans="1:53">
      <c r="A95" s="227" t="s">
        <v>1293</v>
      </c>
      <c r="B95" s="227">
        <v>0</v>
      </c>
      <c r="C95" s="227">
        <v>0</v>
      </c>
      <c r="D95" s="227">
        <v>0</v>
      </c>
      <c r="E95" s="227">
        <v>0</v>
      </c>
      <c r="F95" s="227">
        <v>0</v>
      </c>
      <c r="G95" s="227">
        <v>0</v>
      </c>
      <c r="H95" s="227">
        <v>0</v>
      </c>
      <c r="I95" s="227">
        <v>0</v>
      </c>
      <c r="J95" s="227">
        <v>0</v>
      </c>
      <c r="K95" s="227">
        <v>0</v>
      </c>
      <c r="L95" s="227">
        <v>0</v>
      </c>
      <c r="M95" s="227">
        <v>0</v>
      </c>
      <c r="N95" s="227">
        <v>0</v>
      </c>
      <c r="O95" s="227">
        <v>0</v>
      </c>
      <c r="P95" s="227">
        <v>0</v>
      </c>
      <c r="Q95" s="227">
        <v>0</v>
      </c>
      <c r="R95" s="227">
        <v>0</v>
      </c>
      <c r="S95" s="227">
        <v>0</v>
      </c>
      <c r="T95" s="227">
        <v>0</v>
      </c>
      <c r="U95" s="227">
        <v>0</v>
      </c>
      <c r="V95" s="227">
        <v>0</v>
      </c>
      <c r="W95" s="227">
        <v>0</v>
      </c>
      <c r="X95" s="227">
        <v>0</v>
      </c>
      <c r="Y95" s="227">
        <v>0</v>
      </c>
      <c r="Z95" s="227">
        <v>0</v>
      </c>
      <c r="AA95" s="227">
        <v>0</v>
      </c>
      <c r="AB95" s="227">
        <v>0</v>
      </c>
      <c r="AC95" s="227">
        <v>0</v>
      </c>
      <c r="AD95" s="227">
        <v>0</v>
      </c>
      <c r="AE95" s="227">
        <v>0</v>
      </c>
      <c r="AF95" s="227">
        <v>0</v>
      </c>
      <c r="AG95" s="227">
        <v>0</v>
      </c>
      <c r="AH95" s="227">
        <v>0</v>
      </c>
      <c r="AI95" s="227">
        <v>0</v>
      </c>
      <c r="AJ95" s="227">
        <v>0</v>
      </c>
      <c r="AK95" s="227">
        <v>0</v>
      </c>
      <c r="AL95" s="227">
        <v>0</v>
      </c>
      <c r="AM95" s="227">
        <v>0</v>
      </c>
      <c r="AN95" s="227">
        <v>0</v>
      </c>
      <c r="AO95" s="227">
        <v>75951</v>
      </c>
      <c r="AP95" s="227">
        <v>13847.55</v>
      </c>
      <c r="AQ95" s="227">
        <v>25170</v>
      </c>
      <c r="AR95" s="227">
        <v>22728</v>
      </c>
      <c r="AS95" s="227">
        <v>41287</v>
      </c>
      <c r="AT95" s="227">
        <v>0</v>
      </c>
      <c r="AU95" s="227">
        <v>159912</v>
      </c>
      <c r="AV95" s="227">
        <v>12238</v>
      </c>
      <c r="AW95" s="227">
        <v>0</v>
      </c>
      <c r="AX95" s="227">
        <v>0</v>
      </c>
      <c r="AY95" s="227">
        <v>0</v>
      </c>
      <c r="AZ95" s="227">
        <v>0</v>
      </c>
      <c r="BA95" s="227">
        <v>0</v>
      </c>
    </row>
    <row r="96" spans="1:53">
      <c r="A96" s="227" t="s">
        <v>1026</v>
      </c>
      <c r="B96" s="227">
        <v>-568871.72</v>
      </c>
      <c r="C96" s="227">
        <v>-558626</v>
      </c>
      <c r="D96" s="227">
        <v>-611042</v>
      </c>
      <c r="E96" s="227">
        <v>-473699</v>
      </c>
      <c r="F96" s="227">
        <v>350931.79</v>
      </c>
      <c r="G96" s="227">
        <v>344867</v>
      </c>
      <c r="H96" s="227">
        <v>338802</v>
      </c>
      <c r="I96" s="227">
        <v>346001</v>
      </c>
      <c r="J96" s="227">
        <v>339016.19</v>
      </c>
      <c r="K96" s="227">
        <v>332032</v>
      </c>
      <c r="L96" s="227">
        <v>325917</v>
      </c>
      <c r="M96" s="227">
        <v>309391</v>
      </c>
      <c r="N96" s="227">
        <v>0</v>
      </c>
      <c r="O96" s="227">
        <v>0</v>
      </c>
      <c r="P96" s="227">
        <v>0</v>
      </c>
      <c r="Q96" s="227">
        <v>0</v>
      </c>
      <c r="R96" s="227">
        <v>0</v>
      </c>
      <c r="S96" s="227">
        <v>0</v>
      </c>
      <c r="T96" s="227">
        <v>0</v>
      </c>
      <c r="U96" s="227">
        <v>0</v>
      </c>
      <c r="V96" s="227">
        <v>0</v>
      </c>
      <c r="W96" s="227">
        <v>0</v>
      </c>
      <c r="X96" s="227">
        <v>0</v>
      </c>
      <c r="Y96" s="227">
        <v>0</v>
      </c>
      <c r="Z96" s="227">
        <v>0</v>
      </c>
      <c r="AA96" s="227">
        <v>0</v>
      </c>
      <c r="AB96" s="227">
        <v>0</v>
      </c>
      <c r="AC96" s="227">
        <v>0</v>
      </c>
      <c r="AD96" s="227">
        <v>0</v>
      </c>
      <c r="AE96" s="227">
        <v>0</v>
      </c>
      <c r="AF96" s="227">
        <v>161830</v>
      </c>
      <c r="AG96" s="227">
        <v>0</v>
      </c>
      <c r="AH96" s="227">
        <v>0</v>
      </c>
      <c r="AI96" s="227">
        <v>0</v>
      </c>
      <c r="AJ96" s="227">
        <v>0</v>
      </c>
      <c r="AK96" s="227">
        <v>0</v>
      </c>
      <c r="AL96" s="227">
        <v>0</v>
      </c>
      <c r="AM96" s="227">
        <v>0</v>
      </c>
      <c r="AN96" s="227">
        <v>0</v>
      </c>
      <c r="AO96" s="227">
        <v>0</v>
      </c>
      <c r="AP96" s="227">
        <v>0</v>
      </c>
      <c r="AQ96" s="227">
        <v>0</v>
      </c>
      <c r="AR96" s="227">
        <v>0</v>
      </c>
      <c r="AS96" s="227">
        <v>0</v>
      </c>
      <c r="AT96" s="227">
        <v>0</v>
      </c>
      <c r="AU96" s="227">
        <v>0</v>
      </c>
      <c r="AV96" s="227">
        <v>0</v>
      </c>
      <c r="AW96" s="227">
        <v>42856</v>
      </c>
      <c r="AX96" s="227">
        <v>0</v>
      </c>
      <c r="AY96" s="227">
        <v>0</v>
      </c>
      <c r="AZ96" s="227">
        <v>1372</v>
      </c>
      <c r="BA96" s="227">
        <v>161187</v>
      </c>
    </row>
    <row r="97" spans="1:53">
      <c r="A97" s="227" t="s">
        <v>1027</v>
      </c>
      <c r="B97" s="227">
        <v>75563983.959999993</v>
      </c>
      <c r="C97" s="227">
        <v>68499692</v>
      </c>
      <c r="D97" s="227">
        <v>71568629</v>
      </c>
      <c r="E97" s="227">
        <v>64643305</v>
      </c>
      <c r="F97" s="227">
        <v>69266099.109999999</v>
      </c>
      <c r="G97" s="227">
        <v>61971356</v>
      </c>
      <c r="H97" s="227">
        <v>64402696</v>
      </c>
      <c r="I97" s="227">
        <v>56641586</v>
      </c>
      <c r="J97" s="227">
        <v>57521039.810000002</v>
      </c>
      <c r="K97" s="227">
        <v>50674756</v>
      </c>
      <c r="L97" s="227">
        <v>55727331</v>
      </c>
      <c r="M97" s="227">
        <v>47711510</v>
      </c>
      <c r="N97" s="227">
        <v>50320354.649999999</v>
      </c>
      <c r="O97" s="227">
        <v>41787478</v>
      </c>
      <c r="P97" s="227">
        <v>44740030</v>
      </c>
      <c r="Q97" s="227">
        <v>37516223</v>
      </c>
      <c r="R97" s="227">
        <v>42568883.450000003</v>
      </c>
      <c r="S97" s="227">
        <v>36091495</v>
      </c>
      <c r="T97" s="227">
        <v>46768368</v>
      </c>
      <c r="U97" s="227">
        <v>37162959</v>
      </c>
      <c r="V97" s="227">
        <v>48376332.25</v>
      </c>
      <c r="W97" s="227">
        <v>38084920</v>
      </c>
      <c r="X97" s="227">
        <v>48791975</v>
      </c>
      <c r="Y97" s="227">
        <v>38938248</v>
      </c>
      <c r="Z97" s="227">
        <v>46750398.210000001</v>
      </c>
      <c r="AA97" s="227">
        <v>37619719</v>
      </c>
      <c r="AB97" s="227">
        <v>46617273</v>
      </c>
      <c r="AC97" s="227">
        <v>38139921</v>
      </c>
      <c r="AD97" s="227">
        <v>45748107.57</v>
      </c>
      <c r="AE97" s="227">
        <v>36922818</v>
      </c>
      <c r="AF97" s="227">
        <v>47605263</v>
      </c>
      <c r="AG97" s="227">
        <v>38412023</v>
      </c>
      <c r="AH97" s="227">
        <v>43353158.659999996</v>
      </c>
      <c r="AI97" s="227">
        <v>35477743</v>
      </c>
      <c r="AJ97" s="227">
        <v>44230133</v>
      </c>
      <c r="AK97" s="227">
        <v>35515594</v>
      </c>
      <c r="AL97" s="227">
        <v>39253666.670000002</v>
      </c>
      <c r="AM97" s="227">
        <v>35591003</v>
      </c>
      <c r="AN97" s="227">
        <v>41815227</v>
      </c>
      <c r="AO97" s="227">
        <v>35614442</v>
      </c>
      <c r="AP97" s="227">
        <v>41176258.030000001</v>
      </c>
      <c r="AQ97" s="227">
        <v>53068106</v>
      </c>
      <c r="AR97" s="227">
        <v>56952124</v>
      </c>
      <c r="AS97" s="227">
        <v>76660975</v>
      </c>
      <c r="AT97" s="227">
        <v>71611225.790000007</v>
      </c>
      <c r="AU97" s="227">
        <v>67500167</v>
      </c>
      <c r="AV97" s="227">
        <v>71983336</v>
      </c>
      <c r="AW97" s="227">
        <v>77534747</v>
      </c>
      <c r="AX97" s="227">
        <v>72923063</v>
      </c>
      <c r="AY97" s="227">
        <v>72502881</v>
      </c>
      <c r="AZ97" s="227">
        <v>76826611</v>
      </c>
      <c r="BA97" s="227">
        <v>80236212</v>
      </c>
    </row>
    <row r="98" spans="1:53">
      <c r="A98" s="227" t="s">
        <v>1028</v>
      </c>
      <c r="B98" s="227">
        <v>125383.38</v>
      </c>
      <c r="C98" s="227">
        <v>126878</v>
      </c>
      <c r="D98" s="227">
        <v>127839</v>
      </c>
      <c r="E98" s="227">
        <v>128407</v>
      </c>
      <c r="F98" s="227">
        <v>128070.52</v>
      </c>
      <c r="G98" s="227">
        <v>127117</v>
      </c>
      <c r="H98" s="227">
        <v>126688</v>
      </c>
      <c r="I98" s="227">
        <v>127016</v>
      </c>
      <c r="J98" s="227">
        <v>147540.96</v>
      </c>
      <c r="K98" s="227">
        <v>146267</v>
      </c>
      <c r="L98" s="227">
        <v>341297</v>
      </c>
      <c r="M98" s="227">
        <v>324256</v>
      </c>
      <c r="N98" s="227">
        <v>106433.07</v>
      </c>
      <c r="O98" s="227">
        <v>105036</v>
      </c>
      <c r="P98" s="227">
        <v>105625</v>
      </c>
      <c r="Q98" s="227">
        <v>139277</v>
      </c>
      <c r="R98" s="227">
        <v>139450.63</v>
      </c>
      <c r="S98" s="227">
        <v>133572</v>
      </c>
      <c r="T98" s="227">
        <v>116173</v>
      </c>
      <c r="U98" s="227">
        <v>116437</v>
      </c>
      <c r="V98" s="227">
        <v>116649.53</v>
      </c>
      <c r="W98" s="227">
        <v>109472</v>
      </c>
      <c r="X98" s="227">
        <v>110989</v>
      </c>
      <c r="Y98" s="227">
        <v>114221</v>
      </c>
      <c r="Z98" s="227">
        <v>114356.32</v>
      </c>
      <c r="AA98" s="227">
        <v>125326</v>
      </c>
      <c r="AB98" s="227">
        <v>132096</v>
      </c>
      <c r="AC98" s="227">
        <v>137534</v>
      </c>
      <c r="AD98" s="227">
        <v>144478.51999999999</v>
      </c>
      <c r="AE98" s="227">
        <v>160830</v>
      </c>
      <c r="AF98" s="227">
        <v>182497</v>
      </c>
      <c r="AG98" s="227">
        <v>191595</v>
      </c>
      <c r="AH98" s="227">
        <v>188692.64</v>
      </c>
      <c r="AI98" s="227">
        <v>274576</v>
      </c>
      <c r="AJ98" s="227">
        <v>251149</v>
      </c>
      <c r="AK98" s="227">
        <v>244865</v>
      </c>
      <c r="AL98" s="227">
        <v>209886.28</v>
      </c>
      <c r="AM98" s="227">
        <v>373907</v>
      </c>
      <c r="AN98" s="227">
        <v>334399</v>
      </c>
      <c r="AO98" s="227">
        <v>316972</v>
      </c>
      <c r="AP98" s="227">
        <v>303414.21000000002</v>
      </c>
      <c r="AQ98" s="227">
        <v>292407</v>
      </c>
      <c r="AR98" s="227">
        <v>263155</v>
      </c>
      <c r="AS98" s="227">
        <v>229325</v>
      </c>
      <c r="AT98" s="227">
        <v>199793.2</v>
      </c>
      <c r="AU98" s="227">
        <v>520342</v>
      </c>
      <c r="AV98" s="227">
        <v>512104</v>
      </c>
      <c r="AW98" s="227">
        <v>513522</v>
      </c>
      <c r="AX98" s="227">
        <v>512582</v>
      </c>
      <c r="AY98" s="227">
        <v>525818</v>
      </c>
      <c r="AZ98" s="227">
        <v>532129</v>
      </c>
      <c r="BA98" s="227">
        <v>506925</v>
      </c>
    </row>
    <row r="99" spans="1:53">
      <c r="A99" s="227" t="s">
        <v>1029</v>
      </c>
      <c r="B99" s="227">
        <v>75689367.340000004</v>
      </c>
      <c r="C99" s="227">
        <v>68626570</v>
      </c>
      <c r="D99" s="227">
        <v>71696468</v>
      </c>
      <c r="E99" s="227">
        <v>64771712</v>
      </c>
      <c r="F99" s="227">
        <v>69394169.620000005</v>
      </c>
      <c r="G99" s="227">
        <v>62098473</v>
      </c>
      <c r="H99" s="227">
        <v>64529384</v>
      </c>
      <c r="I99" s="227">
        <v>56768602</v>
      </c>
      <c r="J99" s="227">
        <v>57668580.770000003</v>
      </c>
      <c r="K99" s="227">
        <v>50821023</v>
      </c>
      <c r="L99" s="227">
        <v>56068628</v>
      </c>
      <c r="M99" s="227">
        <v>48035766</v>
      </c>
      <c r="N99" s="227">
        <v>50426787.719999999</v>
      </c>
      <c r="O99" s="227">
        <v>41892514</v>
      </c>
      <c r="P99" s="227">
        <v>44845655</v>
      </c>
      <c r="Q99" s="227">
        <v>37655500</v>
      </c>
      <c r="R99" s="227">
        <v>42708334.079999998</v>
      </c>
      <c r="S99" s="227">
        <v>36225067</v>
      </c>
      <c r="T99" s="227">
        <v>46884541</v>
      </c>
      <c r="U99" s="227">
        <v>37279396</v>
      </c>
      <c r="V99" s="227">
        <v>48492981.780000001</v>
      </c>
      <c r="W99" s="227">
        <v>38194392</v>
      </c>
      <c r="X99" s="227">
        <v>48902964</v>
      </c>
      <c r="Y99" s="227">
        <v>39052469</v>
      </c>
      <c r="Z99" s="227">
        <v>46864754.530000001</v>
      </c>
      <c r="AA99" s="227">
        <v>37745045</v>
      </c>
      <c r="AB99" s="227">
        <v>46749369</v>
      </c>
      <c r="AC99" s="227">
        <v>38277455</v>
      </c>
      <c r="AD99" s="227">
        <v>45892586.090000004</v>
      </c>
      <c r="AE99" s="227">
        <v>37083648</v>
      </c>
      <c r="AF99" s="227">
        <v>47787760</v>
      </c>
      <c r="AG99" s="227">
        <v>38603618</v>
      </c>
      <c r="AH99" s="227">
        <v>43541851.299999997</v>
      </c>
      <c r="AI99" s="227">
        <v>35752319</v>
      </c>
      <c r="AJ99" s="227">
        <v>44481282</v>
      </c>
      <c r="AK99" s="227">
        <v>35760459</v>
      </c>
      <c r="AL99" s="227">
        <v>39463552.939999998</v>
      </c>
      <c r="AM99" s="227">
        <v>35964910</v>
      </c>
      <c r="AN99" s="227">
        <v>42149626</v>
      </c>
      <c r="AO99" s="227">
        <v>35931414</v>
      </c>
      <c r="AP99" s="227">
        <v>41479672.240000002</v>
      </c>
      <c r="AQ99" s="227">
        <v>53360513</v>
      </c>
      <c r="AR99" s="227">
        <v>57215279</v>
      </c>
      <c r="AS99" s="227">
        <v>76890300</v>
      </c>
      <c r="AT99" s="227">
        <v>71811018.989999995</v>
      </c>
      <c r="AU99" s="227">
        <v>68020509</v>
      </c>
      <c r="AV99" s="227">
        <v>72495440</v>
      </c>
      <c r="AW99" s="227">
        <v>78048269</v>
      </c>
      <c r="AX99" s="227">
        <v>73435645</v>
      </c>
      <c r="AY99" s="227">
        <v>73028699</v>
      </c>
      <c r="AZ99" s="227">
        <v>77358740</v>
      </c>
      <c r="BA99" s="227">
        <v>80743137</v>
      </c>
    </row>
    <row r="100" spans="1:53">
      <c r="A100" s="227" t="s">
        <v>1030</v>
      </c>
      <c r="B100" s="227">
        <v>350170577.38999999</v>
      </c>
      <c r="C100" s="227">
        <v>353797415</v>
      </c>
      <c r="D100" s="227">
        <v>368074033</v>
      </c>
      <c r="E100" s="227">
        <v>374715388</v>
      </c>
      <c r="F100" s="227">
        <v>289669121.73000002</v>
      </c>
      <c r="G100" s="227">
        <v>283593134</v>
      </c>
      <c r="H100" s="227">
        <v>287607414</v>
      </c>
      <c r="I100" s="227">
        <v>296633567</v>
      </c>
      <c r="J100" s="227">
        <v>290504985.47000003</v>
      </c>
      <c r="K100" s="227">
        <v>291391509</v>
      </c>
      <c r="L100" s="227">
        <v>282764950</v>
      </c>
      <c r="M100" s="227">
        <v>286785132</v>
      </c>
      <c r="N100" s="227">
        <v>284067354.26999998</v>
      </c>
      <c r="O100" s="227">
        <v>279730933</v>
      </c>
      <c r="P100" s="227">
        <v>281350417</v>
      </c>
      <c r="Q100" s="227">
        <v>279146720</v>
      </c>
      <c r="R100" s="227">
        <v>275670350.56</v>
      </c>
      <c r="S100" s="227">
        <v>271502676</v>
      </c>
      <c r="T100" s="227">
        <v>270723624</v>
      </c>
      <c r="U100" s="227">
        <v>193570101</v>
      </c>
      <c r="V100" s="227">
        <v>181761273.16999999</v>
      </c>
      <c r="W100" s="227">
        <v>130767050</v>
      </c>
      <c r="X100" s="227">
        <v>130735323</v>
      </c>
      <c r="Y100" s="227">
        <v>138795265</v>
      </c>
      <c r="Z100" s="227">
        <v>126350563.02</v>
      </c>
      <c r="AA100" s="227">
        <v>121249605</v>
      </c>
      <c r="AB100" s="227">
        <v>130442684</v>
      </c>
      <c r="AC100" s="227">
        <v>115870137</v>
      </c>
      <c r="AD100" s="227">
        <v>112025710.31999999</v>
      </c>
      <c r="AE100" s="227">
        <v>101631195</v>
      </c>
      <c r="AF100" s="227">
        <v>108563023</v>
      </c>
      <c r="AG100" s="227">
        <v>116169497</v>
      </c>
      <c r="AH100" s="227">
        <v>100967897.19</v>
      </c>
      <c r="AI100" s="227">
        <v>85864900</v>
      </c>
      <c r="AJ100" s="227">
        <v>96163407</v>
      </c>
      <c r="AK100" s="227">
        <v>98238504</v>
      </c>
      <c r="AL100" s="227">
        <v>86672318.920000002</v>
      </c>
      <c r="AM100" s="227">
        <v>94872373</v>
      </c>
      <c r="AN100" s="227">
        <v>103430798</v>
      </c>
      <c r="AO100" s="227">
        <v>107984472</v>
      </c>
      <c r="AP100" s="227">
        <v>97457419.230000004</v>
      </c>
      <c r="AQ100" s="227">
        <v>109907730</v>
      </c>
      <c r="AR100" s="227">
        <v>113497129</v>
      </c>
      <c r="AS100" s="227">
        <v>132653066</v>
      </c>
      <c r="AT100" s="227">
        <v>125025725.23999999</v>
      </c>
      <c r="AU100" s="227">
        <v>123679472</v>
      </c>
      <c r="AV100" s="227">
        <v>131698054</v>
      </c>
      <c r="AW100" s="227">
        <v>137644241</v>
      </c>
      <c r="AX100" s="227">
        <v>128081289</v>
      </c>
      <c r="AY100" s="227">
        <v>127227370</v>
      </c>
      <c r="AZ100" s="227">
        <v>128951688</v>
      </c>
      <c r="BA100" s="227">
        <v>132680472</v>
      </c>
    </row>
    <row r="101" spans="1:53">
      <c r="A101" s="227"/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</row>
    <row r="102" spans="1:53">
      <c r="A102" s="227"/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</row>
    <row r="103" spans="1:53">
      <c r="A103" s="227"/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</row>
    <row r="104" spans="1:53">
      <c r="A104" s="227"/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</row>
    <row r="105" spans="1:53">
      <c r="AZ105" s="163"/>
    </row>
    <row r="106" spans="1:53">
      <c r="AZ106" s="163"/>
    </row>
    <row r="107" spans="1:53">
      <c r="AZ107" s="163"/>
    </row>
    <row r="108" spans="1:53">
      <c r="AZ108" s="163"/>
    </row>
    <row r="109" spans="1:53">
      <c r="AZ109" s="163"/>
    </row>
    <row r="110" spans="1:53">
      <c r="AZ110" s="163"/>
    </row>
    <row r="111" spans="1:53">
      <c r="AZ111" s="163"/>
    </row>
    <row r="112" spans="1:53">
      <c r="AZ112" s="163"/>
    </row>
    <row r="113" spans="1:68">
      <c r="AZ113" s="163"/>
    </row>
    <row r="114" spans="1:68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</row>
    <row r="115" spans="1:68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</row>
    <row r="116" spans="1:68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</row>
    <row r="117" spans="1:68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</row>
    <row r="118" spans="1:68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</row>
    <row r="119" spans="1:68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</row>
    <row r="120" spans="1:68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</row>
    <row r="121" spans="1:68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</row>
    <row r="122" spans="1:68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</row>
    <row r="123" spans="1:68" s="163" customFormat="1">
      <c r="A123" s="164" t="s">
        <v>29</v>
      </c>
      <c r="B123" s="163">
        <f>+B43+B49+B51</f>
        <v>39499207.079999998</v>
      </c>
      <c r="C123" s="163">
        <f t="shared" ref="C123:BA123" si="0">+C43+C49+C51</f>
        <v>49628647</v>
      </c>
      <c r="D123" s="163">
        <f t="shared" si="0"/>
        <v>59380373</v>
      </c>
      <c r="E123" s="163">
        <f t="shared" si="0"/>
        <v>60565763</v>
      </c>
      <c r="F123" s="163">
        <f t="shared" si="0"/>
        <v>49361923.93</v>
      </c>
      <c r="G123" s="163">
        <f t="shared" si="0"/>
        <v>37857453</v>
      </c>
      <c r="H123" s="163">
        <f t="shared" si="0"/>
        <v>15548751</v>
      </c>
      <c r="I123" s="163">
        <f t="shared" si="0"/>
        <v>15201785</v>
      </c>
      <c r="J123" s="163">
        <f t="shared" si="0"/>
        <v>21075352.060000002</v>
      </c>
      <c r="K123" s="163">
        <f t="shared" si="0"/>
        <v>33471749</v>
      </c>
      <c r="L123" s="163">
        <f t="shared" si="0"/>
        <v>24584960</v>
      </c>
      <c r="M123" s="163">
        <f t="shared" si="0"/>
        <v>14458092</v>
      </c>
      <c r="N123" s="163">
        <f t="shared" si="0"/>
        <v>23564479.760000002</v>
      </c>
      <c r="O123" s="163">
        <f t="shared" si="0"/>
        <v>31524969</v>
      </c>
      <c r="P123" s="163">
        <f t="shared" si="0"/>
        <v>23301366</v>
      </c>
      <c r="Q123" s="163">
        <f t="shared" si="0"/>
        <v>14692170</v>
      </c>
      <c r="R123" s="163">
        <f t="shared" si="0"/>
        <v>21701861.649999999</v>
      </c>
      <c r="S123" s="163">
        <f t="shared" si="0"/>
        <v>26387328</v>
      </c>
      <c r="T123" s="163">
        <f t="shared" si="0"/>
        <v>15838995</v>
      </c>
      <c r="U123" s="163">
        <f t="shared" si="0"/>
        <v>10767810</v>
      </c>
      <c r="V123" s="163">
        <f t="shared" si="0"/>
        <v>12855626.859999999</v>
      </c>
      <c r="W123" s="163">
        <f t="shared" si="0"/>
        <v>14875328</v>
      </c>
      <c r="X123" s="163">
        <f t="shared" si="0"/>
        <v>6997961</v>
      </c>
      <c r="Y123" s="163">
        <f t="shared" si="0"/>
        <v>6877381</v>
      </c>
      <c r="Z123" s="163">
        <f t="shared" si="0"/>
        <v>6227880.6200000001</v>
      </c>
      <c r="AA123" s="163">
        <f t="shared" si="0"/>
        <v>9424363</v>
      </c>
      <c r="AB123" s="163">
        <f t="shared" si="0"/>
        <v>6430536</v>
      </c>
      <c r="AC123" s="163">
        <f t="shared" si="0"/>
        <v>6428315</v>
      </c>
      <c r="AD123" s="163">
        <f t="shared" si="0"/>
        <v>12959658.76</v>
      </c>
      <c r="AE123" s="163">
        <f t="shared" si="0"/>
        <v>7975455</v>
      </c>
      <c r="AF123" s="163">
        <f t="shared" si="0"/>
        <v>6970169</v>
      </c>
      <c r="AG123" s="163">
        <f t="shared" si="0"/>
        <v>10943746</v>
      </c>
      <c r="AH123" s="163">
        <f t="shared" si="0"/>
        <v>8461950.1099999994</v>
      </c>
      <c r="AI123" s="163">
        <f t="shared" si="0"/>
        <v>8463638</v>
      </c>
      <c r="AJ123" s="163">
        <f t="shared" si="0"/>
        <v>9473542</v>
      </c>
      <c r="AK123" s="163">
        <f t="shared" si="0"/>
        <v>5458268</v>
      </c>
      <c r="AL123" s="163">
        <f t="shared" si="0"/>
        <v>5469182.9500000002</v>
      </c>
      <c r="AM123" s="163">
        <f t="shared" si="0"/>
        <v>18021117</v>
      </c>
      <c r="AN123" s="163">
        <f t="shared" si="0"/>
        <v>16243482</v>
      </c>
      <c r="AO123" s="163">
        <f t="shared" si="0"/>
        <v>15735569</v>
      </c>
      <c r="AP123" s="163">
        <f t="shared" si="0"/>
        <v>15861522.960000001</v>
      </c>
      <c r="AQ123" s="163">
        <f t="shared" si="0"/>
        <v>4425685</v>
      </c>
      <c r="AR123" s="163">
        <f t="shared" si="0"/>
        <v>463214</v>
      </c>
      <c r="AS123" s="163">
        <f t="shared" si="0"/>
        <v>462367</v>
      </c>
      <c r="AT123" s="163">
        <f t="shared" si="0"/>
        <v>476439.9</v>
      </c>
      <c r="AU123" s="163">
        <f t="shared" si="0"/>
        <v>479004</v>
      </c>
      <c r="AV123" s="163">
        <f t="shared" si="0"/>
        <v>3923078</v>
      </c>
      <c r="AW123" s="163">
        <f t="shared" si="0"/>
        <v>4093522</v>
      </c>
      <c r="AX123" s="163">
        <f t="shared" si="0"/>
        <v>7524019</v>
      </c>
      <c r="AY123" s="163">
        <f t="shared" si="0"/>
        <v>7218377</v>
      </c>
      <c r="AZ123" s="163">
        <f t="shared" si="0"/>
        <v>4350650</v>
      </c>
      <c r="BA123" s="163">
        <f t="shared" si="0"/>
        <v>354800</v>
      </c>
    </row>
    <row r="124" spans="1:68" s="163" customFormat="1">
      <c r="A124" s="164" t="s">
        <v>30</v>
      </c>
      <c r="B124" s="163">
        <f>+B68</f>
        <v>127451682.01000001</v>
      </c>
      <c r="C124" s="163">
        <f t="shared" ref="C124:BA124" si="1">+C68</f>
        <v>126529626</v>
      </c>
      <c r="D124" s="163">
        <f t="shared" si="1"/>
        <v>119427088</v>
      </c>
      <c r="E124" s="163">
        <f t="shared" si="1"/>
        <v>174744582</v>
      </c>
      <c r="F124" s="163">
        <f t="shared" si="1"/>
        <v>69171920.040000007</v>
      </c>
      <c r="G124" s="163">
        <f t="shared" si="1"/>
        <v>84487068</v>
      </c>
      <c r="H124" s="163">
        <f t="shared" si="1"/>
        <v>85895430</v>
      </c>
      <c r="I124" s="163">
        <f t="shared" si="1"/>
        <v>92020550</v>
      </c>
      <c r="J124" s="163">
        <f t="shared" si="1"/>
        <v>155545766.88</v>
      </c>
      <c r="K124" s="163">
        <f t="shared" si="1"/>
        <v>94005109</v>
      </c>
      <c r="L124" s="163">
        <f t="shared" si="1"/>
        <v>92408401</v>
      </c>
      <c r="M124" s="163">
        <f t="shared" si="1"/>
        <v>160339518</v>
      </c>
      <c r="N124" s="163">
        <f t="shared" si="1"/>
        <v>100101849.68000001</v>
      </c>
      <c r="O124" s="163">
        <f t="shared" si="1"/>
        <v>91151037</v>
      </c>
      <c r="P124" s="163">
        <f t="shared" si="1"/>
        <v>90543063</v>
      </c>
      <c r="Q124" s="163">
        <f t="shared" si="1"/>
        <v>90813720</v>
      </c>
      <c r="R124" s="163">
        <f t="shared" si="1"/>
        <v>87273400.140000001</v>
      </c>
      <c r="S124" s="163">
        <f t="shared" si="1"/>
        <v>80887282</v>
      </c>
      <c r="T124" s="163">
        <f t="shared" si="1"/>
        <v>76048793</v>
      </c>
      <c r="U124" s="163">
        <f t="shared" si="1"/>
        <v>51726858</v>
      </c>
      <c r="V124" s="163">
        <f t="shared" si="1"/>
        <v>52576667.380000003</v>
      </c>
      <c r="W124" s="163">
        <f t="shared" si="1"/>
        <v>33625926</v>
      </c>
      <c r="X124" s="163">
        <f t="shared" si="1"/>
        <v>33765092</v>
      </c>
      <c r="Y124" s="163">
        <f t="shared" si="1"/>
        <v>33696088</v>
      </c>
      <c r="Z124" s="163">
        <f t="shared" si="1"/>
        <v>34478291.369999997</v>
      </c>
      <c r="AA124" s="163">
        <f t="shared" si="1"/>
        <v>36570416</v>
      </c>
      <c r="AB124" s="163">
        <f t="shared" si="1"/>
        <v>36581776</v>
      </c>
      <c r="AC124" s="163">
        <f t="shared" si="1"/>
        <v>15232719</v>
      </c>
      <c r="AD124" s="163">
        <f t="shared" si="1"/>
        <v>15354770.699999999</v>
      </c>
      <c r="AE124" s="163">
        <f t="shared" si="1"/>
        <v>13329151</v>
      </c>
      <c r="AF124" s="163">
        <f t="shared" si="1"/>
        <v>13205810</v>
      </c>
      <c r="AG124" s="163">
        <f t="shared" si="1"/>
        <v>12648908</v>
      </c>
      <c r="AH124" s="163">
        <f t="shared" si="1"/>
        <v>11887812.970000001</v>
      </c>
      <c r="AI124" s="163">
        <f t="shared" si="1"/>
        <v>11387566</v>
      </c>
      <c r="AJ124" s="163">
        <f t="shared" si="1"/>
        <v>13757703</v>
      </c>
      <c r="AK124" s="163">
        <f t="shared" si="1"/>
        <v>16378632</v>
      </c>
      <c r="AL124" s="163">
        <f t="shared" si="1"/>
        <v>16536660.68</v>
      </c>
      <c r="AM124" s="163">
        <f t="shared" si="1"/>
        <v>15417719</v>
      </c>
      <c r="AN124" s="163">
        <f t="shared" si="1"/>
        <v>20351609</v>
      </c>
      <c r="AO124" s="163">
        <f t="shared" si="1"/>
        <v>20498739</v>
      </c>
      <c r="AP124" s="163">
        <f t="shared" si="1"/>
        <v>20422053.920000002</v>
      </c>
      <c r="AQ124" s="163">
        <f t="shared" si="1"/>
        <v>31913700</v>
      </c>
      <c r="AR124" s="163">
        <f t="shared" si="1"/>
        <v>36320084</v>
      </c>
      <c r="AS124" s="163">
        <f t="shared" si="1"/>
        <v>35948687</v>
      </c>
      <c r="AT124" s="163">
        <f t="shared" si="1"/>
        <v>36580737.119999997</v>
      </c>
      <c r="AU124" s="163">
        <f t="shared" si="1"/>
        <v>37192178</v>
      </c>
      <c r="AV124" s="163">
        <f t="shared" si="1"/>
        <v>36741000</v>
      </c>
      <c r="AW124" s="163">
        <f t="shared" si="1"/>
        <v>37031553</v>
      </c>
      <c r="AX124" s="163">
        <f t="shared" si="1"/>
        <v>29774426</v>
      </c>
      <c r="AY124" s="163">
        <f t="shared" si="1"/>
        <v>26135018</v>
      </c>
      <c r="AZ124" s="163">
        <f t="shared" si="1"/>
        <v>26260948</v>
      </c>
      <c r="BA124" s="163">
        <f t="shared" si="1"/>
        <v>0</v>
      </c>
    </row>
    <row r="125" spans="1:68" s="165" customFormat="1">
      <c r="A125" s="164" t="s">
        <v>31</v>
      </c>
      <c r="B125" s="165">
        <f>SUM(B123:B124)</f>
        <v>166950889.09</v>
      </c>
      <c r="C125" s="165">
        <f t="shared" ref="C125:BA125" si="2">SUM(C123:C124)</f>
        <v>176158273</v>
      </c>
      <c r="D125" s="165">
        <f t="shared" si="2"/>
        <v>178807461</v>
      </c>
      <c r="E125" s="165">
        <f t="shared" si="2"/>
        <v>235310345</v>
      </c>
      <c r="F125" s="165">
        <f t="shared" si="2"/>
        <v>118533843.97</v>
      </c>
      <c r="G125" s="165">
        <f t="shared" si="2"/>
        <v>122344521</v>
      </c>
      <c r="H125" s="165">
        <f t="shared" si="2"/>
        <v>101444181</v>
      </c>
      <c r="I125" s="165">
        <f t="shared" si="2"/>
        <v>107222335</v>
      </c>
      <c r="J125" s="165">
        <f t="shared" si="2"/>
        <v>176621118.94</v>
      </c>
      <c r="K125" s="165">
        <f t="shared" si="2"/>
        <v>127476858</v>
      </c>
      <c r="L125" s="165">
        <f t="shared" si="2"/>
        <v>116993361</v>
      </c>
      <c r="M125" s="165">
        <f t="shared" si="2"/>
        <v>174797610</v>
      </c>
      <c r="N125" s="165">
        <f t="shared" si="2"/>
        <v>123666329.44000001</v>
      </c>
      <c r="O125" s="165">
        <f t="shared" si="2"/>
        <v>122676006</v>
      </c>
      <c r="P125" s="165">
        <f t="shared" si="2"/>
        <v>113844429</v>
      </c>
      <c r="Q125" s="165">
        <f t="shared" si="2"/>
        <v>105505890</v>
      </c>
      <c r="R125" s="165">
        <f t="shared" si="2"/>
        <v>108975261.78999999</v>
      </c>
      <c r="S125" s="165">
        <f t="shared" si="2"/>
        <v>107274610</v>
      </c>
      <c r="T125" s="165">
        <f t="shared" si="2"/>
        <v>91887788</v>
      </c>
      <c r="U125" s="165">
        <f t="shared" si="2"/>
        <v>62494668</v>
      </c>
      <c r="V125" s="165">
        <f t="shared" si="2"/>
        <v>65432294.240000002</v>
      </c>
      <c r="W125" s="165">
        <f t="shared" si="2"/>
        <v>48501254</v>
      </c>
      <c r="X125" s="165">
        <f t="shared" si="2"/>
        <v>40763053</v>
      </c>
      <c r="Y125" s="165">
        <f t="shared" si="2"/>
        <v>40573469</v>
      </c>
      <c r="Z125" s="165">
        <f t="shared" si="2"/>
        <v>40706171.989999995</v>
      </c>
      <c r="AA125" s="165">
        <f t="shared" si="2"/>
        <v>45994779</v>
      </c>
      <c r="AB125" s="165">
        <f t="shared" si="2"/>
        <v>43012312</v>
      </c>
      <c r="AC125" s="165">
        <f t="shared" si="2"/>
        <v>21661034</v>
      </c>
      <c r="AD125" s="165">
        <f t="shared" si="2"/>
        <v>28314429.460000001</v>
      </c>
      <c r="AE125" s="165">
        <f t="shared" si="2"/>
        <v>21304606</v>
      </c>
      <c r="AF125" s="165">
        <f t="shared" si="2"/>
        <v>20175979</v>
      </c>
      <c r="AG125" s="165">
        <f t="shared" si="2"/>
        <v>23592654</v>
      </c>
      <c r="AH125" s="165">
        <f t="shared" si="2"/>
        <v>20349763.079999998</v>
      </c>
      <c r="AI125" s="165">
        <f t="shared" si="2"/>
        <v>19851204</v>
      </c>
      <c r="AJ125" s="165">
        <f t="shared" si="2"/>
        <v>23231245</v>
      </c>
      <c r="AK125" s="165">
        <f t="shared" si="2"/>
        <v>21836900</v>
      </c>
      <c r="AL125" s="165">
        <f t="shared" si="2"/>
        <v>22005843.629999999</v>
      </c>
      <c r="AM125" s="165">
        <f t="shared" si="2"/>
        <v>33438836</v>
      </c>
      <c r="AN125" s="165">
        <f t="shared" si="2"/>
        <v>36595091</v>
      </c>
      <c r="AO125" s="165">
        <f t="shared" si="2"/>
        <v>36234308</v>
      </c>
      <c r="AP125" s="165">
        <f t="shared" si="2"/>
        <v>36283576.880000003</v>
      </c>
      <c r="AQ125" s="165">
        <f t="shared" si="2"/>
        <v>36339385</v>
      </c>
      <c r="AR125" s="165">
        <f t="shared" si="2"/>
        <v>36783298</v>
      </c>
      <c r="AS125" s="165">
        <f t="shared" si="2"/>
        <v>36411054</v>
      </c>
      <c r="AT125" s="165">
        <f t="shared" si="2"/>
        <v>37057177.019999996</v>
      </c>
      <c r="AU125" s="165">
        <f t="shared" si="2"/>
        <v>37671182</v>
      </c>
      <c r="AV125" s="165">
        <f t="shared" si="2"/>
        <v>40664078</v>
      </c>
      <c r="AW125" s="165">
        <f t="shared" si="2"/>
        <v>41125075</v>
      </c>
      <c r="AX125" s="165">
        <f t="shared" si="2"/>
        <v>37298445</v>
      </c>
      <c r="AY125" s="165">
        <f t="shared" si="2"/>
        <v>33353395</v>
      </c>
      <c r="AZ125" s="165">
        <f t="shared" si="2"/>
        <v>30611598</v>
      </c>
      <c r="BA125" s="165">
        <f t="shared" si="2"/>
        <v>354800</v>
      </c>
    </row>
    <row r="126" spans="1:68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</row>
    <row r="127" spans="1:68">
      <c r="A127" s="5" t="s">
        <v>32</v>
      </c>
    </row>
    <row r="128" spans="1:68" s="3" customFormat="1">
      <c r="A128" s="227" t="s">
        <v>33</v>
      </c>
      <c r="B128" s="227" t="s">
        <v>1031</v>
      </c>
      <c r="C128" s="227" t="s">
        <v>939</v>
      </c>
      <c r="D128" s="227" t="s">
        <v>27</v>
      </c>
      <c r="E128" s="227" t="s">
        <v>26</v>
      </c>
      <c r="F128" s="227" t="s">
        <v>40</v>
      </c>
      <c r="G128" s="227" t="s">
        <v>24</v>
      </c>
      <c r="H128" s="227" t="s">
        <v>23</v>
      </c>
      <c r="I128" s="227" t="s">
        <v>22</v>
      </c>
      <c r="J128" s="227" t="s">
        <v>39</v>
      </c>
      <c r="K128" s="227" t="s">
        <v>20</v>
      </c>
      <c r="L128" s="227" t="s">
        <v>19</v>
      </c>
      <c r="M128" s="227" t="s">
        <v>18</v>
      </c>
      <c r="N128" s="227" t="s">
        <v>38</v>
      </c>
      <c r="O128" s="227" t="s">
        <v>16</v>
      </c>
      <c r="P128" s="227" t="s">
        <v>15</v>
      </c>
      <c r="Q128" s="227" t="s">
        <v>14</v>
      </c>
      <c r="R128" s="227" t="s">
        <v>37</v>
      </c>
      <c r="S128" s="227" t="s">
        <v>12</v>
      </c>
      <c r="T128" s="227" t="s">
        <v>11</v>
      </c>
      <c r="U128" s="227" t="s">
        <v>10</v>
      </c>
      <c r="V128" s="227" t="s">
        <v>36</v>
      </c>
      <c r="W128" s="227" t="s">
        <v>8</v>
      </c>
      <c r="X128" s="227" t="s">
        <v>7</v>
      </c>
      <c r="Y128" s="227" t="s">
        <v>6</v>
      </c>
      <c r="Z128" s="227" t="s">
        <v>35</v>
      </c>
      <c r="AA128" s="227" t="s">
        <v>4</v>
      </c>
      <c r="AB128" s="227" t="s">
        <v>3</v>
      </c>
      <c r="AC128" s="227" t="s">
        <v>2</v>
      </c>
      <c r="AD128" s="227" t="s">
        <v>34</v>
      </c>
      <c r="AE128" s="227" t="s">
        <v>865</v>
      </c>
      <c r="AF128" s="227" t="s">
        <v>864</v>
      </c>
      <c r="AG128" s="227" t="s">
        <v>863</v>
      </c>
      <c r="AH128" s="227" t="s">
        <v>870</v>
      </c>
      <c r="AI128" s="227" t="s">
        <v>861</v>
      </c>
      <c r="AJ128" s="227" t="s">
        <v>860</v>
      </c>
      <c r="AK128" s="227" t="s">
        <v>859</v>
      </c>
      <c r="AL128" s="227" t="s">
        <v>869</v>
      </c>
      <c r="AM128" s="227" t="s">
        <v>857</v>
      </c>
      <c r="AN128" s="227" t="s">
        <v>856</v>
      </c>
      <c r="AO128" s="227" t="s">
        <v>855</v>
      </c>
      <c r="AP128" s="227" t="s">
        <v>868</v>
      </c>
      <c r="AQ128" s="227" t="s">
        <v>853</v>
      </c>
      <c r="AR128" s="227" t="s">
        <v>852</v>
      </c>
      <c r="AS128" s="227" t="s">
        <v>851</v>
      </c>
      <c r="AT128" s="227" t="s">
        <v>867</v>
      </c>
      <c r="AU128" s="227" t="s">
        <v>849</v>
      </c>
      <c r="AV128" s="227" t="s">
        <v>848</v>
      </c>
      <c r="AW128" s="227" t="s">
        <v>847</v>
      </c>
      <c r="AX128" s="227" t="s">
        <v>866</v>
      </c>
      <c r="AY128" s="227" t="s">
        <v>845</v>
      </c>
      <c r="AZ128" s="227" t="s">
        <v>844</v>
      </c>
      <c r="BA128" s="227" t="s">
        <v>843</v>
      </c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</row>
    <row r="129" spans="1:68">
      <c r="A129" s="227" t="s">
        <v>1032</v>
      </c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  <c r="AY129" s="227"/>
      <c r="AZ129" s="227"/>
      <c r="BA129" s="227"/>
    </row>
    <row r="130" spans="1:68">
      <c r="A130" s="227" t="s">
        <v>1033</v>
      </c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</row>
    <row r="131" spans="1:68">
      <c r="A131" s="227" t="s">
        <v>1034</v>
      </c>
      <c r="B131" s="227">
        <v>46073970.289999999</v>
      </c>
      <c r="C131" s="227">
        <v>41715008</v>
      </c>
      <c r="D131" s="227">
        <v>42255889</v>
      </c>
      <c r="E131" s="227">
        <v>42845398</v>
      </c>
      <c r="F131" s="227">
        <v>48817665.240000002</v>
      </c>
      <c r="G131" s="227">
        <v>44732915</v>
      </c>
      <c r="H131" s="227">
        <v>44081425</v>
      </c>
      <c r="I131" s="227">
        <v>43261680</v>
      </c>
      <c r="J131" s="227">
        <v>44584462.159999996</v>
      </c>
      <c r="K131" s="227">
        <v>42110008</v>
      </c>
      <c r="L131" s="227">
        <v>42227959</v>
      </c>
      <c r="M131" s="227">
        <v>40933418</v>
      </c>
      <c r="N131" s="227">
        <v>41205476.350000001</v>
      </c>
      <c r="O131" s="227">
        <v>38579765</v>
      </c>
      <c r="P131" s="227">
        <v>39078539</v>
      </c>
      <c r="Q131" s="227">
        <v>38858020</v>
      </c>
      <c r="R131" s="227">
        <v>41319477.560000002</v>
      </c>
      <c r="S131" s="227">
        <v>37095716</v>
      </c>
      <c r="T131" s="227">
        <v>36482405</v>
      </c>
      <c r="U131" s="227">
        <v>37252268</v>
      </c>
      <c r="V131" s="227">
        <v>39784311.549999997</v>
      </c>
      <c r="W131" s="227">
        <v>36778208</v>
      </c>
      <c r="X131" s="227">
        <v>38134686</v>
      </c>
      <c r="Y131" s="227">
        <v>40579235</v>
      </c>
      <c r="Z131" s="227">
        <v>40462026.130000003</v>
      </c>
      <c r="AA131" s="227">
        <v>35489886</v>
      </c>
      <c r="AB131" s="227">
        <v>36677727</v>
      </c>
      <c r="AC131" s="227">
        <v>36699408</v>
      </c>
      <c r="AD131" s="227">
        <v>35822452.640000001</v>
      </c>
      <c r="AE131" s="227">
        <v>33476521</v>
      </c>
      <c r="AF131" s="227">
        <v>36007459</v>
      </c>
      <c r="AG131" s="227">
        <v>37491938</v>
      </c>
      <c r="AH131" s="227">
        <v>38181843.93</v>
      </c>
      <c r="AI131" s="227">
        <v>33721185</v>
      </c>
      <c r="AJ131" s="227">
        <v>34487686</v>
      </c>
      <c r="AK131" s="227">
        <v>35177585</v>
      </c>
      <c r="AL131" s="227">
        <v>33165725.5</v>
      </c>
      <c r="AM131" s="227">
        <v>31013783</v>
      </c>
      <c r="AN131" s="227">
        <v>31110106</v>
      </c>
      <c r="AO131" s="227">
        <v>31147620</v>
      </c>
      <c r="AP131" s="227">
        <v>30149752.34</v>
      </c>
      <c r="AQ131" s="227">
        <v>27642168</v>
      </c>
      <c r="AR131" s="227">
        <v>26523085</v>
      </c>
      <c r="AS131" s="227">
        <v>26964600</v>
      </c>
      <c r="AT131" s="227">
        <v>25983507.59</v>
      </c>
      <c r="AU131" s="227">
        <v>24970700</v>
      </c>
      <c r="AV131" s="227">
        <v>25197649</v>
      </c>
      <c r="AW131" s="227">
        <v>26299969</v>
      </c>
      <c r="AX131" s="227">
        <v>26270345</v>
      </c>
      <c r="AY131" s="227">
        <v>27527858</v>
      </c>
      <c r="AZ131" s="227">
        <v>28345354</v>
      </c>
      <c r="BA131" s="227">
        <v>28647944</v>
      </c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</row>
    <row r="132" spans="1:68">
      <c r="A132" s="227" t="s">
        <v>1035</v>
      </c>
      <c r="B132" s="227">
        <v>0</v>
      </c>
      <c r="C132" s="227">
        <v>0</v>
      </c>
      <c r="D132" s="227">
        <v>0</v>
      </c>
      <c r="E132" s="227">
        <v>0</v>
      </c>
      <c r="F132" s="227">
        <v>0</v>
      </c>
      <c r="G132" s="227">
        <v>0</v>
      </c>
      <c r="H132" s="227">
        <v>0</v>
      </c>
      <c r="I132" s="227">
        <v>0</v>
      </c>
      <c r="J132" s="227">
        <v>0</v>
      </c>
      <c r="K132" s="227">
        <v>0</v>
      </c>
      <c r="L132" s="227">
        <v>0</v>
      </c>
      <c r="M132" s="227">
        <v>0</v>
      </c>
      <c r="N132" s="227">
        <v>0</v>
      </c>
      <c r="O132" s="227">
        <v>0</v>
      </c>
      <c r="P132" s="227">
        <v>0</v>
      </c>
      <c r="Q132" s="227">
        <v>0</v>
      </c>
      <c r="R132" s="227">
        <v>0</v>
      </c>
      <c r="S132" s="227">
        <v>0</v>
      </c>
      <c r="T132" s="227">
        <v>0</v>
      </c>
      <c r="U132" s="227">
        <v>0</v>
      </c>
      <c r="V132" s="227">
        <v>0</v>
      </c>
      <c r="W132" s="227">
        <v>0</v>
      </c>
      <c r="X132" s="227">
        <v>0</v>
      </c>
      <c r="Y132" s="227">
        <v>0</v>
      </c>
      <c r="Z132" s="227">
        <v>0</v>
      </c>
      <c r="AA132" s="227">
        <v>0</v>
      </c>
      <c r="AB132" s="227">
        <v>0</v>
      </c>
      <c r="AC132" s="227">
        <v>0</v>
      </c>
      <c r="AD132" s="227">
        <v>0</v>
      </c>
      <c r="AE132" s="227">
        <v>0</v>
      </c>
      <c r="AF132" s="227">
        <v>0</v>
      </c>
      <c r="AG132" s="227">
        <v>0</v>
      </c>
      <c r="AH132" s="227">
        <v>0</v>
      </c>
      <c r="AI132" s="227">
        <v>0</v>
      </c>
      <c r="AJ132" s="227">
        <v>0</v>
      </c>
      <c r="AK132" s="227">
        <v>0</v>
      </c>
      <c r="AL132" s="227">
        <v>0</v>
      </c>
      <c r="AM132" s="227">
        <v>0</v>
      </c>
      <c r="AN132" s="227">
        <v>0</v>
      </c>
      <c r="AO132" s="227">
        <v>0</v>
      </c>
      <c r="AP132" s="227">
        <v>0</v>
      </c>
      <c r="AQ132" s="227">
        <v>0</v>
      </c>
      <c r="AR132" s="227">
        <v>0</v>
      </c>
      <c r="AS132" s="227">
        <v>0</v>
      </c>
      <c r="AT132" s="227">
        <v>0</v>
      </c>
      <c r="AU132" s="227">
        <v>0</v>
      </c>
      <c r="AV132" s="227">
        <v>0</v>
      </c>
      <c r="AW132" s="227">
        <v>26299969</v>
      </c>
      <c r="AX132" s="227">
        <v>26270345</v>
      </c>
      <c r="AY132" s="227">
        <v>27527858</v>
      </c>
      <c r="AZ132" s="227">
        <v>28345354</v>
      </c>
      <c r="BA132" s="227">
        <v>28647944</v>
      </c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</row>
    <row r="133" spans="1:68">
      <c r="A133" s="227" t="s">
        <v>1036</v>
      </c>
      <c r="B133" s="227">
        <v>10485151.140000001</v>
      </c>
      <c r="C133" s="227">
        <v>6091426</v>
      </c>
      <c r="D133" s="227">
        <v>6532313</v>
      </c>
      <c r="E133" s="227">
        <v>6465486</v>
      </c>
      <c r="F133" s="227">
        <v>10812934.140000001</v>
      </c>
      <c r="G133" s="227">
        <v>5993584</v>
      </c>
      <c r="H133" s="227">
        <v>6735891</v>
      </c>
      <c r="I133" s="227">
        <v>7222456</v>
      </c>
      <c r="J133" s="227">
        <v>7699275.6600000001</v>
      </c>
      <c r="K133" s="227">
        <v>5865139</v>
      </c>
      <c r="L133" s="227">
        <v>5918567</v>
      </c>
      <c r="M133" s="227">
        <v>6367938</v>
      </c>
      <c r="N133" s="227">
        <v>7488029.5499999998</v>
      </c>
      <c r="O133" s="227">
        <v>5022172</v>
      </c>
      <c r="P133" s="227">
        <v>5857611</v>
      </c>
      <c r="Q133" s="227">
        <v>6407373</v>
      </c>
      <c r="R133" s="227">
        <v>8314659.8099999996</v>
      </c>
      <c r="S133" s="227">
        <v>5063876</v>
      </c>
      <c r="T133" s="227">
        <v>4881864</v>
      </c>
      <c r="U133" s="227">
        <v>5663330</v>
      </c>
      <c r="V133" s="227">
        <v>8421773.5700000003</v>
      </c>
      <c r="W133" s="227">
        <v>5356210</v>
      </c>
      <c r="X133" s="227">
        <v>5732570</v>
      </c>
      <c r="Y133" s="227">
        <v>8287533</v>
      </c>
      <c r="Z133" s="227">
        <v>8454001.1400000006</v>
      </c>
      <c r="AA133" s="227">
        <v>4207960</v>
      </c>
      <c r="AB133" s="227">
        <v>5024235</v>
      </c>
      <c r="AC133" s="227">
        <v>5645666</v>
      </c>
      <c r="AD133" s="227">
        <v>5947469.1299999999</v>
      </c>
      <c r="AE133" s="227">
        <v>3686700</v>
      </c>
      <c r="AF133" s="227">
        <v>4209094</v>
      </c>
      <c r="AG133" s="227">
        <v>5152011</v>
      </c>
      <c r="AH133" s="227">
        <v>6068238.4100000001</v>
      </c>
      <c r="AI133" s="227">
        <v>3020047</v>
      </c>
      <c r="AJ133" s="227">
        <v>3970578</v>
      </c>
      <c r="AK133" s="227">
        <v>4636379</v>
      </c>
      <c r="AL133" s="227">
        <v>3272455.48</v>
      </c>
      <c r="AM133" s="227">
        <v>2918076</v>
      </c>
      <c r="AN133" s="227">
        <v>3428996</v>
      </c>
      <c r="AO133" s="227">
        <v>3560918</v>
      </c>
      <c r="AP133" s="227">
        <v>3230599.27</v>
      </c>
      <c r="AQ133" s="227">
        <v>2181025</v>
      </c>
      <c r="AR133" s="227">
        <v>1814429</v>
      </c>
      <c r="AS133" s="227">
        <v>1727713</v>
      </c>
      <c r="AT133" s="227">
        <v>1371844.47</v>
      </c>
      <c r="AU133" s="227">
        <v>1590072</v>
      </c>
      <c r="AV133" s="227">
        <v>1644219</v>
      </c>
      <c r="AW133" s="227">
        <v>0</v>
      </c>
      <c r="AX133" s="227">
        <v>0</v>
      </c>
      <c r="AY133" s="227">
        <v>0</v>
      </c>
      <c r="AZ133" s="227">
        <v>0</v>
      </c>
      <c r="BA133" s="227">
        <v>0</v>
      </c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</row>
    <row r="134" spans="1:68">
      <c r="A134" s="227" t="s">
        <v>1037</v>
      </c>
      <c r="B134" s="227">
        <v>35588819.149999999</v>
      </c>
      <c r="C134" s="227">
        <v>35623582</v>
      </c>
      <c r="D134" s="227">
        <v>35723576</v>
      </c>
      <c r="E134" s="227">
        <v>36379912</v>
      </c>
      <c r="F134" s="227">
        <v>38004731.090000004</v>
      </c>
      <c r="G134" s="227">
        <v>38739331</v>
      </c>
      <c r="H134" s="227">
        <v>37345534</v>
      </c>
      <c r="I134" s="227">
        <v>36039224</v>
      </c>
      <c r="J134" s="227">
        <v>36885186.5</v>
      </c>
      <c r="K134" s="227">
        <v>36244869</v>
      </c>
      <c r="L134" s="227">
        <v>36309392</v>
      </c>
      <c r="M134" s="227">
        <v>34565480</v>
      </c>
      <c r="N134" s="227">
        <v>33717446.810000002</v>
      </c>
      <c r="O134" s="227">
        <v>33557593</v>
      </c>
      <c r="P134" s="227">
        <v>33220928</v>
      </c>
      <c r="Q134" s="227">
        <v>32450647</v>
      </c>
      <c r="R134" s="227">
        <v>33004817.760000002</v>
      </c>
      <c r="S134" s="227">
        <v>32031840</v>
      </c>
      <c r="T134" s="227">
        <v>31600541</v>
      </c>
      <c r="U134" s="227">
        <v>31588938</v>
      </c>
      <c r="V134" s="227">
        <v>31362537.98</v>
      </c>
      <c r="W134" s="227">
        <v>31421998</v>
      </c>
      <c r="X134" s="227">
        <v>32402116</v>
      </c>
      <c r="Y134" s="227">
        <v>32291702</v>
      </c>
      <c r="Z134" s="227">
        <v>32008024.989999998</v>
      </c>
      <c r="AA134" s="227">
        <v>31281926</v>
      </c>
      <c r="AB134" s="227">
        <v>31653492</v>
      </c>
      <c r="AC134" s="227">
        <v>31053742</v>
      </c>
      <c r="AD134" s="227">
        <v>29874983.510000002</v>
      </c>
      <c r="AE134" s="227">
        <v>29789821</v>
      </c>
      <c r="AF134" s="227">
        <v>31798365</v>
      </c>
      <c r="AG134" s="227">
        <v>32339927</v>
      </c>
      <c r="AH134" s="227">
        <v>32113605.52</v>
      </c>
      <c r="AI134" s="227">
        <v>30701138</v>
      </c>
      <c r="AJ134" s="227">
        <v>30517108</v>
      </c>
      <c r="AK134" s="227">
        <v>30541206</v>
      </c>
      <c r="AL134" s="227">
        <v>29893270.02</v>
      </c>
      <c r="AM134" s="227">
        <v>28095707</v>
      </c>
      <c r="AN134" s="227">
        <v>27681110</v>
      </c>
      <c r="AO134" s="227">
        <v>27586702</v>
      </c>
      <c r="AP134" s="227">
        <v>26919153.07</v>
      </c>
      <c r="AQ134" s="227">
        <v>25461143</v>
      </c>
      <c r="AR134" s="227">
        <v>24708656</v>
      </c>
      <c r="AS134" s="227">
        <v>25236887</v>
      </c>
      <c r="AT134" s="227">
        <v>24611663.120000001</v>
      </c>
      <c r="AU134" s="227">
        <v>23380628</v>
      </c>
      <c r="AV134" s="227">
        <v>23553430</v>
      </c>
      <c r="AW134" s="227">
        <v>0</v>
      </c>
      <c r="AX134" s="227">
        <v>0</v>
      </c>
      <c r="AY134" s="227">
        <v>0</v>
      </c>
      <c r="AZ134" s="227">
        <v>0</v>
      </c>
      <c r="BA134" s="227">
        <v>0</v>
      </c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</row>
    <row r="135" spans="1:68">
      <c r="A135" s="227" t="s">
        <v>1038</v>
      </c>
      <c r="B135" s="227">
        <v>0</v>
      </c>
      <c r="C135" s="227">
        <v>0</v>
      </c>
      <c r="D135" s="227">
        <v>102620</v>
      </c>
      <c r="E135" s="227">
        <v>0</v>
      </c>
      <c r="F135" s="227">
        <v>0</v>
      </c>
      <c r="G135" s="227">
        <v>0</v>
      </c>
      <c r="H135" s="227">
        <v>0</v>
      </c>
      <c r="I135" s="227">
        <v>0</v>
      </c>
      <c r="J135" s="227">
        <v>41237.26</v>
      </c>
      <c r="K135" s="227">
        <v>0</v>
      </c>
      <c r="L135" s="227">
        <v>0</v>
      </c>
      <c r="M135" s="227">
        <v>48275</v>
      </c>
      <c r="N135" s="227">
        <v>0</v>
      </c>
      <c r="O135" s="227">
        <v>0</v>
      </c>
      <c r="P135" s="227">
        <v>0</v>
      </c>
      <c r="Q135" s="227">
        <v>0</v>
      </c>
      <c r="R135" s="227">
        <v>0</v>
      </c>
      <c r="S135" s="227">
        <v>0</v>
      </c>
      <c r="T135" s="227">
        <v>0</v>
      </c>
      <c r="U135" s="227">
        <v>0</v>
      </c>
      <c r="V135" s="227">
        <v>0</v>
      </c>
      <c r="W135" s="227">
        <v>0</v>
      </c>
      <c r="X135" s="227">
        <v>0</v>
      </c>
      <c r="Y135" s="227">
        <v>0</v>
      </c>
      <c r="Z135" s="227">
        <v>0</v>
      </c>
      <c r="AA135" s="227">
        <v>0</v>
      </c>
      <c r="AB135" s="227">
        <v>0</v>
      </c>
      <c r="AC135" s="227">
        <v>0</v>
      </c>
      <c r="AD135" s="227">
        <v>0</v>
      </c>
      <c r="AE135" s="227">
        <v>122596</v>
      </c>
      <c r="AF135" s="227">
        <v>0</v>
      </c>
      <c r="AG135" s="227">
        <v>181271</v>
      </c>
      <c r="AH135" s="227">
        <v>0</v>
      </c>
      <c r="AI135" s="227">
        <v>0</v>
      </c>
      <c r="AJ135" s="227">
        <v>0</v>
      </c>
      <c r="AK135" s="227">
        <v>0</v>
      </c>
      <c r="AL135" s="227">
        <v>0</v>
      </c>
      <c r="AM135" s="227">
        <v>0</v>
      </c>
      <c r="AN135" s="227">
        <v>0</v>
      </c>
      <c r="AO135" s="227">
        <v>100814</v>
      </c>
      <c r="AP135" s="227">
        <v>0</v>
      </c>
      <c r="AQ135" s="227">
        <v>0</v>
      </c>
      <c r="AR135" s="227">
        <v>0</v>
      </c>
      <c r="AS135" s="227">
        <v>0</v>
      </c>
      <c r="AT135" s="227">
        <v>0</v>
      </c>
      <c r="AU135" s="227">
        <v>0</v>
      </c>
      <c r="AV135" s="227">
        <v>0</v>
      </c>
      <c r="AW135" s="227">
        <v>0</v>
      </c>
      <c r="AX135" s="227">
        <v>0</v>
      </c>
      <c r="AY135" s="227">
        <v>0</v>
      </c>
      <c r="AZ135" s="227">
        <v>0</v>
      </c>
      <c r="BA135" s="227">
        <v>0</v>
      </c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</row>
    <row r="136" spans="1:68">
      <c r="A136" s="227" t="s">
        <v>1039</v>
      </c>
      <c r="B136" s="227">
        <v>0</v>
      </c>
      <c r="C136" s="227">
        <v>0</v>
      </c>
      <c r="D136" s="227">
        <v>102620</v>
      </c>
      <c r="E136" s="227">
        <v>0</v>
      </c>
      <c r="F136" s="227">
        <v>0</v>
      </c>
      <c r="G136" s="227">
        <v>0</v>
      </c>
      <c r="H136" s="227">
        <v>0</v>
      </c>
      <c r="I136" s="227">
        <v>0</v>
      </c>
      <c r="J136" s="227">
        <v>41237.26</v>
      </c>
      <c r="K136" s="227">
        <v>0</v>
      </c>
      <c r="L136" s="227">
        <v>0</v>
      </c>
      <c r="M136" s="227">
        <v>48275</v>
      </c>
      <c r="N136" s="227">
        <v>0</v>
      </c>
      <c r="O136" s="227">
        <v>0</v>
      </c>
      <c r="P136" s="227">
        <v>0</v>
      </c>
      <c r="Q136" s="227">
        <v>0</v>
      </c>
      <c r="R136" s="227">
        <v>0</v>
      </c>
      <c r="S136" s="227">
        <v>0</v>
      </c>
      <c r="T136" s="227">
        <v>0</v>
      </c>
      <c r="U136" s="227">
        <v>0</v>
      </c>
      <c r="V136" s="227">
        <v>0</v>
      </c>
      <c r="W136" s="227">
        <v>0</v>
      </c>
      <c r="X136" s="227">
        <v>0</v>
      </c>
      <c r="Y136" s="227">
        <v>0</v>
      </c>
      <c r="Z136" s="227">
        <v>0</v>
      </c>
      <c r="AA136" s="227">
        <v>0</v>
      </c>
      <c r="AB136" s="227">
        <v>0</v>
      </c>
      <c r="AC136" s="227">
        <v>0</v>
      </c>
      <c r="AD136" s="227">
        <v>0</v>
      </c>
      <c r="AE136" s="227">
        <v>122596</v>
      </c>
      <c r="AF136" s="227">
        <v>0</v>
      </c>
      <c r="AG136" s="227">
        <v>181271</v>
      </c>
      <c r="AH136" s="227">
        <v>0</v>
      </c>
      <c r="AI136" s="227">
        <v>0</v>
      </c>
      <c r="AJ136" s="227">
        <v>0</v>
      </c>
      <c r="AK136" s="227">
        <v>0</v>
      </c>
      <c r="AL136" s="227">
        <v>0</v>
      </c>
      <c r="AM136" s="227">
        <v>0</v>
      </c>
      <c r="AN136" s="227">
        <v>0</v>
      </c>
      <c r="AO136" s="227">
        <v>100814</v>
      </c>
      <c r="AP136" s="227">
        <v>0</v>
      </c>
      <c r="AQ136" s="227">
        <v>0</v>
      </c>
      <c r="AR136" s="227">
        <v>0</v>
      </c>
      <c r="AS136" s="227">
        <v>0</v>
      </c>
      <c r="AT136" s="227">
        <v>0</v>
      </c>
      <c r="AU136" s="227">
        <v>0</v>
      </c>
      <c r="AV136" s="227">
        <v>0</v>
      </c>
      <c r="AW136" s="227">
        <v>0</v>
      </c>
      <c r="AX136" s="227">
        <v>0</v>
      </c>
      <c r="AY136" s="227">
        <v>0</v>
      </c>
      <c r="AZ136" s="227">
        <v>0</v>
      </c>
      <c r="BA136" s="227">
        <v>0</v>
      </c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</row>
    <row r="137" spans="1:68">
      <c r="A137" s="227" t="s">
        <v>837</v>
      </c>
      <c r="B137" s="227">
        <v>-210444.24</v>
      </c>
      <c r="C137" s="227">
        <v>399734</v>
      </c>
      <c r="D137" s="227">
        <v>81410</v>
      </c>
      <c r="E137" s="227">
        <v>226864</v>
      </c>
      <c r="F137" s="227">
        <v>266974.40999999997</v>
      </c>
      <c r="G137" s="227">
        <v>163061</v>
      </c>
      <c r="H137" s="227">
        <v>161601</v>
      </c>
      <c r="I137" s="227">
        <v>254863</v>
      </c>
      <c r="J137" s="227">
        <v>39056.29</v>
      </c>
      <c r="K137" s="227">
        <v>192923</v>
      </c>
      <c r="L137" s="227">
        <v>155666</v>
      </c>
      <c r="M137" s="227">
        <v>259958</v>
      </c>
      <c r="N137" s="227">
        <v>250921.9</v>
      </c>
      <c r="O137" s="227">
        <v>119957</v>
      </c>
      <c r="P137" s="227">
        <v>172194</v>
      </c>
      <c r="Q137" s="227">
        <v>206924</v>
      </c>
      <c r="R137" s="227">
        <v>141949.14000000001</v>
      </c>
      <c r="S137" s="227">
        <v>132310</v>
      </c>
      <c r="T137" s="227">
        <v>148432</v>
      </c>
      <c r="U137" s="227">
        <v>145436</v>
      </c>
      <c r="V137" s="227">
        <v>149554.06</v>
      </c>
      <c r="W137" s="227">
        <v>262795</v>
      </c>
      <c r="X137" s="227">
        <v>161610</v>
      </c>
      <c r="Y137" s="227">
        <v>164854</v>
      </c>
      <c r="Z137" s="227">
        <v>185151.18</v>
      </c>
      <c r="AA137" s="227">
        <v>220995</v>
      </c>
      <c r="AB137" s="227">
        <v>167996</v>
      </c>
      <c r="AC137" s="227">
        <v>125751</v>
      </c>
      <c r="AD137" s="227">
        <v>621457.57999999996</v>
      </c>
      <c r="AE137" s="227">
        <v>66474</v>
      </c>
      <c r="AF137" s="227">
        <v>255917</v>
      </c>
      <c r="AG137" s="227">
        <v>85521</v>
      </c>
      <c r="AH137" s="227">
        <v>146066.87</v>
      </c>
      <c r="AI137" s="227">
        <v>368071</v>
      </c>
      <c r="AJ137" s="227">
        <v>342028</v>
      </c>
      <c r="AK137" s="227">
        <v>257637</v>
      </c>
      <c r="AL137" s="227">
        <v>223815.13</v>
      </c>
      <c r="AM137" s="227">
        <v>295515</v>
      </c>
      <c r="AN137" s="227">
        <v>214745</v>
      </c>
      <c r="AO137" s="227">
        <v>52916</v>
      </c>
      <c r="AP137" s="227">
        <v>212119.6</v>
      </c>
      <c r="AQ137" s="227">
        <v>150329</v>
      </c>
      <c r="AR137" s="227">
        <v>139898</v>
      </c>
      <c r="AS137" s="227">
        <v>176814</v>
      </c>
      <c r="AT137" s="227">
        <v>230251.4</v>
      </c>
      <c r="AU137" s="227">
        <v>136360</v>
      </c>
      <c r="AV137" s="227">
        <v>137563</v>
      </c>
      <c r="AW137" s="227">
        <v>183861</v>
      </c>
      <c r="AX137" s="227">
        <v>246181</v>
      </c>
      <c r="AY137" s="227">
        <v>183505</v>
      </c>
      <c r="AZ137" s="227">
        <v>1944118</v>
      </c>
      <c r="BA137" s="227">
        <v>191749</v>
      </c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</row>
    <row r="138" spans="1:68">
      <c r="A138" s="227" t="s">
        <v>1041</v>
      </c>
      <c r="B138" s="227">
        <v>45863526.049999997</v>
      </c>
      <c r="C138" s="227">
        <v>42114742</v>
      </c>
      <c r="D138" s="227">
        <v>42439919</v>
      </c>
      <c r="E138" s="227">
        <v>43072262</v>
      </c>
      <c r="F138" s="227">
        <v>49084639.649999999</v>
      </c>
      <c r="G138" s="227">
        <v>44895976</v>
      </c>
      <c r="H138" s="227">
        <v>44243026</v>
      </c>
      <c r="I138" s="227">
        <v>43516543</v>
      </c>
      <c r="J138" s="227">
        <v>44788467.490000002</v>
      </c>
      <c r="K138" s="227">
        <v>42302931</v>
      </c>
      <c r="L138" s="227">
        <v>42383625</v>
      </c>
      <c r="M138" s="227">
        <v>41241651</v>
      </c>
      <c r="N138" s="227">
        <v>41456398.25</v>
      </c>
      <c r="O138" s="227">
        <v>38699722</v>
      </c>
      <c r="P138" s="227">
        <v>39250733</v>
      </c>
      <c r="Q138" s="227">
        <v>39064944</v>
      </c>
      <c r="R138" s="227">
        <v>41461426.700000003</v>
      </c>
      <c r="S138" s="227">
        <v>37228026</v>
      </c>
      <c r="T138" s="227">
        <v>36630837</v>
      </c>
      <c r="U138" s="227">
        <v>37397704</v>
      </c>
      <c r="V138" s="227">
        <v>39933865.609999999</v>
      </c>
      <c r="W138" s="227">
        <v>37041003</v>
      </c>
      <c r="X138" s="227">
        <v>38296296</v>
      </c>
      <c r="Y138" s="227">
        <v>40744089</v>
      </c>
      <c r="Z138" s="227">
        <v>40647177.310000002</v>
      </c>
      <c r="AA138" s="227">
        <v>35710881</v>
      </c>
      <c r="AB138" s="227">
        <v>36845723</v>
      </c>
      <c r="AC138" s="227">
        <v>36825159</v>
      </c>
      <c r="AD138" s="227">
        <v>35981432.219999999</v>
      </c>
      <c r="AE138" s="227">
        <v>33665591</v>
      </c>
      <c r="AF138" s="227">
        <v>36263376</v>
      </c>
      <c r="AG138" s="227">
        <v>37758730</v>
      </c>
      <c r="AH138" s="227">
        <v>38327910.799999997</v>
      </c>
      <c r="AI138" s="227">
        <v>34089256</v>
      </c>
      <c r="AJ138" s="227">
        <v>34829714</v>
      </c>
      <c r="AK138" s="227">
        <v>35435222</v>
      </c>
      <c r="AL138" s="227">
        <v>33389540.629999999</v>
      </c>
      <c r="AM138" s="227">
        <v>31309298</v>
      </c>
      <c r="AN138" s="227">
        <v>31324851</v>
      </c>
      <c r="AO138" s="227">
        <v>31301350</v>
      </c>
      <c r="AP138" s="227">
        <v>30361871.940000001</v>
      </c>
      <c r="AQ138" s="227">
        <v>27792497</v>
      </c>
      <c r="AR138" s="227">
        <v>26662983</v>
      </c>
      <c r="AS138" s="227">
        <v>27141414</v>
      </c>
      <c r="AT138" s="227">
        <v>26213758.989999998</v>
      </c>
      <c r="AU138" s="227">
        <v>25107060</v>
      </c>
      <c r="AV138" s="227">
        <v>25335212</v>
      </c>
      <c r="AW138" s="227">
        <v>26483830</v>
      </c>
      <c r="AX138" s="227">
        <v>26516526</v>
      </c>
      <c r="AY138" s="227">
        <v>27711363</v>
      </c>
      <c r="AZ138" s="227">
        <v>30289472</v>
      </c>
      <c r="BA138" s="227">
        <v>28839693</v>
      </c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</row>
    <row r="139" spans="1:68">
      <c r="A139" s="227" t="s">
        <v>1042</v>
      </c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</row>
    <row r="140" spans="1:68">
      <c r="A140" s="227" t="s">
        <v>1043</v>
      </c>
      <c r="B140" s="227">
        <v>30796478.789999999</v>
      </c>
      <c r="C140" s="227">
        <v>26527521</v>
      </c>
      <c r="D140" s="227">
        <v>26767296</v>
      </c>
      <c r="E140" s="227">
        <v>26757027</v>
      </c>
      <c r="F140" s="227">
        <v>31408005.809999999</v>
      </c>
      <c r="G140" s="227">
        <v>26636611</v>
      </c>
      <c r="H140" s="227">
        <v>26878981</v>
      </c>
      <c r="I140" s="227">
        <v>26975846</v>
      </c>
      <c r="J140" s="227">
        <v>28414437.789999999</v>
      </c>
      <c r="K140" s="227">
        <v>26023392</v>
      </c>
      <c r="L140" s="227">
        <v>25299374</v>
      </c>
      <c r="M140" s="227">
        <v>23718485</v>
      </c>
      <c r="N140" s="227">
        <v>24552089.09</v>
      </c>
      <c r="O140" s="227">
        <v>22080239</v>
      </c>
      <c r="P140" s="227">
        <v>22534844</v>
      </c>
      <c r="Q140" s="227">
        <v>23091467</v>
      </c>
      <c r="R140" s="227">
        <v>25079321.23</v>
      </c>
      <c r="S140" s="227">
        <v>20768335</v>
      </c>
      <c r="T140" s="227">
        <v>17423563</v>
      </c>
      <c r="U140" s="227">
        <v>19720665</v>
      </c>
      <c r="V140" s="227">
        <v>20411829.379999999</v>
      </c>
      <c r="W140" s="227">
        <v>20398847</v>
      </c>
      <c r="X140" s="227">
        <v>20568941</v>
      </c>
      <c r="Y140" s="227">
        <v>23439396</v>
      </c>
      <c r="Z140" s="227">
        <v>22833733.23</v>
      </c>
      <c r="AA140" s="227">
        <v>19413036</v>
      </c>
      <c r="AB140" s="227">
        <v>20588163</v>
      </c>
      <c r="AC140" s="227">
        <v>20713338</v>
      </c>
      <c r="AD140" s="227">
        <v>19547421.640000001</v>
      </c>
      <c r="AE140" s="227">
        <v>18530756</v>
      </c>
      <c r="AF140" s="227">
        <v>20927121</v>
      </c>
      <c r="AG140" s="227">
        <v>22151410</v>
      </c>
      <c r="AH140" s="227">
        <v>23357566.670000002</v>
      </c>
      <c r="AI140" s="227">
        <v>19501216</v>
      </c>
      <c r="AJ140" s="227">
        <v>20196214</v>
      </c>
      <c r="AK140" s="227">
        <v>20914973</v>
      </c>
      <c r="AL140" s="227">
        <v>19905534.370000001</v>
      </c>
      <c r="AM140" s="227">
        <v>18597484</v>
      </c>
      <c r="AN140" s="227">
        <v>18935652</v>
      </c>
      <c r="AO140" s="227">
        <v>18781280</v>
      </c>
      <c r="AP140" s="227">
        <v>18515188.699999999</v>
      </c>
      <c r="AQ140" s="227">
        <v>17179718</v>
      </c>
      <c r="AR140" s="227">
        <v>16215506</v>
      </c>
      <c r="AS140" s="227">
        <v>16792153</v>
      </c>
      <c r="AT140" s="227">
        <v>16513579.369999999</v>
      </c>
      <c r="AU140" s="227">
        <v>16297856</v>
      </c>
      <c r="AV140" s="227">
        <v>16468749</v>
      </c>
      <c r="AW140" s="227">
        <v>17035536</v>
      </c>
      <c r="AX140" s="227">
        <v>17166139</v>
      </c>
      <c r="AY140" s="227">
        <v>18067541</v>
      </c>
      <c r="AZ140" s="227">
        <v>18406264</v>
      </c>
      <c r="BA140" s="227">
        <v>18398899</v>
      </c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</row>
    <row r="141" spans="1:68">
      <c r="A141" s="227" t="s">
        <v>1044</v>
      </c>
      <c r="B141" s="227">
        <v>10359879.33</v>
      </c>
      <c r="C141" s="227">
        <v>6163667</v>
      </c>
      <c r="D141" s="227">
        <v>6371784</v>
      </c>
      <c r="E141" s="227">
        <v>6418935</v>
      </c>
      <c r="F141" s="227">
        <v>10656101.359999999</v>
      </c>
      <c r="G141" s="227">
        <v>5888544</v>
      </c>
      <c r="H141" s="227">
        <v>6709025</v>
      </c>
      <c r="I141" s="227">
        <v>7158564</v>
      </c>
      <c r="J141" s="227">
        <v>8031745.9100000001</v>
      </c>
      <c r="K141" s="227">
        <v>6188794</v>
      </c>
      <c r="L141" s="227">
        <v>6097652</v>
      </c>
      <c r="M141" s="227">
        <v>6437430</v>
      </c>
      <c r="N141" s="227">
        <v>7534187.9699999997</v>
      </c>
      <c r="O141" s="227">
        <v>5269698</v>
      </c>
      <c r="P141" s="227">
        <v>6014744</v>
      </c>
      <c r="Q141" s="227">
        <v>6835683</v>
      </c>
      <c r="R141" s="227">
        <v>8591822.3100000005</v>
      </c>
      <c r="S141" s="227">
        <v>5877534</v>
      </c>
      <c r="T141" s="227">
        <v>4768293</v>
      </c>
      <c r="U141" s="227">
        <v>5680328</v>
      </c>
      <c r="V141" s="227">
        <v>8485111.4900000002</v>
      </c>
      <c r="W141" s="227">
        <v>5951278</v>
      </c>
      <c r="X141" s="227">
        <v>5615525</v>
      </c>
      <c r="Y141" s="227">
        <v>7966978</v>
      </c>
      <c r="Z141" s="227">
        <v>8298735.8899999997</v>
      </c>
      <c r="AA141" s="227">
        <v>4290663</v>
      </c>
      <c r="AB141" s="227">
        <v>5044858</v>
      </c>
      <c r="AC141" s="227">
        <v>5513759</v>
      </c>
      <c r="AD141" s="227">
        <v>5624764.9199999999</v>
      </c>
      <c r="AE141" s="227">
        <v>3482726</v>
      </c>
      <c r="AF141" s="227">
        <v>3906677</v>
      </c>
      <c r="AG141" s="227">
        <v>4746102</v>
      </c>
      <c r="AH141" s="227">
        <v>5564565.3600000003</v>
      </c>
      <c r="AI141" s="227">
        <v>2732770</v>
      </c>
      <c r="AJ141" s="227">
        <v>3659604</v>
      </c>
      <c r="AK141" s="227">
        <v>4261464</v>
      </c>
      <c r="AL141" s="227">
        <v>2941816.79</v>
      </c>
      <c r="AM141" s="227">
        <v>2546363</v>
      </c>
      <c r="AN141" s="227">
        <v>3034156</v>
      </c>
      <c r="AO141" s="227">
        <v>3090850</v>
      </c>
      <c r="AP141" s="227">
        <v>2814531.96</v>
      </c>
      <c r="AQ141" s="227">
        <v>1883290</v>
      </c>
      <c r="AR141" s="227">
        <v>1509737</v>
      </c>
      <c r="AS141" s="227">
        <v>1443905</v>
      </c>
      <c r="AT141" s="227">
        <v>1150684.4099999999</v>
      </c>
      <c r="AU141" s="227">
        <v>1458935</v>
      </c>
      <c r="AV141" s="227">
        <v>0</v>
      </c>
      <c r="AW141" s="227">
        <v>0</v>
      </c>
      <c r="AX141" s="227">
        <v>0</v>
      </c>
      <c r="AY141" s="227">
        <v>0</v>
      </c>
      <c r="AZ141" s="227">
        <v>0</v>
      </c>
      <c r="BA141" s="227">
        <v>0</v>
      </c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</row>
    <row r="142" spans="1:68">
      <c r="A142" s="227" t="s">
        <v>1045</v>
      </c>
      <c r="B142" s="227">
        <v>20436599.469999999</v>
      </c>
      <c r="C142" s="227">
        <v>20363854</v>
      </c>
      <c r="D142" s="227">
        <v>20395512</v>
      </c>
      <c r="E142" s="227">
        <v>20338092</v>
      </c>
      <c r="F142" s="227">
        <v>20751904.460000001</v>
      </c>
      <c r="G142" s="227">
        <v>20748067</v>
      </c>
      <c r="H142" s="227">
        <v>20169956</v>
      </c>
      <c r="I142" s="227">
        <v>19817282</v>
      </c>
      <c r="J142" s="227">
        <v>20382691.879999999</v>
      </c>
      <c r="K142" s="227">
        <v>19834598</v>
      </c>
      <c r="L142" s="227">
        <v>19201722</v>
      </c>
      <c r="M142" s="227">
        <v>17281055</v>
      </c>
      <c r="N142" s="227">
        <v>17017901.120000001</v>
      </c>
      <c r="O142" s="227">
        <v>16810541</v>
      </c>
      <c r="P142" s="227">
        <v>16520100</v>
      </c>
      <c r="Q142" s="227">
        <v>16255784</v>
      </c>
      <c r="R142" s="227">
        <v>16487498.92</v>
      </c>
      <c r="S142" s="227">
        <v>14890801</v>
      </c>
      <c r="T142" s="227">
        <v>12655270</v>
      </c>
      <c r="U142" s="227">
        <v>14040337</v>
      </c>
      <c r="V142" s="227">
        <v>11926717.880000001</v>
      </c>
      <c r="W142" s="227">
        <v>14447569</v>
      </c>
      <c r="X142" s="227">
        <v>14953416</v>
      </c>
      <c r="Y142" s="227">
        <v>15472418</v>
      </c>
      <c r="Z142" s="227">
        <v>14534997.34</v>
      </c>
      <c r="AA142" s="227">
        <v>15122373</v>
      </c>
      <c r="AB142" s="227">
        <v>15543305</v>
      </c>
      <c r="AC142" s="227">
        <v>15199579</v>
      </c>
      <c r="AD142" s="227">
        <v>13922656.720000001</v>
      </c>
      <c r="AE142" s="227">
        <v>15048030</v>
      </c>
      <c r="AF142" s="227">
        <v>17020444</v>
      </c>
      <c r="AG142" s="227">
        <v>17405308</v>
      </c>
      <c r="AH142" s="227">
        <v>17793001.309999999</v>
      </c>
      <c r="AI142" s="227">
        <v>16768446</v>
      </c>
      <c r="AJ142" s="227">
        <v>16536610</v>
      </c>
      <c r="AK142" s="227">
        <v>16653509</v>
      </c>
      <c r="AL142" s="227">
        <v>16963717.579999998</v>
      </c>
      <c r="AM142" s="227">
        <v>16051121</v>
      </c>
      <c r="AN142" s="227">
        <v>15901496</v>
      </c>
      <c r="AO142" s="227">
        <v>15690430</v>
      </c>
      <c r="AP142" s="227">
        <v>15700656.74</v>
      </c>
      <c r="AQ142" s="227">
        <v>15296428</v>
      </c>
      <c r="AR142" s="227">
        <v>14705769</v>
      </c>
      <c r="AS142" s="227">
        <v>15348248</v>
      </c>
      <c r="AT142" s="227">
        <v>15362894.960000001</v>
      </c>
      <c r="AU142" s="227">
        <v>14838921</v>
      </c>
      <c r="AV142" s="227">
        <v>0</v>
      </c>
      <c r="AW142" s="227">
        <v>0</v>
      </c>
      <c r="AX142" s="227">
        <v>0</v>
      </c>
      <c r="AY142" s="227">
        <v>0</v>
      </c>
      <c r="AZ142" s="227">
        <v>0</v>
      </c>
      <c r="BA142" s="227">
        <v>0</v>
      </c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</row>
    <row r="143" spans="1:68">
      <c r="A143" s="227" t="s">
        <v>1046</v>
      </c>
      <c r="B143" s="227">
        <v>6025583.2000000002</v>
      </c>
      <c r="C143" s="227">
        <v>6006485</v>
      </c>
      <c r="D143" s="227">
        <v>6025668</v>
      </c>
      <c r="E143" s="227">
        <v>6273148</v>
      </c>
      <c r="F143" s="227">
        <v>8099864.0899999999</v>
      </c>
      <c r="G143" s="227">
        <v>6331314</v>
      </c>
      <c r="H143" s="227">
        <v>7047515</v>
      </c>
      <c r="I143" s="227">
        <v>6261857</v>
      </c>
      <c r="J143" s="227">
        <v>6967657.21</v>
      </c>
      <c r="K143" s="227">
        <v>6794042</v>
      </c>
      <c r="L143" s="227">
        <v>6197304</v>
      </c>
      <c r="M143" s="227">
        <v>6335840</v>
      </c>
      <c r="N143" s="227">
        <v>6338312.75</v>
      </c>
      <c r="O143" s="227">
        <v>6599259</v>
      </c>
      <c r="P143" s="227">
        <v>6700669</v>
      </c>
      <c r="Q143" s="227">
        <v>5439492</v>
      </c>
      <c r="R143" s="227">
        <v>7960730.8799999999</v>
      </c>
      <c r="S143" s="227">
        <v>7260348</v>
      </c>
      <c r="T143" s="227">
        <v>6459537</v>
      </c>
      <c r="U143" s="227">
        <v>8095211</v>
      </c>
      <c r="V143" s="227">
        <v>5642948.4699999997</v>
      </c>
      <c r="W143" s="227">
        <v>4896345</v>
      </c>
      <c r="X143" s="227">
        <v>4875728</v>
      </c>
      <c r="Y143" s="227">
        <v>4676364</v>
      </c>
      <c r="Z143" s="227">
        <v>5068524.5199999996</v>
      </c>
      <c r="AA143" s="227">
        <v>4643282</v>
      </c>
      <c r="AB143" s="227">
        <v>5144290</v>
      </c>
      <c r="AC143" s="227">
        <v>4004285</v>
      </c>
      <c r="AD143" s="227">
        <v>4439726.5999999996</v>
      </c>
      <c r="AE143" s="227">
        <v>4065955</v>
      </c>
      <c r="AF143" s="227">
        <v>3349081</v>
      </c>
      <c r="AG143" s="227">
        <v>3021654</v>
      </c>
      <c r="AH143" s="227">
        <v>3615802.22</v>
      </c>
      <c r="AI143" s="227">
        <v>2845943</v>
      </c>
      <c r="AJ143" s="227">
        <v>2940057</v>
      </c>
      <c r="AK143" s="227">
        <v>2556056</v>
      </c>
      <c r="AL143" s="227">
        <v>3148200.39</v>
      </c>
      <c r="AM143" s="227">
        <v>2820801</v>
      </c>
      <c r="AN143" s="227">
        <v>2629358</v>
      </c>
      <c r="AO143" s="227">
        <v>2520440</v>
      </c>
      <c r="AP143" s="227">
        <v>2543301.9</v>
      </c>
      <c r="AQ143" s="227">
        <v>2591365</v>
      </c>
      <c r="AR143" s="227">
        <v>2489916</v>
      </c>
      <c r="AS143" s="227">
        <v>2187492</v>
      </c>
      <c r="AT143" s="227">
        <v>2994054.7</v>
      </c>
      <c r="AU143" s="227">
        <v>2339087</v>
      </c>
      <c r="AV143" s="227">
        <v>2386864</v>
      </c>
      <c r="AW143" s="227">
        <v>2415391</v>
      </c>
      <c r="AX143" s="227">
        <v>3276110</v>
      </c>
      <c r="AY143" s="227">
        <v>2731915</v>
      </c>
      <c r="AZ143" s="227">
        <v>2612675</v>
      </c>
      <c r="BA143" s="227">
        <v>2585116</v>
      </c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</row>
    <row r="144" spans="1:68">
      <c r="A144" s="227" t="s">
        <v>1208</v>
      </c>
      <c r="B144" s="227">
        <v>1683923.89</v>
      </c>
      <c r="C144" s="227">
        <v>1552313</v>
      </c>
      <c r="D144" s="227">
        <v>1600174</v>
      </c>
      <c r="E144" s="227">
        <v>1761833</v>
      </c>
      <c r="F144" s="227">
        <v>2522964.59</v>
      </c>
      <c r="G144" s="227">
        <v>1498531</v>
      </c>
      <c r="H144" s="227">
        <v>1906137</v>
      </c>
      <c r="I144" s="227">
        <v>1933679</v>
      </c>
      <c r="J144" s="227">
        <v>2712884</v>
      </c>
      <c r="K144" s="227">
        <v>2426470</v>
      </c>
      <c r="L144" s="227">
        <v>2160421</v>
      </c>
      <c r="M144" s="227">
        <v>2249735</v>
      </c>
      <c r="N144" s="227">
        <v>2356546.13</v>
      </c>
      <c r="O144" s="227">
        <v>2607541</v>
      </c>
      <c r="P144" s="227">
        <v>2869463</v>
      </c>
      <c r="Q144" s="227">
        <v>2156610</v>
      </c>
      <c r="R144" s="227">
        <v>3987883.81</v>
      </c>
      <c r="S144" s="227">
        <v>3827602</v>
      </c>
      <c r="T144" s="227">
        <v>3120919</v>
      </c>
      <c r="U144" s="227">
        <v>5075968</v>
      </c>
      <c r="V144" s="227">
        <v>2208750.67</v>
      </c>
      <c r="W144" s="227">
        <v>1733194</v>
      </c>
      <c r="X144" s="227">
        <v>1627329</v>
      </c>
      <c r="Y144" s="227">
        <v>1331710</v>
      </c>
      <c r="Z144" s="227">
        <v>1865995.96</v>
      </c>
      <c r="AA144" s="227">
        <v>1414395</v>
      </c>
      <c r="AB144" s="227">
        <v>1754179</v>
      </c>
      <c r="AC144" s="227">
        <v>1185137</v>
      </c>
      <c r="AD144" s="227">
        <v>1419636.64</v>
      </c>
      <c r="AE144" s="227">
        <v>1288750</v>
      </c>
      <c r="AF144" s="227">
        <v>916699</v>
      </c>
      <c r="AG144" s="227">
        <v>706272</v>
      </c>
      <c r="AH144" s="227">
        <v>987654.45</v>
      </c>
      <c r="AI144" s="227">
        <v>645969</v>
      </c>
      <c r="AJ144" s="227">
        <v>749173</v>
      </c>
      <c r="AK144" s="227">
        <v>507562</v>
      </c>
      <c r="AL144" s="227">
        <v>1136955.99</v>
      </c>
      <c r="AM144" s="227">
        <v>550623</v>
      </c>
      <c r="AN144" s="227">
        <v>629834</v>
      </c>
      <c r="AO144" s="227">
        <v>509006</v>
      </c>
      <c r="AP144" s="227">
        <v>833203.86</v>
      </c>
      <c r="AQ144" s="227">
        <v>565744</v>
      </c>
      <c r="AR144" s="227">
        <v>622915</v>
      </c>
      <c r="AS144" s="227">
        <v>302372</v>
      </c>
      <c r="AT144" s="227">
        <v>905921.1</v>
      </c>
      <c r="AU144" s="227">
        <v>612404</v>
      </c>
      <c r="AV144" s="227">
        <v>657864</v>
      </c>
      <c r="AW144" s="227">
        <v>0</v>
      </c>
      <c r="AX144" s="227">
        <v>0</v>
      </c>
      <c r="AY144" s="227">
        <v>0</v>
      </c>
      <c r="AZ144" s="227">
        <v>0</v>
      </c>
      <c r="BA144" s="227">
        <v>0</v>
      </c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</row>
    <row r="145" spans="1:68">
      <c r="A145" s="227" t="s">
        <v>1047</v>
      </c>
      <c r="B145" s="227">
        <v>4341659.3099999996</v>
      </c>
      <c r="C145" s="227">
        <v>4454172</v>
      </c>
      <c r="D145" s="227">
        <v>4425494</v>
      </c>
      <c r="E145" s="227">
        <v>4511315</v>
      </c>
      <c r="F145" s="227">
        <v>5576899.5</v>
      </c>
      <c r="G145" s="227">
        <v>4832783</v>
      </c>
      <c r="H145" s="227">
        <v>5141378</v>
      </c>
      <c r="I145" s="227">
        <v>4328178</v>
      </c>
      <c r="J145" s="227">
        <v>4254773.21</v>
      </c>
      <c r="K145" s="227">
        <v>4367572</v>
      </c>
      <c r="L145" s="227">
        <v>4036883</v>
      </c>
      <c r="M145" s="227">
        <v>4086105</v>
      </c>
      <c r="N145" s="227">
        <v>3981766.62</v>
      </c>
      <c r="O145" s="227">
        <v>3991718</v>
      </c>
      <c r="P145" s="227">
        <v>3831206</v>
      </c>
      <c r="Q145" s="227">
        <v>3282882</v>
      </c>
      <c r="R145" s="227">
        <v>3972847.07</v>
      </c>
      <c r="S145" s="227">
        <v>3432746</v>
      </c>
      <c r="T145" s="227">
        <v>3338618</v>
      </c>
      <c r="U145" s="227">
        <v>3019243</v>
      </c>
      <c r="V145" s="227">
        <v>3434197.8</v>
      </c>
      <c r="W145" s="227">
        <v>3163151</v>
      </c>
      <c r="X145" s="227">
        <v>3248399</v>
      </c>
      <c r="Y145" s="227">
        <v>3344654</v>
      </c>
      <c r="Z145" s="227">
        <v>3202528.56</v>
      </c>
      <c r="AA145" s="227">
        <v>3228887</v>
      </c>
      <c r="AB145" s="227">
        <v>3390111</v>
      </c>
      <c r="AC145" s="227">
        <v>2819148</v>
      </c>
      <c r="AD145" s="227">
        <v>3020089.96</v>
      </c>
      <c r="AE145" s="227">
        <v>2777205</v>
      </c>
      <c r="AF145" s="227">
        <v>2432382</v>
      </c>
      <c r="AG145" s="227">
        <v>2315382</v>
      </c>
      <c r="AH145" s="227">
        <v>2628147.7599999998</v>
      </c>
      <c r="AI145" s="227">
        <v>2199974</v>
      </c>
      <c r="AJ145" s="227">
        <v>2190884</v>
      </c>
      <c r="AK145" s="227">
        <v>2048494</v>
      </c>
      <c r="AL145" s="227">
        <v>2011244.41</v>
      </c>
      <c r="AM145" s="227">
        <v>2270178</v>
      </c>
      <c r="AN145" s="227">
        <v>1999524</v>
      </c>
      <c r="AO145" s="227">
        <v>2011434</v>
      </c>
      <c r="AP145" s="227">
        <v>1710098.05</v>
      </c>
      <c r="AQ145" s="227">
        <v>2025621</v>
      </c>
      <c r="AR145" s="227">
        <v>1867001</v>
      </c>
      <c r="AS145" s="227">
        <v>1885120</v>
      </c>
      <c r="AT145" s="227">
        <v>2088133.59</v>
      </c>
      <c r="AU145" s="227">
        <v>1726683</v>
      </c>
      <c r="AV145" s="227">
        <v>1729000</v>
      </c>
      <c r="AW145" s="227">
        <v>0</v>
      </c>
      <c r="AX145" s="227">
        <v>0</v>
      </c>
      <c r="AY145" s="227">
        <v>0</v>
      </c>
      <c r="AZ145" s="227">
        <v>0</v>
      </c>
      <c r="BA145" s="227">
        <v>0</v>
      </c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</row>
    <row r="146" spans="1:68">
      <c r="A146" s="227" t="s">
        <v>1048</v>
      </c>
      <c r="B146" s="227">
        <v>44712.76</v>
      </c>
      <c r="C146" s="227">
        <v>43223</v>
      </c>
      <c r="D146" s="227">
        <v>39847</v>
      </c>
      <c r="E146" s="227">
        <v>39991</v>
      </c>
      <c r="F146" s="227">
        <v>32528.02</v>
      </c>
      <c r="G146" s="227">
        <v>30034</v>
      </c>
      <c r="H146" s="227">
        <v>46790</v>
      </c>
      <c r="I146" s="227">
        <v>35013</v>
      </c>
      <c r="J146" s="227">
        <v>32593.14</v>
      </c>
      <c r="K146" s="227">
        <v>41242</v>
      </c>
      <c r="L146" s="227">
        <v>55960</v>
      </c>
      <c r="M146" s="227">
        <v>47675</v>
      </c>
      <c r="N146" s="227">
        <v>23910.99</v>
      </c>
      <c r="O146" s="227">
        <v>36417</v>
      </c>
      <c r="P146" s="227">
        <v>47959</v>
      </c>
      <c r="Q146" s="227">
        <v>34440</v>
      </c>
      <c r="R146" s="227">
        <v>40553.43</v>
      </c>
      <c r="S146" s="227">
        <v>38973</v>
      </c>
      <c r="T146" s="227">
        <v>34878</v>
      </c>
      <c r="U146" s="227">
        <v>35853</v>
      </c>
      <c r="V146" s="227">
        <v>73586.16</v>
      </c>
      <c r="W146" s="227">
        <v>38272</v>
      </c>
      <c r="X146" s="227">
        <v>57657</v>
      </c>
      <c r="Y146" s="227">
        <v>39663</v>
      </c>
      <c r="Z146" s="227">
        <v>37713.17</v>
      </c>
      <c r="AA146" s="227">
        <v>42929</v>
      </c>
      <c r="AB146" s="227">
        <v>68453</v>
      </c>
      <c r="AC146" s="227">
        <v>34770</v>
      </c>
      <c r="AD146" s="227">
        <v>44293.72</v>
      </c>
      <c r="AE146" s="227">
        <v>36166</v>
      </c>
      <c r="AF146" s="227">
        <v>49238</v>
      </c>
      <c r="AG146" s="227">
        <v>33388</v>
      </c>
      <c r="AH146" s="227">
        <v>40403.31</v>
      </c>
      <c r="AI146" s="227">
        <v>38955</v>
      </c>
      <c r="AJ146" s="227">
        <v>44132</v>
      </c>
      <c r="AK146" s="227">
        <v>29150</v>
      </c>
      <c r="AL146" s="227">
        <v>28511.74</v>
      </c>
      <c r="AM146" s="227">
        <v>29880</v>
      </c>
      <c r="AN146" s="227">
        <v>34529</v>
      </c>
      <c r="AO146" s="227">
        <v>23232</v>
      </c>
      <c r="AP146" s="227">
        <v>26160.51</v>
      </c>
      <c r="AQ146" s="227">
        <v>36865</v>
      </c>
      <c r="AR146" s="227">
        <v>29713</v>
      </c>
      <c r="AS146" s="227">
        <v>19793</v>
      </c>
      <c r="AT146" s="227">
        <v>22869.11</v>
      </c>
      <c r="AU146" s="227">
        <v>16292</v>
      </c>
      <c r="AV146" s="227">
        <v>16215</v>
      </c>
      <c r="AW146" s="227">
        <v>16631</v>
      </c>
      <c r="AX146" s="227">
        <v>3902</v>
      </c>
      <c r="AY146" s="227">
        <v>3504</v>
      </c>
      <c r="AZ146" s="227">
        <v>3032</v>
      </c>
      <c r="BA146" s="227">
        <v>3015</v>
      </c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</row>
    <row r="147" spans="1:68">
      <c r="A147" s="227" t="s">
        <v>1294</v>
      </c>
      <c r="B147" s="227">
        <v>0</v>
      </c>
      <c r="C147" s="227">
        <v>0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0</v>
      </c>
      <c r="N147" s="227">
        <v>0</v>
      </c>
      <c r="O147" s="227">
        <v>0</v>
      </c>
      <c r="P147" s="227">
        <v>0</v>
      </c>
      <c r="Q147" s="227">
        <v>0</v>
      </c>
      <c r="R147" s="227">
        <v>0</v>
      </c>
      <c r="S147" s="227">
        <v>0</v>
      </c>
      <c r="T147" s="227">
        <v>0</v>
      </c>
      <c r="U147" s="227">
        <v>0</v>
      </c>
      <c r="V147" s="227">
        <v>0</v>
      </c>
      <c r="W147" s="227">
        <v>0</v>
      </c>
      <c r="X147" s="227">
        <v>0</v>
      </c>
      <c r="Y147" s="227">
        <v>0</v>
      </c>
      <c r="Z147" s="227">
        <v>2993.21</v>
      </c>
      <c r="AA147" s="227">
        <v>0</v>
      </c>
      <c r="AB147" s="227">
        <v>0</v>
      </c>
      <c r="AC147" s="227">
        <v>0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0</v>
      </c>
      <c r="AL147" s="227">
        <v>384998.34</v>
      </c>
      <c r="AM147" s="227">
        <v>386000</v>
      </c>
      <c r="AN147" s="227">
        <v>385500</v>
      </c>
      <c r="AO147" s="227">
        <v>385500</v>
      </c>
      <c r="AP147" s="227">
        <v>410000</v>
      </c>
      <c r="AQ147" s="227">
        <v>410000</v>
      </c>
      <c r="AR147" s="227">
        <v>350000</v>
      </c>
      <c r="AS147" s="227">
        <v>390000</v>
      </c>
      <c r="AT147" s="227">
        <v>140163.82999999999</v>
      </c>
      <c r="AU147" s="227">
        <v>0</v>
      </c>
      <c r="AV147" s="227">
        <v>0</v>
      </c>
      <c r="AW147" s="227">
        <v>0</v>
      </c>
      <c r="AX147" s="227">
        <v>888250</v>
      </c>
      <c r="AY147" s="227">
        <v>0</v>
      </c>
      <c r="AZ147" s="227">
        <v>0</v>
      </c>
      <c r="BA147" s="227">
        <v>0</v>
      </c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</row>
    <row r="148" spans="1:68">
      <c r="A148" s="227" t="s">
        <v>1049</v>
      </c>
      <c r="B148" s="227">
        <v>36866774.75</v>
      </c>
      <c r="C148" s="227">
        <v>32577229</v>
      </c>
      <c r="D148" s="227">
        <v>32832811</v>
      </c>
      <c r="E148" s="227">
        <v>33070166</v>
      </c>
      <c r="F148" s="227">
        <v>39540397.93</v>
      </c>
      <c r="G148" s="227">
        <v>32997959</v>
      </c>
      <c r="H148" s="227">
        <v>33973286</v>
      </c>
      <c r="I148" s="227">
        <v>33272716</v>
      </c>
      <c r="J148" s="227">
        <v>35414688.149999999</v>
      </c>
      <c r="K148" s="227">
        <v>32858676</v>
      </c>
      <c r="L148" s="227">
        <v>31552638</v>
      </c>
      <c r="M148" s="227">
        <v>30102000</v>
      </c>
      <c r="N148" s="227">
        <v>30914312.829999998</v>
      </c>
      <c r="O148" s="227">
        <v>28715915</v>
      </c>
      <c r="P148" s="227">
        <v>29283472</v>
      </c>
      <c r="Q148" s="227">
        <v>28565399</v>
      </c>
      <c r="R148" s="227">
        <v>33080605.539999999</v>
      </c>
      <c r="S148" s="227">
        <v>28067656</v>
      </c>
      <c r="T148" s="227">
        <v>23917978</v>
      </c>
      <c r="U148" s="227">
        <v>27851729</v>
      </c>
      <c r="V148" s="227">
        <v>26128364</v>
      </c>
      <c r="W148" s="227">
        <v>25333464</v>
      </c>
      <c r="X148" s="227">
        <v>25502326</v>
      </c>
      <c r="Y148" s="227">
        <v>28155423</v>
      </c>
      <c r="Z148" s="227">
        <v>27951943.75</v>
      </c>
      <c r="AA148" s="227">
        <v>24099247</v>
      </c>
      <c r="AB148" s="227">
        <v>25800906</v>
      </c>
      <c r="AC148" s="227">
        <v>24752393</v>
      </c>
      <c r="AD148" s="227">
        <v>24031441.949999999</v>
      </c>
      <c r="AE148" s="227">
        <v>22632877</v>
      </c>
      <c r="AF148" s="227">
        <v>24325440</v>
      </c>
      <c r="AG148" s="227">
        <v>25206452</v>
      </c>
      <c r="AH148" s="227">
        <v>27013772.199999999</v>
      </c>
      <c r="AI148" s="227">
        <v>22386114</v>
      </c>
      <c r="AJ148" s="227">
        <v>23180403</v>
      </c>
      <c r="AK148" s="227">
        <v>23500179</v>
      </c>
      <c r="AL148" s="227">
        <v>23467244.850000001</v>
      </c>
      <c r="AM148" s="227">
        <v>21834165</v>
      </c>
      <c r="AN148" s="227">
        <v>21985039</v>
      </c>
      <c r="AO148" s="227">
        <v>21710452</v>
      </c>
      <c r="AP148" s="227">
        <v>21494651.120000001</v>
      </c>
      <c r="AQ148" s="227">
        <v>20217948</v>
      </c>
      <c r="AR148" s="227">
        <v>19085135</v>
      </c>
      <c r="AS148" s="227">
        <v>19389438</v>
      </c>
      <c r="AT148" s="227">
        <v>20091158.5</v>
      </c>
      <c r="AU148" s="227">
        <v>18653235</v>
      </c>
      <c r="AV148" s="227">
        <v>18871828</v>
      </c>
      <c r="AW148" s="227">
        <v>19467558</v>
      </c>
      <c r="AX148" s="227">
        <v>23999151</v>
      </c>
      <c r="AY148" s="227">
        <v>20802960</v>
      </c>
      <c r="AZ148" s="227">
        <v>21021971</v>
      </c>
      <c r="BA148" s="227">
        <v>20987030</v>
      </c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</row>
    <row r="149" spans="1:68">
      <c r="A149" s="227" t="s">
        <v>1050</v>
      </c>
      <c r="B149" s="227">
        <v>-65519.07</v>
      </c>
      <c r="C149" s="227">
        <v>2553</v>
      </c>
      <c r="D149" s="227">
        <v>80</v>
      </c>
      <c r="E149" s="227">
        <v>-7421</v>
      </c>
      <c r="F149" s="227">
        <v>-19976.509999999998</v>
      </c>
      <c r="G149" s="227">
        <v>-25266</v>
      </c>
      <c r="H149" s="227">
        <v>-23820</v>
      </c>
      <c r="I149" s="227">
        <v>-16805</v>
      </c>
      <c r="J149" s="227">
        <v>-53569.18</v>
      </c>
      <c r="K149" s="227">
        <v>-32941</v>
      </c>
      <c r="L149" s="227">
        <v>-23886</v>
      </c>
      <c r="M149" s="227">
        <v>-12578</v>
      </c>
      <c r="N149" s="227">
        <v>-3608.56</v>
      </c>
      <c r="O149" s="227">
        <v>3226</v>
      </c>
      <c r="P149" s="227">
        <v>2404</v>
      </c>
      <c r="Q149" s="227">
        <v>3347</v>
      </c>
      <c r="R149" s="227">
        <v>12721.57</v>
      </c>
      <c r="S149" s="227">
        <v>764</v>
      </c>
      <c r="T149" s="227">
        <v>3428</v>
      </c>
      <c r="U149" s="227">
        <v>6983</v>
      </c>
      <c r="V149" s="227">
        <v>-7897</v>
      </c>
      <c r="W149" s="227">
        <v>-2978</v>
      </c>
      <c r="X149" s="227">
        <v>0</v>
      </c>
      <c r="Y149" s="227">
        <v>0</v>
      </c>
      <c r="Z149" s="227">
        <v>-1178</v>
      </c>
      <c r="AA149" s="227">
        <v>-1850</v>
      </c>
      <c r="AB149" s="227">
        <v>-597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0</v>
      </c>
      <c r="AX149" s="227">
        <v>0</v>
      </c>
      <c r="AY149" s="227">
        <v>0</v>
      </c>
      <c r="AZ149" s="227">
        <v>0</v>
      </c>
      <c r="BA149" s="227">
        <v>0</v>
      </c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</row>
    <row r="150" spans="1:68">
      <c r="A150" s="227" t="s">
        <v>1051</v>
      </c>
      <c r="B150" s="227">
        <v>719445.64</v>
      </c>
      <c r="C150" s="227">
        <v>-360763</v>
      </c>
      <c r="D150" s="227">
        <v>349872</v>
      </c>
      <c r="E150" s="227">
        <v>-430493</v>
      </c>
      <c r="F150" s="227">
        <v>15827.19</v>
      </c>
      <c r="G150" s="227">
        <v>-43537</v>
      </c>
      <c r="H150" s="227">
        <v>252057</v>
      </c>
      <c r="I150" s="227">
        <v>84063</v>
      </c>
      <c r="J150" s="227">
        <v>129079.11</v>
      </c>
      <c r="K150" s="227">
        <v>12426</v>
      </c>
      <c r="L150" s="227">
        <v>106243</v>
      </c>
      <c r="M150" s="227">
        <v>-129117</v>
      </c>
      <c r="N150" s="227">
        <v>21451.35</v>
      </c>
      <c r="O150" s="227">
        <v>41225</v>
      </c>
      <c r="P150" s="227">
        <v>11957</v>
      </c>
      <c r="Q150" s="227">
        <v>150284</v>
      </c>
      <c r="R150" s="227">
        <v>6023.09</v>
      </c>
      <c r="S150" s="227">
        <v>67395</v>
      </c>
      <c r="T150" s="227">
        <v>178526</v>
      </c>
      <c r="U150" s="227">
        <v>25217</v>
      </c>
      <c r="V150" s="227">
        <v>196298.75</v>
      </c>
      <c r="W150" s="227">
        <v>-132171</v>
      </c>
      <c r="X150" s="227">
        <v>28066</v>
      </c>
      <c r="Y150" s="227">
        <v>136586</v>
      </c>
      <c r="Z150" s="227">
        <v>-25591.66</v>
      </c>
      <c r="AA150" s="227">
        <v>120498</v>
      </c>
      <c r="AB150" s="227">
        <v>21577</v>
      </c>
      <c r="AC150" s="227">
        <v>72451</v>
      </c>
      <c r="AD150" s="227">
        <v>-214929.95</v>
      </c>
      <c r="AE150" s="227">
        <v>-34741</v>
      </c>
      <c r="AF150" s="227">
        <v>-154568</v>
      </c>
      <c r="AG150" s="227">
        <v>171237</v>
      </c>
      <c r="AH150" s="227">
        <v>25576.87</v>
      </c>
      <c r="AI150" s="227">
        <v>0</v>
      </c>
      <c r="AJ150" s="227">
        <v>-11856</v>
      </c>
      <c r="AK150" s="227">
        <v>14294</v>
      </c>
      <c r="AL150" s="227">
        <v>3035.46</v>
      </c>
      <c r="AM150" s="227">
        <v>15493</v>
      </c>
      <c r="AN150" s="227">
        <v>10527</v>
      </c>
      <c r="AO150" s="227">
        <v>17726</v>
      </c>
      <c r="AP150" s="227">
        <v>39649.51</v>
      </c>
      <c r="AQ150" s="227">
        <v>33416</v>
      </c>
      <c r="AR150" s="227">
        <v>-9929</v>
      </c>
      <c r="AS150" s="227">
        <v>-65939</v>
      </c>
      <c r="AT150" s="227">
        <v>805.22</v>
      </c>
      <c r="AU150" s="227">
        <v>10190</v>
      </c>
      <c r="AV150" s="227">
        <v>41018</v>
      </c>
      <c r="AW150" s="227">
        <v>20837</v>
      </c>
      <c r="AX150" s="227">
        <v>40293</v>
      </c>
      <c r="AY150" s="227">
        <v>-22765</v>
      </c>
      <c r="AZ150" s="227">
        <v>41616</v>
      </c>
      <c r="BA150" s="227">
        <v>-134094</v>
      </c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</row>
    <row r="151" spans="1:68">
      <c r="A151" s="227" t="s">
        <v>1295</v>
      </c>
      <c r="B151" s="227">
        <v>719445.64</v>
      </c>
      <c r="C151" s="227">
        <v>-360763</v>
      </c>
      <c r="D151" s="227">
        <v>699787</v>
      </c>
      <c r="E151" s="227">
        <v>-918268</v>
      </c>
      <c r="F151" s="227">
        <v>15827.19</v>
      </c>
      <c r="G151" s="227">
        <v>-43537</v>
      </c>
      <c r="H151" s="227">
        <v>252057</v>
      </c>
      <c r="I151" s="227">
        <v>84063</v>
      </c>
      <c r="J151" s="227">
        <v>129079.11</v>
      </c>
      <c r="K151" s="227">
        <v>12426</v>
      </c>
      <c r="L151" s="227">
        <v>106243</v>
      </c>
      <c r="M151" s="227">
        <v>-129117</v>
      </c>
      <c r="N151" s="227">
        <v>21451.35</v>
      </c>
      <c r="O151" s="227">
        <v>41225</v>
      </c>
      <c r="P151" s="227">
        <v>11957</v>
      </c>
      <c r="Q151" s="227">
        <v>150284</v>
      </c>
      <c r="R151" s="227">
        <v>6023.09</v>
      </c>
      <c r="S151" s="227">
        <v>67395</v>
      </c>
      <c r="T151" s="227">
        <v>178526</v>
      </c>
      <c r="U151" s="227">
        <v>25217</v>
      </c>
      <c r="V151" s="227">
        <v>196298.75</v>
      </c>
      <c r="W151" s="227">
        <v>-132171</v>
      </c>
      <c r="X151" s="227">
        <v>28066</v>
      </c>
      <c r="Y151" s="227">
        <v>136586</v>
      </c>
      <c r="Z151" s="227">
        <v>-25591.66</v>
      </c>
      <c r="AA151" s="227">
        <v>120498</v>
      </c>
      <c r="AB151" s="227">
        <v>21577</v>
      </c>
      <c r="AC151" s="227">
        <v>72451</v>
      </c>
      <c r="AD151" s="227">
        <v>-214929.95</v>
      </c>
      <c r="AE151" s="227">
        <v>-34741</v>
      </c>
      <c r="AF151" s="227">
        <v>-154568</v>
      </c>
      <c r="AG151" s="227">
        <v>171237</v>
      </c>
      <c r="AH151" s="227">
        <v>25576.87</v>
      </c>
      <c r="AI151" s="227">
        <v>0</v>
      </c>
      <c r="AJ151" s="227">
        <v>-11856</v>
      </c>
      <c r="AK151" s="227">
        <v>14294</v>
      </c>
      <c r="AL151" s="227">
        <v>3035.46</v>
      </c>
      <c r="AM151" s="227">
        <v>15493</v>
      </c>
      <c r="AN151" s="227">
        <v>10527</v>
      </c>
      <c r="AO151" s="227">
        <v>17726</v>
      </c>
      <c r="AP151" s="227">
        <v>39649.51</v>
      </c>
      <c r="AQ151" s="227">
        <v>33416</v>
      </c>
      <c r="AR151" s="227">
        <v>-9929</v>
      </c>
      <c r="AS151" s="227">
        <v>-65939</v>
      </c>
      <c r="AT151" s="227">
        <v>805.22</v>
      </c>
      <c r="AU151" s="227">
        <v>10190</v>
      </c>
      <c r="AV151" s="227">
        <v>41018</v>
      </c>
      <c r="AW151" s="227">
        <v>20837</v>
      </c>
      <c r="AX151" s="227">
        <v>40293</v>
      </c>
      <c r="AY151" s="227">
        <v>-22765</v>
      </c>
      <c r="AZ151" s="227">
        <v>41616</v>
      </c>
      <c r="BA151" s="227">
        <v>-134094</v>
      </c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</row>
    <row r="152" spans="1:68">
      <c r="A152" s="227" t="s">
        <v>1296</v>
      </c>
      <c r="B152" s="227">
        <v>0</v>
      </c>
      <c r="C152" s="227">
        <v>0</v>
      </c>
      <c r="D152" s="227">
        <v>-349915</v>
      </c>
      <c r="E152" s="227">
        <v>487775</v>
      </c>
      <c r="F152" s="227">
        <v>0</v>
      </c>
      <c r="G152" s="227">
        <v>0</v>
      </c>
      <c r="H152" s="227">
        <v>0</v>
      </c>
      <c r="I152" s="227">
        <v>0</v>
      </c>
      <c r="J152" s="227">
        <v>0</v>
      </c>
      <c r="K152" s="227">
        <v>0</v>
      </c>
      <c r="L152" s="227">
        <v>0</v>
      </c>
      <c r="M152" s="227">
        <v>0</v>
      </c>
      <c r="N152" s="227">
        <v>0</v>
      </c>
      <c r="O152" s="227">
        <v>0</v>
      </c>
      <c r="P152" s="227">
        <v>0</v>
      </c>
      <c r="Q152" s="227">
        <v>0</v>
      </c>
      <c r="R152" s="227">
        <v>0</v>
      </c>
      <c r="S152" s="227">
        <v>0</v>
      </c>
      <c r="T152" s="227">
        <v>0</v>
      </c>
      <c r="U152" s="227">
        <v>0</v>
      </c>
      <c r="V152" s="227">
        <v>0</v>
      </c>
      <c r="W152" s="227">
        <v>0</v>
      </c>
      <c r="X152" s="227">
        <v>0</v>
      </c>
      <c r="Y152" s="227">
        <v>0</v>
      </c>
      <c r="Z152" s="227">
        <v>0</v>
      </c>
      <c r="AA152" s="227">
        <v>0</v>
      </c>
      <c r="AB152" s="227">
        <v>0</v>
      </c>
      <c r="AC152" s="227">
        <v>0</v>
      </c>
      <c r="AD152" s="227">
        <v>0</v>
      </c>
      <c r="AE152" s="227">
        <v>0</v>
      </c>
      <c r="AF152" s="227">
        <v>0</v>
      </c>
      <c r="AG152" s="227">
        <v>0</v>
      </c>
      <c r="AH152" s="227">
        <v>0</v>
      </c>
      <c r="AI152" s="227">
        <v>0</v>
      </c>
      <c r="AJ152" s="227">
        <v>0</v>
      </c>
      <c r="AK152" s="227">
        <v>0</v>
      </c>
      <c r="AL152" s="227">
        <v>0</v>
      </c>
      <c r="AM152" s="227">
        <v>0</v>
      </c>
      <c r="AN152" s="227">
        <v>0</v>
      </c>
      <c r="AO152" s="227">
        <v>0</v>
      </c>
      <c r="AP152" s="227">
        <v>0</v>
      </c>
      <c r="AQ152" s="227">
        <v>0</v>
      </c>
      <c r="AR152" s="227">
        <v>0</v>
      </c>
      <c r="AS152" s="227">
        <v>0</v>
      </c>
      <c r="AT152" s="227">
        <v>0</v>
      </c>
      <c r="AU152" s="227">
        <v>0</v>
      </c>
      <c r="AV152" s="227">
        <v>0</v>
      </c>
      <c r="AW152" s="227">
        <v>0</v>
      </c>
      <c r="AX152" s="227">
        <v>0</v>
      </c>
      <c r="AY152" s="227">
        <v>0</v>
      </c>
      <c r="AZ152" s="227">
        <v>0</v>
      </c>
      <c r="BA152" s="227">
        <v>0</v>
      </c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</row>
    <row r="153" spans="1:68">
      <c r="A153" s="227" t="s">
        <v>1054</v>
      </c>
      <c r="B153" s="227">
        <v>9650677.8699999992</v>
      </c>
      <c r="C153" s="227">
        <v>9179303</v>
      </c>
      <c r="D153" s="227">
        <v>9957060</v>
      </c>
      <c r="E153" s="227">
        <v>9564182</v>
      </c>
      <c r="F153" s="227">
        <v>9540092.4000000004</v>
      </c>
      <c r="G153" s="227">
        <v>11829214</v>
      </c>
      <c r="H153" s="227">
        <v>10497977</v>
      </c>
      <c r="I153" s="227">
        <v>10311085</v>
      </c>
      <c r="J153" s="227">
        <v>9449289.2699999996</v>
      </c>
      <c r="K153" s="227">
        <v>9423740</v>
      </c>
      <c r="L153" s="227">
        <v>10913344</v>
      </c>
      <c r="M153" s="227">
        <v>10997956</v>
      </c>
      <c r="N153" s="227">
        <v>10559928.210000001</v>
      </c>
      <c r="O153" s="227">
        <v>10028258</v>
      </c>
      <c r="P153" s="227">
        <v>9981622</v>
      </c>
      <c r="Q153" s="227">
        <v>10653176</v>
      </c>
      <c r="R153" s="227">
        <v>8399565.8200000003</v>
      </c>
      <c r="S153" s="227">
        <v>9228529</v>
      </c>
      <c r="T153" s="227">
        <v>12894813</v>
      </c>
      <c r="U153" s="227">
        <v>9578175</v>
      </c>
      <c r="V153" s="227">
        <v>13993903.35</v>
      </c>
      <c r="W153" s="227">
        <v>11572390</v>
      </c>
      <c r="X153" s="227">
        <v>12822036</v>
      </c>
      <c r="Y153" s="227">
        <v>12725252</v>
      </c>
      <c r="Z153" s="227">
        <v>12668463.91</v>
      </c>
      <c r="AA153" s="227">
        <v>11730282</v>
      </c>
      <c r="AB153" s="227">
        <v>11065797</v>
      </c>
      <c r="AC153" s="227">
        <v>12145217</v>
      </c>
      <c r="AD153" s="227">
        <v>11735060.32</v>
      </c>
      <c r="AE153" s="227">
        <v>10997973</v>
      </c>
      <c r="AF153" s="227">
        <v>11783368</v>
      </c>
      <c r="AG153" s="227">
        <v>12723515</v>
      </c>
      <c r="AH153" s="227">
        <v>11416446.07</v>
      </c>
      <c r="AI153" s="227">
        <v>11703142</v>
      </c>
      <c r="AJ153" s="227">
        <v>11637455</v>
      </c>
      <c r="AK153" s="227">
        <v>11949337</v>
      </c>
      <c r="AL153" s="227">
        <v>9925331.2400000002</v>
      </c>
      <c r="AM153" s="227">
        <v>9490626</v>
      </c>
      <c r="AN153" s="227">
        <v>9350339</v>
      </c>
      <c r="AO153" s="227">
        <v>9608624</v>
      </c>
      <c r="AP153" s="227">
        <v>8906870.3300000001</v>
      </c>
      <c r="AQ153" s="227">
        <v>7607965</v>
      </c>
      <c r="AR153" s="227">
        <v>7567919</v>
      </c>
      <c r="AS153" s="227">
        <v>7686037</v>
      </c>
      <c r="AT153" s="227">
        <v>6123405.71</v>
      </c>
      <c r="AU153" s="227">
        <v>6464015</v>
      </c>
      <c r="AV153" s="227">
        <v>6504402</v>
      </c>
      <c r="AW153" s="227">
        <v>7037109</v>
      </c>
      <c r="AX153" s="227">
        <v>2557668</v>
      </c>
      <c r="AY153" s="227">
        <v>6885638</v>
      </c>
      <c r="AZ153" s="227">
        <v>9309117</v>
      </c>
      <c r="BA153" s="227">
        <v>7718569</v>
      </c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</row>
    <row r="154" spans="1:68">
      <c r="A154" s="227" t="s">
        <v>1055</v>
      </c>
      <c r="B154" s="227">
        <v>1358003.74</v>
      </c>
      <c r="C154" s="227">
        <v>1449234</v>
      </c>
      <c r="D154" s="227">
        <v>1545804</v>
      </c>
      <c r="E154" s="227">
        <v>1472339</v>
      </c>
      <c r="F154" s="227">
        <v>1171295.53</v>
      </c>
      <c r="G154" s="227">
        <v>1194741</v>
      </c>
      <c r="H154" s="227">
        <v>1193777</v>
      </c>
      <c r="I154" s="227">
        <v>1216794</v>
      </c>
      <c r="J154" s="227">
        <v>1288273.3999999999</v>
      </c>
      <c r="K154" s="227">
        <v>1277215</v>
      </c>
      <c r="L154" s="227">
        <v>1289948</v>
      </c>
      <c r="M154" s="227">
        <v>1292249</v>
      </c>
      <c r="N154" s="227">
        <v>1345694.49</v>
      </c>
      <c r="O154" s="227">
        <v>1338960</v>
      </c>
      <c r="P154" s="227">
        <v>1324168</v>
      </c>
      <c r="Q154" s="227">
        <v>1292810</v>
      </c>
      <c r="R154" s="227">
        <v>1331474.99</v>
      </c>
      <c r="S154" s="227">
        <v>1310933</v>
      </c>
      <c r="T154" s="227">
        <v>842270</v>
      </c>
      <c r="U154" s="227">
        <v>751461</v>
      </c>
      <c r="V154" s="227">
        <v>597417.80000000005</v>
      </c>
      <c r="W154" s="227">
        <v>463437</v>
      </c>
      <c r="X154" s="227">
        <v>469890</v>
      </c>
      <c r="Y154" s="227">
        <v>428818</v>
      </c>
      <c r="Z154" s="227">
        <v>457824.92</v>
      </c>
      <c r="AA154" s="227">
        <v>470613</v>
      </c>
      <c r="AB154" s="227">
        <v>369435</v>
      </c>
      <c r="AC154" s="227">
        <v>228997</v>
      </c>
      <c r="AD154" s="227">
        <v>228302.16</v>
      </c>
      <c r="AE154" s="227">
        <v>240740</v>
      </c>
      <c r="AF154" s="227">
        <v>258424</v>
      </c>
      <c r="AG154" s="227">
        <v>274813</v>
      </c>
      <c r="AH154" s="227">
        <v>257824.8</v>
      </c>
      <c r="AI154" s="227">
        <v>255132</v>
      </c>
      <c r="AJ154" s="227">
        <v>292371</v>
      </c>
      <c r="AK154" s="227">
        <v>287466</v>
      </c>
      <c r="AL154" s="227">
        <v>351413.98</v>
      </c>
      <c r="AM154" s="227">
        <v>439150</v>
      </c>
      <c r="AN154" s="227">
        <v>443837</v>
      </c>
      <c r="AO154" s="227">
        <v>431225</v>
      </c>
      <c r="AP154" s="227">
        <v>436983.87</v>
      </c>
      <c r="AQ154" s="227">
        <v>430449</v>
      </c>
      <c r="AR154" s="227">
        <v>435327</v>
      </c>
      <c r="AS154" s="227">
        <v>432096</v>
      </c>
      <c r="AT154" s="227">
        <v>444182.78</v>
      </c>
      <c r="AU154" s="227">
        <v>472614</v>
      </c>
      <c r="AV154" s="227">
        <v>496814</v>
      </c>
      <c r="AW154" s="227">
        <v>507625</v>
      </c>
      <c r="AX154" s="227">
        <v>439542</v>
      </c>
      <c r="AY154" s="227">
        <v>417065</v>
      </c>
      <c r="AZ154" s="227">
        <v>394428</v>
      </c>
      <c r="BA154" s="227">
        <v>374219</v>
      </c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</row>
    <row r="155" spans="1:68">
      <c r="A155" s="227" t="s">
        <v>1056</v>
      </c>
      <c r="B155" s="227">
        <v>1127674.51</v>
      </c>
      <c r="C155" s="227">
        <v>1215321</v>
      </c>
      <c r="D155" s="227">
        <v>1410710</v>
      </c>
      <c r="E155" s="227">
        <v>1334881</v>
      </c>
      <c r="F155" s="227">
        <v>1303030.3600000001</v>
      </c>
      <c r="G155" s="227">
        <v>1833192</v>
      </c>
      <c r="H155" s="227">
        <v>1549749</v>
      </c>
      <c r="I155" s="227">
        <v>1523270</v>
      </c>
      <c r="J155" s="227">
        <v>1320442.9099999999</v>
      </c>
      <c r="K155" s="227">
        <v>1345148</v>
      </c>
      <c r="L155" s="227">
        <v>1599372</v>
      </c>
      <c r="M155" s="227">
        <v>1657576</v>
      </c>
      <c r="N155" s="227">
        <v>1512224.34</v>
      </c>
      <c r="O155" s="227">
        <v>1220701</v>
      </c>
      <c r="P155" s="227">
        <v>1442513</v>
      </c>
      <c r="Q155" s="227">
        <v>1667990</v>
      </c>
      <c r="R155" s="227">
        <v>593976.51</v>
      </c>
      <c r="S155" s="227">
        <v>1370781</v>
      </c>
      <c r="T155" s="227">
        <v>2456360</v>
      </c>
      <c r="U155" s="227">
        <v>754182</v>
      </c>
      <c r="V155" s="227">
        <v>2597982.65</v>
      </c>
      <c r="W155" s="227">
        <v>2494844</v>
      </c>
      <c r="X155" s="227">
        <v>2506587</v>
      </c>
      <c r="Y155" s="227">
        <v>2399753</v>
      </c>
      <c r="Z155" s="227">
        <v>3099677.67</v>
      </c>
      <c r="AA155" s="227">
        <v>2310979</v>
      </c>
      <c r="AB155" s="227">
        <v>2226401</v>
      </c>
      <c r="AC155" s="227">
        <v>2442659</v>
      </c>
      <c r="AD155" s="227">
        <v>2707141.25</v>
      </c>
      <c r="AE155" s="227">
        <v>2437907</v>
      </c>
      <c r="AF155" s="227">
        <v>2339402</v>
      </c>
      <c r="AG155" s="227">
        <v>2523185</v>
      </c>
      <c r="AH155" s="227">
        <v>2771657.89</v>
      </c>
      <c r="AI155" s="227">
        <v>2637971</v>
      </c>
      <c r="AJ155" s="227">
        <v>2603917</v>
      </c>
      <c r="AK155" s="227">
        <v>2700961</v>
      </c>
      <c r="AL155" s="227">
        <v>5877391.2999999998</v>
      </c>
      <c r="AM155" s="227">
        <v>2840440</v>
      </c>
      <c r="AN155" s="227">
        <v>2755336</v>
      </c>
      <c r="AO155" s="227">
        <v>2891703</v>
      </c>
      <c r="AP155" s="227">
        <v>2638250.6</v>
      </c>
      <c r="AQ155" s="227">
        <v>2256235</v>
      </c>
      <c r="AR155" s="227">
        <v>2220210</v>
      </c>
      <c r="AS155" s="227">
        <v>2252212</v>
      </c>
      <c r="AT155" s="227">
        <v>1847798.45</v>
      </c>
      <c r="AU155" s="227">
        <v>1797974</v>
      </c>
      <c r="AV155" s="227">
        <v>1811564</v>
      </c>
      <c r="AW155" s="227">
        <v>1961267</v>
      </c>
      <c r="AX155" s="227">
        <v>1682875</v>
      </c>
      <c r="AY155" s="227">
        <v>1942354</v>
      </c>
      <c r="AZ155" s="227">
        <v>2556890</v>
      </c>
      <c r="BA155" s="227">
        <v>2199124</v>
      </c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</row>
    <row r="156" spans="1:68">
      <c r="A156" s="227" t="s">
        <v>1057</v>
      </c>
      <c r="B156" s="227">
        <v>7164999.6200000001</v>
      </c>
      <c r="C156" s="227">
        <v>6514748</v>
      </c>
      <c r="D156" s="227">
        <v>7000546</v>
      </c>
      <c r="E156" s="227">
        <v>6756962</v>
      </c>
      <c r="F156" s="227">
        <v>7065766.5099999998</v>
      </c>
      <c r="G156" s="227">
        <v>8801281</v>
      </c>
      <c r="H156" s="227">
        <v>7754451</v>
      </c>
      <c r="I156" s="227">
        <v>7571021</v>
      </c>
      <c r="J156" s="227">
        <v>6840572.96</v>
      </c>
      <c r="K156" s="227">
        <v>6801377</v>
      </c>
      <c r="L156" s="227">
        <v>8024024</v>
      </c>
      <c r="M156" s="227">
        <v>8048131</v>
      </c>
      <c r="N156" s="227">
        <v>7702009.3899999997</v>
      </c>
      <c r="O156" s="227">
        <v>7468597</v>
      </c>
      <c r="P156" s="227">
        <v>7214941</v>
      </c>
      <c r="Q156" s="227">
        <v>7692376</v>
      </c>
      <c r="R156" s="227">
        <v>6474114.3200000003</v>
      </c>
      <c r="S156" s="227">
        <v>6546815</v>
      </c>
      <c r="T156" s="227">
        <v>9596183</v>
      </c>
      <c r="U156" s="227">
        <v>8072532</v>
      </c>
      <c r="V156" s="227">
        <v>10798502.9</v>
      </c>
      <c r="W156" s="227">
        <v>8614109</v>
      </c>
      <c r="X156" s="227">
        <v>9845559</v>
      </c>
      <c r="Y156" s="227">
        <v>9896681</v>
      </c>
      <c r="Z156" s="227">
        <v>9110961.3200000003</v>
      </c>
      <c r="AA156" s="227">
        <v>8948690</v>
      </c>
      <c r="AB156" s="227">
        <v>8469961</v>
      </c>
      <c r="AC156" s="227">
        <v>9473561</v>
      </c>
      <c r="AD156" s="227">
        <v>8799616.9199999999</v>
      </c>
      <c r="AE156" s="227">
        <v>8319326</v>
      </c>
      <c r="AF156" s="227">
        <v>9185542</v>
      </c>
      <c r="AG156" s="227">
        <v>9925517</v>
      </c>
      <c r="AH156" s="227">
        <v>8386963.3799999999</v>
      </c>
      <c r="AI156" s="227">
        <v>8810039</v>
      </c>
      <c r="AJ156" s="227">
        <v>8741167</v>
      </c>
      <c r="AK156" s="227">
        <v>8960910</v>
      </c>
      <c r="AL156" s="227">
        <v>3696525.96</v>
      </c>
      <c r="AM156" s="227">
        <v>6211036</v>
      </c>
      <c r="AN156" s="227">
        <v>6151166</v>
      </c>
      <c r="AO156" s="227">
        <v>6285696</v>
      </c>
      <c r="AP156" s="227">
        <v>5831635.8600000003</v>
      </c>
      <c r="AQ156" s="227">
        <v>4921281</v>
      </c>
      <c r="AR156" s="227">
        <v>4912382</v>
      </c>
      <c r="AS156" s="227">
        <v>5001729</v>
      </c>
      <c r="AT156" s="227">
        <v>3831424.48</v>
      </c>
      <c r="AU156" s="227">
        <v>4193427</v>
      </c>
      <c r="AV156" s="227">
        <v>4196024</v>
      </c>
      <c r="AW156" s="227">
        <v>4568217</v>
      </c>
      <c r="AX156" s="227">
        <v>435251</v>
      </c>
      <c r="AY156" s="227">
        <v>4526219</v>
      </c>
      <c r="AZ156" s="227">
        <v>6357799</v>
      </c>
      <c r="BA156" s="227">
        <v>5145226</v>
      </c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</row>
    <row r="157" spans="1:68">
      <c r="A157" s="227" t="s">
        <v>1058</v>
      </c>
      <c r="B157" s="227">
        <v>7164999.6200000001</v>
      </c>
      <c r="C157" s="227">
        <v>6514748</v>
      </c>
      <c r="D157" s="227">
        <v>7000546</v>
      </c>
      <c r="E157" s="227">
        <v>6756962</v>
      </c>
      <c r="F157" s="227">
        <v>7065766.5099999998</v>
      </c>
      <c r="G157" s="227">
        <v>8801281</v>
      </c>
      <c r="H157" s="227">
        <v>7754451</v>
      </c>
      <c r="I157" s="227">
        <v>7571021</v>
      </c>
      <c r="J157" s="227">
        <v>6840572.96</v>
      </c>
      <c r="K157" s="227">
        <v>6801377</v>
      </c>
      <c r="L157" s="227">
        <v>8024024</v>
      </c>
      <c r="M157" s="227">
        <v>8048131</v>
      </c>
      <c r="N157" s="227">
        <v>7702009.3899999997</v>
      </c>
      <c r="O157" s="227">
        <v>7468597</v>
      </c>
      <c r="P157" s="227">
        <v>7214941</v>
      </c>
      <c r="Q157" s="227">
        <v>7692376</v>
      </c>
      <c r="R157" s="227">
        <v>6474114.3200000003</v>
      </c>
      <c r="S157" s="227">
        <v>6546815</v>
      </c>
      <c r="T157" s="227">
        <v>9596183</v>
      </c>
      <c r="U157" s="227">
        <v>8072532</v>
      </c>
      <c r="V157" s="227">
        <v>10798502.9</v>
      </c>
      <c r="W157" s="227">
        <v>8614109</v>
      </c>
      <c r="X157" s="227">
        <v>9845559</v>
      </c>
      <c r="Y157" s="227">
        <v>9896681</v>
      </c>
      <c r="Z157" s="227">
        <v>9110961.3200000003</v>
      </c>
      <c r="AA157" s="227">
        <v>8948690</v>
      </c>
      <c r="AB157" s="227">
        <v>8469961</v>
      </c>
      <c r="AC157" s="227">
        <v>9473561</v>
      </c>
      <c r="AD157" s="227">
        <v>8799616.9199999999</v>
      </c>
      <c r="AE157" s="227">
        <v>8319326</v>
      </c>
      <c r="AF157" s="227">
        <v>9185542</v>
      </c>
      <c r="AG157" s="227">
        <v>9925517</v>
      </c>
      <c r="AH157" s="227">
        <v>8386963.3799999999</v>
      </c>
      <c r="AI157" s="227">
        <v>8810039</v>
      </c>
      <c r="AJ157" s="227">
        <v>8741167</v>
      </c>
      <c r="AK157" s="227">
        <v>8960910</v>
      </c>
      <c r="AL157" s="227">
        <v>3696525.96</v>
      </c>
      <c r="AM157" s="227">
        <v>6211036</v>
      </c>
      <c r="AN157" s="227">
        <v>6151166</v>
      </c>
      <c r="AO157" s="227">
        <v>6285696</v>
      </c>
      <c r="AP157" s="227">
        <v>5831635.8600000003</v>
      </c>
      <c r="AQ157" s="227">
        <v>4921281</v>
      </c>
      <c r="AR157" s="227">
        <v>4912382</v>
      </c>
      <c r="AS157" s="227">
        <v>5001729</v>
      </c>
      <c r="AT157" s="227">
        <v>3831424.48</v>
      </c>
      <c r="AU157" s="227">
        <v>4193427</v>
      </c>
      <c r="AV157" s="227">
        <v>4196024</v>
      </c>
      <c r="AW157" s="227">
        <v>4568217</v>
      </c>
      <c r="AX157" s="227">
        <v>435251</v>
      </c>
      <c r="AY157" s="227">
        <v>4526219</v>
      </c>
      <c r="AZ157" s="227">
        <v>6357799</v>
      </c>
      <c r="BA157" s="227">
        <v>5145226</v>
      </c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</row>
    <row r="158" spans="1:68">
      <c r="A158" s="227" t="s">
        <v>1059</v>
      </c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</row>
    <row r="159" spans="1:68">
      <c r="A159" s="227" t="s">
        <v>1060</v>
      </c>
      <c r="B159" s="227">
        <v>7164999.6200000001</v>
      </c>
      <c r="C159" s="227">
        <v>6514748</v>
      </c>
      <c r="D159" s="227">
        <v>7000546</v>
      </c>
      <c r="E159" s="227">
        <v>6756962</v>
      </c>
      <c r="F159" s="227">
        <v>7065766.5099999998</v>
      </c>
      <c r="G159" s="227">
        <v>8801281</v>
      </c>
      <c r="H159" s="227">
        <v>7754451</v>
      </c>
      <c r="I159" s="227">
        <v>7571021</v>
      </c>
      <c r="J159" s="227">
        <v>6840572.96</v>
      </c>
      <c r="K159" s="227">
        <v>6801377</v>
      </c>
      <c r="L159" s="227">
        <v>8024024</v>
      </c>
      <c r="M159" s="227">
        <v>8048131</v>
      </c>
      <c r="N159" s="227">
        <v>7702009.3899999997</v>
      </c>
      <c r="O159" s="227">
        <v>7468597</v>
      </c>
      <c r="P159" s="227">
        <v>7214941</v>
      </c>
      <c r="Q159" s="227">
        <v>7692376</v>
      </c>
      <c r="R159" s="227">
        <v>6474114.3200000003</v>
      </c>
      <c r="S159" s="227">
        <v>6546815</v>
      </c>
      <c r="T159" s="227">
        <v>9596183</v>
      </c>
      <c r="U159" s="227">
        <v>8072532</v>
      </c>
      <c r="V159" s="227">
        <v>10798502.9</v>
      </c>
      <c r="W159" s="227">
        <v>8614109</v>
      </c>
      <c r="X159" s="227">
        <v>9845559</v>
      </c>
      <c r="Y159" s="227">
        <v>9896681</v>
      </c>
      <c r="Z159" s="227">
        <v>9110961.3200000003</v>
      </c>
      <c r="AA159" s="227">
        <v>8948690</v>
      </c>
      <c r="AB159" s="227">
        <v>8469961</v>
      </c>
      <c r="AC159" s="227">
        <v>9473561</v>
      </c>
      <c r="AD159" s="227">
        <v>8799616.9199999999</v>
      </c>
      <c r="AE159" s="227">
        <v>8319326</v>
      </c>
      <c r="AF159" s="227">
        <v>9185542</v>
      </c>
      <c r="AG159" s="227">
        <v>9925517</v>
      </c>
      <c r="AH159" s="227">
        <v>8386963.3799999999</v>
      </c>
      <c r="AI159" s="227">
        <v>8810039</v>
      </c>
      <c r="AJ159" s="227">
        <v>8741167</v>
      </c>
      <c r="AK159" s="227">
        <v>8960910</v>
      </c>
      <c r="AL159" s="227">
        <v>3696525.96</v>
      </c>
      <c r="AM159" s="227">
        <v>6211036</v>
      </c>
      <c r="AN159" s="227">
        <v>6151166</v>
      </c>
      <c r="AO159" s="227">
        <v>6285696</v>
      </c>
      <c r="AP159" s="227">
        <v>0</v>
      </c>
      <c r="AQ159" s="227">
        <v>0</v>
      </c>
      <c r="AR159" s="227">
        <v>0</v>
      </c>
      <c r="AS159" s="227">
        <v>0</v>
      </c>
      <c r="AT159" s="227">
        <v>0</v>
      </c>
      <c r="AU159" s="227">
        <v>0</v>
      </c>
      <c r="AV159" s="227">
        <v>0</v>
      </c>
      <c r="AW159" s="227">
        <v>0</v>
      </c>
      <c r="AX159" s="227">
        <v>0</v>
      </c>
      <c r="AY159" s="227">
        <v>0</v>
      </c>
      <c r="AZ159" s="227">
        <v>0</v>
      </c>
      <c r="BA159" s="227">
        <v>0</v>
      </c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</row>
    <row r="160" spans="1:68">
      <c r="A160" s="227" t="s">
        <v>1061</v>
      </c>
      <c r="B160" s="227"/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  <c r="AA160" s="227"/>
      <c r="AB160" s="227"/>
      <c r="AC160" s="227"/>
      <c r="AD160" s="227"/>
      <c r="AE160" s="227"/>
      <c r="AF160" s="227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  <c r="AS160" s="227"/>
      <c r="AT160" s="227"/>
      <c r="AU160" s="227"/>
      <c r="AV160" s="227"/>
      <c r="AW160" s="227"/>
      <c r="AX160" s="227"/>
      <c r="AY160" s="227"/>
      <c r="AZ160" s="227"/>
      <c r="BA160" s="227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</row>
    <row r="161" spans="1:68">
      <c r="A161" s="227" t="s">
        <v>1062</v>
      </c>
      <c r="B161" s="227">
        <v>0</v>
      </c>
      <c r="C161" s="227">
        <v>0</v>
      </c>
      <c r="D161" s="227">
        <v>0</v>
      </c>
      <c r="E161" s="227">
        <v>0</v>
      </c>
      <c r="F161" s="227">
        <v>0</v>
      </c>
      <c r="G161" s="227">
        <v>0</v>
      </c>
      <c r="H161" s="227">
        <v>0</v>
      </c>
      <c r="I161" s="227">
        <v>0</v>
      </c>
      <c r="J161" s="227">
        <v>0</v>
      </c>
      <c r="K161" s="227">
        <v>0</v>
      </c>
      <c r="L161" s="227">
        <v>0</v>
      </c>
      <c r="M161" s="227">
        <v>0</v>
      </c>
      <c r="N161" s="227">
        <v>0</v>
      </c>
      <c r="O161" s="227">
        <v>0</v>
      </c>
      <c r="P161" s="227">
        <v>0</v>
      </c>
      <c r="Q161" s="227">
        <v>0</v>
      </c>
      <c r="R161" s="227">
        <v>0</v>
      </c>
      <c r="S161" s="227">
        <v>0</v>
      </c>
      <c r="T161" s="227">
        <v>0</v>
      </c>
      <c r="U161" s="227">
        <v>0</v>
      </c>
      <c r="V161" s="227">
        <v>-1296.31</v>
      </c>
      <c r="W161" s="227">
        <v>-7220</v>
      </c>
      <c r="X161" s="227">
        <v>-1937</v>
      </c>
      <c r="Y161" s="227">
        <v>2722</v>
      </c>
      <c r="Z161" s="227">
        <v>2860.21</v>
      </c>
      <c r="AA161" s="227">
        <v>-1688</v>
      </c>
      <c r="AB161" s="227">
        <v>-1967</v>
      </c>
      <c r="AC161" s="227">
        <v>3223</v>
      </c>
      <c r="AD161" s="227">
        <v>6436.19</v>
      </c>
      <c r="AE161" s="227">
        <v>-773</v>
      </c>
      <c r="AF161" s="227">
        <v>-2394</v>
      </c>
      <c r="AG161" s="227">
        <v>-405</v>
      </c>
      <c r="AH161" s="227">
        <v>1736.68</v>
      </c>
      <c r="AI161" s="227">
        <v>503</v>
      </c>
      <c r="AJ161" s="227">
        <v>1458</v>
      </c>
      <c r="AK161" s="227">
        <v>-2414</v>
      </c>
      <c r="AL161" s="227">
        <v>1664.85</v>
      </c>
      <c r="AM161" s="227">
        <v>335</v>
      </c>
      <c r="AN161" s="227">
        <v>-480</v>
      </c>
      <c r="AO161" s="227">
        <v>-326</v>
      </c>
      <c r="AP161" s="227">
        <v>0</v>
      </c>
      <c r="AQ161" s="227">
        <v>0</v>
      </c>
      <c r="AR161" s="227">
        <v>0</v>
      </c>
      <c r="AS161" s="227">
        <v>0</v>
      </c>
      <c r="AT161" s="227">
        <v>0</v>
      </c>
      <c r="AU161" s="227">
        <v>0</v>
      </c>
      <c r="AV161" s="227">
        <v>0</v>
      </c>
      <c r="AW161" s="227">
        <v>0</v>
      </c>
      <c r="AX161" s="227">
        <v>0</v>
      </c>
      <c r="AY161" s="227">
        <v>0</v>
      </c>
      <c r="AZ161" s="227">
        <v>0</v>
      </c>
      <c r="BA161" s="227">
        <v>0</v>
      </c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</row>
    <row r="162" spans="1:68">
      <c r="A162" s="227" t="s">
        <v>1257</v>
      </c>
      <c r="B162" s="227">
        <v>-17865.47</v>
      </c>
      <c r="C162" s="227">
        <v>61491</v>
      </c>
      <c r="D162" s="227">
        <v>-102029</v>
      </c>
      <c r="E162" s="227">
        <v>-192839</v>
      </c>
      <c r="F162" s="227">
        <v>0</v>
      </c>
      <c r="G162" s="227">
        <v>0</v>
      </c>
      <c r="H162" s="227">
        <v>0</v>
      </c>
      <c r="I162" s="227">
        <v>0</v>
      </c>
      <c r="J162" s="227">
        <v>0</v>
      </c>
      <c r="K162" s="227">
        <v>0</v>
      </c>
      <c r="L162" s="227">
        <v>0</v>
      </c>
      <c r="M162" s="227">
        <v>0</v>
      </c>
      <c r="N162" s="227">
        <v>0</v>
      </c>
      <c r="O162" s="227">
        <v>0</v>
      </c>
      <c r="P162" s="227">
        <v>0</v>
      </c>
      <c r="Q162" s="227">
        <v>0</v>
      </c>
      <c r="R162" s="227">
        <v>0</v>
      </c>
      <c r="S162" s="227">
        <v>0</v>
      </c>
      <c r="T162" s="227">
        <v>0</v>
      </c>
      <c r="U162" s="227">
        <v>0</v>
      </c>
      <c r="V162" s="227">
        <v>0</v>
      </c>
      <c r="W162" s="227">
        <v>0</v>
      </c>
      <c r="X162" s="227">
        <v>0</v>
      </c>
      <c r="Y162" s="227">
        <v>0</v>
      </c>
      <c r="Z162" s="227">
        <v>0</v>
      </c>
      <c r="AA162" s="227">
        <v>0</v>
      </c>
      <c r="AB162" s="227">
        <v>0</v>
      </c>
      <c r="AC162" s="227">
        <v>0</v>
      </c>
      <c r="AD162" s="227">
        <v>0</v>
      </c>
      <c r="AE162" s="227">
        <v>0</v>
      </c>
      <c r="AF162" s="227">
        <v>0</v>
      </c>
      <c r="AG162" s="227">
        <v>0</v>
      </c>
      <c r="AH162" s="227">
        <v>0</v>
      </c>
      <c r="AI162" s="227">
        <v>0</v>
      </c>
      <c r="AJ162" s="227">
        <v>0</v>
      </c>
      <c r="AK162" s="227">
        <v>0</v>
      </c>
      <c r="AL162" s="227">
        <v>0</v>
      </c>
      <c r="AM162" s="227">
        <v>0</v>
      </c>
      <c r="AN162" s="227">
        <v>0</v>
      </c>
      <c r="AO162" s="227">
        <v>0</v>
      </c>
      <c r="AP162" s="227">
        <v>0</v>
      </c>
      <c r="AQ162" s="227">
        <v>0</v>
      </c>
      <c r="AR162" s="227">
        <v>0</v>
      </c>
      <c r="AS162" s="227">
        <v>0</v>
      </c>
      <c r="AT162" s="227">
        <v>0</v>
      </c>
      <c r="AU162" s="227">
        <v>0</v>
      </c>
      <c r="AV162" s="227">
        <v>0</v>
      </c>
      <c r="AW162" s="227">
        <v>0</v>
      </c>
      <c r="AX162" s="227">
        <v>0</v>
      </c>
      <c r="AY162" s="227">
        <v>0</v>
      </c>
      <c r="AZ162" s="227">
        <v>0</v>
      </c>
      <c r="BA162" s="227">
        <v>0</v>
      </c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</row>
    <row r="163" spans="1:68">
      <c r="A163" s="227" t="s">
        <v>1063</v>
      </c>
      <c r="B163" s="227">
        <v>730.35</v>
      </c>
      <c r="C163" s="227">
        <v>0</v>
      </c>
      <c r="D163" s="227">
        <v>0</v>
      </c>
      <c r="E163" s="227">
        <v>0</v>
      </c>
      <c r="F163" s="227">
        <v>0</v>
      </c>
      <c r="G163" s="227">
        <v>0</v>
      </c>
      <c r="H163" s="227">
        <v>0</v>
      </c>
      <c r="I163" s="227">
        <v>0</v>
      </c>
      <c r="J163" s="227">
        <v>0</v>
      </c>
      <c r="K163" s="227">
        <v>0</v>
      </c>
      <c r="L163" s="227">
        <v>0</v>
      </c>
      <c r="M163" s="227">
        <v>0</v>
      </c>
      <c r="N163" s="227">
        <v>0</v>
      </c>
      <c r="O163" s="227">
        <v>0</v>
      </c>
      <c r="P163" s="227">
        <v>0</v>
      </c>
      <c r="Q163" s="227">
        <v>0</v>
      </c>
      <c r="R163" s="227">
        <v>0</v>
      </c>
      <c r="S163" s="227">
        <v>0</v>
      </c>
      <c r="T163" s="227">
        <v>0</v>
      </c>
      <c r="U163" s="227">
        <v>0</v>
      </c>
      <c r="V163" s="227">
        <v>0</v>
      </c>
      <c r="W163" s="227">
        <v>0</v>
      </c>
      <c r="X163" s="227">
        <v>0</v>
      </c>
      <c r="Y163" s="227">
        <v>0</v>
      </c>
      <c r="Z163" s="227">
        <v>0</v>
      </c>
      <c r="AA163" s="227">
        <v>0</v>
      </c>
      <c r="AB163" s="227">
        <v>0</v>
      </c>
      <c r="AC163" s="227">
        <v>0</v>
      </c>
      <c r="AD163" s="227">
        <v>0</v>
      </c>
      <c r="AE163" s="227">
        <v>0</v>
      </c>
      <c r="AF163" s="227">
        <v>0</v>
      </c>
      <c r="AG163" s="227">
        <v>0</v>
      </c>
      <c r="AH163" s="227">
        <v>0</v>
      </c>
      <c r="AI163" s="227">
        <v>0</v>
      </c>
      <c r="AJ163" s="227">
        <v>0</v>
      </c>
      <c r="AK163" s="227">
        <v>0</v>
      </c>
      <c r="AL163" s="227">
        <v>0</v>
      </c>
      <c r="AM163" s="227">
        <v>0</v>
      </c>
      <c r="AN163" s="227">
        <v>0</v>
      </c>
      <c r="AO163" s="227">
        <v>0</v>
      </c>
      <c r="AP163" s="227">
        <v>0</v>
      </c>
      <c r="AQ163" s="227">
        <v>0</v>
      </c>
      <c r="AR163" s="227">
        <v>0</v>
      </c>
      <c r="AS163" s="227">
        <v>0</v>
      </c>
      <c r="AT163" s="227">
        <v>0</v>
      </c>
      <c r="AU163" s="227">
        <v>0</v>
      </c>
      <c r="AV163" s="227">
        <v>0</v>
      </c>
      <c r="AW163" s="227">
        <v>0</v>
      </c>
      <c r="AX163" s="227">
        <v>0</v>
      </c>
      <c r="AY163" s="227">
        <v>0</v>
      </c>
      <c r="AZ163" s="227">
        <v>0</v>
      </c>
      <c r="BA163" s="227">
        <v>0</v>
      </c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</row>
    <row r="164" spans="1:68">
      <c r="A164" s="227" t="s">
        <v>1064</v>
      </c>
      <c r="B164" s="227">
        <v>-655.52</v>
      </c>
      <c r="C164" s="227">
        <v>0</v>
      </c>
      <c r="D164" s="227">
        <v>0</v>
      </c>
      <c r="E164" s="227">
        <v>0</v>
      </c>
      <c r="F164" s="227">
        <v>0</v>
      </c>
      <c r="G164" s="227">
        <v>0</v>
      </c>
      <c r="H164" s="227">
        <v>0</v>
      </c>
      <c r="I164" s="227">
        <v>0</v>
      </c>
      <c r="J164" s="227">
        <v>0</v>
      </c>
      <c r="K164" s="227">
        <v>0</v>
      </c>
      <c r="L164" s="227">
        <v>0</v>
      </c>
      <c r="M164" s="227">
        <v>0</v>
      </c>
      <c r="N164" s="227">
        <v>0</v>
      </c>
      <c r="O164" s="227">
        <v>0</v>
      </c>
      <c r="P164" s="227">
        <v>0</v>
      </c>
      <c r="Q164" s="227">
        <v>0</v>
      </c>
      <c r="R164" s="227">
        <v>0</v>
      </c>
      <c r="S164" s="227">
        <v>0</v>
      </c>
      <c r="T164" s="227">
        <v>0</v>
      </c>
      <c r="U164" s="227">
        <v>0</v>
      </c>
      <c r="V164" s="227">
        <v>0</v>
      </c>
      <c r="W164" s="227">
        <v>0</v>
      </c>
      <c r="X164" s="227">
        <v>0</v>
      </c>
      <c r="Y164" s="227">
        <v>0</v>
      </c>
      <c r="Z164" s="227">
        <v>0</v>
      </c>
      <c r="AA164" s="227">
        <v>0</v>
      </c>
      <c r="AB164" s="227">
        <v>0</v>
      </c>
      <c r="AC164" s="227">
        <v>0</v>
      </c>
      <c r="AD164" s="227">
        <v>0</v>
      </c>
      <c r="AE164" s="227">
        <v>0</v>
      </c>
      <c r="AF164" s="227">
        <v>0</v>
      </c>
      <c r="AG164" s="227">
        <v>0</v>
      </c>
      <c r="AH164" s="227">
        <v>0</v>
      </c>
      <c r="AI164" s="227">
        <v>0</v>
      </c>
      <c r="AJ164" s="227">
        <v>0</v>
      </c>
      <c r="AK164" s="227">
        <v>0</v>
      </c>
      <c r="AL164" s="227">
        <v>0</v>
      </c>
      <c r="AM164" s="227">
        <v>0</v>
      </c>
      <c r="AN164" s="227">
        <v>0</v>
      </c>
      <c r="AO164" s="227">
        <v>0</v>
      </c>
      <c r="AP164" s="227">
        <v>0</v>
      </c>
      <c r="AQ164" s="227">
        <v>0</v>
      </c>
      <c r="AR164" s="227">
        <v>0</v>
      </c>
      <c r="AS164" s="227">
        <v>0</v>
      </c>
      <c r="AT164" s="227">
        <v>0</v>
      </c>
      <c r="AU164" s="227">
        <v>0</v>
      </c>
      <c r="AV164" s="227">
        <v>0</v>
      </c>
      <c r="AW164" s="227">
        <v>0</v>
      </c>
      <c r="AX164" s="227">
        <v>0</v>
      </c>
      <c r="AY164" s="227">
        <v>0</v>
      </c>
      <c r="AZ164" s="227">
        <v>0</v>
      </c>
      <c r="BA164" s="227">
        <v>0</v>
      </c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</row>
    <row r="165" spans="1:68">
      <c r="A165" s="227" t="s">
        <v>1259</v>
      </c>
      <c r="B165" s="227">
        <v>26325.96</v>
      </c>
      <c r="C165" s="227">
        <v>-12298</v>
      </c>
      <c r="D165" s="227">
        <v>20406</v>
      </c>
      <c r="E165" s="227">
        <v>38568</v>
      </c>
      <c r="F165" s="227">
        <v>-13944.52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0</v>
      </c>
      <c r="N165" s="227">
        <v>0</v>
      </c>
      <c r="O165" s="227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0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35559.65</v>
      </c>
      <c r="AI165" s="227">
        <v>0</v>
      </c>
      <c r="AJ165" s="227">
        <v>0</v>
      </c>
      <c r="AK165" s="227">
        <v>0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0</v>
      </c>
      <c r="AX165" s="227">
        <v>0</v>
      </c>
      <c r="AY165" s="227">
        <v>0</v>
      </c>
      <c r="AZ165" s="227">
        <v>0</v>
      </c>
      <c r="BA165" s="227">
        <v>0</v>
      </c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</row>
    <row r="166" spans="1:68">
      <c r="A166" s="227" t="s">
        <v>1065</v>
      </c>
      <c r="B166" s="227"/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  <c r="AY166" s="227"/>
      <c r="AZ166" s="227"/>
      <c r="BA166" s="227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</row>
    <row r="167" spans="1:68">
      <c r="A167" s="227" t="s">
        <v>1066</v>
      </c>
      <c r="B167" s="227">
        <v>-28023.919999999998</v>
      </c>
      <c r="C167" s="227">
        <v>0</v>
      </c>
      <c r="D167" s="227">
        <v>0</v>
      </c>
      <c r="E167" s="227">
        <v>0</v>
      </c>
      <c r="F167" s="227">
        <v>69910.81</v>
      </c>
      <c r="G167" s="227">
        <v>0</v>
      </c>
      <c r="H167" s="227">
        <v>0</v>
      </c>
      <c r="I167" s="227">
        <v>0</v>
      </c>
      <c r="J167" s="227">
        <v>0</v>
      </c>
      <c r="K167" s="227">
        <v>0</v>
      </c>
      <c r="L167" s="227">
        <v>0</v>
      </c>
      <c r="M167" s="227">
        <v>0</v>
      </c>
      <c r="N167" s="227">
        <v>204129.23</v>
      </c>
      <c r="O167" s="227">
        <v>0</v>
      </c>
      <c r="P167" s="227">
        <v>0</v>
      </c>
      <c r="Q167" s="227">
        <v>0</v>
      </c>
      <c r="R167" s="227">
        <v>0</v>
      </c>
      <c r="S167" s="227">
        <v>0</v>
      </c>
      <c r="T167" s="227">
        <v>0</v>
      </c>
      <c r="U167" s="227">
        <v>0</v>
      </c>
      <c r="V167" s="227">
        <v>-126835.93</v>
      </c>
      <c r="W167" s="227">
        <v>0</v>
      </c>
      <c r="X167" s="227">
        <v>0</v>
      </c>
      <c r="Y167" s="227">
        <v>0</v>
      </c>
      <c r="Z167" s="227">
        <v>0</v>
      </c>
      <c r="AA167" s="227">
        <v>0</v>
      </c>
      <c r="AB167" s="227">
        <v>0</v>
      </c>
      <c r="AC167" s="227">
        <v>0</v>
      </c>
      <c r="AD167" s="227">
        <v>0</v>
      </c>
      <c r="AE167" s="227">
        <v>0</v>
      </c>
      <c r="AF167" s="227">
        <v>0</v>
      </c>
      <c r="AG167" s="227">
        <v>0</v>
      </c>
      <c r="AH167" s="227">
        <v>-180764.12</v>
      </c>
      <c r="AI167" s="227">
        <v>0</v>
      </c>
      <c r="AJ167" s="227">
        <v>0</v>
      </c>
      <c r="AK167" s="227">
        <v>0</v>
      </c>
      <c r="AL167" s="227">
        <v>0</v>
      </c>
      <c r="AM167" s="227">
        <v>0</v>
      </c>
      <c r="AN167" s="227">
        <v>0</v>
      </c>
      <c r="AO167" s="227">
        <v>0</v>
      </c>
      <c r="AP167" s="227">
        <v>0</v>
      </c>
      <c r="AQ167" s="227">
        <v>0</v>
      </c>
      <c r="AR167" s="227">
        <v>0</v>
      </c>
      <c r="AS167" s="227">
        <v>0</v>
      </c>
      <c r="AT167" s="227">
        <v>0</v>
      </c>
      <c r="AU167" s="227">
        <v>0</v>
      </c>
      <c r="AV167" s="227">
        <v>0</v>
      </c>
      <c r="AW167" s="227">
        <v>0</v>
      </c>
      <c r="AX167" s="227">
        <v>0</v>
      </c>
      <c r="AY167" s="227">
        <v>0</v>
      </c>
      <c r="AZ167" s="227">
        <v>0</v>
      </c>
      <c r="BA167" s="227">
        <v>0</v>
      </c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</row>
    <row r="168" spans="1:68">
      <c r="A168" s="227" t="s">
        <v>1067</v>
      </c>
      <c r="B168" s="227">
        <v>-103335.86</v>
      </c>
      <c r="C168" s="227">
        <v>49193</v>
      </c>
      <c r="D168" s="227">
        <v>-81623</v>
      </c>
      <c r="E168" s="227">
        <v>-154271</v>
      </c>
      <c r="F168" s="227">
        <v>55966.29</v>
      </c>
      <c r="G168" s="227">
        <v>0</v>
      </c>
      <c r="H168" s="227">
        <v>0</v>
      </c>
      <c r="I168" s="227">
        <v>0</v>
      </c>
      <c r="J168" s="227">
        <v>0</v>
      </c>
      <c r="K168" s="227">
        <v>0</v>
      </c>
      <c r="L168" s="227">
        <v>0</v>
      </c>
      <c r="M168" s="227">
        <v>0</v>
      </c>
      <c r="N168" s="227">
        <v>204129.23</v>
      </c>
      <c r="O168" s="227">
        <v>0</v>
      </c>
      <c r="P168" s="227">
        <v>0</v>
      </c>
      <c r="Q168" s="227">
        <v>0</v>
      </c>
      <c r="R168" s="227">
        <v>0</v>
      </c>
      <c r="S168" s="227">
        <v>0</v>
      </c>
      <c r="T168" s="227">
        <v>0</v>
      </c>
      <c r="U168" s="227">
        <v>0</v>
      </c>
      <c r="V168" s="227">
        <v>-508640.02</v>
      </c>
      <c r="W168" s="227">
        <v>-7220</v>
      </c>
      <c r="X168" s="227">
        <v>-1937</v>
      </c>
      <c r="Y168" s="227">
        <v>2722</v>
      </c>
      <c r="Z168" s="227">
        <v>2860.21</v>
      </c>
      <c r="AA168" s="227">
        <v>-1688</v>
      </c>
      <c r="AB168" s="227">
        <v>-1967</v>
      </c>
      <c r="AC168" s="227">
        <v>3223</v>
      </c>
      <c r="AD168" s="227">
        <v>6436.19</v>
      </c>
      <c r="AE168" s="227">
        <v>-773</v>
      </c>
      <c r="AF168" s="227">
        <v>-2394</v>
      </c>
      <c r="AG168" s="227">
        <v>-405</v>
      </c>
      <c r="AH168" s="227">
        <v>-579081.21</v>
      </c>
      <c r="AI168" s="227">
        <v>503</v>
      </c>
      <c r="AJ168" s="227">
        <v>1458</v>
      </c>
      <c r="AK168" s="227">
        <v>-2414</v>
      </c>
      <c r="AL168" s="227">
        <v>1664.85</v>
      </c>
      <c r="AM168" s="227">
        <v>335</v>
      </c>
      <c r="AN168" s="227">
        <v>-480</v>
      </c>
      <c r="AO168" s="227">
        <v>-326</v>
      </c>
      <c r="AP168" s="227">
        <v>0</v>
      </c>
      <c r="AQ168" s="227">
        <v>0</v>
      </c>
      <c r="AR168" s="227">
        <v>0</v>
      </c>
      <c r="AS168" s="227">
        <v>0</v>
      </c>
      <c r="AT168" s="227">
        <v>0</v>
      </c>
      <c r="AU168" s="227">
        <v>0</v>
      </c>
      <c r="AV168" s="227">
        <v>0</v>
      </c>
      <c r="AW168" s="227">
        <v>0</v>
      </c>
      <c r="AX168" s="227">
        <v>0</v>
      </c>
      <c r="AY168" s="227">
        <v>0</v>
      </c>
      <c r="AZ168" s="227">
        <v>0</v>
      </c>
      <c r="BA168" s="227">
        <v>0</v>
      </c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</row>
    <row r="169" spans="1:68">
      <c r="A169" s="227" t="s">
        <v>1068</v>
      </c>
      <c r="B169" s="227">
        <v>7061663.7599999998</v>
      </c>
      <c r="C169" s="227">
        <v>6563941</v>
      </c>
      <c r="D169" s="227">
        <v>6918923</v>
      </c>
      <c r="E169" s="227">
        <v>6602691</v>
      </c>
      <c r="F169" s="227">
        <v>7289631.6699999999</v>
      </c>
      <c r="G169" s="227">
        <v>8801281</v>
      </c>
      <c r="H169" s="227">
        <v>7754451</v>
      </c>
      <c r="I169" s="227">
        <v>7571021</v>
      </c>
      <c r="J169" s="227">
        <v>6840572.96</v>
      </c>
      <c r="K169" s="227">
        <v>6801377</v>
      </c>
      <c r="L169" s="227">
        <v>8024024</v>
      </c>
      <c r="M169" s="227">
        <v>8048131</v>
      </c>
      <c r="N169" s="227">
        <v>8518526.3000000007</v>
      </c>
      <c r="O169" s="227">
        <v>7468597</v>
      </c>
      <c r="P169" s="227">
        <v>7214941</v>
      </c>
      <c r="Q169" s="227">
        <v>7692376</v>
      </c>
      <c r="R169" s="227">
        <v>6474114.3200000003</v>
      </c>
      <c r="S169" s="227">
        <v>6546815</v>
      </c>
      <c r="T169" s="227">
        <v>9596183</v>
      </c>
      <c r="U169" s="227">
        <v>8072532</v>
      </c>
      <c r="V169" s="227">
        <v>10289862.880000001</v>
      </c>
      <c r="W169" s="227">
        <v>8606889</v>
      </c>
      <c r="X169" s="227">
        <v>9843622</v>
      </c>
      <c r="Y169" s="227">
        <v>9899403</v>
      </c>
      <c r="Z169" s="227">
        <v>9113821.5299999993</v>
      </c>
      <c r="AA169" s="227">
        <v>8947002</v>
      </c>
      <c r="AB169" s="227">
        <v>8467994</v>
      </c>
      <c r="AC169" s="227">
        <v>9476784</v>
      </c>
      <c r="AD169" s="227">
        <v>8806053.0999999996</v>
      </c>
      <c r="AE169" s="227">
        <v>8318553</v>
      </c>
      <c r="AF169" s="227">
        <v>9183148</v>
      </c>
      <c r="AG169" s="227">
        <v>9925112</v>
      </c>
      <c r="AH169" s="227">
        <v>7807882.1699999999</v>
      </c>
      <c r="AI169" s="227">
        <v>8810542</v>
      </c>
      <c r="AJ169" s="227">
        <v>8742625</v>
      </c>
      <c r="AK169" s="227">
        <v>8958496</v>
      </c>
      <c r="AL169" s="227">
        <v>3698190.81</v>
      </c>
      <c r="AM169" s="227">
        <v>6211371</v>
      </c>
      <c r="AN169" s="227">
        <v>6150686</v>
      </c>
      <c r="AO169" s="227">
        <v>6285370</v>
      </c>
      <c r="AP169" s="227">
        <v>0</v>
      </c>
      <c r="AQ169" s="227">
        <v>0</v>
      </c>
      <c r="AR169" s="227">
        <v>0</v>
      </c>
      <c r="AS169" s="227">
        <v>0</v>
      </c>
      <c r="AT169" s="227">
        <v>0</v>
      </c>
      <c r="AU169" s="227">
        <v>0</v>
      </c>
      <c r="AV169" s="227">
        <v>0</v>
      </c>
      <c r="AW169" s="227">
        <v>0</v>
      </c>
      <c r="AX169" s="227">
        <v>0</v>
      </c>
      <c r="AY169" s="227">
        <v>0</v>
      </c>
      <c r="AZ169" s="227">
        <v>0</v>
      </c>
      <c r="BA169" s="227">
        <v>0</v>
      </c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</row>
    <row r="170" spans="1:68">
      <c r="A170" s="227" t="s">
        <v>1069</v>
      </c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</row>
    <row r="171" spans="1:68">
      <c r="A171" s="227" t="s">
        <v>1070</v>
      </c>
      <c r="B171" s="227">
        <v>7164381.3399999999</v>
      </c>
      <c r="C171" s="227">
        <v>6512671</v>
      </c>
      <c r="D171" s="227">
        <v>7001114</v>
      </c>
      <c r="E171" s="227">
        <v>6756194</v>
      </c>
      <c r="F171" s="227">
        <v>7064937.6900000004</v>
      </c>
      <c r="G171" s="227">
        <v>8800454</v>
      </c>
      <c r="H171" s="227">
        <v>7754154</v>
      </c>
      <c r="I171" s="227">
        <v>7570026</v>
      </c>
      <c r="J171" s="227">
        <v>6839299.1399999997</v>
      </c>
      <c r="K171" s="227">
        <v>6800461</v>
      </c>
      <c r="L171" s="227">
        <v>8005119</v>
      </c>
      <c r="M171" s="227">
        <v>8037299</v>
      </c>
      <c r="N171" s="227">
        <v>7700628.0999999996</v>
      </c>
      <c r="O171" s="227">
        <v>7468969</v>
      </c>
      <c r="P171" s="227">
        <v>7215165</v>
      </c>
      <c r="Q171" s="227">
        <v>7692550</v>
      </c>
      <c r="R171" s="227">
        <v>6468073.4299999997</v>
      </c>
      <c r="S171" s="227">
        <v>6529416</v>
      </c>
      <c r="T171" s="227">
        <v>9596304</v>
      </c>
      <c r="U171" s="227">
        <v>8072745</v>
      </c>
      <c r="V171" s="227">
        <v>10791341.439999999</v>
      </c>
      <c r="W171" s="227">
        <v>8615533</v>
      </c>
      <c r="X171" s="227">
        <v>9848673</v>
      </c>
      <c r="Y171" s="227">
        <v>9896863</v>
      </c>
      <c r="Z171" s="227">
        <v>9121880.5600000005</v>
      </c>
      <c r="AA171" s="227">
        <v>8955432</v>
      </c>
      <c r="AB171" s="227">
        <v>8475304</v>
      </c>
      <c r="AC171" s="227">
        <v>9480549</v>
      </c>
      <c r="AD171" s="227">
        <v>8815948.6199999992</v>
      </c>
      <c r="AE171" s="227">
        <v>8340981</v>
      </c>
      <c r="AF171" s="227">
        <v>9194589</v>
      </c>
      <c r="AG171" s="227">
        <v>9922609</v>
      </c>
      <c r="AH171" s="227">
        <v>8457603.9600000009</v>
      </c>
      <c r="AI171" s="227">
        <v>8786611</v>
      </c>
      <c r="AJ171" s="227">
        <v>8713081</v>
      </c>
      <c r="AK171" s="227">
        <v>8925931</v>
      </c>
      <c r="AL171" s="227">
        <v>3660998.64</v>
      </c>
      <c r="AM171" s="227">
        <v>6171528</v>
      </c>
      <c r="AN171" s="227">
        <v>6116277</v>
      </c>
      <c r="AO171" s="227">
        <v>6268907</v>
      </c>
      <c r="AP171" s="227">
        <v>5804668.5499999998</v>
      </c>
      <c r="AQ171" s="227">
        <v>4892029</v>
      </c>
      <c r="AR171" s="227">
        <v>4878552</v>
      </c>
      <c r="AS171" s="227">
        <v>4972195</v>
      </c>
      <c r="AT171" s="227">
        <v>4106269.62</v>
      </c>
      <c r="AU171" s="227">
        <v>4184381</v>
      </c>
      <c r="AV171" s="227">
        <v>4197441</v>
      </c>
      <c r="AW171" s="227">
        <v>4567274</v>
      </c>
      <c r="AX171" s="227">
        <v>420182</v>
      </c>
      <c r="AY171" s="227">
        <v>4532530</v>
      </c>
      <c r="AZ171" s="227">
        <v>6332595</v>
      </c>
      <c r="BA171" s="227">
        <v>5123729</v>
      </c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</row>
    <row r="172" spans="1:68">
      <c r="A172" s="227" t="s">
        <v>1071</v>
      </c>
      <c r="B172" s="227">
        <v>618.28</v>
      </c>
      <c r="C172" s="227">
        <v>2077</v>
      </c>
      <c r="D172" s="227">
        <v>-568</v>
      </c>
      <c r="E172" s="227">
        <v>768</v>
      </c>
      <c r="F172" s="227">
        <v>828.83</v>
      </c>
      <c r="G172" s="227">
        <v>827</v>
      </c>
      <c r="H172" s="227">
        <v>297</v>
      </c>
      <c r="I172" s="227">
        <v>995</v>
      </c>
      <c r="J172" s="227">
        <v>1273.83</v>
      </c>
      <c r="K172" s="227">
        <v>916</v>
      </c>
      <c r="L172" s="227">
        <v>18905</v>
      </c>
      <c r="M172" s="227">
        <v>10832</v>
      </c>
      <c r="N172" s="227">
        <v>1381.29</v>
      </c>
      <c r="O172" s="227">
        <v>-372</v>
      </c>
      <c r="P172" s="227">
        <v>-224</v>
      </c>
      <c r="Q172" s="227">
        <v>-174</v>
      </c>
      <c r="R172" s="227">
        <v>6040.9</v>
      </c>
      <c r="S172" s="227">
        <v>17399</v>
      </c>
      <c r="T172" s="227">
        <v>-121</v>
      </c>
      <c r="U172" s="227">
        <v>-213</v>
      </c>
      <c r="V172" s="227">
        <v>7161.47</v>
      </c>
      <c r="W172" s="227">
        <v>-1424</v>
      </c>
      <c r="X172" s="227">
        <v>-3114</v>
      </c>
      <c r="Y172" s="227">
        <v>-182</v>
      </c>
      <c r="Z172" s="227">
        <v>-10919.24</v>
      </c>
      <c r="AA172" s="227">
        <v>-6742</v>
      </c>
      <c r="AB172" s="227">
        <v>-5343</v>
      </c>
      <c r="AC172" s="227">
        <v>-6988</v>
      </c>
      <c r="AD172" s="227">
        <v>-16331.71</v>
      </c>
      <c r="AE172" s="227">
        <v>-21655</v>
      </c>
      <c r="AF172" s="227">
        <v>-9047</v>
      </c>
      <c r="AG172" s="227">
        <v>2908</v>
      </c>
      <c r="AH172" s="227">
        <v>-70640.58</v>
      </c>
      <c r="AI172" s="227">
        <v>23428</v>
      </c>
      <c r="AJ172" s="227">
        <v>28086</v>
      </c>
      <c r="AK172" s="227">
        <v>34979</v>
      </c>
      <c r="AL172" s="227">
        <v>35527.33</v>
      </c>
      <c r="AM172" s="227">
        <v>39508</v>
      </c>
      <c r="AN172" s="227">
        <v>34889</v>
      </c>
      <c r="AO172" s="227">
        <v>16789</v>
      </c>
      <c r="AP172" s="227">
        <v>26967.31</v>
      </c>
      <c r="AQ172" s="227">
        <v>29252</v>
      </c>
      <c r="AR172" s="227">
        <v>33830</v>
      </c>
      <c r="AS172" s="227">
        <v>29534</v>
      </c>
      <c r="AT172" s="227">
        <v>-274845.13</v>
      </c>
      <c r="AU172" s="227">
        <v>9046</v>
      </c>
      <c r="AV172" s="227">
        <v>-1417</v>
      </c>
      <c r="AW172" s="227">
        <v>943</v>
      </c>
      <c r="AX172" s="227">
        <v>15069</v>
      </c>
      <c r="AY172" s="227">
        <v>-6311</v>
      </c>
      <c r="AZ172" s="227">
        <v>25204</v>
      </c>
      <c r="BA172" s="227">
        <v>21497</v>
      </c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</row>
    <row r="173" spans="1:68">
      <c r="A173" s="227" t="s">
        <v>1072</v>
      </c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</row>
    <row r="174" spans="1:68">
      <c r="A174" s="227" t="s">
        <v>1073</v>
      </c>
      <c r="B174" s="227">
        <v>7061068.4299999997</v>
      </c>
      <c r="C174" s="227">
        <v>6561864</v>
      </c>
      <c r="D174" s="227">
        <v>6919491</v>
      </c>
      <c r="E174" s="227">
        <v>6601923</v>
      </c>
      <c r="F174" s="227">
        <v>7288678.4100000001</v>
      </c>
      <c r="G174" s="227">
        <v>8800454</v>
      </c>
      <c r="H174" s="227">
        <v>7754154</v>
      </c>
      <c r="I174" s="227">
        <v>7570026</v>
      </c>
      <c r="J174" s="227">
        <v>6839299.1399999997</v>
      </c>
      <c r="K174" s="227">
        <v>6800461</v>
      </c>
      <c r="L174" s="227">
        <v>8005119</v>
      </c>
      <c r="M174" s="227">
        <v>8037299</v>
      </c>
      <c r="N174" s="227">
        <v>8517129.3699999992</v>
      </c>
      <c r="O174" s="227">
        <v>7468969</v>
      </c>
      <c r="P174" s="227">
        <v>7215165</v>
      </c>
      <c r="Q174" s="227">
        <v>7692550</v>
      </c>
      <c r="R174" s="227">
        <v>6468073.4299999997</v>
      </c>
      <c r="S174" s="227">
        <v>6529416</v>
      </c>
      <c r="T174" s="227">
        <v>9596304</v>
      </c>
      <c r="U174" s="227">
        <v>8072745</v>
      </c>
      <c r="V174" s="227">
        <v>10282576.51</v>
      </c>
      <c r="W174" s="227">
        <v>8608407</v>
      </c>
      <c r="X174" s="227">
        <v>9846764</v>
      </c>
      <c r="Y174" s="227">
        <v>9899538</v>
      </c>
      <c r="Z174" s="227">
        <v>9124709.0600000005</v>
      </c>
      <c r="AA174" s="227">
        <v>8953772</v>
      </c>
      <c r="AB174" s="227">
        <v>8473365</v>
      </c>
      <c r="AC174" s="227">
        <v>9483726</v>
      </c>
      <c r="AD174" s="227">
        <v>8822294.7799999993</v>
      </c>
      <c r="AE174" s="227">
        <v>8340221</v>
      </c>
      <c r="AF174" s="227">
        <v>9192230</v>
      </c>
      <c r="AG174" s="227">
        <v>9922210</v>
      </c>
      <c r="AH174" s="227">
        <v>7875408.6799999997</v>
      </c>
      <c r="AI174" s="227">
        <v>8787107</v>
      </c>
      <c r="AJ174" s="227">
        <v>8714518</v>
      </c>
      <c r="AK174" s="227">
        <v>8923552</v>
      </c>
      <c r="AL174" s="227">
        <v>3662639.14</v>
      </c>
      <c r="AM174" s="227">
        <v>6171858</v>
      </c>
      <c r="AN174" s="227">
        <v>6115804</v>
      </c>
      <c r="AO174" s="227">
        <v>6268586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0</v>
      </c>
      <c r="AV174" s="227">
        <v>0</v>
      </c>
      <c r="AW174" s="227">
        <v>0</v>
      </c>
      <c r="AX174" s="227">
        <v>0</v>
      </c>
      <c r="AY174" s="227">
        <v>0</v>
      </c>
      <c r="AZ174" s="227">
        <v>0</v>
      </c>
      <c r="BA174" s="227">
        <v>0</v>
      </c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3"/>
    </row>
    <row r="175" spans="1:68">
      <c r="A175" s="227" t="s">
        <v>1074</v>
      </c>
      <c r="B175" s="227">
        <v>595.33000000000004</v>
      </c>
      <c r="C175" s="227">
        <v>2077</v>
      </c>
      <c r="D175" s="227">
        <v>-568</v>
      </c>
      <c r="E175" s="227">
        <v>768</v>
      </c>
      <c r="F175" s="227">
        <v>953.26</v>
      </c>
      <c r="G175" s="227">
        <v>827</v>
      </c>
      <c r="H175" s="227">
        <v>297</v>
      </c>
      <c r="I175" s="227">
        <v>995</v>
      </c>
      <c r="J175" s="227">
        <v>1273.83</v>
      </c>
      <c r="K175" s="227">
        <v>916</v>
      </c>
      <c r="L175" s="227">
        <v>18905</v>
      </c>
      <c r="M175" s="227">
        <v>10832</v>
      </c>
      <c r="N175" s="227">
        <v>1396.93</v>
      </c>
      <c r="O175" s="227">
        <v>-372</v>
      </c>
      <c r="P175" s="227">
        <v>-224</v>
      </c>
      <c r="Q175" s="227">
        <v>-174</v>
      </c>
      <c r="R175" s="227">
        <v>6040.9</v>
      </c>
      <c r="S175" s="227">
        <v>17399</v>
      </c>
      <c r="T175" s="227">
        <v>-121</v>
      </c>
      <c r="U175" s="227">
        <v>-213</v>
      </c>
      <c r="V175" s="227">
        <v>7286.37</v>
      </c>
      <c r="W175" s="227">
        <v>-1518</v>
      </c>
      <c r="X175" s="227">
        <v>-3142</v>
      </c>
      <c r="Y175" s="227">
        <v>-135</v>
      </c>
      <c r="Z175" s="227">
        <v>-10887.53</v>
      </c>
      <c r="AA175" s="227">
        <v>-6770</v>
      </c>
      <c r="AB175" s="227">
        <v>-5371</v>
      </c>
      <c r="AC175" s="227">
        <v>-6942</v>
      </c>
      <c r="AD175" s="227">
        <v>-16241.67</v>
      </c>
      <c r="AE175" s="227">
        <v>-21668</v>
      </c>
      <c r="AF175" s="227">
        <v>-9082</v>
      </c>
      <c r="AG175" s="227">
        <v>2902</v>
      </c>
      <c r="AH175" s="227">
        <v>-67526.509999999995</v>
      </c>
      <c r="AI175" s="227">
        <v>23435</v>
      </c>
      <c r="AJ175" s="227">
        <v>28107</v>
      </c>
      <c r="AK175" s="227">
        <v>34944</v>
      </c>
      <c r="AL175" s="227">
        <v>35551.67</v>
      </c>
      <c r="AM175" s="227">
        <v>39513</v>
      </c>
      <c r="AN175" s="227">
        <v>34882</v>
      </c>
      <c r="AO175" s="227">
        <v>16784</v>
      </c>
      <c r="AP175" s="227">
        <v>0</v>
      </c>
      <c r="AQ175" s="227">
        <v>0</v>
      </c>
      <c r="AR175" s="227">
        <v>0</v>
      </c>
      <c r="AS175" s="227">
        <v>0</v>
      </c>
      <c r="AT175" s="227">
        <v>0</v>
      </c>
      <c r="AU175" s="227">
        <v>0</v>
      </c>
      <c r="AV175" s="227">
        <v>0</v>
      </c>
      <c r="AW175" s="227">
        <v>0</v>
      </c>
      <c r="AX175" s="227">
        <v>0</v>
      </c>
      <c r="AY175" s="227">
        <v>0</v>
      </c>
      <c r="AZ175" s="227">
        <v>0</v>
      </c>
      <c r="BA175" s="227">
        <v>0</v>
      </c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3"/>
    </row>
    <row r="176" spans="1:68">
      <c r="A176" s="227" t="s">
        <v>1075</v>
      </c>
      <c r="B176" s="227">
        <v>2.41</v>
      </c>
      <c r="C176" s="227">
        <v>2.19</v>
      </c>
      <c r="D176" s="227">
        <v>2.35</v>
      </c>
      <c r="E176" s="227">
        <v>2.27264</v>
      </c>
      <c r="F176" s="227">
        <v>2.38</v>
      </c>
      <c r="G176" s="227">
        <v>2.96</v>
      </c>
      <c r="H176" s="227">
        <v>2.61</v>
      </c>
      <c r="I176" s="227">
        <v>2.5499999999999998</v>
      </c>
      <c r="J176" s="227">
        <v>2.3035899999999998</v>
      </c>
      <c r="K176" s="227">
        <v>2.29</v>
      </c>
      <c r="L176" s="227">
        <v>2.69</v>
      </c>
      <c r="M176" s="227">
        <v>2.7033399999999999</v>
      </c>
      <c r="N176" s="227">
        <v>2.59</v>
      </c>
      <c r="O176" s="227">
        <v>2.5099999999999998</v>
      </c>
      <c r="P176" s="227">
        <v>2.4300000000000002</v>
      </c>
      <c r="Q176" s="227">
        <v>2.59</v>
      </c>
      <c r="R176" s="227">
        <v>2.17</v>
      </c>
      <c r="S176" s="227">
        <v>2.2000000000000002</v>
      </c>
      <c r="T176" s="227">
        <v>3.2277200000000001</v>
      </c>
      <c r="U176" s="227">
        <v>2.72</v>
      </c>
      <c r="V176" s="227">
        <v>3.63076</v>
      </c>
      <c r="W176" s="227">
        <v>2.8978299999999999</v>
      </c>
      <c r="X176" s="227">
        <v>3.31</v>
      </c>
      <c r="Y176" s="227">
        <v>3.33</v>
      </c>
      <c r="Z176" s="227">
        <v>3.07</v>
      </c>
      <c r="AA176" s="227">
        <v>3.01</v>
      </c>
      <c r="AB176" s="227">
        <v>2.85</v>
      </c>
      <c r="AC176" s="227">
        <v>3.19</v>
      </c>
      <c r="AD176" s="227">
        <v>2.96</v>
      </c>
      <c r="AE176" s="227">
        <v>2.81</v>
      </c>
      <c r="AF176" s="227">
        <v>3.0895600000000001</v>
      </c>
      <c r="AG176" s="227">
        <v>3.34</v>
      </c>
      <c r="AH176" s="227">
        <v>2.84</v>
      </c>
      <c r="AI176" s="227">
        <v>2.96</v>
      </c>
      <c r="AJ176" s="227">
        <v>2.93</v>
      </c>
      <c r="AK176" s="227">
        <v>3</v>
      </c>
      <c r="AL176" s="227">
        <v>1.24</v>
      </c>
      <c r="AM176" s="227">
        <v>2.08</v>
      </c>
      <c r="AN176" s="227">
        <v>2.06</v>
      </c>
      <c r="AO176" s="227">
        <v>2.11</v>
      </c>
      <c r="AP176" s="227">
        <v>1.96</v>
      </c>
      <c r="AQ176" s="227">
        <v>1.65</v>
      </c>
      <c r="AR176" s="227">
        <v>1.64</v>
      </c>
      <c r="AS176" s="227">
        <v>1.68</v>
      </c>
      <c r="AT176" s="227">
        <v>1.39</v>
      </c>
      <c r="AU176" s="227">
        <v>1.41</v>
      </c>
      <c r="AV176" s="227">
        <v>1.42</v>
      </c>
      <c r="AW176" s="227">
        <v>1.54</v>
      </c>
      <c r="AX176" s="227">
        <v>0.14000000000000001</v>
      </c>
      <c r="AY176" s="227">
        <v>1.53</v>
      </c>
      <c r="AZ176" s="227">
        <v>2.14</v>
      </c>
      <c r="BA176" s="227">
        <v>1.73</v>
      </c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</row>
    <row r="177" spans="1:68">
      <c r="A177" s="227" t="s">
        <v>1297</v>
      </c>
      <c r="B177" s="227">
        <v>2.41</v>
      </c>
      <c r="C177" s="227">
        <v>2.19</v>
      </c>
      <c r="D177" s="227">
        <v>2.35</v>
      </c>
      <c r="E177" s="227">
        <v>2.27264</v>
      </c>
      <c r="F177" s="227">
        <v>2.38</v>
      </c>
      <c r="G177" s="227">
        <v>2.96</v>
      </c>
      <c r="H177" s="227">
        <v>2.61</v>
      </c>
      <c r="I177" s="227">
        <v>2.5499999999999998</v>
      </c>
      <c r="J177" s="227">
        <v>2.3035899999999998</v>
      </c>
      <c r="K177" s="227">
        <v>2.29</v>
      </c>
      <c r="L177" s="227">
        <v>2.69</v>
      </c>
      <c r="M177" s="227">
        <v>2.7033399999999999</v>
      </c>
      <c r="N177" s="227">
        <v>2.59</v>
      </c>
      <c r="O177" s="227">
        <v>2.5099999999999998</v>
      </c>
      <c r="P177" s="227">
        <v>2.4300000000000002</v>
      </c>
      <c r="Q177" s="227">
        <v>2.59</v>
      </c>
      <c r="R177" s="227">
        <v>2.17</v>
      </c>
      <c r="S177" s="227">
        <v>2.2000000000000002</v>
      </c>
      <c r="T177" s="227">
        <v>3.2277200000000001</v>
      </c>
      <c r="U177" s="227">
        <v>2.72</v>
      </c>
      <c r="V177" s="227">
        <v>3.63076</v>
      </c>
      <c r="W177" s="227">
        <v>3.1797466666666665</v>
      </c>
      <c r="X177" s="227">
        <v>3.31</v>
      </c>
      <c r="Y177" s="227">
        <v>3.33</v>
      </c>
      <c r="Z177" s="227">
        <v>3.07</v>
      </c>
      <c r="AA177" s="227">
        <v>3.01</v>
      </c>
      <c r="AB177" s="227">
        <v>2.85</v>
      </c>
      <c r="AC177" s="227">
        <v>3.19</v>
      </c>
      <c r="AD177" s="227">
        <v>2.96</v>
      </c>
      <c r="AE177" s="227">
        <v>2.81</v>
      </c>
      <c r="AF177" s="227">
        <v>3.0895600000000001</v>
      </c>
      <c r="AG177" s="227">
        <v>3.34</v>
      </c>
      <c r="AH177" s="227">
        <v>2.84</v>
      </c>
      <c r="AI177" s="227">
        <v>2.96</v>
      </c>
      <c r="AJ177" s="227">
        <v>2.93</v>
      </c>
      <c r="AK177" s="227">
        <v>3</v>
      </c>
      <c r="AL177" s="227">
        <v>1.24</v>
      </c>
      <c r="AM177" s="227">
        <v>2.08</v>
      </c>
      <c r="AN177" s="227">
        <v>2.06</v>
      </c>
      <c r="AO177" s="227">
        <v>2.11</v>
      </c>
      <c r="AP177" s="227">
        <v>1.96</v>
      </c>
      <c r="AQ177" s="227">
        <v>1.65</v>
      </c>
      <c r="AR177" s="227">
        <v>1.64</v>
      </c>
      <c r="AS177" s="227">
        <v>1.68</v>
      </c>
      <c r="AT177" s="227">
        <v>1.39</v>
      </c>
      <c r="AU177" s="227">
        <v>1.41</v>
      </c>
      <c r="AV177" s="227">
        <v>1.42</v>
      </c>
      <c r="AW177" s="227">
        <v>1.54</v>
      </c>
      <c r="AX177" s="227">
        <v>0.14000000000000001</v>
      </c>
      <c r="AY177" s="227">
        <v>1.53</v>
      </c>
      <c r="AZ177" s="227">
        <v>2.14</v>
      </c>
      <c r="BA177" s="227">
        <v>1.73</v>
      </c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3"/>
    </row>
    <row r="178" spans="1:68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</row>
    <row r="179" spans="1:68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</row>
    <row r="180" spans="1:68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</row>
    <row r="181" spans="1:68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</row>
    <row r="182" spans="1:68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</row>
    <row r="183" spans="1:68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</row>
    <row r="184" spans="1:68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</row>
    <row r="185" spans="1:68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</row>
    <row r="186" spans="1:68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</row>
    <row r="187" spans="1:68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</row>
    <row r="188" spans="1:68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</row>
    <row r="189" spans="1:68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</row>
    <row r="190" spans="1:68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</row>
    <row r="191" spans="1:68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</row>
    <row r="192" spans="1:68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63"/>
    </row>
    <row r="193" spans="1:117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  <c r="BN193" s="163"/>
      <c r="BO193" s="163"/>
      <c r="BP193" s="163"/>
    </row>
    <row r="194" spans="1:117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</row>
    <row r="195" spans="1:117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</row>
    <row r="196" spans="1:117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</row>
    <row r="197" spans="1:117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</row>
    <row r="198" spans="1:117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</row>
    <row r="199" spans="1:117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</row>
    <row r="201" spans="1:117">
      <c r="A201" s="164" t="s">
        <v>1207</v>
      </c>
      <c r="B201" s="163">
        <f>+B135+B138</f>
        <v>45863526.049999997</v>
      </c>
      <c r="C201" s="163">
        <f t="shared" ref="C201:BA201" si="3">+C135+C138</f>
        <v>42114742</v>
      </c>
      <c r="D201" s="163">
        <f t="shared" si="3"/>
        <v>42542539</v>
      </c>
      <c r="E201" s="163">
        <f t="shared" si="3"/>
        <v>43072262</v>
      </c>
      <c r="F201" s="163">
        <f t="shared" si="3"/>
        <v>49084639.649999999</v>
      </c>
      <c r="G201" s="163">
        <f t="shared" si="3"/>
        <v>44895976</v>
      </c>
      <c r="H201" s="163">
        <f t="shared" si="3"/>
        <v>44243026</v>
      </c>
      <c r="I201" s="163">
        <f t="shared" si="3"/>
        <v>43516543</v>
      </c>
      <c r="J201" s="163">
        <f t="shared" si="3"/>
        <v>44829704.75</v>
      </c>
      <c r="K201" s="163">
        <f t="shared" si="3"/>
        <v>42302931</v>
      </c>
      <c r="L201" s="163">
        <f t="shared" si="3"/>
        <v>42383625</v>
      </c>
      <c r="M201" s="163">
        <f t="shared" si="3"/>
        <v>41289926</v>
      </c>
      <c r="N201" s="163">
        <f t="shared" si="3"/>
        <v>41456398.25</v>
      </c>
      <c r="O201" s="163">
        <f t="shared" si="3"/>
        <v>38699722</v>
      </c>
      <c r="P201" s="163">
        <f t="shared" si="3"/>
        <v>39250733</v>
      </c>
      <c r="Q201" s="163">
        <f t="shared" si="3"/>
        <v>39064944</v>
      </c>
      <c r="R201" s="163">
        <f t="shared" si="3"/>
        <v>41461426.700000003</v>
      </c>
      <c r="S201" s="163">
        <f t="shared" si="3"/>
        <v>37228026</v>
      </c>
      <c r="T201" s="163">
        <f t="shared" si="3"/>
        <v>36630837</v>
      </c>
      <c r="U201" s="163">
        <f t="shared" si="3"/>
        <v>37397704</v>
      </c>
      <c r="V201" s="163">
        <f t="shared" si="3"/>
        <v>39933865.609999999</v>
      </c>
      <c r="W201" s="163">
        <f t="shared" si="3"/>
        <v>37041003</v>
      </c>
      <c r="X201" s="163">
        <f t="shared" si="3"/>
        <v>38296296</v>
      </c>
      <c r="Y201" s="163">
        <f t="shared" si="3"/>
        <v>40744089</v>
      </c>
      <c r="Z201" s="163">
        <f t="shared" si="3"/>
        <v>40647177.310000002</v>
      </c>
      <c r="AA201" s="163">
        <f t="shared" si="3"/>
        <v>35710881</v>
      </c>
      <c r="AB201" s="163">
        <f t="shared" si="3"/>
        <v>36845723</v>
      </c>
      <c r="AC201" s="163">
        <f t="shared" si="3"/>
        <v>36825159</v>
      </c>
      <c r="AD201" s="163">
        <f t="shared" si="3"/>
        <v>35981432.219999999</v>
      </c>
      <c r="AE201" s="163">
        <f t="shared" si="3"/>
        <v>33788187</v>
      </c>
      <c r="AF201" s="163">
        <f t="shared" si="3"/>
        <v>36263376</v>
      </c>
      <c r="AG201" s="163">
        <f t="shared" si="3"/>
        <v>37940001</v>
      </c>
      <c r="AH201" s="163">
        <f t="shared" si="3"/>
        <v>38327910.799999997</v>
      </c>
      <c r="AI201" s="163">
        <f t="shared" si="3"/>
        <v>34089256</v>
      </c>
      <c r="AJ201" s="163">
        <f t="shared" si="3"/>
        <v>34829714</v>
      </c>
      <c r="AK201" s="163">
        <f t="shared" si="3"/>
        <v>35435222</v>
      </c>
      <c r="AL201" s="163">
        <f t="shared" si="3"/>
        <v>33389540.629999999</v>
      </c>
      <c r="AM201" s="163">
        <f t="shared" si="3"/>
        <v>31309298</v>
      </c>
      <c r="AN201" s="163">
        <f t="shared" si="3"/>
        <v>31324851</v>
      </c>
      <c r="AO201" s="163">
        <f t="shared" si="3"/>
        <v>31402164</v>
      </c>
      <c r="AP201" s="163">
        <f t="shared" si="3"/>
        <v>30361871.940000001</v>
      </c>
      <c r="AQ201" s="163">
        <f t="shared" si="3"/>
        <v>27792497</v>
      </c>
      <c r="AR201" s="163">
        <f t="shared" si="3"/>
        <v>26662983</v>
      </c>
      <c r="AS201" s="163">
        <f t="shared" si="3"/>
        <v>27141414</v>
      </c>
      <c r="AT201" s="163">
        <f t="shared" si="3"/>
        <v>26213758.989999998</v>
      </c>
      <c r="AU201" s="163">
        <f t="shared" si="3"/>
        <v>25107060</v>
      </c>
      <c r="AV201" s="163">
        <f t="shared" si="3"/>
        <v>25335212</v>
      </c>
      <c r="AW201" s="163">
        <f t="shared" si="3"/>
        <v>26483830</v>
      </c>
      <c r="AX201" s="163">
        <f t="shared" si="3"/>
        <v>26516526</v>
      </c>
      <c r="AY201" s="163">
        <f t="shared" si="3"/>
        <v>27711363</v>
      </c>
      <c r="AZ201" s="163">
        <f t="shared" si="3"/>
        <v>30289472</v>
      </c>
      <c r="BA201" s="163">
        <f t="shared" si="3"/>
        <v>28839693</v>
      </c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</row>
    <row r="202" spans="1:117">
      <c r="A202" s="164" t="s">
        <v>41</v>
      </c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</row>
    <row r="203" spans="1:117"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  <c r="CL203" s="163"/>
      <c r="CM203" s="163"/>
      <c r="CN203" s="163"/>
      <c r="CO203" s="163"/>
      <c r="CP203" s="163"/>
      <c r="CQ203" s="163"/>
      <c r="CR203" s="163"/>
      <c r="CS203" s="163"/>
      <c r="CT203" s="163"/>
      <c r="CU203" s="163"/>
      <c r="CV203" s="163"/>
      <c r="CW203" s="163"/>
      <c r="CX203" s="163"/>
      <c r="CY203" s="163"/>
      <c r="CZ203" s="163"/>
      <c r="DA203" s="163"/>
      <c r="DB203" s="163"/>
      <c r="DC203" s="163"/>
      <c r="DD203" s="163"/>
      <c r="DE203" s="163"/>
      <c r="DF203" s="163"/>
      <c r="DG203" s="163"/>
      <c r="DH203" s="163"/>
      <c r="DI203" s="163"/>
      <c r="DJ203" s="163"/>
      <c r="DK203" s="163"/>
      <c r="DL203" s="163"/>
      <c r="DM203" s="163"/>
    </row>
    <row r="205" spans="1:117">
      <c r="A205" s="1" t="s">
        <v>42</v>
      </c>
    </row>
    <row r="206" spans="1:117">
      <c r="A206" s="227" t="s">
        <v>33</v>
      </c>
      <c r="B206" s="227" t="s">
        <v>938</v>
      </c>
      <c r="C206" s="227" t="s">
        <v>939</v>
      </c>
      <c r="D206" s="227" t="s">
        <v>27</v>
      </c>
      <c r="E206" s="227" t="s">
        <v>26</v>
      </c>
      <c r="F206" s="227" t="s">
        <v>25</v>
      </c>
      <c r="G206" s="227" t="s">
        <v>24</v>
      </c>
      <c r="H206" s="227" t="s">
        <v>23</v>
      </c>
      <c r="I206" s="227" t="s">
        <v>22</v>
      </c>
      <c r="J206" s="227" t="s">
        <v>21</v>
      </c>
      <c r="K206" s="227" t="s">
        <v>20</v>
      </c>
      <c r="L206" s="227" t="s">
        <v>19</v>
      </c>
      <c r="M206" s="227" t="s">
        <v>18</v>
      </c>
      <c r="N206" s="227" t="s">
        <v>17</v>
      </c>
      <c r="O206" s="227" t="s">
        <v>16</v>
      </c>
      <c r="P206" s="227" t="s">
        <v>15</v>
      </c>
      <c r="Q206" s="227" t="s">
        <v>14</v>
      </c>
      <c r="R206" s="227" t="s">
        <v>13</v>
      </c>
      <c r="S206" s="227" t="s">
        <v>12</v>
      </c>
      <c r="T206" s="227" t="s">
        <v>11</v>
      </c>
      <c r="U206" s="227" t="s">
        <v>10</v>
      </c>
      <c r="V206" s="227" t="s">
        <v>9</v>
      </c>
      <c r="W206" s="227" t="s">
        <v>8</v>
      </c>
      <c r="X206" s="227" t="s">
        <v>7</v>
      </c>
      <c r="Y206" s="227" t="s">
        <v>6</v>
      </c>
      <c r="Z206" s="227" t="s">
        <v>5</v>
      </c>
      <c r="AA206" s="227" t="s">
        <v>4</v>
      </c>
      <c r="AB206" s="227" t="s">
        <v>3</v>
      </c>
      <c r="AC206" s="227" t="s">
        <v>2</v>
      </c>
      <c r="AD206" s="227" t="s">
        <v>1</v>
      </c>
      <c r="AE206" s="227" t="s">
        <v>865</v>
      </c>
      <c r="AF206" s="227" t="s">
        <v>864</v>
      </c>
      <c r="AG206" s="227" t="s">
        <v>863</v>
      </c>
      <c r="AH206" s="227" t="s">
        <v>862</v>
      </c>
      <c r="AI206" s="227" t="s">
        <v>861</v>
      </c>
      <c r="AJ206" s="227" t="s">
        <v>860</v>
      </c>
      <c r="AK206" s="227" t="s">
        <v>859</v>
      </c>
      <c r="AL206" s="227" t="s">
        <v>858</v>
      </c>
      <c r="AM206" s="227" t="s">
        <v>857</v>
      </c>
      <c r="AN206" s="227" t="s">
        <v>856</v>
      </c>
      <c r="AO206" s="227" t="s">
        <v>855</v>
      </c>
      <c r="AP206" s="227" t="s">
        <v>854</v>
      </c>
      <c r="AQ206" s="227" t="s">
        <v>853</v>
      </c>
      <c r="AR206" s="227" t="s">
        <v>852</v>
      </c>
      <c r="AS206" s="227" t="s">
        <v>851</v>
      </c>
      <c r="AT206" s="227" t="s">
        <v>850</v>
      </c>
      <c r="AU206" s="227" t="s">
        <v>849</v>
      </c>
      <c r="AV206" s="227" t="s">
        <v>848</v>
      </c>
      <c r="AW206" s="227" t="s">
        <v>847</v>
      </c>
      <c r="AX206" s="227" t="s">
        <v>846</v>
      </c>
      <c r="AY206" s="227" t="s">
        <v>845</v>
      </c>
      <c r="AZ206" s="227" t="s">
        <v>844</v>
      </c>
      <c r="BA206" s="227" t="s">
        <v>843</v>
      </c>
    </row>
    <row r="207" spans="1:117">
      <c r="A207" s="227" t="s">
        <v>1076</v>
      </c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  <c r="AA207" s="227"/>
      <c r="AB207" s="227"/>
      <c r="AC207" s="227"/>
      <c r="AD207" s="227"/>
      <c r="AE207" s="227"/>
      <c r="AF207" s="227"/>
      <c r="AG207" s="227"/>
      <c r="AH207" s="227"/>
      <c r="AI207" s="227"/>
      <c r="AJ207" s="227"/>
      <c r="AK207" s="227"/>
      <c r="AL207" s="227"/>
      <c r="AM207" s="227"/>
      <c r="AN207" s="227"/>
      <c r="AO207" s="227"/>
      <c r="AP207" s="227"/>
      <c r="AQ207" s="227"/>
      <c r="AR207" s="227"/>
      <c r="AS207" s="227"/>
      <c r="AT207" s="227"/>
      <c r="AU207" s="227"/>
      <c r="AV207" s="227"/>
      <c r="AW207" s="227"/>
      <c r="AX207" s="227"/>
      <c r="AY207" s="227"/>
      <c r="AZ207" s="227"/>
      <c r="BA207" s="227"/>
    </row>
    <row r="208" spans="1:117">
      <c r="A208" s="227" t="s">
        <v>1077</v>
      </c>
      <c r="B208" s="227">
        <v>27437254.620000001</v>
      </c>
      <c r="C208" s="227">
        <v>20272255</v>
      </c>
      <c r="D208" s="227">
        <v>13757508</v>
      </c>
      <c r="E208" s="227">
        <v>6756962</v>
      </c>
      <c r="F208" s="227">
        <v>31192519.510000002</v>
      </c>
      <c r="G208" s="227">
        <v>24126753</v>
      </c>
      <c r="H208" s="227">
        <v>15325472</v>
      </c>
      <c r="I208" s="227">
        <v>7571021</v>
      </c>
      <c r="J208" s="227">
        <v>29714104.960000001</v>
      </c>
      <c r="K208" s="227">
        <v>22873532</v>
      </c>
      <c r="L208" s="227">
        <v>16072155</v>
      </c>
      <c r="M208" s="227">
        <v>8048131</v>
      </c>
      <c r="N208" s="227">
        <v>30077923.390000001</v>
      </c>
      <c r="O208" s="227">
        <v>22375914</v>
      </c>
      <c r="P208" s="227">
        <v>14907317</v>
      </c>
      <c r="Q208" s="227">
        <v>7692376</v>
      </c>
      <c r="R208" s="227">
        <v>30689644.32</v>
      </c>
      <c r="S208" s="227">
        <v>24215530</v>
      </c>
      <c r="T208" s="227">
        <v>17668715</v>
      </c>
      <c r="U208" s="227">
        <v>8072532</v>
      </c>
      <c r="V208" s="227">
        <v>39154851.899999999</v>
      </c>
      <c r="W208" s="227">
        <v>28356349</v>
      </c>
      <c r="X208" s="227">
        <v>19742240</v>
      </c>
      <c r="Y208" s="227">
        <v>9896681</v>
      </c>
      <c r="Z208" s="227">
        <v>36003173.32</v>
      </c>
      <c r="AA208" s="227">
        <v>26892212</v>
      </c>
      <c r="AB208" s="227">
        <v>17943522</v>
      </c>
      <c r="AC208" s="227">
        <v>9473561</v>
      </c>
      <c r="AD208" s="227">
        <v>36230002.920000002</v>
      </c>
      <c r="AE208" s="227">
        <v>27430386</v>
      </c>
      <c r="AF208" s="227">
        <v>19111060</v>
      </c>
      <c r="AG208" s="227">
        <v>9925517</v>
      </c>
      <c r="AH208" s="227">
        <v>34899078.380000003</v>
      </c>
      <c r="AI208" s="227">
        <v>26512115</v>
      </c>
      <c r="AJ208" s="227">
        <v>17702077</v>
      </c>
      <c r="AK208" s="227">
        <v>8960910</v>
      </c>
      <c r="AL208" s="227">
        <v>22344423.960000001</v>
      </c>
      <c r="AM208" s="227">
        <v>18647898</v>
      </c>
      <c r="AN208" s="227">
        <v>12436862</v>
      </c>
      <c r="AO208" s="227">
        <v>6285696</v>
      </c>
      <c r="AP208" s="227">
        <v>20667027.859999999</v>
      </c>
      <c r="AQ208" s="227">
        <v>14835392</v>
      </c>
      <c r="AR208" s="227">
        <v>9914111</v>
      </c>
      <c r="AS208" s="227">
        <v>5001729</v>
      </c>
      <c r="AT208" s="227">
        <v>0</v>
      </c>
      <c r="AU208" s="227">
        <v>0</v>
      </c>
      <c r="AV208" s="227">
        <v>8764241</v>
      </c>
      <c r="AW208" s="227">
        <v>4568217</v>
      </c>
      <c r="AX208" s="227">
        <v>16409036</v>
      </c>
      <c r="AY208" s="227">
        <v>15988854</v>
      </c>
      <c r="AZ208" s="227">
        <v>11456324</v>
      </c>
      <c r="BA208" s="227">
        <v>5123729</v>
      </c>
    </row>
    <row r="209" spans="1:53">
      <c r="A209" s="227" t="s">
        <v>1078</v>
      </c>
      <c r="B209" s="227">
        <v>0</v>
      </c>
      <c r="C209" s="227">
        <v>0</v>
      </c>
      <c r="D209" s="227">
        <v>0</v>
      </c>
      <c r="E209" s="227">
        <v>0</v>
      </c>
      <c r="F209" s="227">
        <v>0</v>
      </c>
      <c r="G209" s="227">
        <v>0</v>
      </c>
      <c r="H209" s="227">
        <v>0</v>
      </c>
      <c r="I209" s="227">
        <v>0</v>
      </c>
      <c r="J209" s="227">
        <v>0</v>
      </c>
      <c r="K209" s="227">
        <v>0</v>
      </c>
      <c r="L209" s="227">
        <v>0</v>
      </c>
      <c r="M209" s="227">
        <v>0</v>
      </c>
      <c r="N209" s="227">
        <v>0</v>
      </c>
      <c r="O209" s="227">
        <v>0</v>
      </c>
      <c r="P209" s="227">
        <v>0</v>
      </c>
      <c r="Q209" s="227">
        <v>0</v>
      </c>
      <c r="R209" s="227">
        <v>0</v>
      </c>
      <c r="S209" s="227">
        <v>0</v>
      </c>
      <c r="T209" s="227">
        <v>0</v>
      </c>
      <c r="U209" s="227">
        <v>0</v>
      </c>
      <c r="V209" s="227">
        <v>0</v>
      </c>
      <c r="W209" s="227">
        <v>0</v>
      </c>
      <c r="X209" s="227">
        <v>0</v>
      </c>
      <c r="Y209" s="227">
        <v>0</v>
      </c>
      <c r="Z209" s="227">
        <v>0</v>
      </c>
      <c r="AA209" s="227">
        <v>0</v>
      </c>
      <c r="AB209" s="227">
        <v>0</v>
      </c>
      <c r="AC209" s="227">
        <v>0</v>
      </c>
      <c r="AD209" s="227">
        <v>0</v>
      </c>
      <c r="AE209" s="227">
        <v>0</v>
      </c>
      <c r="AF209" s="227">
        <v>0</v>
      </c>
      <c r="AG209" s="227">
        <v>0</v>
      </c>
      <c r="AH209" s="227">
        <v>0</v>
      </c>
      <c r="AI209" s="227">
        <v>0</v>
      </c>
      <c r="AJ209" s="227">
        <v>0</v>
      </c>
      <c r="AK209" s="227">
        <v>0</v>
      </c>
      <c r="AL209" s="227">
        <v>0</v>
      </c>
      <c r="AM209" s="227">
        <v>0</v>
      </c>
      <c r="AN209" s="227">
        <v>0</v>
      </c>
      <c r="AO209" s="227">
        <v>0</v>
      </c>
      <c r="AP209" s="227">
        <v>0</v>
      </c>
      <c r="AQ209" s="227">
        <v>0</v>
      </c>
      <c r="AR209" s="227">
        <v>0</v>
      </c>
      <c r="AS209" s="227">
        <v>0</v>
      </c>
      <c r="AT209" s="227">
        <v>26128930.710000001</v>
      </c>
      <c r="AU209" s="227">
        <v>20005525</v>
      </c>
      <c r="AV209" s="227">
        <v>0</v>
      </c>
      <c r="AW209" s="227">
        <v>0</v>
      </c>
      <c r="AX209" s="227">
        <v>0</v>
      </c>
      <c r="AY209" s="227">
        <v>0</v>
      </c>
      <c r="AZ209" s="227">
        <v>0</v>
      </c>
      <c r="BA209" s="227">
        <v>0</v>
      </c>
    </row>
    <row r="210" spans="1:53">
      <c r="A210" s="227" t="s">
        <v>1079</v>
      </c>
      <c r="B210" s="227">
        <v>51841589.130000003</v>
      </c>
      <c r="C210" s="227">
        <v>38816743</v>
      </c>
      <c r="D210" s="227">
        <v>25868567</v>
      </c>
      <c r="E210" s="227">
        <v>13006390</v>
      </c>
      <c r="F210" s="227">
        <v>37228819.710000001</v>
      </c>
      <c r="G210" s="227">
        <v>27471238</v>
      </c>
      <c r="H210" s="227">
        <v>17898856</v>
      </c>
      <c r="I210" s="227">
        <v>8847112</v>
      </c>
      <c r="J210" s="227">
        <v>33879090.920000002</v>
      </c>
      <c r="K210" s="227">
        <v>24960280</v>
      </c>
      <c r="L210" s="227">
        <v>16404278</v>
      </c>
      <c r="M210" s="227">
        <v>8079404</v>
      </c>
      <c r="N210" s="227">
        <v>30150695.02</v>
      </c>
      <c r="O210" s="227">
        <v>21986347</v>
      </c>
      <c r="P210" s="227">
        <v>14248509</v>
      </c>
      <c r="Q210" s="227">
        <v>6916847</v>
      </c>
      <c r="R210" s="227">
        <v>21667312.989999998</v>
      </c>
      <c r="S210" s="227">
        <v>14839107</v>
      </c>
      <c r="T210" s="227">
        <v>8577375</v>
      </c>
      <c r="U210" s="227">
        <v>4073423</v>
      </c>
      <c r="V210" s="227">
        <v>20495178</v>
      </c>
      <c r="W210" s="227">
        <v>16906820</v>
      </c>
      <c r="X210" s="227">
        <v>10955741</v>
      </c>
      <c r="Y210" s="227">
        <v>5455517</v>
      </c>
      <c r="Z210" s="227">
        <v>18921752.09</v>
      </c>
      <c r="AA210" s="227">
        <v>13800526</v>
      </c>
      <c r="AB210" s="227">
        <v>8907935</v>
      </c>
      <c r="AC210" s="227">
        <v>4285895</v>
      </c>
      <c r="AD210" s="227">
        <v>16541144.310000001</v>
      </c>
      <c r="AE210" s="227">
        <v>12330374</v>
      </c>
      <c r="AF210" s="227">
        <v>7932969</v>
      </c>
      <c r="AG210" s="227">
        <v>3890950</v>
      </c>
      <c r="AH210" s="227">
        <v>15629877.41</v>
      </c>
      <c r="AI210" s="227">
        <v>11728109</v>
      </c>
      <c r="AJ210" s="227">
        <v>7890774</v>
      </c>
      <c r="AK210" s="227">
        <v>4029135</v>
      </c>
      <c r="AL210" s="227">
        <v>17675273.030000001</v>
      </c>
      <c r="AM210" s="227">
        <v>13421192</v>
      </c>
      <c r="AN210" s="227">
        <v>8998315</v>
      </c>
      <c r="AO210" s="227">
        <v>4520852</v>
      </c>
      <c r="AP210" s="227">
        <v>19366881.32</v>
      </c>
      <c r="AQ210" s="227">
        <v>14612821</v>
      </c>
      <c r="AR210" s="227">
        <v>9800943</v>
      </c>
      <c r="AS210" s="227">
        <v>4930924</v>
      </c>
      <c r="AT210" s="227">
        <v>20110719.039999999</v>
      </c>
      <c r="AU210" s="227">
        <v>15008237</v>
      </c>
      <c r="AV210" s="227">
        <v>9864020</v>
      </c>
      <c r="AW210" s="227">
        <v>4859640</v>
      </c>
      <c r="AX210" s="227">
        <v>18956028</v>
      </c>
      <c r="AY210" s="227">
        <v>14117415</v>
      </c>
      <c r="AZ210" s="227">
        <v>9323358</v>
      </c>
      <c r="BA210" s="227">
        <v>4636258</v>
      </c>
    </row>
    <row r="211" spans="1:53">
      <c r="A211" s="227" t="s">
        <v>1080</v>
      </c>
      <c r="B211" s="227">
        <v>0</v>
      </c>
      <c r="C211" s="227">
        <v>21145080</v>
      </c>
      <c r="D211" s="227">
        <v>14203567</v>
      </c>
      <c r="E211" s="227">
        <v>7237396</v>
      </c>
      <c r="F211" s="227">
        <v>27342646.640000001</v>
      </c>
      <c r="G211" s="227">
        <v>20105697</v>
      </c>
      <c r="H211" s="227">
        <v>13056549</v>
      </c>
      <c r="I211" s="227">
        <v>6447775</v>
      </c>
      <c r="J211" s="227">
        <v>24821823.859999999</v>
      </c>
      <c r="K211" s="227">
        <v>18352328</v>
      </c>
      <c r="L211" s="227">
        <v>12041631</v>
      </c>
      <c r="M211" s="227">
        <v>5918093</v>
      </c>
      <c r="N211" s="227">
        <v>21487350.550000001</v>
      </c>
      <c r="O211" s="227">
        <v>15514602</v>
      </c>
      <c r="P211" s="227">
        <v>9962130</v>
      </c>
      <c r="Q211" s="227">
        <v>4791314</v>
      </c>
      <c r="R211" s="227">
        <v>15464345.09</v>
      </c>
      <c r="S211" s="227">
        <v>10787909</v>
      </c>
      <c r="T211" s="227">
        <v>6664805</v>
      </c>
      <c r="U211" s="227">
        <v>3119121</v>
      </c>
      <c r="V211" s="227">
        <v>10153064.050000001</v>
      </c>
      <c r="W211" s="227">
        <v>7189211</v>
      </c>
      <c r="X211" s="227">
        <v>4602913</v>
      </c>
      <c r="Y211" s="227">
        <v>2270010</v>
      </c>
      <c r="Z211" s="227">
        <v>6224630.5899999999</v>
      </c>
      <c r="AA211" s="227">
        <v>4296752</v>
      </c>
      <c r="AB211" s="227">
        <v>2646122</v>
      </c>
      <c r="AC211" s="227">
        <v>1214074</v>
      </c>
      <c r="AD211" s="227">
        <v>3037080.04</v>
      </c>
      <c r="AE211" s="227">
        <v>2009077</v>
      </c>
      <c r="AF211" s="227">
        <v>1235289</v>
      </c>
      <c r="AG211" s="227">
        <v>571959</v>
      </c>
      <c r="AH211" s="227">
        <v>2183059.14</v>
      </c>
      <c r="AI211" s="227">
        <v>1627591</v>
      </c>
      <c r="AJ211" s="227">
        <v>1099681</v>
      </c>
      <c r="AK211" s="227">
        <v>553854</v>
      </c>
      <c r="AL211" s="227">
        <v>2510884.9900000002</v>
      </c>
      <c r="AM211" s="227">
        <v>1932875</v>
      </c>
      <c r="AN211" s="227">
        <v>1334733</v>
      </c>
      <c r="AO211" s="227">
        <v>717962</v>
      </c>
      <c r="AP211" s="227">
        <v>3000999.3</v>
      </c>
      <c r="AQ211" s="227">
        <v>2291729</v>
      </c>
      <c r="AR211" s="227">
        <v>1588964</v>
      </c>
      <c r="AS211" s="227">
        <v>816011</v>
      </c>
      <c r="AT211" s="227">
        <v>3336673.58</v>
      </c>
      <c r="AU211" s="227">
        <v>2442216</v>
      </c>
      <c r="AV211" s="227">
        <v>1600231</v>
      </c>
      <c r="AW211" s="227">
        <v>764651</v>
      </c>
      <c r="AX211" s="227">
        <v>3028786</v>
      </c>
      <c r="AY211" s="227">
        <v>2269491</v>
      </c>
      <c r="AZ211" s="227">
        <v>1506631</v>
      </c>
      <c r="BA211" s="227">
        <v>754580</v>
      </c>
    </row>
    <row r="212" spans="1:53">
      <c r="A212" s="227" t="s">
        <v>1081</v>
      </c>
      <c r="B212" s="227">
        <v>0</v>
      </c>
      <c r="C212" s="227">
        <v>17671663</v>
      </c>
      <c r="D212" s="227">
        <v>11665000</v>
      </c>
      <c r="E212" s="227">
        <v>5768994</v>
      </c>
      <c r="F212" s="227">
        <v>9886173.0700000003</v>
      </c>
      <c r="G212" s="227">
        <v>7365541</v>
      </c>
      <c r="H212" s="227">
        <v>4842307</v>
      </c>
      <c r="I212" s="227">
        <v>2399337</v>
      </c>
      <c r="J212" s="227">
        <v>9057267.0600000005</v>
      </c>
      <c r="K212" s="227">
        <v>6607952</v>
      </c>
      <c r="L212" s="227">
        <v>4362647</v>
      </c>
      <c r="M212" s="227">
        <v>2161311</v>
      </c>
      <c r="N212" s="227">
        <v>8663344.4800000004</v>
      </c>
      <c r="O212" s="227">
        <v>6471745</v>
      </c>
      <c r="P212" s="227">
        <v>4286379</v>
      </c>
      <c r="Q212" s="227">
        <v>2125533</v>
      </c>
      <c r="R212" s="227">
        <v>6202967.9000000004</v>
      </c>
      <c r="S212" s="227">
        <v>4051198</v>
      </c>
      <c r="T212" s="227">
        <v>1912570</v>
      </c>
      <c r="U212" s="227">
        <v>954302</v>
      </c>
      <c r="V212" s="227">
        <v>10342113.949999999</v>
      </c>
      <c r="W212" s="227">
        <v>9717609</v>
      </c>
      <c r="X212" s="227">
        <v>6352828</v>
      </c>
      <c r="Y212" s="227">
        <v>3185507</v>
      </c>
      <c r="Z212" s="227">
        <v>12697121.5</v>
      </c>
      <c r="AA212" s="227">
        <v>9503774</v>
      </c>
      <c r="AB212" s="227">
        <v>6261813</v>
      </c>
      <c r="AC212" s="227">
        <v>3071821</v>
      </c>
      <c r="AD212" s="227">
        <v>13504064.27</v>
      </c>
      <c r="AE212" s="227">
        <v>10321297</v>
      </c>
      <c r="AF212" s="227">
        <v>6697680</v>
      </c>
      <c r="AG212" s="227">
        <v>3318991</v>
      </c>
      <c r="AH212" s="227">
        <v>13446818.27</v>
      </c>
      <c r="AI212" s="227">
        <v>10100518</v>
      </c>
      <c r="AJ212" s="227">
        <v>6791093</v>
      </c>
      <c r="AK212" s="227">
        <v>3475281</v>
      </c>
      <c r="AL212" s="227">
        <v>15164388.039999999</v>
      </c>
      <c r="AM212" s="227">
        <v>11488317</v>
      </c>
      <c r="AN212" s="227">
        <v>7663582</v>
      </c>
      <c r="AO212" s="227">
        <v>3802890</v>
      </c>
      <c r="AP212" s="227">
        <v>16365882.02</v>
      </c>
      <c r="AQ212" s="227">
        <v>12321092</v>
      </c>
      <c r="AR212" s="227">
        <v>8211979</v>
      </c>
      <c r="AS212" s="227">
        <v>4114913</v>
      </c>
      <c r="AT212" s="227">
        <v>16774045.460000001</v>
      </c>
      <c r="AU212" s="227">
        <v>12566021</v>
      </c>
      <c r="AV212" s="227">
        <v>8263789</v>
      </c>
      <c r="AW212" s="227">
        <v>4094989</v>
      </c>
      <c r="AX212" s="227">
        <v>15927242</v>
      </c>
      <c r="AY212" s="227">
        <v>11847924</v>
      </c>
      <c r="AZ212" s="227">
        <v>7816727</v>
      </c>
      <c r="BA212" s="227">
        <v>3881678</v>
      </c>
    </row>
    <row r="213" spans="1:53">
      <c r="A213" s="227" t="s">
        <v>1082</v>
      </c>
      <c r="B213" s="227">
        <v>2875760.94</v>
      </c>
      <c r="C213" s="227">
        <v>2270624</v>
      </c>
      <c r="D213" s="227">
        <v>1621602</v>
      </c>
      <c r="E213" s="227">
        <v>779419</v>
      </c>
      <c r="F213" s="227">
        <v>2520818.7599999998</v>
      </c>
      <c r="G213" s="227">
        <v>1714655</v>
      </c>
      <c r="H213" s="227">
        <v>1112521</v>
      </c>
      <c r="I213" s="227">
        <v>528247</v>
      </c>
      <c r="J213" s="227">
        <v>2174515.14</v>
      </c>
      <c r="K213" s="227">
        <v>1637329</v>
      </c>
      <c r="L213" s="227">
        <v>1095915</v>
      </c>
      <c r="M213" s="227">
        <v>535771</v>
      </c>
      <c r="N213" s="227">
        <v>2198933.2599999998</v>
      </c>
      <c r="O213" s="227">
        <v>1641258</v>
      </c>
      <c r="P213" s="227">
        <v>1090500</v>
      </c>
      <c r="Q213" s="227">
        <v>525307</v>
      </c>
      <c r="R213" s="227">
        <v>1537699.86</v>
      </c>
      <c r="S213" s="227">
        <v>953920</v>
      </c>
      <c r="T213" s="227">
        <v>603810</v>
      </c>
      <c r="U213" s="227">
        <v>283623</v>
      </c>
      <c r="V213" s="227">
        <v>1315294.4099999999</v>
      </c>
      <c r="W213" s="227">
        <v>994558</v>
      </c>
      <c r="X213" s="227">
        <v>690005</v>
      </c>
      <c r="Y213" s="227">
        <v>330996</v>
      </c>
      <c r="Z213" s="227">
        <v>1240096.98</v>
      </c>
      <c r="AA213" s="227">
        <v>900571</v>
      </c>
      <c r="AB213" s="227">
        <v>610829</v>
      </c>
      <c r="AC213" s="227">
        <v>256583</v>
      </c>
      <c r="AD213" s="227">
        <v>786761.01</v>
      </c>
      <c r="AE213" s="227">
        <v>577759</v>
      </c>
      <c r="AF213" s="227">
        <v>381397</v>
      </c>
      <c r="AG213" s="227">
        <v>192636</v>
      </c>
      <c r="AH213" s="227">
        <v>542519.79</v>
      </c>
      <c r="AI213" s="227">
        <v>385070</v>
      </c>
      <c r="AJ213" s="227">
        <v>260510</v>
      </c>
      <c r="AK213" s="227">
        <v>128342</v>
      </c>
      <c r="AL213" s="227">
        <v>611378.64</v>
      </c>
      <c r="AM213" s="227">
        <v>419120</v>
      </c>
      <c r="AN213" s="227">
        <v>273708</v>
      </c>
      <c r="AO213" s="227">
        <v>131759</v>
      </c>
      <c r="AP213" s="227">
        <v>589118.38</v>
      </c>
      <c r="AQ213" s="227">
        <v>458343</v>
      </c>
      <c r="AR213" s="227">
        <v>336815</v>
      </c>
      <c r="AS213" s="227">
        <v>157672</v>
      </c>
      <c r="AT213" s="227">
        <v>784031.33</v>
      </c>
      <c r="AU213" s="227">
        <v>581928</v>
      </c>
      <c r="AV213" s="227">
        <v>378518</v>
      </c>
      <c r="AW213" s="227">
        <v>0</v>
      </c>
      <c r="AX213" s="227">
        <v>0</v>
      </c>
      <c r="AY213" s="227">
        <v>0</v>
      </c>
      <c r="AZ213" s="227">
        <v>0</v>
      </c>
      <c r="BA213" s="227">
        <v>0</v>
      </c>
    </row>
    <row r="214" spans="1:53">
      <c r="A214" s="227" t="s">
        <v>1083</v>
      </c>
      <c r="B214" s="227">
        <v>70306.070000000007</v>
      </c>
      <c r="C214" s="227">
        <v>4788</v>
      </c>
      <c r="D214" s="227">
        <v>7341</v>
      </c>
      <c r="E214" s="227">
        <v>7421</v>
      </c>
      <c r="F214" s="227">
        <v>85867.51</v>
      </c>
      <c r="G214" s="227">
        <v>65891</v>
      </c>
      <c r="H214" s="227">
        <v>40625</v>
      </c>
      <c r="I214" s="227">
        <v>16805</v>
      </c>
      <c r="J214" s="227">
        <v>122974.18</v>
      </c>
      <c r="K214" s="227">
        <v>69405</v>
      </c>
      <c r="L214" s="227">
        <v>36464</v>
      </c>
      <c r="M214" s="227">
        <v>12578</v>
      </c>
      <c r="N214" s="227">
        <v>-5368.44</v>
      </c>
      <c r="O214" s="227">
        <v>-8977</v>
      </c>
      <c r="P214" s="227">
        <v>-5751</v>
      </c>
      <c r="Q214" s="227">
        <v>-3347</v>
      </c>
      <c r="R214" s="227">
        <v>-23896.52</v>
      </c>
      <c r="S214" s="227">
        <v>-11175</v>
      </c>
      <c r="T214" s="227">
        <v>-10411</v>
      </c>
      <c r="U214" s="227">
        <v>-6983</v>
      </c>
      <c r="V214" s="227">
        <v>10875</v>
      </c>
      <c r="W214" s="227">
        <v>2978</v>
      </c>
      <c r="X214" s="227">
        <v>0</v>
      </c>
      <c r="Y214" s="227">
        <v>0</v>
      </c>
      <c r="Z214" s="227">
        <v>3625</v>
      </c>
      <c r="AA214" s="227">
        <v>2447</v>
      </c>
      <c r="AB214" s="227">
        <v>0</v>
      </c>
      <c r="AC214" s="227">
        <v>0</v>
      </c>
      <c r="AD214" s="227">
        <v>0</v>
      </c>
      <c r="AE214" s="227">
        <v>0</v>
      </c>
      <c r="AF214" s="227">
        <v>0</v>
      </c>
      <c r="AG214" s="227">
        <v>0</v>
      </c>
      <c r="AH214" s="227">
        <v>0</v>
      </c>
      <c r="AI214" s="227">
        <v>0</v>
      </c>
      <c r="AJ214" s="227">
        <v>0</v>
      </c>
      <c r="AK214" s="227">
        <v>0</v>
      </c>
      <c r="AL214" s="227">
        <v>0</v>
      </c>
      <c r="AM214" s="227">
        <v>0</v>
      </c>
      <c r="AN214" s="227">
        <v>0</v>
      </c>
      <c r="AO214" s="227">
        <v>0</v>
      </c>
      <c r="AP214" s="227">
        <v>0</v>
      </c>
      <c r="AQ214" s="227">
        <v>0</v>
      </c>
      <c r="AR214" s="227">
        <v>0</v>
      </c>
      <c r="AS214" s="227">
        <v>0</v>
      </c>
      <c r="AT214" s="227">
        <v>0</v>
      </c>
      <c r="AU214" s="227">
        <v>0</v>
      </c>
      <c r="AV214" s="227">
        <v>0</v>
      </c>
      <c r="AW214" s="227">
        <v>0</v>
      </c>
      <c r="AX214" s="227">
        <v>0</v>
      </c>
      <c r="AY214" s="227">
        <v>0</v>
      </c>
      <c r="AZ214" s="227">
        <v>0</v>
      </c>
      <c r="BA214" s="227">
        <v>0</v>
      </c>
    </row>
    <row r="215" spans="1:53">
      <c r="A215" s="227" t="s">
        <v>1084</v>
      </c>
      <c r="B215" s="227">
        <v>-144399.84</v>
      </c>
      <c r="C215" s="227">
        <v>105821</v>
      </c>
      <c r="D215" s="227">
        <v>-81090</v>
      </c>
      <c r="E215" s="227">
        <v>0</v>
      </c>
      <c r="F215" s="227">
        <v>-416414.81</v>
      </c>
      <c r="G215" s="227">
        <v>-529493</v>
      </c>
      <c r="H215" s="227">
        <v>-524959</v>
      </c>
      <c r="I215" s="227">
        <v>-159152</v>
      </c>
      <c r="J215" s="227">
        <v>201914.18</v>
      </c>
      <c r="K215" s="227">
        <v>304024</v>
      </c>
      <c r="L215" s="227">
        <v>322782</v>
      </c>
      <c r="M215" s="227">
        <v>320372</v>
      </c>
      <c r="N215" s="227">
        <v>-247517.6</v>
      </c>
      <c r="O215" s="227">
        <v>68567</v>
      </c>
      <c r="P215" s="227">
        <v>56784</v>
      </c>
      <c r="Q215" s="227">
        <v>171185</v>
      </c>
      <c r="R215" s="227">
        <v>-29634.35</v>
      </c>
      <c r="S215" s="227">
        <v>106865</v>
      </c>
      <c r="T215" s="227">
        <v>134778</v>
      </c>
      <c r="U215" s="227">
        <v>179320</v>
      </c>
      <c r="V215" s="227">
        <v>25736.07</v>
      </c>
      <c r="W215" s="227">
        <v>423261</v>
      </c>
      <c r="X215" s="227">
        <v>190802</v>
      </c>
      <c r="Y215" s="227">
        <v>-48352</v>
      </c>
      <c r="Z215" s="227">
        <v>19719.18</v>
      </c>
      <c r="AA215" s="227">
        <v>14844</v>
      </c>
      <c r="AB215" s="227">
        <v>8805</v>
      </c>
      <c r="AC215" s="227">
        <v>-34547</v>
      </c>
      <c r="AD215" s="227">
        <v>-3342.58</v>
      </c>
      <c r="AE215" s="227">
        <v>-22708</v>
      </c>
      <c r="AF215" s="227">
        <v>-26369</v>
      </c>
      <c r="AG215" s="227">
        <v>-75730</v>
      </c>
      <c r="AH215" s="227">
        <v>78725.48</v>
      </c>
      <c r="AI215" s="227">
        <v>101658</v>
      </c>
      <c r="AJ215" s="227">
        <v>51991</v>
      </c>
      <c r="AK215" s="227">
        <v>19158</v>
      </c>
      <c r="AL215" s="227">
        <v>1173.29</v>
      </c>
      <c r="AM215" s="227">
        <v>34888</v>
      </c>
      <c r="AN215" s="227">
        <v>5420</v>
      </c>
      <c r="AO215" s="227">
        <v>-382</v>
      </c>
      <c r="AP215" s="227">
        <v>3580.14</v>
      </c>
      <c r="AQ215" s="227">
        <v>-31878</v>
      </c>
      <c r="AR215" s="227">
        <v>-31137</v>
      </c>
      <c r="AS215" s="227">
        <v>-27538</v>
      </c>
      <c r="AT215" s="227">
        <v>-18911.39</v>
      </c>
      <c r="AU215" s="227">
        <v>1559</v>
      </c>
      <c r="AV215" s="227">
        <v>4921</v>
      </c>
      <c r="AW215" s="227">
        <v>0</v>
      </c>
      <c r="AX215" s="227">
        <v>0</v>
      </c>
      <c r="AY215" s="227">
        <v>0</v>
      </c>
      <c r="AZ215" s="227">
        <v>0</v>
      </c>
      <c r="BA215" s="227">
        <v>0</v>
      </c>
    </row>
    <row r="216" spans="1:53">
      <c r="A216" s="227" t="s">
        <v>1085</v>
      </c>
      <c r="B216" s="227">
        <v>0</v>
      </c>
      <c r="C216" s="227">
        <v>0</v>
      </c>
      <c r="D216" s="227">
        <v>0</v>
      </c>
      <c r="E216" s="227">
        <v>0</v>
      </c>
      <c r="F216" s="227">
        <v>0</v>
      </c>
      <c r="G216" s="227">
        <v>0</v>
      </c>
      <c r="H216" s="227">
        <v>0</v>
      </c>
      <c r="I216" s="227">
        <v>0</v>
      </c>
      <c r="J216" s="227">
        <v>0</v>
      </c>
      <c r="K216" s="227">
        <v>0</v>
      </c>
      <c r="L216" s="227">
        <v>0</v>
      </c>
      <c r="M216" s="227">
        <v>0</v>
      </c>
      <c r="N216" s="227">
        <v>0</v>
      </c>
      <c r="O216" s="227">
        <v>0</v>
      </c>
      <c r="P216" s="227">
        <v>0</v>
      </c>
      <c r="Q216" s="227">
        <v>0</v>
      </c>
      <c r="R216" s="227">
        <v>0</v>
      </c>
      <c r="S216" s="227">
        <v>0</v>
      </c>
      <c r="T216" s="227">
        <v>0</v>
      </c>
      <c r="U216" s="227">
        <v>0</v>
      </c>
      <c r="V216" s="227">
        <v>0</v>
      </c>
      <c r="W216" s="227">
        <v>0</v>
      </c>
      <c r="X216" s="227">
        <v>0</v>
      </c>
      <c r="Y216" s="227">
        <v>0</v>
      </c>
      <c r="Z216" s="227">
        <v>0</v>
      </c>
      <c r="AA216" s="227">
        <v>0</v>
      </c>
      <c r="AB216" s="227">
        <v>597</v>
      </c>
      <c r="AC216" s="227">
        <v>0</v>
      </c>
      <c r="AD216" s="227">
        <v>0</v>
      </c>
      <c r="AE216" s="227">
        <v>0</v>
      </c>
      <c r="AF216" s="227">
        <v>0</v>
      </c>
      <c r="AG216" s="227">
        <v>0</v>
      </c>
      <c r="AH216" s="227">
        <v>0</v>
      </c>
      <c r="AI216" s="227">
        <v>0</v>
      </c>
      <c r="AJ216" s="227">
        <v>0</v>
      </c>
      <c r="AK216" s="227">
        <v>0</v>
      </c>
      <c r="AL216" s="227">
        <v>0</v>
      </c>
      <c r="AM216" s="227">
        <v>0</v>
      </c>
      <c r="AN216" s="227">
        <v>0</v>
      </c>
      <c r="AO216" s="227">
        <v>0</v>
      </c>
      <c r="AP216" s="227">
        <v>0</v>
      </c>
      <c r="AQ216" s="227">
        <v>0</v>
      </c>
      <c r="AR216" s="227">
        <v>0</v>
      </c>
      <c r="AS216" s="227">
        <v>0</v>
      </c>
      <c r="AT216" s="227">
        <v>0</v>
      </c>
      <c r="AU216" s="227">
        <v>0</v>
      </c>
      <c r="AV216" s="227">
        <v>0</v>
      </c>
      <c r="AW216" s="227">
        <v>0</v>
      </c>
      <c r="AX216" s="227">
        <v>0</v>
      </c>
      <c r="AY216" s="227">
        <v>0</v>
      </c>
      <c r="AZ216" s="227">
        <v>0</v>
      </c>
      <c r="BA216" s="227">
        <v>0</v>
      </c>
    </row>
    <row r="217" spans="1:53">
      <c r="A217" s="227" t="s">
        <v>1086</v>
      </c>
      <c r="B217" s="227">
        <v>0</v>
      </c>
      <c r="C217" s="227">
        <v>0</v>
      </c>
      <c r="D217" s="227">
        <v>0</v>
      </c>
      <c r="E217" s="227">
        <v>0</v>
      </c>
      <c r="F217" s="227">
        <v>0</v>
      </c>
      <c r="G217" s="227">
        <v>0</v>
      </c>
      <c r="H217" s="227">
        <v>0</v>
      </c>
      <c r="I217" s="227">
        <v>0</v>
      </c>
      <c r="J217" s="227">
        <v>0</v>
      </c>
      <c r="K217" s="227">
        <v>0</v>
      </c>
      <c r="L217" s="227">
        <v>0</v>
      </c>
      <c r="M217" s="227">
        <v>0</v>
      </c>
      <c r="N217" s="227">
        <v>0</v>
      </c>
      <c r="O217" s="227">
        <v>0</v>
      </c>
      <c r="P217" s="227">
        <v>0</v>
      </c>
      <c r="Q217" s="227">
        <v>0</v>
      </c>
      <c r="R217" s="227">
        <v>0</v>
      </c>
      <c r="S217" s="227">
        <v>0</v>
      </c>
      <c r="T217" s="227">
        <v>0</v>
      </c>
      <c r="U217" s="227">
        <v>0</v>
      </c>
      <c r="V217" s="227">
        <v>0</v>
      </c>
      <c r="W217" s="227">
        <v>0</v>
      </c>
      <c r="X217" s="227">
        <v>0</v>
      </c>
      <c r="Y217" s="227">
        <v>0</v>
      </c>
      <c r="Z217" s="227">
        <v>0</v>
      </c>
      <c r="AA217" s="227">
        <v>0</v>
      </c>
      <c r="AB217" s="227">
        <v>0</v>
      </c>
      <c r="AC217" s="227">
        <v>0</v>
      </c>
      <c r="AD217" s="227">
        <v>0</v>
      </c>
      <c r="AE217" s="227">
        <v>0</v>
      </c>
      <c r="AF217" s="227">
        <v>-339882</v>
      </c>
      <c r="AG217" s="227">
        <v>0</v>
      </c>
      <c r="AH217" s="227">
        <v>0</v>
      </c>
      <c r="AI217" s="227">
        <v>0</v>
      </c>
      <c r="AJ217" s="227">
        <v>0</v>
      </c>
      <c r="AK217" s="227">
        <v>0</v>
      </c>
      <c r="AL217" s="227">
        <v>0</v>
      </c>
      <c r="AM217" s="227">
        <v>0</v>
      </c>
      <c r="AN217" s="227">
        <v>0</v>
      </c>
      <c r="AO217" s="227">
        <v>0</v>
      </c>
      <c r="AP217" s="227">
        <v>0</v>
      </c>
      <c r="AQ217" s="227">
        <v>0</v>
      </c>
      <c r="AR217" s="227">
        <v>0</v>
      </c>
      <c r="AS217" s="227">
        <v>0</v>
      </c>
      <c r="AT217" s="227">
        <v>0</v>
      </c>
      <c r="AU217" s="227">
        <v>0</v>
      </c>
      <c r="AV217" s="227">
        <v>0</v>
      </c>
      <c r="AW217" s="227">
        <v>0</v>
      </c>
      <c r="AX217" s="227">
        <v>0</v>
      </c>
      <c r="AY217" s="227">
        <v>0</v>
      </c>
      <c r="AZ217" s="227">
        <v>0</v>
      </c>
      <c r="BA217" s="227">
        <v>0</v>
      </c>
    </row>
    <row r="218" spans="1:53">
      <c r="A218" s="227" t="s">
        <v>1088</v>
      </c>
      <c r="B218" s="227">
        <v>0</v>
      </c>
      <c r="C218" s="227">
        <v>0</v>
      </c>
      <c r="D218" s="227">
        <v>0</v>
      </c>
      <c r="E218" s="227">
        <v>553819</v>
      </c>
      <c r="F218" s="227">
        <v>0</v>
      </c>
      <c r="G218" s="227">
        <v>0</v>
      </c>
      <c r="H218" s="227">
        <v>0</v>
      </c>
      <c r="I218" s="227">
        <v>0</v>
      </c>
      <c r="J218" s="227">
        <v>0</v>
      </c>
      <c r="K218" s="227">
        <v>0</v>
      </c>
      <c r="L218" s="227">
        <v>0</v>
      </c>
      <c r="M218" s="227">
        <v>0</v>
      </c>
      <c r="N218" s="227">
        <v>0</v>
      </c>
      <c r="O218" s="227">
        <v>0</v>
      </c>
      <c r="P218" s="227">
        <v>0</v>
      </c>
      <c r="Q218" s="227">
        <v>0</v>
      </c>
      <c r="R218" s="227">
        <v>0</v>
      </c>
      <c r="S218" s="227">
        <v>0</v>
      </c>
      <c r="T218" s="227">
        <v>0</v>
      </c>
      <c r="U218" s="227">
        <v>0</v>
      </c>
      <c r="V218" s="227">
        <v>0</v>
      </c>
      <c r="W218" s="227">
        <v>0</v>
      </c>
      <c r="X218" s="227">
        <v>0</v>
      </c>
      <c r="Y218" s="227">
        <v>0</v>
      </c>
      <c r="Z218" s="227">
        <v>0</v>
      </c>
      <c r="AA218" s="227">
        <v>0</v>
      </c>
      <c r="AB218" s="227">
        <v>0</v>
      </c>
      <c r="AC218" s="227">
        <v>0</v>
      </c>
      <c r="AD218" s="227">
        <v>0</v>
      </c>
      <c r="AE218" s="227">
        <v>0</v>
      </c>
      <c r="AF218" s="227">
        <v>0</v>
      </c>
      <c r="AG218" s="227">
        <v>0</v>
      </c>
      <c r="AH218" s="227">
        <v>0</v>
      </c>
      <c r="AI218" s="227">
        <v>0</v>
      </c>
      <c r="AJ218" s="227">
        <v>0</v>
      </c>
      <c r="AK218" s="227">
        <v>0</v>
      </c>
      <c r="AL218" s="227">
        <v>0</v>
      </c>
      <c r="AM218" s="227">
        <v>0</v>
      </c>
      <c r="AN218" s="227">
        <v>0</v>
      </c>
      <c r="AO218" s="227">
        <v>0</v>
      </c>
      <c r="AP218" s="227">
        <v>0</v>
      </c>
      <c r="AQ218" s="227">
        <v>0</v>
      </c>
      <c r="AR218" s="227">
        <v>0</v>
      </c>
      <c r="AS218" s="227">
        <v>0</v>
      </c>
      <c r="AT218" s="227">
        <v>0</v>
      </c>
      <c r="AU218" s="227">
        <v>0</v>
      </c>
      <c r="AV218" s="227">
        <v>0</v>
      </c>
      <c r="AW218" s="227">
        <v>0</v>
      </c>
      <c r="AX218" s="227">
        <v>0</v>
      </c>
      <c r="AY218" s="227">
        <v>0</v>
      </c>
      <c r="AZ218" s="227">
        <v>0</v>
      </c>
      <c r="BA218" s="227">
        <v>0</v>
      </c>
    </row>
    <row r="219" spans="1:53">
      <c r="A219" s="227" t="s">
        <v>1089</v>
      </c>
      <c r="B219" s="227">
        <v>0</v>
      </c>
      <c r="C219" s="227">
        <v>0</v>
      </c>
      <c r="D219" s="227">
        <v>372801.99</v>
      </c>
      <c r="E219" s="227">
        <v>164778</v>
      </c>
      <c r="F219" s="227">
        <v>0</v>
      </c>
      <c r="G219" s="227">
        <v>0</v>
      </c>
      <c r="H219" s="227">
        <v>0</v>
      </c>
      <c r="I219" s="227">
        <v>0</v>
      </c>
      <c r="J219" s="227">
        <v>0</v>
      </c>
      <c r="K219" s="227">
        <v>0</v>
      </c>
      <c r="L219" s="227">
        <v>0</v>
      </c>
      <c r="M219" s="227">
        <v>0</v>
      </c>
      <c r="N219" s="227">
        <v>0</v>
      </c>
      <c r="O219" s="227">
        <v>0</v>
      </c>
      <c r="P219" s="227">
        <v>0</v>
      </c>
      <c r="Q219" s="227">
        <v>0</v>
      </c>
      <c r="R219" s="227">
        <v>0</v>
      </c>
      <c r="S219" s="227">
        <v>0</v>
      </c>
      <c r="T219" s="227">
        <v>0</v>
      </c>
      <c r="U219" s="227">
        <v>0</v>
      </c>
      <c r="V219" s="227">
        <v>0</v>
      </c>
      <c r="W219" s="227">
        <v>0</v>
      </c>
      <c r="X219" s="227">
        <v>0</v>
      </c>
      <c r="Y219" s="227">
        <v>0</v>
      </c>
      <c r="Z219" s="227">
        <v>0</v>
      </c>
      <c r="AA219" s="227">
        <v>0</v>
      </c>
      <c r="AB219" s="227">
        <v>0</v>
      </c>
      <c r="AC219" s="227">
        <v>0</v>
      </c>
      <c r="AD219" s="227">
        <v>562133.54</v>
      </c>
      <c r="AE219" s="227">
        <v>0</v>
      </c>
      <c r="AF219" s="227">
        <v>0</v>
      </c>
      <c r="AG219" s="227">
        <v>0</v>
      </c>
      <c r="AH219" s="227">
        <v>0</v>
      </c>
      <c r="AI219" s="227">
        <v>0</v>
      </c>
      <c r="AJ219" s="227">
        <v>0</v>
      </c>
      <c r="AK219" s="227">
        <v>0</v>
      </c>
      <c r="AL219" s="227">
        <v>0</v>
      </c>
      <c r="AM219" s="227">
        <v>0</v>
      </c>
      <c r="AN219" s="227">
        <v>0</v>
      </c>
      <c r="AO219" s="227">
        <v>0</v>
      </c>
      <c r="AP219" s="227">
        <v>0</v>
      </c>
      <c r="AQ219" s="227">
        <v>0</v>
      </c>
      <c r="AR219" s="227">
        <v>0</v>
      </c>
      <c r="AS219" s="227">
        <v>0</v>
      </c>
      <c r="AT219" s="227">
        <v>8453.5</v>
      </c>
      <c r="AU219" s="227">
        <v>6728</v>
      </c>
      <c r="AV219" s="227">
        <v>491</v>
      </c>
      <c r="AW219" s="227">
        <v>0</v>
      </c>
      <c r="AX219" s="227">
        <v>0</v>
      </c>
      <c r="AY219" s="227">
        <v>0</v>
      </c>
      <c r="AZ219" s="227">
        <v>0</v>
      </c>
      <c r="BA219" s="227">
        <v>0</v>
      </c>
    </row>
    <row r="220" spans="1:53">
      <c r="A220" s="227" t="s">
        <v>1090</v>
      </c>
      <c r="B220" s="227">
        <v>0</v>
      </c>
      <c r="C220" s="227">
        <v>0</v>
      </c>
      <c r="D220" s="227">
        <v>0</v>
      </c>
      <c r="E220" s="227">
        <v>0</v>
      </c>
      <c r="F220" s="227">
        <v>0</v>
      </c>
      <c r="G220" s="227">
        <v>0</v>
      </c>
      <c r="H220" s="227">
        <v>0</v>
      </c>
      <c r="I220" s="227">
        <v>0</v>
      </c>
      <c r="J220" s="227">
        <v>0</v>
      </c>
      <c r="K220" s="227">
        <v>0</v>
      </c>
      <c r="L220" s="227">
        <v>0</v>
      </c>
      <c r="M220" s="227">
        <v>0</v>
      </c>
      <c r="N220" s="227">
        <v>0</v>
      </c>
      <c r="O220" s="227">
        <v>0</v>
      </c>
      <c r="P220" s="227">
        <v>0</v>
      </c>
      <c r="Q220" s="227">
        <v>0</v>
      </c>
      <c r="R220" s="227">
        <v>0</v>
      </c>
      <c r="S220" s="227">
        <v>0</v>
      </c>
      <c r="T220" s="227">
        <v>0</v>
      </c>
      <c r="U220" s="227">
        <v>0</v>
      </c>
      <c r="V220" s="227">
        <v>0</v>
      </c>
      <c r="W220" s="227">
        <v>0</v>
      </c>
      <c r="X220" s="227">
        <v>0</v>
      </c>
      <c r="Y220" s="227">
        <v>0</v>
      </c>
      <c r="Z220" s="227">
        <v>0</v>
      </c>
      <c r="AA220" s="227">
        <v>0</v>
      </c>
      <c r="AB220" s="227">
        <v>0</v>
      </c>
      <c r="AC220" s="227">
        <v>0</v>
      </c>
      <c r="AD220" s="227">
        <v>0</v>
      </c>
      <c r="AE220" s="227">
        <v>0</v>
      </c>
      <c r="AF220" s="227">
        <v>0</v>
      </c>
      <c r="AG220" s="227">
        <v>0</v>
      </c>
      <c r="AH220" s="227">
        <v>0</v>
      </c>
      <c r="AI220" s="227">
        <v>0</v>
      </c>
      <c r="AJ220" s="227">
        <v>0</v>
      </c>
      <c r="AK220" s="227">
        <v>0</v>
      </c>
      <c r="AL220" s="227">
        <v>0</v>
      </c>
      <c r="AM220" s="227">
        <v>0</v>
      </c>
      <c r="AN220" s="227">
        <v>0</v>
      </c>
      <c r="AO220" s="227">
        <v>0</v>
      </c>
      <c r="AP220" s="227">
        <v>0</v>
      </c>
      <c r="AQ220" s="227">
        <v>0</v>
      </c>
      <c r="AR220" s="227">
        <v>0</v>
      </c>
      <c r="AS220" s="227">
        <v>0</v>
      </c>
      <c r="AT220" s="227">
        <v>0</v>
      </c>
      <c r="AU220" s="227">
        <v>0</v>
      </c>
      <c r="AV220" s="227">
        <v>491</v>
      </c>
      <c r="AW220" s="227">
        <v>0</v>
      </c>
      <c r="AX220" s="227">
        <v>0</v>
      </c>
      <c r="AY220" s="227">
        <v>0</v>
      </c>
      <c r="AZ220" s="227">
        <v>0</v>
      </c>
      <c r="BA220" s="227">
        <v>0</v>
      </c>
    </row>
    <row r="221" spans="1:53">
      <c r="A221" s="227" t="s">
        <v>1091</v>
      </c>
      <c r="B221" s="227">
        <v>0</v>
      </c>
      <c r="C221" s="227">
        <v>0</v>
      </c>
      <c r="D221" s="227">
        <v>372801.99</v>
      </c>
      <c r="E221" s="227">
        <v>164778</v>
      </c>
      <c r="F221" s="227">
        <v>0</v>
      </c>
      <c r="G221" s="227">
        <v>0</v>
      </c>
      <c r="H221" s="227">
        <v>0</v>
      </c>
      <c r="I221" s="227">
        <v>0</v>
      </c>
      <c r="J221" s="227">
        <v>0</v>
      </c>
      <c r="K221" s="227">
        <v>0</v>
      </c>
      <c r="L221" s="227">
        <v>0</v>
      </c>
      <c r="M221" s="227">
        <v>0</v>
      </c>
      <c r="N221" s="227">
        <v>0</v>
      </c>
      <c r="O221" s="227">
        <v>0</v>
      </c>
      <c r="P221" s="227">
        <v>0</v>
      </c>
      <c r="Q221" s="227">
        <v>0</v>
      </c>
      <c r="R221" s="227">
        <v>0</v>
      </c>
      <c r="S221" s="227">
        <v>0</v>
      </c>
      <c r="T221" s="227">
        <v>0</v>
      </c>
      <c r="U221" s="227">
        <v>0</v>
      </c>
      <c r="V221" s="227">
        <v>0</v>
      </c>
      <c r="W221" s="227">
        <v>0</v>
      </c>
      <c r="X221" s="227">
        <v>0</v>
      </c>
      <c r="Y221" s="227">
        <v>0</v>
      </c>
      <c r="Z221" s="227">
        <v>0</v>
      </c>
      <c r="AA221" s="227">
        <v>0</v>
      </c>
      <c r="AB221" s="227">
        <v>0</v>
      </c>
      <c r="AC221" s="227">
        <v>0</v>
      </c>
      <c r="AD221" s="227">
        <v>562133.54</v>
      </c>
      <c r="AE221" s="227">
        <v>0</v>
      </c>
      <c r="AF221" s="227">
        <v>0</v>
      </c>
      <c r="AG221" s="227">
        <v>0</v>
      </c>
      <c r="AH221" s="227">
        <v>0</v>
      </c>
      <c r="AI221" s="227">
        <v>0</v>
      </c>
      <c r="AJ221" s="227">
        <v>0</v>
      </c>
      <c r="AK221" s="227">
        <v>0</v>
      </c>
      <c r="AL221" s="227">
        <v>0</v>
      </c>
      <c r="AM221" s="227">
        <v>0</v>
      </c>
      <c r="AN221" s="227">
        <v>0</v>
      </c>
      <c r="AO221" s="227">
        <v>0</v>
      </c>
      <c r="AP221" s="227">
        <v>0</v>
      </c>
      <c r="AQ221" s="227">
        <v>0</v>
      </c>
      <c r="AR221" s="227">
        <v>0</v>
      </c>
      <c r="AS221" s="227">
        <v>0</v>
      </c>
      <c r="AT221" s="227">
        <v>8453.5</v>
      </c>
      <c r="AU221" s="227">
        <v>6728</v>
      </c>
      <c r="AV221" s="227">
        <v>0</v>
      </c>
      <c r="AW221" s="227">
        <v>0</v>
      </c>
      <c r="AX221" s="227">
        <v>0</v>
      </c>
      <c r="AY221" s="227">
        <v>0</v>
      </c>
      <c r="AZ221" s="227">
        <v>0</v>
      </c>
      <c r="BA221" s="227">
        <v>0</v>
      </c>
    </row>
    <row r="222" spans="1:53">
      <c r="A222" s="227" t="s">
        <v>1092</v>
      </c>
      <c r="B222" s="227">
        <v>0</v>
      </c>
      <c r="C222" s="227">
        <v>0</v>
      </c>
      <c r="D222" s="227">
        <v>15521</v>
      </c>
      <c r="E222" s="227">
        <v>-665</v>
      </c>
      <c r="F222" s="227">
        <v>0</v>
      </c>
      <c r="G222" s="227">
        <v>0</v>
      </c>
      <c r="H222" s="227">
        <v>0</v>
      </c>
      <c r="I222" s="227">
        <v>0</v>
      </c>
      <c r="J222" s="227">
        <v>2255.2399999999998</v>
      </c>
      <c r="K222" s="227">
        <v>0</v>
      </c>
      <c r="L222" s="227">
        <v>0</v>
      </c>
      <c r="M222" s="227">
        <v>-10319</v>
      </c>
      <c r="N222" s="227">
        <v>0</v>
      </c>
      <c r="O222" s="227">
        <v>0</v>
      </c>
      <c r="P222" s="227">
        <v>0</v>
      </c>
      <c r="Q222" s="227">
        <v>0</v>
      </c>
      <c r="R222" s="227">
        <v>0</v>
      </c>
      <c r="S222" s="227">
        <v>0</v>
      </c>
      <c r="T222" s="227">
        <v>-396</v>
      </c>
      <c r="U222" s="227">
        <v>0</v>
      </c>
      <c r="V222" s="227">
        <v>0</v>
      </c>
      <c r="W222" s="227">
        <v>301748</v>
      </c>
      <c r="X222" s="227">
        <v>0</v>
      </c>
      <c r="Y222" s="227">
        <v>0</v>
      </c>
      <c r="Z222" s="227">
        <v>0</v>
      </c>
      <c r="AA222" s="227">
        <v>0</v>
      </c>
      <c r="AB222" s="227">
        <v>0</v>
      </c>
      <c r="AC222" s="227">
        <v>0</v>
      </c>
      <c r="AD222" s="227">
        <v>0</v>
      </c>
      <c r="AE222" s="227">
        <v>0</v>
      </c>
      <c r="AF222" s="227">
        <v>146894</v>
      </c>
      <c r="AG222" s="227">
        <v>0</v>
      </c>
      <c r="AH222" s="227">
        <v>0</v>
      </c>
      <c r="AI222" s="227">
        <v>0</v>
      </c>
      <c r="AJ222" s="227">
        <v>0</v>
      </c>
      <c r="AK222" s="227">
        <v>0</v>
      </c>
      <c r="AL222" s="227">
        <v>0</v>
      </c>
      <c r="AM222" s="227">
        <v>0</v>
      </c>
      <c r="AN222" s="227">
        <v>0</v>
      </c>
      <c r="AO222" s="227">
        <v>-97</v>
      </c>
      <c r="AP222" s="227">
        <v>0</v>
      </c>
      <c r="AQ222" s="227">
        <v>0</v>
      </c>
      <c r="AR222" s="227">
        <v>0</v>
      </c>
      <c r="AS222" s="227">
        <v>0</v>
      </c>
      <c r="AT222" s="227">
        <v>0</v>
      </c>
      <c r="AU222" s="227">
        <v>0</v>
      </c>
      <c r="AV222" s="227">
        <v>0</v>
      </c>
      <c r="AW222" s="227">
        <v>0</v>
      </c>
      <c r="AX222" s="227">
        <v>0</v>
      </c>
      <c r="AY222" s="227">
        <v>0</v>
      </c>
      <c r="AZ222" s="227">
        <v>0</v>
      </c>
      <c r="BA222" s="227">
        <v>0</v>
      </c>
    </row>
    <row r="223" spans="1:53">
      <c r="A223" s="227" t="s">
        <v>1093</v>
      </c>
      <c r="B223" s="227">
        <v>0</v>
      </c>
      <c r="C223" s="227">
        <v>0</v>
      </c>
      <c r="D223" s="227">
        <v>15521</v>
      </c>
      <c r="E223" s="227">
        <v>-665</v>
      </c>
      <c r="F223" s="227">
        <v>0</v>
      </c>
      <c r="G223" s="227">
        <v>0</v>
      </c>
      <c r="H223" s="227">
        <v>0</v>
      </c>
      <c r="I223" s="227">
        <v>0</v>
      </c>
      <c r="J223" s="227">
        <v>2255.2399999999998</v>
      </c>
      <c r="K223" s="227">
        <v>0</v>
      </c>
      <c r="L223" s="227">
        <v>0</v>
      </c>
      <c r="M223" s="227">
        <v>-10319</v>
      </c>
      <c r="N223" s="227">
        <v>0</v>
      </c>
      <c r="O223" s="227">
        <v>0</v>
      </c>
      <c r="P223" s="227">
        <v>0</v>
      </c>
      <c r="Q223" s="227">
        <v>0</v>
      </c>
      <c r="R223" s="227">
        <v>0</v>
      </c>
      <c r="S223" s="227">
        <v>0</v>
      </c>
      <c r="T223" s="227">
        <v>-396</v>
      </c>
      <c r="U223" s="227">
        <v>0</v>
      </c>
      <c r="V223" s="227">
        <v>0</v>
      </c>
      <c r="W223" s="227">
        <v>301748</v>
      </c>
      <c r="X223" s="227">
        <v>0</v>
      </c>
      <c r="Y223" s="227">
        <v>0</v>
      </c>
      <c r="Z223" s="227">
        <v>0</v>
      </c>
      <c r="AA223" s="227">
        <v>0</v>
      </c>
      <c r="AB223" s="227">
        <v>0</v>
      </c>
      <c r="AC223" s="227">
        <v>0</v>
      </c>
      <c r="AD223" s="227">
        <v>0</v>
      </c>
      <c r="AE223" s="227">
        <v>0</v>
      </c>
      <c r="AF223" s="227">
        <v>146894</v>
      </c>
      <c r="AG223" s="227">
        <v>0</v>
      </c>
      <c r="AH223" s="227">
        <v>0</v>
      </c>
      <c r="AI223" s="227">
        <v>0</v>
      </c>
      <c r="AJ223" s="227">
        <v>0</v>
      </c>
      <c r="AK223" s="227">
        <v>0</v>
      </c>
      <c r="AL223" s="227">
        <v>0</v>
      </c>
      <c r="AM223" s="227">
        <v>0</v>
      </c>
      <c r="AN223" s="227">
        <v>0</v>
      </c>
      <c r="AO223" s="227">
        <v>-97</v>
      </c>
      <c r="AP223" s="227">
        <v>0</v>
      </c>
      <c r="AQ223" s="227">
        <v>0</v>
      </c>
      <c r="AR223" s="227">
        <v>0</v>
      </c>
      <c r="AS223" s="227">
        <v>0</v>
      </c>
      <c r="AT223" s="227">
        <v>0</v>
      </c>
      <c r="AU223" s="227">
        <v>0</v>
      </c>
      <c r="AV223" s="227">
        <v>0</v>
      </c>
      <c r="AW223" s="227">
        <v>0</v>
      </c>
      <c r="AX223" s="227">
        <v>0</v>
      </c>
      <c r="AY223" s="227">
        <v>0</v>
      </c>
      <c r="AZ223" s="227">
        <v>0</v>
      </c>
      <c r="BA223" s="227">
        <v>0</v>
      </c>
    </row>
    <row r="224" spans="1:53">
      <c r="A224" s="227" t="s">
        <v>1095</v>
      </c>
      <c r="B224" s="227">
        <v>0</v>
      </c>
      <c r="C224" s="227">
        <v>0</v>
      </c>
      <c r="D224" s="227">
        <v>0</v>
      </c>
      <c r="E224" s="227">
        <v>0</v>
      </c>
      <c r="F224" s="227">
        <v>0</v>
      </c>
      <c r="G224" s="227">
        <v>0</v>
      </c>
      <c r="H224" s="227">
        <v>0</v>
      </c>
      <c r="I224" s="227">
        <v>0</v>
      </c>
      <c r="J224" s="227">
        <v>635294.06999999995</v>
      </c>
      <c r="K224" s="227">
        <v>0</v>
      </c>
      <c r="L224" s="227">
        <v>0</v>
      </c>
      <c r="M224" s="227">
        <v>166874</v>
      </c>
      <c r="N224" s="227">
        <v>0</v>
      </c>
      <c r="O224" s="227">
        <v>0</v>
      </c>
      <c r="P224" s="227">
        <v>0</v>
      </c>
      <c r="Q224" s="227">
        <v>0</v>
      </c>
      <c r="R224" s="227">
        <v>0</v>
      </c>
      <c r="S224" s="227">
        <v>0</v>
      </c>
      <c r="T224" s="227">
        <v>0</v>
      </c>
      <c r="U224" s="227">
        <v>0</v>
      </c>
      <c r="V224" s="227">
        <v>0</v>
      </c>
      <c r="W224" s="227">
        <v>0</v>
      </c>
      <c r="X224" s="227">
        <v>0</v>
      </c>
      <c r="Y224" s="227">
        <v>0</v>
      </c>
      <c r="Z224" s="227">
        <v>0</v>
      </c>
      <c r="AA224" s="227">
        <v>0</v>
      </c>
      <c r="AB224" s="227">
        <v>0</v>
      </c>
      <c r="AC224" s="227">
        <v>0</v>
      </c>
      <c r="AD224" s="227">
        <v>0</v>
      </c>
      <c r="AE224" s="227">
        <v>0</v>
      </c>
      <c r="AF224" s="227">
        <v>0</v>
      </c>
      <c r="AG224" s="227">
        <v>0</v>
      </c>
      <c r="AH224" s="227">
        <v>0</v>
      </c>
      <c r="AI224" s="227">
        <v>0</v>
      </c>
      <c r="AJ224" s="227">
        <v>0</v>
      </c>
      <c r="AK224" s="227">
        <v>0</v>
      </c>
      <c r="AL224" s="227">
        <v>0</v>
      </c>
      <c r="AM224" s="227">
        <v>1157000</v>
      </c>
      <c r="AN224" s="227">
        <v>771000</v>
      </c>
      <c r="AO224" s="227">
        <v>385500</v>
      </c>
      <c r="AP224" s="227">
        <v>0</v>
      </c>
      <c r="AQ224" s="227">
        <v>0</v>
      </c>
      <c r="AR224" s="227">
        <v>0</v>
      </c>
      <c r="AS224" s="227">
        <v>0</v>
      </c>
      <c r="AT224" s="227">
        <v>560655.31999999995</v>
      </c>
      <c r="AU224" s="227">
        <v>0</v>
      </c>
      <c r="AV224" s="227">
        <v>0</v>
      </c>
      <c r="AW224" s="227">
        <v>0</v>
      </c>
      <c r="AX224" s="227">
        <v>0</v>
      </c>
      <c r="AY224" s="227">
        <v>0</v>
      </c>
      <c r="AZ224" s="227">
        <v>0</v>
      </c>
      <c r="BA224" s="227">
        <v>0</v>
      </c>
    </row>
    <row r="225" spans="1:53">
      <c r="A225" s="227" t="s">
        <v>1096</v>
      </c>
      <c r="B225" s="227">
        <v>0</v>
      </c>
      <c r="C225" s="227">
        <v>0</v>
      </c>
      <c r="D225" s="227">
        <v>0</v>
      </c>
      <c r="E225" s="227">
        <v>0</v>
      </c>
      <c r="F225" s="227">
        <v>1000</v>
      </c>
      <c r="G225" s="227">
        <v>0</v>
      </c>
      <c r="H225" s="227">
        <v>0</v>
      </c>
      <c r="I225" s="227">
        <v>0</v>
      </c>
      <c r="J225" s="227">
        <v>0</v>
      </c>
      <c r="K225" s="227">
        <v>0</v>
      </c>
      <c r="L225" s="227">
        <v>0</v>
      </c>
      <c r="M225" s="227">
        <v>0</v>
      </c>
      <c r="N225" s="227">
        <v>0</v>
      </c>
      <c r="O225" s="227">
        <v>0</v>
      </c>
      <c r="P225" s="227">
        <v>0</v>
      </c>
      <c r="Q225" s="227">
        <v>0</v>
      </c>
      <c r="R225" s="227">
        <v>0</v>
      </c>
      <c r="S225" s="227">
        <v>0</v>
      </c>
      <c r="T225" s="227">
        <v>0</v>
      </c>
      <c r="U225" s="227">
        <v>0</v>
      </c>
      <c r="V225" s="227">
        <v>0</v>
      </c>
      <c r="W225" s="227">
        <v>0</v>
      </c>
      <c r="X225" s="227">
        <v>0</v>
      </c>
      <c r="Y225" s="227">
        <v>0</v>
      </c>
      <c r="Z225" s="227">
        <v>0</v>
      </c>
      <c r="AA225" s="227">
        <v>0</v>
      </c>
      <c r="AB225" s="227">
        <v>0</v>
      </c>
      <c r="AC225" s="227">
        <v>0</v>
      </c>
      <c r="AD225" s="227">
        <v>0</v>
      </c>
      <c r="AE225" s="227">
        <v>0</v>
      </c>
      <c r="AF225" s="227">
        <v>0</v>
      </c>
      <c r="AG225" s="227">
        <v>0</v>
      </c>
      <c r="AH225" s="227">
        <v>0</v>
      </c>
      <c r="AI225" s="227">
        <v>0</v>
      </c>
      <c r="AJ225" s="227">
        <v>0</v>
      </c>
      <c r="AK225" s="227">
        <v>0</v>
      </c>
      <c r="AL225" s="227">
        <v>0</v>
      </c>
      <c r="AM225" s="227">
        <v>0</v>
      </c>
      <c r="AN225" s="227">
        <v>0</v>
      </c>
      <c r="AO225" s="227">
        <v>0</v>
      </c>
      <c r="AP225" s="227">
        <v>0</v>
      </c>
      <c r="AQ225" s="227">
        <v>0</v>
      </c>
      <c r="AR225" s="227">
        <v>0</v>
      </c>
      <c r="AS225" s="227">
        <v>0</v>
      </c>
      <c r="AT225" s="227">
        <v>0</v>
      </c>
      <c r="AU225" s="227">
        <v>0</v>
      </c>
      <c r="AV225" s="227">
        <v>0</v>
      </c>
      <c r="AW225" s="227">
        <v>0</v>
      </c>
      <c r="AX225" s="227">
        <v>0</v>
      </c>
      <c r="AY225" s="227">
        <v>0</v>
      </c>
      <c r="AZ225" s="227">
        <v>0</v>
      </c>
      <c r="BA225" s="227">
        <v>0</v>
      </c>
    </row>
    <row r="226" spans="1:53">
      <c r="A226" s="227" t="s">
        <v>1097</v>
      </c>
      <c r="B226" s="227">
        <v>0</v>
      </c>
      <c r="C226" s="227">
        <v>0</v>
      </c>
      <c r="D226" s="227">
        <v>0</v>
      </c>
      <c r="E226" s="227">
        <v>0</v>
      </c>
      <c r="F226" s="227">
        <v>0</v>
      </c>
      <c r="G226" s="227">
        <v>0</v>
      </c>
      <c r="H226" s="227">
        <v>0</v>
      </c>
      <c r="I226" s="227">
        <v>0</v>
      </c>
      <c r="J226" s="227">
        <v>0</v>
      </c>
      <c r="K226" s="227">
        <v>0</v>
      </c>
      <c r="L226" s="227">
        <v>0</v>
      </c>
      <c r="M226" s="227">
        <v>0</v>
      </c>
      <c r="N226" s="227">
        <v>0</v>
      </c>
      <c r="O226" s="227">
        <v>0</v>
      </c>
      <c r="P226" s="227">
        <v>0</v>
      </c>
      <c r="Q226" s="227">
        <v>0</v>
      </c>
      <c r="R226" s="227">
        <v>0</v>
      </c>
      <c r="S226" s="227">
        <v>0</v>
      </c>
      <c r="T226" s="227">
        <v>0</v>
      </c>
      <c r="U226" s="227">
        <v>0</v>
      </c>
      <c r="V226" s="227">
        <v>0</v>
      </c>
      <c r="W226" s="227">
        <v>0</v>
      </c>
      <c r="X226" s="227">
        <v>0</v>
      </c>
      <c r="Y226" s="227">
        <v>0</v>
      </c>
      <c r="Z226" s="227">
        <v>0</v>
      </c>
      <c r="AA226" s="227">
        <v>0</v>
      </c>
      <c r="AB226" s="227">
        <v>0</v>
      </c>
      <c r="AC226" s="227">
        <v>0</v>
      </c>
      <c r="AD226" s="227">
        <v>0</v>
      </c>
      <c r="AE226" s="227">
        <v>0</v>
      </c>
      <c r="AF226" s="227">
        <v>0</v>
      </c>
      <c r="AG226" s="227">
        <v>0</v>
      </c>
      <c r="AH226" s="227">
        <v>0</v>
      </c>
      <c r="AI226" s="227">
        <v>0</v>
      </c>
      <c r="AJ226" s="227">
        <v>0</v>
      </c>
      <c r="AK226" s="227">
        <v>0</v>
      </c>
      <c r="AL226" s="227">
        <v>0</v>
      </c>
      <c r="AM226" s="227">
        <v>27182</v>
      </c>
      <c r="AN226" s="227">
        <v>27182</v>
      </c>
      <c r="AO226" s="227">
        <v>27182</v>
      </c>
      <c r="AP226" s="227">
        <v>0</v>
      </c>
      <c r="AQ226" s="227">
        <v>0</v>
      </c>
      <c r="AR226" s="227">
        <v>0</v>
      </c>
      <c r="AS226" s="227">
        <v>0</v>
      </c>
      <c r="AT226" s="227">
        <v>0</v>
      </c>
      <c r="AU226" s="227">
        <v>0</v>
      </c>
      <c r="AV226" s="227">
        <v>0</v>
      </c>
      <c r="AW226" s="227">
        <v>0</v>
      </c>
      <c r="AX226" s="227">
        <v>0</v>
      </c>
      <c r="AY226" s="227">
        <v>0</v>
      </c>
      <c r="AZ226" s="227">
        <v>0</v>
      </c>
      <c r="BA226" s="227">
        <v>0</v>
      </c>
    </row>
    <row r="227" spans="1:53">
      <c r="A227" s="227" t="s">
        <v>1055</v>
      </c>
      <c r="B227" s="227">
        <v>5917382.7400000002</v>
      </c>
      <c r="C227" s="227">
        <v>4559379</v>
      </c>
      <c r="D227" s="227">
        <v>3110145</v>
      </c>
      <c r="E227" s="227">
        <v>1564341</v>
      </c>
      <c r="F227" s="227">
        <v>4776605.53</v>
      </c>
      <c r="G227" s="227">
        <v>3605310</v>
      </c>
      <c r="H227" s="227">
        <v>2410571</v>
      </c>
      <c r="I227" s="227">
        <v>1216794</v>
      </c>
      <c r="J227" s="227">
        <v>5147685.4000000004</v>
      </c>
      <c r="K227" s="227">
        <v>3859412</v>
      </c>
      <c r="L227" s="227">
        <v>2582197</v>
      </c>
      <c r="M227" s="227">
        <v>1292249</v>
      </c>
      <c r="N227" s="227">
        <v>5301632.49</v>
      </c>
      <c r="O227" s="227">
        <v>3955938</v>
      </c>
      <c r="P227" s="227">
        <v>2616978</v>
      </c>
      <c r="Q227" s="227">
        <v>1292810</v>
      </c>
      <c r="R227" s="227">
        <v>4236138.99</v>
      </c>
      <c r="S227" s="227">
        <v>2904664</v>
      </c>
      <c r="T227" s="227">
        <v>1593731</v>
      </c>
      <c r="U227" s="227">
        <v>751461</v>
      </c>
      <c r="V227" s="227">
        <v>1959562.8</v>
      </c>
      <c r="W227" s="227">
        <v>1362145</v>
      </c>
      <c r="X227" s="227">
        <v>898708</v>
      </c>
      <c r="Y227" s="227">
        <v>428818</v>
      </c>
      <c r="Z227" s="227">
        <v>1526869.92</v>
      </c>
      <c r="AA227" s="227">
        <v>1069045</v>
      </c>
      <c r="AB227" s="227">
        <v>598432</v>
      </c>
      <c r="AC227" s="227">
        <v>228997</v>
      </c>
      <c r="AD227" s="227">
        <v>1002278.16</v>
      </c>
      <c r="AE227" s="227">
        <v>773976</v>
      </c>
      <c r="AF227" s="227">
        <v>533236</v>
      </c>
      <c r="AG227" s="227">
        <v>274813</v>
      </c>
      <c r="AH227" s="227">
        <v>1092793.8</v>
      </c>
      <c r="AI227" s="227">
        <v>834969</v>
      </c>
      <c r="AJ227" s="227">
        <v>579837</v>
      </c>
      <c r="AK227" s="227">
        <v>287466</v>
      </c>
      <c r="AL227" s="227">
        <v>1665626.98</v>
      </c>
      <c r="AM227" s="227">
        <v>1314213</v>
      </c>
      <c r="AN227" s="227">
        <v>875062</v>
      </c>
      <c r="AO227" s="227">
        <v>431225</v>
      </c>
      <c r="AP227" s="227">
        <v>1734855.87</v>
      </c>
      <c r="AQ227" s="227">
        <v>1297872</v>
      </c>
      <c r="AR227" s="227">
        <v>867423</v>
      </c>
      <c r="AS227" s="227">
        <v>432096</v>
      </c>
      <c r="AT227" s="227">
        <v>0</v>
      </c>
      <c r="AU227" s="227">
        <v>0</v>
      </c>
      <c r="AV227" s="227">
        <v>1004438</v>
      </c>
      <c r="AW227" s="227">
        <v>0</v>
      </c>
      <c r="AX227" s="227">
        <v>0</v>
      </c>
      <c r="AY227" s="227">
        <v>0</v>
      </c>
      <c r="AZ227" s="227">
        <v>0</v>
      </c>
      <c r="BA227" s="227">
        <v>0</v>
      </c>
    </row>
    <row r="228" spans="1:53">
      <c r="A228" s="227" t="s">
        <v>1056</v>
      </c>
      <c r="B228" s="227">
        <v>5088586.51</v>
      </c>
      <c r="C228" s="227">
        <v>3960912</v>
      </c>
      <c r="D228" s="227">
        <v>2745591</v>
      </c>
      <c r="E228" s="227">
        <v>1334881</v>
      </c>
      <c r="F228" s="227">
        <v>6209242.3600000003</v>
      </c>
      <c r="G228" s="227">
        <v>4906212</v>
      </c>
      <c r="H228" s="227">
        <v>3073019</v>
      </c>
      <c r="I228" s="227">
        <v>1523270</v>
      </c>
      <c r="J228" s="227">
        <v>5922538.9100000001</v>
      </c>
      <c r="K228" s="227">
        <v>4602096</v>
      </c>
      <c r="L228" s="227">
        <v>3256948</v>
      </c>
      <c r="M228" s="227">
        <v>1657576</v>
      </c>
      <c r="N228" s="227">
        <v>5843428.3399999999</v>
      </c>
      <c r="O228" s="227">
        <v>4331204</v>
      </c>
      <c r="P228" s="227">
        <v>3110503</v>
      </c>
      <c r="Q228" s="227">
        <v>1667990</v>
      </c>
      <c r="R228" s="227">
        <v>5175299.51</v>
      </c>
      <c r="S228" s="227">
        <v>4581323</v>
      </c>
      <c r="T228" s="227">
        <v>3210542</v>
      </c>
      <c r="U228" s="227">
        <v>754182</v>
      </c>
      <c r="V228" s="227">
        <v>9999166.6500000004</v>
      </c>
      <c r="W228" s="227">
        <v>7401184</v>
      </c>
      <c r="X228" s="227">
        <v>4906340</v>
      </c>
      <c r="Y228" s="227">
        <v>2399753</v>
      </c>
      <c r="Z228" s="227">
        <v>10079716.67</v>
      </c>
      <c r="AA228" s="227">
        <v>6980039</v>
      </c>
      <c r="AB228" s="227">
        <v>4669060</v>
      </c>
      <c r="AC228" s="227">
        <v>2442659</v>
      </c>
      <c r="AD228" s="227">
        <v>10007635.25</v>
      </c>
      <c r="AE228" s="227">
        <v>7300494</v>
      </c>
      <c r="AF228" s="227">
        <v>4862587</v>
      </c>
      <c r="AG228" s="227">
        <v>2523185</v>
      </c>
      <c r="AH228" s="227">
        <v>10714505.890000001</v>
      </c>
      <c r="AI228" s="227">
        <v>7942848</v>
      </c>
      <c r="AJ228" s="227">
        <v>5304878</v>
      </c>
      <c r="AK228" s="227">
        <v>2700961</v>
      </c>
      <c r="AL228" s="227">
        <v>14364870.300000001</v>
      </c>
      <c r="AM228" s="227">
        <v>8487479</v>
      </c>
      <c r="AN228" s="227">
        <v>5647039</v>
      </c>
      <c r="AO228" s="227">
        <v>2891703</v>
      </c>
      <c r="AP228" s="227">
        <v>9366907.5999999996</v>
      </c>
      <c r="AQ228" s="227">
        <v>6728657</v>
      </c>
      <c r="AR228" s="227">
        <v>4472422</v>
      </c>
      <c r="AS228" s="227">
        <v>2252212</v>
      </c>
      <c r="AT228" s="227">
        <v>0</v>
      </c>
      <c r="AU228" s="227">
        <v>0</v>
      </c>
      <c r="AV228" s="227">
        <v>3637555</v>
      </c>
      <c r="AW228" s="227">
        <v>0</v>
      </c>
      <c r="AX228" s="227">
        <v>0</v>
      </c>
      <c r="AY228" s="227">
        <v>0</v>
      </c>
      <c r="AZ228" s="227">
        <v>0</v>
      </c>
      <c r="BA228" s="227">
        <v>0</v>
      </c>
    </row>
    <row r="229" spans="1:53">
      <c r="A229" s="227" t="s">
        <v>1098</v>
      </c>
      <c r="B229" s="227">
        <v>1114823.02</v>
      </c>
      <c r="C229" s="227">
        <v>836181</v>
      </c>
      <c r="D229" s="227">
        <v>164906</v>
      </c>
      <c r="E229" s="227">
        <v>113567</v>
      </c>
      <c r="F229" s="227">
        <v>2533740.41</v>
      </c>
      <c r="G229" s="227">
        <v>1902483</v>
      </c>
      <c r="H229" s="227">
        <v>1410080</v>
      </c>
      <c r="I229" s="227">
        <v>428422</v>
      </c>
      <c r="J229" s="227">
        <v>-89514.59</v>
      </c>
      <c r="K229" s="227">
        <v>477538</v>
      </c>
      <c r="L229" s="227">
        <v>247817</v>
      </c>
      <c r="M229" s="227">
        <v>-82906</v>
      </c>
      <c r="N229" s="227">
        <v>472332.88</v>
      </c>
      <c r="O229" s="227">
        <v>152656</v>
      </c>
      <c r="P229" s="227">
        <v>-97337</v>
      </c>
      <c r="Q229" s="227">
        <v>-222605</v>
      </c>
      <c r="R229" s="227">
        <v>291182.15000000002</v>
      </c>
      <c r="S229" s="227">
        <v>236112</v>
      </c>
      <c r="T229" s="227">
        <v>115391</v>
      </c>
      <c r="U229" s="227">
        <v>50847</v>
      </c>
      <c r="V229" s="227">
        <v>248670.5</v>
      </c>
      <c r="W229" s="227">
        <v>12107</v>
      </c>
      <c r="X229" s="227">
        <v>283888</v>
      </c>
      <c r="Y229" s="227">
        <v>276020</v>
      </c>
      <c r="Z229" s="227">
        <v>586781.66</v>
      </c>
      <c r="AA229" s="227">
        <v>578112</v>
      </c>
      <c r="AB229" s="227">
        <v>492781</v>
      </c>
      <c r="AC229" s="227">
        <v>232520</v>
      </c>
      <c r="AD229" s="227">
        <v>-468239.9</v>
      </c>
      <c r="AE229" s="227">
        <v>-171567</v>
      </c>
      <c r="AF229" s="227">
        <v>38011</v>
      </c>
      <c r="AG229" s="227">
        <v>-60901</v>
      </c>
      <c r="AH229" s="227">
        <v>-387109.32</v>
      </c>
      <c r="AI229" s="227">
        <v>-632308</v>
      </c>
      <c r="AJ229" s="227">
        <v>-409093</v>
      </c>
      <c r="AK229" s="227">
        <v>-191161</v>
      </c>
      <c r="AL229" s="227">
        <v>941672.92</v>
      </c>
      <c r="AM229" s="227">
        <v>-428355</v>
      </c>
      <c r="AN229" s="227">
        <v>-207989</v>
      </c>
      <c r="AO229" s="227">
        <v>-63334</v>
      </c>
      <c r="AP229" s="227">
        <v>1267117.68</v>
      </c>
      <c r="AQ229" s="227">
        <v>974006</v>
      </c>
      <c r="AR229" s="227">
        <v>651034</v>
      </c>
      <c r="AS229" s="227">
        <v>384144</v>
      </c>
      <c r="AT229" s="227">
        <v>-348463.1</v>
      </c>
      <c r="AU229" s="227">
        <v>-301018</v>
      </c>
      <c r="AV229" s="227">
        <v>-33975</v>
      </c>
      <c r="AW229" s="227">
        <v>2601906</v>
      </c>
      <c r="AX229" s="227">
        <v>12336989</v>
      </c>
      <c r="AY229" s="227">
        <v>8284471</v>
      </c>
      <c r="AZ229" s="227">
        <v>5712106</v>
      </c>
      <c r="BA229" s="227">
        <v>2740334</v>
      </c>
    </row>
    <row r="230" spans="1:53">
      <c r="A230" s="227" t="s">
        <v>1099</v>
      </c>
      <c r="B230" s="227">
        <v>94201303.200000003</v>
      </c>
      <c r="C230" s="227">
        <v>70826703</v>
      </c>
      <c r="D230" s="227">
        <v>47582892.990000002</v>
      </c>
      <c r="E230" s="227">
        <v>24280913</v>
      </c>
      <c r="F230" s="227">
        <v>84132198.980000004</v>
      </c>
      <c r="G230" s="227">
        <v>63263049</v>
      </c>
      <c r="H230" s="227">
        <v>40746185</v>
      </c>
      <c r="I230" s="227">
        <v>19972519</v>
      </c>
      <c r="J230" s="227">
        <v>77710858.409999996</v>
      </c>
      <c r="K230" s="227">
        <v>58783616</v>
      </c>
      <c r="L230" s="227">
        <v>40018556</v>
      </c>
      <c r="M230" s="227">
        <v>20019730</v>
      </c>
      <c r="N230" s="227">
        <v>73792059.329999998</v>
      </c>
      <c r="O230" s="227">
        <v>54502907</v>
      </c>
      <c r="P230" s="227">
        <v>35927503</v>
      </c>
      <c r="Q230" s="227">
        <v>18040563</v>
      </c>
      <c r="R230" s="227">
        <v>63543746.939999998</v>
      </c>
      <c r="S230" s="227">
        <v>47826346</v>
      </c>
      <c r="T230" s="227">
        <v>31893535</v>
      </c>
      <c r="U230" s="227">
        <v>14158405</v>
      </c>
      <c r="V230" s="227">
        <v>73209335.329999998</v>
      </c>
      <c r="W230" s="227">
        <v>55761150</v>
      </c>
      <c r="X230" s="227">
        <v>37667724</v>
      </c>
      <c r="Y230" s="227">
        <v>18739433</v>
      </c>
      <c r="Z230" s="227">
        <v>68381734.819999993</v>
      </c>
      <c r="AA230" s="227">
        <v>50237796</v>
      </c>
      <c r="AB230" s="227">
        <v>33231961</v>
      </c>
      <c r="AC230" s="227">
        <v>16885668</v>
      </c>
      <c r="AD230" s="227">
        <v>64658372.710000001</v>
      </c>
      <c r="AE230" s="227">
        <v>48218714</v>
      </c>
      <c r="AF230" s="227">
        <v>32639903</v>
      </c>
      <c r="AG230" s="227">
        <v>16670470</v>
      </c>
      <c r="AH230" s="227">
        <v>62570391.43</v>
      </c>
      <c r="AI230" s="227">
        <v>46872461</v>
      </c>
      <c r="AJ230" s="227">
        <v>31380974</v>
      </c>
      <c r="AK230" s="227">
        <v>15934811</v>
      </c>
      <c r="AL230" s="227">
        <v>57604419.130000003</v>
      </c>
      <c r="AM230" s="227">
        <v>43080617</v>
      </c>
      <c r="AN230" s="227">
        <v>28826599</v>
      </c>
      <c r="AO230" s="227">
        <v>14610104</v>
      </c>
      <c r="AP230" s="227">
        <v>52995488.850000001</v>
      </c>
      <c r="AQ230" s="227">
        <v>38875213</v>
      </c>
      <c r="AR230" s="227">
        <v>26011611</v>
      </c>
      <c r="AS230" s="227">
        <v>13131239</v>
      </c>
      <c r="AT230" s="227">
        <v>47225415.399999999</v>
      </c>
      <c r="AU230" s="227">
        <v>35302959</v>
      </c>
      <c r="AV230" s="227">
        <v>23620209</v>
      </c>
      <c r="AW230" s="227">
        <v>12029763</v>
      </c>
      <c r="AX230" s="227">
        <v>47702053</v>
      </c>
      <c r="AY230" s="227">
        <v>38390740</v>
      </c>
      <c r="AZ230" s="227">
        <v>26491788</v>
      </c>
      <c r="BA230" s="227">
        <v>12500321</v>
      </c>
    </row>
    <row r="231" spans="1:53">
      <c r="A231" s="227" t="s">
        <v>1100</v>
      </c>
      <c r="B231" s="227"/>
      <c r="C231" s="227"/>
      <c r="D231" s="227"/>
      <c r="E231" s="227"/>
      <c r="F231" s="227"/>
      <c r="G231" s="227"/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7"/>
      <c r="AJ231" s="227"/>
      <c r="AK231" s="227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  <c r="AY231" s="227"/>
      <c r="AZ231" s="227"/>
      <c r="BA231" s="227"/>
    </row>
    <row r="232" spans="1:53">
      <c r="A232" s="227" t="s">
        <v>1101</v>
      </c>
      <c r="B232" s="227">
        <v>-3475903.1</v>
      </c>
      <c r="C232" s="227">
        <v>-3838660</v>
      </c>
      <c r="D232" s="227">
        <v>-3195101</v>
      </c>
      <c r="E232" s="227">
        <v>-983371</v>
      </c>
      <c r="F232" s="227">
        <v>-2522918.1800000002</v>
      </c>
      <c r="G232" s="227">
        <v>-2537269</v>
      </c>
      <c r="H232" s="227">
        <v>-389264</v>
      </c>
      <c r="I232" s="227">
        <v>602269</v>
      </c>
      <c r="J232" s="227">
        <v>-3889748.92</v>
      </c>
      <c r="K232" s="227">
        <v>-2855156</v>
      </c>
      <c r="L232" s="227">
        <v>-2280637</v>
      </c>
      <c r="M232" s="227">
        <v>-1316448</v>
      </c>
      <c r="N232" s="227">
        <v>-5153674.26</v>
      </c>
      <c r="O232" s="227">
        <v>-2986911</v>
      </c>
      <c r="P232" s="227">
        <v>-1876658</v>
      </c>
      <c r="Q232" s="227">
        <v>-563173</v>
      </c>
      <c r="R232" s="227">
        <v>731903.79</v>
      </c>
      <c r="S232" s="227">
        <v>1471360</v>
      </c>
      <c r="T232" s="227">
        <v>849734</v>
      </c>
      <c r="U232" s="227">
        <v>120795</v>
      </c>
      <c r="V232" s="227">
        <v>-2046091.56</v>
      </c>
      <c r="W232" s="227">
        <v>-1304876</v>
      </c>
      <c r="X232" s="227">
        <v>-1286776</v>
      </c>
      <c r="Y232" s="227">
        <v>-589997</v>
      </c>
      <c r="Z232" s="227">
        <v>-1696179.79</v>
      </c>
      <c r="AA232" s="227">
        <v>-887096</v>
      </c>
      <c r="AB232" s="227">
        <v>-195571</v>
      </c>
      <c r="AC232" s="227">
        <v>36469</v>
      </c>
      <c r="AD232" s="227">
        <v>-3957985.39</v>
      </c>
      <c r="AE232" s="227">
        <v>-1646228</v>
      </c>
      <c r="AF232" s="227">
        <v>-1198042</v>
      </c>
      <c r="AG232" s="227">
        <v>-211931</v>
      </c>
      <c r="AH232" s="227">
        <v>-1564470.33</v>
      </c>
      <c r="AI232" s="227">
        <v>-952272</v>
      </c>
      <c r="AJ232" s="227">
        <v>-668171</v>
      </c>
      <c r="AK232" s="227">
        <v>-212579</v>
      </c>
      <c r="AL232" s="227">
        <v>-1973663.74</v>
      </c>
      <c r="AM232" s="227">
        <v>-1292036</v>
      </c>
      <c r="AN232" s="227">
        <v>-799137</v>
      </c>
      <c r="AO232" s="227">
        <v>-494163</v>
      </c>
      <c r="AP232" s="227">
        <v>-482476.48</v>
      </c>
      <c r="AQ232" s="227">
        <v>288698</v>
      </c>
      <c r="AR232" s="227">
        <v>245528</v>
      </c>
      <c r="AS232" s="227">
        <v>33617</v>
      </c>
      <c r="AT232" s="227">
        <v>-811948.77</v>
      </c>
      <c r="AU232" s="227">
        <v>329818</v>
      </c>
      <c r="AV232" s="227">
        <v>-79122</v>
      </c>
      <c r="AW232" s="227">
        <v>0</v>
      </c>
      <c r="AX232" s="227">
        <v>0</v>
      </c>
      <c r="AY232" s="227">
        <v>0</v>
      </c>
      <c r="AZ232" s="227">
        <v>0</v>
      </c>
      <c r="BA232" s="227">
        <v>0</v>
      </c>
    </row>
    <row r="233" spans="1:53">
      <c r="A233" s="227" t="s">
        <v>1102</v>
      </c>
      <c r="B233" s="227">
        <v>2498786.04</v>
      </c>
      <c r="C233" s="227">
        <v>2219245</v>
      </c>
      <c r="D233" s="227">
        <v>1755545</v>
      </c>
      <c r="E233" s="227">
        <v>2145366</v>
      </c>
      <c r="F233" s="227">
        <v>-989858.92</v>
      </c>
      <c r="G233" s="227">
        <v>876226</v>
      </c>
      <c r="H233" s="227">
        <v>-330477</v>
      </c>
      <c r="I233" s="227">
        <v>229132</v>
      </c>
      <c r="J233" s="227">
        <v>307110.76</v>
      </c>
      <c r="K233" s="227">
        <v>461994</v>
      </c>
      <c r="L233" s="227">
        <v>-349974</v>
      </c>
      <c r="M233" s="227">
        <v>-602292</v>
      </c>
      <c r="N233" s="227">
        <v>-473275.19</v>
      </c>
      <c r="O233" s="227">
        <v>852065</v>
      </c>
      <c r="P233" s="227">
        <v>-924512</v>
      </c>
      <c r="Q233" s="227">
        <v>-1008268</v>
      </c>
      <c r="R233" s="227">
        <v>1672451.34</v>
      </c>
      <c r="S233" s="227">
        <v>366274</v>
      </c>
      <c r="T233" s="227">
        <v>-2310795</v>
      </c>
      <c r="U233" s="227">
        <v>-1229919</v>
      </c>
      <c r="V233" s="227">
        <v>-2714489.87</v>
      </c>
      <c r="W233" s="227">
        <v>-1087276</v>
      </c>
      <c r="X233" s="227">
        <v>-2429488</v>
      </c>
      <c r="Y233" s="227">
        <v>-1193137</v>
      </c>
      <c r="Z233" s="227">
        <v>284438.15999999997</v>
      </c>
      <c r="AA233" s="227">
        <v>962400</v>
      </c>
      <c r="AB233" s="227">
        <v>85499</v>
      </c>
      <c r="AC233" s="227">
        <v>467984</v>
      </c>
      <c r="AD233" s="227">
        <v>-1511529.35</v>
      </c>
      <c r="AE233" s="227">
        <v>-192442</v>
      </c>
      <c r="AF233" s="227">
        <v>-179099</v>
      </c>
      <c r="AG233" s="227">
        <v>-223315</v>
      </c>
      <c r="AH233" s="227">
        <v>-362233.21</v>
      </c>
      <c r="AI233" s="227">
        <v>305181</v>
      </c>
      <c r="AJ233" s="227">
        <v>-68131</v>
      </c>
      <c r="AK233" s="227">
        <v>-394739</v>
      </c>
      <c r="AL233" s="227">
        <v>31641.35</v>
      </c>
      <c r="AM233" s="227">
        <v>223368</v>
      </c>
      <c r="AN233" s="227">
        <v>-284606</v>
      </c>
      <c r="AO233" s="227">
        <v>-369085</v>
      </c>
      <c r="AP233" s="227">
        <v>-296131.02</v>
      </c>
      <c r="AQ233" s="227">
        <v>-97593</v>
      </c>
      <c r="AR233" s="227">
        <v>-386240</v>
      </c>
      <c r="AS233" s="227">
        <v>-133716</v>
      </c>
      <c r="AT233" s="227">
        <v>967541.79</v>
      </c>
      <c r="AU233" s="227">
        <v>879177</v>
      </c>
      <c r="AV233" s="227">
        <v>660018</v>
      </c>
      <c r="AW233" s="227">
        <v>0</v>
      </c>
      <c r="AX233" s="227">
        <v>0</v>
      </c>
      <c r="AY233" s="227">
        <v>0</v>
      </c>
      <c r="AZ233" s="227">
        <v>0</v>
      </c>
      <c r="BA233" s="227">
        <v>0</v>
      </c>
    </row>
    <row r="234" spans="1:53">
      <c r="A234" s="227" t="s">
        <v>1103</v>
      </c>
      <c r="B234" s="227">
        <v>-74084.13</v>
      </c>
      <c r="C234" s="227">
        <v>191700</v>
      </c>
      <c r="D234" s="227">
        <v>-53757</v>
      </c>
      <c r="E234" s="227">
        <v>-32590</v>
      </c>
      <c r="F234" s="227">
        <v>987100.3</v>
      </c>
      <c r="G234" s="227">
        <v>1134287</v>
      </c>
      <c r="H234" s="227">
        <v>944259</v>
      </c>
      <c r="I234" s="227">
        <v>738185</v>
      </c>
      <c r="J234" s="227">
        <v>689721.99</v>
      </c>
      <c r="K234" s="227">
        <v>518247</v>
      </c>
      <c r="L234" s="227">
        <v>437024</v>
      </c>
      <c r="M234" s="227">
        <v>291630</v>
      </c>
      <c r="N234" s="227">
        <v>1530249.22</v>
      </c>
      <c r="O234" s="227">
        <v>1400411</v>
      </c>
      <c r="P234" s="227">
        <v>1382575</v>
      </c>
      <c r="Q234" s="227">
        <v>237385</v>
      </c>
      <c r="R234" s="227">
        <v>2612140.52</v>
      </c>
      <c r="S234" s="227">
        <v>2794048</v>
      </c>
      <c r="T234" s="227">
        <v>869762</v>
      </c>
      <c r="U234" s="227">
        <v>187054</v>
      </c>
      <c r="V234" s="227">
        <v>-1416589.32</v>
      </c>
      <c r="W234" s="227">
        <v>-1463131</v>
      </c>
      <c r="X234" s="227">
        <v>-807463</v>
      </c>
      <c r="Y234" s="227">
        <v>334341</v>
      </c>
      <c r="Z234" s="227">
        <v>-384589.6</v>
      </c>
      <c r="AA234" s="227">
        <v>-260623</v>
      </c>
      <c r="AB234" s="227">
        <v>-598655</v>
      </c>
      <c r="AC234" s="227">
        <v>106464</v>
      </c>
      <c r="AD234" s="227">
        <v>-165839.01</v>
      </c>
      <c r="AE234" s="227">
        <v>2269</v>
      </c>
      <c r="AF234" s="227">
        <v>-95541</v>
      </c>
      <c r="AG234" s="227">
        <v>277364</v>
      </c>
      <c r="AH234" s="227">
        <v>-1107988.7</v>
      </c>
      <c r="AI234" s="227">
        <v>-914164</v>
      </c>
      <c r="AJ234" s="227">
        <v>1029915</v>
      </c>
      <c r="AK234" s="227">
        <v>701065</v>
      </c>
      <c r="AL234" s="227">
        <v>-1248368.8600000001</v>
      </c>
      <c r="AM234" s="227">
        <v>68242</v>
      </c>
      <c r="AN234" s="227">
        <v>202455</v>
      </c>
      <c r="AO234" s="227">
        <v>-2243</v>
      </c>
      <c r="AP234" s="227">
        <v>-1527349.13</v>
      </c>
      <c r="AQ234" s="227">
        <v>-905957</v>
      </c>
      <c r="AR234" s="227">
        <v>-21413</v>
      </c>
      <c r="AS234" s="227">
        <v>-146315</v>
      </c>
      <c r="AT234" s="227">
        <v>1584357.58</v>
      </c>
      <c r="AU234" s="227">
        <v>1226079</v>
      </c>
      <c r="AV234" s="227">
        <v>905735</v>
      </c>
      <c r="AW234" s="227">
        <v>1360071</v>
      </c>
      <c r="AX234" s="227">
        <v>1074127</v>
      </c>
      <c r="AY234" s="227">
        <v>1389319</v>
      </c>
      <c r="AZ234" s="227">
        <v>1245471</v>
      </c>
      <c r="BA234" s="227">
        <v>1798211</v>
      </c>
    </row>
    <row r="235" spans="1:53">
      <c r="A235" s="227" t="s">
        <v>1104</v>
      </c>
      <c r="B235" s="227"/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  <c r="AB235" s="227"/>
      <c r="AC235" s="227"/>
      <c r="AD235" s="227"/>
      <c r="AE235" s="227"/>
      <c r="AF235" s="227"/>
      <c r="AG235" s="227"/>
      <c r="AH235" s="227"/>
      <c r="AI235" s="227"/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</row>
    <row r="236" spans="1:53">
      <c r="A236" s="227" t="s">
        <v>1105</v>
      </c>
      <c r="B236" s="227">
        <v>-1062139.7</v>
      </c>
      <c r="C236" s="227">
        <v>-3959508</v>
      </c>
      <c r="D236" s="227">
        <v>-2875131</v>
      </c>
      <c r="E236" s="227">
        <v>-2299101</v>
      </c>
      <c r="F236" s="227">
        <v>1904589.59</v>
      </c>
      <c r="G236" s="227">
        <v>-348048</v>
      </c>
      <c r="H236" s="227">
        <v>-2578951</v>
      </c>
      <c r="I236" s="227">
        <v>-233529</v>
      </c>
      <c r="J236" s="227">
        <v>1344423.5</v>
      </c>
      <c r="K236" s="227">
        <v>-971476</v>
      </c>
      <c r="L236" s="227">
        <v>-2554921</v>
      </c>
      <c r="M236" s="227">
        <v>10615</v>
      </c>
      <c r="N236" s="227">
        <v>1504332.14</v>
      </c>
      <c r="O236" s="227">
        <v>-1814738</v>
      </c>
      <c r="P236" s="227">
        <v>-2047344</v>
      </c>
      <c r="Q236" s="227">
        <v>-2505487</v>
      </c>
      <c r="R236" s="227">
        <v>3289463.17</v>
      </c>
      <c r="S236" s="227">
        <v>-787144</v>
      </c>
      <c r="T236" s="227">
        <v>1498961</v>
      </c>
      <c r="U236" s="227">
        <v>3700815</v>
      </c>
      <c r="V236" s="227">
        <v>2018694.67</v>
      </c>
      <c r="W236" s="227">
        <v>-1112486</v>
      </c>
      <c r="X236" s="227">
        <v>-753486</v>
      </c>
      <c r="Y236" s="227">
        <v>-1070938</v>
      </c>
      <c r="Z236" s="227">
        <v>2411268.6</v>
      </c>
      <c r="AA236" s="227">
        <v>-117144</v>
      </c>
      <c r="AB236" s="227">
        <v>-1678653</v>
      </c>
      <c r="AC236" s="227">
        <v>-2115431</v>
      </c>
      <c r="AD236" s="227">
        <v>2610009.21</v>
      </c>
      <c r="AE236" s="227">
        <v>-195590</v>
      </c>
      <c r="AF236" s="227">
        <v>-1732690</v>
      </c>
      <c r="AG236" s="227">
        <v>-2605148</v>
      </c>
      <c r="AH236" s="227">
        <v>1537305.61</v>
      </c>
      <c r="AI236" s="227">
        <v>1577567</v>
      </c>
      <c r="AJ236" s="227">
        <v>-184284</v>
      </c>
      <c r="AK236" s="227">
        <v>-265576</v>
      </c>
      <c r="AL236" s="227">
        <v>813001.04</v>
      </c>
      <c r="AM236" s="227">
        <v>-55273</v>
      </c>
      <c r="AN236" s="227">
        <v>-316056</v>
      </c>
      <c r="AO236" s="227">
        <v>-177643</v>
      </c>
      <c r="AP236" s="227">
        <v>721757.64</v>
      </c>
      <c r="AQ236" s="227">
        <v>289394</v>
      </c>
      <c r="AR236" s="227">
        <v>-8553</v>
      </c>
      <c r="AS236" s="227">
        <v>274089</v>
      </c>
      <c r="AT236" s="227">
        <v>-700843.41</v>
      </c>
      <c r="AU236" s="227">
        <v>-547975</v>
      </c>
      <c r="AV236" s="227">
        <v>-53834</v>
      </c>
      <c r="AW236" s="227">
        <v>0</v>
      </c>
      <c r="AX236" s="227">
        <v>0</v>
      </c>
      <c r="AY236" s="227">
        <v>0</v>
      </c>
      <c r="AZ236" s="227">
        <v>0</v>
      </c>
      <c r="BA236" s="227">
        <v>0</v>
      </c>
    </row>
    <row r="237" spans="1:53">
      <c r="A237" s="227" t="s">
        <v>1106</v>
      </c>
      <c r="B237" s="227">
        <v>15604.93</v>
      </c>
      <c r="C237" s="227">
        <v>-225310</v>
      </c>
      <c r="D237" s="227">
        <v>-100556</v>
      </c>
      <c r="E237" s="227">
        <v>-91652</v>
      </c>
      <c r="F237" s="227">
        <v>-162460.32999999999</v>
      </c>
      <c r="G237" s="227">
        <v>-351414</v>
      </c>
      <c r="H237" s="227">
        <v>-391497</v>
      </c>
      <c r="I237" s="227">
        <v>-204464</v>
      </c>
      <c r="J237" s="227">
        <v>-267971.3</v>
      </c>
      <c r="K237" s="227">
        <v>-762645</v>
      </c>
      <c r="L237" s="227">
        <v>-675765</v>
      </c>
      <c r="M237" s="227">
        <v>-317623</v>
      </c>
      <c r="N237" s="227">
        <v>-138185.28</v>
      </c>
      <c r="O237" s="227">
        <v>15853</v>
      </c>
      <c r="P237" s="227">
        <v>162647</v>
      </c>
      <c r="Q237" s="227">
        <v>-34529</v>
      </c>
      <c r="R237" s="227">
        <v>-312001.87</v>
      </c>
      <c r="S237" s="227">
        <v>-859091</v>
      </c>
      <c r="T237" s="227">
        <v>-280931</v>
      </c>
      <c r="U237" s="227">
        <v>116811</v>
      </c>
      <c r="V237" s="227">
        <v>873130.46</v>
      </c>
      <c r="W237" s="227">
        <v>1626754</v>
      </c>
      <c r="X237" s="227">
        <v>862684</v>
      </c>
      <c r="Y237" s="227">
        <v>955281</v>
      </c>
      <c r="Z237" s="227">
        <v>3177690.55</v>
      </c>
      <c r="AA237" s="227">
        <v>2920727</v>
      </c>
      <c r="AB237" s="227">
        <v>3066051</v>
      </c>
      <c r="AC237" s="227">
        <v>1551252</v>
      </c>
      <c r="AD237" s="227">
        <v>-1079653.0900000001</v>
      </c>
      <c r="AE237" s="227">
        <v>6143629</v>
      </c>
      <c r="AF237" s="227">
        <v>4526863</v>
      </c>
      <c r="AG237" s="227">
        <v>2285276</v>
      </c>
      <c r="AH237" s="227">
        <v>1169156.27</v>
      </c>
      <c r="AI237" s="227">
        <v>5626806</v>
      </c>
      <c r="AJ237" s="227">
        <v>3788812</v>
      </c>
      <c r="AK237" s="227">
        <v>666641</v>
      </c>
      <c r="AL237" s="227">
        <v>3190490.17</v>
      </c>
      <c r="AM237" s="227">
        <v>6237727</v>
      </c>
      <c r="AN237" s="227">
        <v>3412262</v>
      </c>
      <c r="AO237" s="227">
        <v>1039499</v>
      </c>
      <c r="AP237" s="227">
        <v>1545286.82</v>
      </c>
      <c r="AQ237" s="227">
        <v>4633916</v>
      </c>
      <c r="AR237" s="227">
        <v>2999822</v>
      </c>
      <c r="AS237" s="227">
        <v>1805247</v>
      </c>
      <c r="AT237" s="227">
        <v>308501.44</v>
      </c>
      <c r="AU237" s="227">
        <v>3047816</v>
      </c>
      <c r="AV237" s="227">
        <v>1617149</v>
      </c>
      <c r="AW237" s="227">
        <v>-372300</v>
      </c>
      <c r="AX237" s="227">
        <v>-3228948</v>
      </c>
      <c r="AY237" s="227">
        <v>-8529325</v>
      </c>
      <c r="AZ237" s="227">
        <v>-7009519</v>
      </c>
      <c r="BA237" s="227">
        <v>500650</v>
      </c>
    </row>
    <row r="238" spans="1:53">
      <c r="A238" s="227" t="s">
        <v>1107</v>
      </c>
      <c r="B238" s="227">
        <v>92103567.239999995</v>
      </c>
      <c r="C238" s="227">
        <v>65214170</v>
      </c>
      <c r="D238" s="227">
        <v>43113892.990000002</v>
      </c>
      <c r="E238" s="227">
        <v>23019565</v>
      </c>
      <c r="F238" s="227">
        <v>83348651.450000003</v>
      </c>
      <c r="G238" s="227">
        <v>62036831</v>
      </c>
      <c r="H238" s="227">
        <v>38000255</v>
      </c>
      <c r="I238" s="227">
        <v>21104112</v>
      </c>
      <c r="J238" s="227">
        <v>75894394.439999998</v>
      </c>
      <c r="K238" s="227">
        <v>55174580</v>
      </c>
      <c r="L238" s="227">
        <v>34594283</v>
      </c>
      <c r="M238" s="227">
        <v>18085612</v>
      </c>
      <c r="N238" s="227">
        <v>71061505.969999999</v>
      </c>
      <c r="O238" s="227">
        <v>51969587</v>
      </c>
      <c r="P238" s="227">
        <v>32624211</v>
      </c>
      <c r="Q238" s="227">
        <v>14166491</v>
      </c>
      <c r="R238" s="227">
        <v>71537703.890000001</v>
      </c>
      <c r="S238" s="227">
        <v>50811793</v>
      </c>
      <c r="T238" s="227">
        <v>32520266</v>
      </c>
      <c r="U238" s="227">
        <v>17053961</v>
      </c>
      <c r="V238" s="227">
        <v>69923989.719999999</v>
      </c>
      <c r="W238" s="227">
        <v>52420135</v>
      </c>
      <c r="X238" s="227">
        <v>33253195</v>
      </c>
      <c r="Y238" s="227">
        <v>17174983</v>
      </c>
      <c r="Z238" s="227">
        <v>72174362.739999995</v>
      </c>
      <c r="AA238" s="227">
        <v>52856060</v>
      </c>
      <c r="AB238" s="227">
        <v>33910632</v>
      </c>
      <c r="AC238" s="227">
        <v>16932406</v>
      </c>
      <c r="AD238" s="227">
        <v>60553375.079999998</v>
      </c>
      <c r="AE238" s="227">
        <v>52330352</v>
      </c>
      <c r="AF238" s="227">
        <v>33961394</v>
      </c>
      <c r="AG238" s="227">
        <v>16192716</v>
      </c>
      <c r="AH238" s="227">
        <v>62242161.079999998</v>
      </c>
      <c r="AI238" s="227">
        <v>52515579</v>
      </c>
      <c r="AJ238" s="227">
        <v>35279115</v>
      </c>
      <c r="AK238" s="227">
        <v>16429623</v>
      </c>
      <c r="AL238" s="227">
        <v>58417519.079999998</v>
      </c>
      <c r="AM238" s="227">
        <v>48262645</v>
      </c>
      <c r="AN238" s="227">
        <v>31041517</v>
      </c>
      <c r="AO238" s="227">
        <v>14606469</v>
      </c>
      <c r="AP238" s="227">
        <v>52956576.670000002</v>
      </c>
      <c r="AQ238" s="227">
        <v>43083671</v>
      </c>
      <c r="AR238" s="227">
        <v>28840755</v>
      </c>
      <c r="AS238" s="227">
        <v>14964161</v>
      </c>
      <c r="AT238" s="227">
        <v>48573024.030000001</v>
      </c>
      <c r="AU238" s="227">
        <v>40237874</v>
      </c>
      <c r="AV238" s="227">
        <v>26670155</v>
      </c>
      <c r="AW238" s="227">
        <v>13017534</v>
      </c>
      <c r="AX238" s="227">
        <v>45547232</v>
      </c>
      <c r="AY238" s="227">
        <v>31250734</v>
      </c>
      <c r="AZ238" s="227">
        <v>20727740</v>
      </c>
      <c r="BA238" s="227">
        <v>14799182</v>
      </c>
    </row>
    <row r="239" spans="1:53">
      <c r="A239" s="227" t="s">
        <v>1108</v>
      </c>
      <c r="B239" s="227">
        <v>-6474175.4699999997</v>
      </c>
      <c r="C239" s="227">
        <v>-5979638</v>
      </c>
      <c r="D239" s="227">
        <v>-788657</v>
      </c>
      <c r="E239" s="227">
        <v>-469368</v>
      </c>
      <c r="F239" s="227">
        <v>-6721408.8700000001</v>
      </c>
      <c r="G239" s="227">
        <v>-6100638</v>
      </c>
      <c r="H239" s="227">
        <v>-3389131</v>
      </c>
      <c r="I239" s="227">
        <v>-492729</v>
      </c>
      <c r="J239" s="227">
        <v>-6762700.25</v>
      </c>
      <c r="K239" s="227">
        <v>-6292603</v>
      </c>
      <c r="L239" s="227">
        <v>-3401180</v>
      </c>
      <c r="M239" s="227">
        <v>-351393</v>
      </c>
      <c r="N239" s="227">
        <v>-5532986.8499999996</v>
      </c>
      <c r="O239" s="227">
        <v>-5207263</v>
      </c>
      <c r="P239" s="227">
        <v>-2366364</v>
      </c>
      <c r="Q239" s="227">
        <v>-328842</v>
      </c>
      <c r="R239" s="227">
        <v>-9902247.1099999994</v>
      </c>
      <c r="S239" s="227">
        <v>-9566582</v>
      </c>
      <c r="T239" s="227">
        <v>-5677637</v>
      </c>
      <c r="U239" s="227">
        <v>-427595</v>
      </c>
      <c r="V239" s="227">
        <v>-8294587.9400000004</v>
      </c>
      <c r="W239" s="227">
        <v>-7809567</v>
      </c>
      <c r="X239" s="227">
        <v>-3647199</v>
      </c>
      <c r="Y239" s="227">
        <v>-798362</v>
      </c>
      <c r="Z239" s="227">
        <v>-9353964.8499999996</v>
      </c>
      <c r="AA239" s="227">
        <v>-8731245</v>
      </c>
      <c r="AB239" s="227">
        <v>-3914410</v>
      </c>
      <c r="AC239" s="227">
        <v>-656079</v>
      </c>
      <c r="AD239" s="227">
        <v>-9224648.1099999994</v>
      </c>
      <c r="AE239" s="227">
        <v>-8736273</v>
      </c>
      <c r="AF239" s="227">
        <v>-4554970</v>
      </c>
      <c r="AG239" s="227">
        <v>-508555</v>
      </c>
      <c r="AH239" s="227">
        <v>-11109515.279999999</v>
      </c>
      <c r="AI239" s="227">
        <v>-10591077</v>
      </c>
      <c r="AJ239" s="227">
        <v>-6029426</v>
      </c>
      <c r="AK239" s="227">
        <v>-544151</v>
      </c>
      <c r="AL239" s="227">
        <v>-10201076.27</v>
      </c>
      <c r="AM239" s="227">
        <v>-9663241</v>
      </c>
      <c r="AN239" s="227">
        <v>-5052335</v>
      </c>
      <c r="AO239" s="227">
        <v>-476010</v>
      </c>
      <c r="AP239" s="227">
        <v>-7732401.0999999996</v>
      </c>
      <c r="AQ239" s="227">
        <v>-7329108</v>
      </c>
      <c r="AR239" s="227">
        <v>-3942583</v>
      </c>
      <c r="AS239" s="227">
        <v>-1494288</v>
      </c>
      <c r="AT239" s="227">
        <v>-7659524.4299999997</v>
      </c>
      <c r="AU239" s="227">
        <v>-7096949</v>
      </c>
      <c r="AV239" s="227">
        <v>-4008918</v>
      </c>
      <c r="AW239" s="227">
        <v>-587473</v>
      </c>
      <c r="AX239" s="227">
        <v>-8825742</v>
      </c>
      <c r="AY239" s="227">
        <v>0</v>
      </c>
      <c r="AZ239" s="227">
        <v>0</v>
      </c>
      <c r="BA239" s="227">
        <v>0</v>
      </c>
    </row>
    <row r="240" spans="1:53">
      <c r="A240" s="227" t="s">
        <v>1109</v>
      </c>
      <c r="B240" s="227">
        <v>85629391.780000001</v>
      </c>
      <c r="C240" s="227">
        <v>59234532</v>
      </c>
      <c r="D240" s="227">
        <v>42325235.990000002</v>
      </c>
      <c r="E240" s="227">
        <v>22550197</v>
      </c>
      <c r="F240" s="227">
        <v>76627242.569999993</v>
      </c>
      <c r="G240" s="227">
        <v>55936193</v>
      </c>
      <c r="H240" s="227">
        <v>34611124</v>
      </c>
      <c r="I240" s="227">
        <v>20611383</v>
      </c>
      <c r="J240" s="227">
        <v>69131694.189999998</v>
      </c>
      <c r="K240" s="227">
        <v>48881977</v>
      </c>
      <c r="L240" s="227">
        <v>31193103</v>
      </c>
      <c r="M240" s="227">
        <v>17734219</v>
      </c>
      <c r="N240" s="227">
        <v>65528519.119999997</v>
      </c>
      <c r="O240" s="227">
        <v>46762324</v>
      </c>
      <c r="P240" s="227">
        <v>30257847</v>
      </c>
      <c r="Q240" s="227">
        <v>13837649</v>
      </c>
      <c r="R240" s="227">
        <v>61635456.770000003</v>
      </c>
      <c r="S240" s="227">
        <v>41245211</v>
      </c>
      <c r="T240" s="227">
        <v>26842629</v>
      </c>
      <c r="U240" s="227">
        <v>16626366</v>
      </c>
      <c r="V240" s="227">
        <v>61629401.780000001</v>
      </c>
      <c r="W240" s="227">
        <v>44610568</v>
      </c>
      <c r="X240" s="227">
        <v>29605996</v>
      </c>
      <c r="Y240" s="227">
        <v>16376621</v>
      </c>
      <c r="Z240" s="227">
        <v>62820397.890000001</v>
      </c>
      <c r="AA240" s="227">
        <v>44124815</v>
      </c>
      <c r="AB240" s="227">
        <v>29996222</v>
      </c>
      <c r="AC240" s="227">
        <v>16276327</v>
      </c>
      <c r="AD240" s="227">
        <v>51328726.969999999</v>
      </c>
      <c r="AE240" s="227">
        <v>43594079</v>
      </c>
      <c r="AF240" s="227">
        <v>29406424</v>
      </c>
      <c r="AG240" s="227">
        <v>15684161</v>
      </c>
      <c r="AH240" s="227">
        <v>51132645.799999997</v>
      </c>
      <c r="AI240" s="227">
        <v>41924502</v>
      </c>
      <c r="AJ240" s="227">
        <v>29249689</v>
      </c>
      <c r="AK240" s="227">
        <v>15885472</v>
      </c>
      <c r="AL240" s="227">
        <v>48216442.810000002</v>
      </c>
      <c r="AM240" s="227">
        <v>38599404</v>
      </c>
      <c r="AN240" s="227">
        <v>25989182</v>
      </c>
      <c r="AO240" s="227">
        <v>14130459</v>
      </c>
      <c r="AP240" s="227">
        <v>45224175.57</v>
      </c>
      <c r="AQ240" s="227">
        <v>35754563</v>
      </c>
      <c r="AR240" s="227">
        <v>24898172</v>
      </c>
      <c r="AS240" s="227">
        <v>13469873</v>
      </c>
      <c r="AT240" s="227">
        <v>40913499.590000004</v>
      </c>
      <c r="AU240" s="227">
        <v>33140925</v>
      </c>
      <c r="AV240" s="227">
        <v>22661237</v>
      </c>
      <c r="AW240" s="227">
        <v>12430061</v>
      </c>
      <c r="AX240" s="227">
        <v>36721490</v>
      </c>
      <c r="AY240" s="227">
        <v>31250734</v>
      </c>
      <c r="AZ240" s="227">
        <v>20727740</v>
      </c>
      <c r="BA240" s="227">
        <v>14799182</v>
      </c>
    </row>
    <row r="241" spans="1:53">
      <c r="A241" s="227" t="s">
        <v>1110</v>
      </c>
      <c r="B241" s="227"/>
      <c r="C241" s="227"/>
      <c r="D241" s="227"/>
      <c r="E241" s="227"/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  <c r="AA241" s="227"/>
      <c r="AB241" s="227"/>
      <c r="AC241" s="227"/>
      <c r="AD241" s="227"/>
      <c r="AE241" s="227"/>
      <c r="AF241" s="227"/>
      <c r="AG241" s="227"/>
      <c r="AH241" s="227"/>
      <c r="AI241" s="227"/>
      <c r="AJ241" s="227"/>
      <c r="AK241" s="227"/>
      <c r="AL241" s="227"/>
      <c r="AM241" s="227"/>
      <c r="AN241" s="227"/>
      <c r="AO241" s="227"/>
      <c r="AP241" s="227"/>
      <c r="AQ241" s="227"/>
      <c r="AR241" s="227"/>
      <c r="AS241" s="227"/>
      <c r="AT241" s="227"/>
      <c r="AU241" s="227"/>
      <c r="AV241" s="227"/>
      <c r="AW241" s="227"/>
      <c r="AX241" s="227"/>
      <c r="AY241" s="227"/>
      <c r="AZ241" s="227"/>
      <c r="BA241" s="227"/>
    </row>
    <row r="242" spans="1:53">
      <c r="A242" s="227" t="s">
        <v>1111</v>
      </c>
      <c r="B242" s="227">
        <v>0</v>
      </c>
      <c r="C242" s="227">
        <v>0</v>
      </c>
      <c r="D242" s="227">
        <v>0</v>
      </c>
      <c r="E242" s="227">
        <v>0</v>
      </c>
      <c r="F242" s="227">
        <v>0</v>
      </c>
      <c r="G242" s="227">
        <v>0</v>
      </c>
      <c r="H242" s="227">
        <v>0</v>
      </c>
      <c r="I242" s="227">
        <v>0</v>
      </c>
      <c r="J242" s="227">
        <v>0</v>
      </c>
      <c r="K242" s="227">
        <v>0</v>
      </c>
      <c r="L242" s="227">
        <v>0</v>
      </c>
      <c r="M242" s="227">
        <v>0</v>
      </c>
      <c r="N242" s="227">
        <v>0</v>
      </c>
      <c r="O242" s="227">
        <v>0</v>
      </c>
      <c r="P242" s="227">
        <v>0</v>
      </c>
      <c r="Q242" s="227">
        <v>0</v>
      </c>
      <c r="R242" s="227">
        <v>0</v>
      </c>
      <c r="S242" s="227">
        <v>0</v>
      </c>
      <c r="T242" s="227">
        <v>269800</v>
      </c>
      <c r="U242" s="227">
        <v>0</v>
      </c>
      <c r="V242" s="227">
        <v>0</v>
      </c>
      <c r="W242" s="227">
        <v>1125936</v>
      </c>
      <c r="X242" s="227">
        <v>0</v>
      </c>
      <c r="Y242" s="227">
        <v>0</v>
      </c>
      <c r="Z242" s="227">
        <v>0</v>
      </c>
      <c r="AA242" s="227">
        <v>0</v>
      </c>
      <c r="AB242" s="227">
        <v>0</v>
      </c>
      <c r="AC242" s="227">
        <v>0</v>
      </c>
      <c r="AD242" s="227">
        <v>-233830.52</v>
      </c>
      <c r="AE242" s="227">
        <v>0</v>
      </c>
      <c r="AF242" s="227">
        <v>0</v>
      </c>
      <c r="AG242" s="227">
        <v>0</v>
      </c>
      <c r="AH242" s="227">
        <v>-612419.79</v>
      </c>
      <c r="AI242" s="227">
        <v>-2493990</v>
      </c>
      <c r="AJ242" s="227">
        <v>-6616573</v>
      </c>
      <c r="AK242" s="227">
        <v>-208582</v>
      </c>
      <c r="AL242" s="227">
        <v>3494040.48</v>
      </c>
      <c r="AM242" s="227">
        <v>3596572</v>
      </c>
      <c r="AN242" s="227">
        <v>3600105</v>
      </c>
      <c r="AO242" s="227">
        <v>4101442</v>
      </c>
      <c r="AP242" s="227">
        <v>-4021585.59</v>
      </c>
      <c r="AQ242" s="227">
        <v>-5062151</v>
      </c>
      <c r="AR242" s="227">
        <v>-4930319</v>
      </c>
      <c r="AS242" s="227">
        <v>-1909559</v>
      </c>
      <c r="AT242" s="227">
        <v>96153.58</v>
      </c>
      <c r="AU242" s="227">
        <v>56155</v>
      </c>
      <c r="AV242" s="227">
        <v>105968</v>
      </c>
      <c r="AW242" s="227">
        <v>0</v>
      </c>
      <c r="AX242" s="227">
        <v>0</v>
      </c>
      <c r="AY242" s="227">
        <v>0</v>
      </c>
      <c r="AZ242" s="227">
        <v>0</v>
      </c>
      <c r="BA242" s="227">
        <v>0</v>
      </c>
    </row>
    <row r="243" spans="1:53">
      <c r="A243" s="227" t="s">
        <v>1112</v>
      </c>
      <c r="B243" s="227">
        <v>0</v>
      </c>
      <c r="C243" s="227">
        <v>0</v>
      </c>
      <c r="D243" s="227">
        <v>0</v>
      </c>
      <c r="E243" s="227">
        <v>0</v>
      </c>
      <c r="F243" s="227">
        <v>0</v>
      </c>
      <c r="G243" s="227">
        <v>0</v>
      </c>
      <c r="H243" s="227">
        <v>0</v>
      </c>
      <c r="I243" s="227">
        <v>0</v>
      </c>
      <c r="J243" s="227">
        <v>0</v>
      </c>
      <c r="K243" s="227">
        <v>0</v>
      </c>
      <c r="L243" s="227">
        <v>0</v>
      </c>
      <c r="M243" s="227">
        <v>0</v>
      </c>
      <c r="N243" s="227">
        <v>0</v>
      </c>
      <c r="O243" s="227">
        <v>0</v>
      </c>
      <c r="P243" s="227">
        <v>0</v>
      </c>
      <c r="Q243" s="227">
        <v>0</v>
      </c>
      <c r="R243" s="227">
        <v>303674.05</v>
      </c>
      <c r="S243" s="227">
        <v>304674</v>
      </c>
      <c r="T243" s="227">
        <v>0</v>
      </c>
      <c r="U243" s="227">
        <v>244368</v>
      </c>
      <c r="V243" s="227">
        <v>1230043.6399999999</v>
      </c>
      <c r="W243" s="227">
        <v>0</v>
      </c>
      <c r="X243" s="227">
        <v>0</v>
      </c>
      <c r="Y243" s="227">
        <v>0</v>
      </c>
      <c r="Z243" s="227">
        <v>82882.25</v>
      </c>
      <c r="AA243" s="227">
        <v>100912</v>
      </c>
      <c r="AB243" s="227">
        <v>62833</v>
      </c>
      <c r="AC243" s="227">
        <v>0</v>
      </c>
      <c r="AD243" s="227">
        <v>2857.01</v>
      </c>
      <c r="AE243" s="227">
        <v>0</v>
      </c>
      <c r="AF243" s="227">
        <v>0</v>
      </c>
      <c r="AG243" s="227">
        <v>59091</v>
      </c>
      <c r="AH243" s="227">
        <v>0</v>
      </c>
      <c r="AI243" s="227">
        <v>0</v>
      </c>
      <c r="AJ243" s="227">
        <v>0</v>
      </c>
      <c r="AK243" s="227">
        <v>0</v>
      </c>
      <c r="AL243" s="227">
        <v>0</v>
      </c>
      <c r="AM243" s="227">
        <v>0</v>
      </c>
      <c r="AN243" s="227">
        <v>0</v>
      </c>
      <c r="AO243" s="227">
        <v>0</v>
      </c>
      <c r="AP243" s="227">
        <v>2999470.91</v>
      </c>
      <c r="AQ243" s="227">
        <v>2051999</v>
      </c>
      <c r="AR243" s="227">
        <v>2325752</v>
      </c>
      <c r="AS243" s="227">
        <v>0</v>
      </c>
      <c r="AT243" s="227">
        <v>0</v>
      </c>
      <c r="AU243" s="227">
        <v>0</v>
      </c>
      <c r="AV243" s="227">
        <v>0</v>
      </c>
      <c r="AW243" s="227">
        <v>0</v>
      </c>
      <c r="AX243" s="227">
        <v>0</v>
      </c>
      <c r="AY243" s="227">
        <v>0</v>
      </c>
      <c r="AZ243" s="227">
        <v>0</v>
      </c>
      <c r="BA243" s="227">
        <v>0</v>
      </c>
    </row>
    <row r="244" spans="1:53">
      <c r="A244" s="227" t="s">
        <v>1113</v>
      </c>
      <c r="B244" s="227">
        <v>0</v>
      </c>
      <c r="C244" s="227">
        <v>0</v>
      </c>
      <c r="D244" s="227">
        <v>0</v>
      </c>
      <c r="E244" s="227">
        <v>0</v>
      </c>
      <c r="F244" s="227">
        <v>-8056</v>
      </c>
      <c r="G244" s="227">
        <v>-8056</v>
      </c>
      <c r="H244" s="227">
        <v>0</v>
      </c>
      <c r="I244" s="227">
        <v>0</v>
      </c>
      <c r="J244" s="227">
        <v>-3375916.53</v>
      </c>
      <c r="K244" s="227">
        <v>-577</v>
      </c>
      <c r="L244" s="227">
        <v>-577</v>
      </c>
      <c r="M244" s="227">
        <v>-3375916</v>
      </c>
      <c r="N244" s="227">
        <v>0</v>
      </c>
      <c r="O244" s="227">
        <v>-45000</v>
      </c>
      <c r="P244" s="227">
        <v>-45000</v>
      </c>
      <c r="Q244" s="227">
        <v>-45000</v>
      </c>
      <c r="R244" s="227">
        <v>0</v>
      </c>
      <c r="S244" s="227">
        <v>0</v>
      </c>
      <c r="T244" s="227">
        <v>0</v>
      </c>
      <c r="U244" s="227">
        <v>0</v>
      </c>
      <c r="V244" s="227">
        <v>0</v>
      </c>
      <c r="W244" s="227">
        <v>0</v>
      </c>
      <c r="X244" s="227">
        <v>-54625</v>
      </c>
      <c r="Y244" s="227">
        <v>-18138</v>
      </c>
      <c r="Z244" s="227">
        <v>0</v>
      </c>
      <c r="AA244" s="227">
        <v>0</v>
      </c>
      <c r="AB244" s="227">
        <v>0</v>
      </c>
      <c r="AC244" s="227">
        <v>0</v>
      </c>
      <c r="AD244" s="227">
        <v>0</v>
      </c>
      <c r="AE244" s="227">
        <v>-221316</v>
      </c>
      <c r="AF244" s="227">
        <v>-118864</v>
      </c>
      <c r="AG244" s="227">
        <v>0</v>
      </c>
      <c r="AH244" s="227">
        <v>-791.13</v>
      </c>
      <c r="AI244" s="227">
        <v>-287</v>
      </c>
      <c r="AJ244" s="227">
        <v>-287</v>
      </c>
      <c r="AK244" s="227">
        <v>0</v>
      </c>
      <c r="AL244" s="227">
        <v>-97.77</v>
      </c>
      <c r="AM244" s="227">
        <v>-98</v>
      </c>
      <c r="AN244" s="227">
        <v>-98</v>
      </c>
      <c r="AO244" s="227">
        <v>0</v>
      </c>
      <c r="AP244" s="227">
        <v>0</v>
      </c>
      <c r="AQ244" s="227">
        <v>0</v>
      </c>
      <c r="AR244" s="227">
        <v>0</v>
      </c>
      <c r="AS244" s="227">
        <v>-232227</v>
      </c>
      <c r="AT244" s="227">
        <v>-3104310.12</v>
      </c>
      <c r="AU244" s="227">
        <v>-61598</v>
      </c>
      <c r="AV244" s="227">
        <v>-3891918</v>
      </c>
      <c r="AW244" s="227">
        <v>-2146257</v>
      </c>
      <c r="AX244" s="227">
        <v>-228914</v>
      </c>
      <c r="AY244" s="227">
        <v>-7121054</v>
      </c>
      <c r="AZ244" s="227">
        <v>-5061872</v>
      </c>
      <c r="BA244" s="227">
        <v>-3329345</v>
      </c>
    </row>
    <row r="245" spans="1:53">
      <c r="A245" s="227" t="s">
        <v>1115</v>
      </c>
      <c r="B245" s="227">
        <v>-246899.8</v>
      </c>
      <c r="C245" s="227">
        <v>-246900</v>
      </c>
      <c r="D245" s="227">
        <v>-225900</v>
      </c>
      <c r="E245" s="227">
        <v>-225900</v>
      </c>
      <c r="F245" s="227">
        <v>0</v>
      </c>
      <c r="G245" s="227">
        <v>0</v>
      </c>
      <c r="H245" s="227">
        <v>0</v>
      </c>
      <c r="I245" s="227">
        <v>0</v>
      </c>
      <c r="J245" s="227">
        <v>-787498.92</v>
      </c>
      <c r="K245" s="227">
        <v>-4162839</v>
      </c>
      <c r="L245" s="227">
        <v>-4162839</v>
      </c>
      <c r="M245" s="227">
        <v>-787499</v>
      </c>
      <c r="N245" s="227">
        <v>-44999.85</v>
      </c>
      <c r="O245" s="227">
        <v>0</v>
      </c>
      <c r="P245" s="227">
        <v>0</v>
      </c>
      <c r="Q245" s="227">
        <v>0</v>
      </c>
      <c r="R245" s="227">
        <v>-15000</v>
      </c>
      <c r="S245" s="227">
        <v>0</v>
      </c>
      <c r="T245" s="227">
        <v>0</v>
      </c>
      <c r="U245" s="227">
        <v>0</v>
      </c>
      <c r="V245" s="227">
        <v>-10875</v>
      </c>
      <c r="W245" s="227">
        <v>-10875</v>
      </c>
      <c r="X245" s="227">
        <v>0</v>
      </c>
      <c r="Y245" s="227">
        <v>0</v>
      </c>
      <c r="Z245" s="227">
        <v>-3625</v>
      </c>
      <c r="AA245" s="227">
        <v>-3625</v>
      </c>
      <c r="AB245" s="227">
        <v>-3625</v>
      </c>
      <c r="AC245" s="227">
        <v>0</v>
      </c>
      <c r="AD245" s="227">
        <v>0</v>
      </c>
      <c r="AE245" s="227">
        <v>0</v>
      </c>
      <c r="AF245" s="227">
        <v>0</v>
      </c>
      <c r="AG245" s="227">
        <v>0</v>
      </c>
      <c r="AH245" s="227">
        <v>0</v>
      </c>
      <c r="AI245" s="227">
        <v>0</v>
      </c>
      <c r="AJ245" s="227">
        <v>0</v>
      </c>
      <c r="AK245" s="227">
        <v>0</v>
      </c>
      <c r="AL245" s="227">
        <v>0</v>
      </c>
      <c r="AM245" s="227">
        <v>0</v>
      </c>
      <c r="AN245" s="227">
        <v>0</v>
      </c>
      <c r="AO245" s="227">
        <v>0</v>
      </c>
      <c r="AP245" s="227">
        <v>0</v>
      </c>
      <c r="AQ245" s="227">
        <v>0</v>
      </c>
      <c r="AR245" s="227">
        <v>0</v>
      </c>
      <c r="AS245" s="227">
        <v>0</v>
      </c>
      <c r="AT245" s="227">
        <v>0</v>
      </c>
      <c r="AU245" s="227">
        <v>0</v>
      </c>
      <c r="AV245" s="227">
        <v>0</v>
      </c>
      <c r="AW245" s="227">
        <v>0</v>
      </c>
      <c r="AX245" s="227">
        <v>0</v>
      </c>
      <c r="AY245" s="227">
        <v>0</v>
      </c>
      <c r="AZ245" s="227">
        <v>0</v>
      </c>
      <c r="BA245" s="227">
        <v>0</v>
      </c>
    </row>
    <row r="246" spans="1:53">
      <c r="A246" s="227" t="s">
        <v>1298</v>
      </c>
      <c r="B246" s="227">
        <v>0</v>
      </c>
      <c r="C246" s="227">
        <v>0</v>
      </c>
      <c r="D246" s="227">
        <v>0</v>
      </c>
      <c r="E246" s="227">
        <v>0</v>
      </c>
      <c r="F246" s="227">
        <v>0</v>
      </c>
      <c r="G246" s="227">
        <v>0</v>
      </c>
      <c r="H246" s="227">
        <v>0</v>
      </c>
      <c r="I246" s="227">
        <v>0</v>
      </c>
      <c r="J246" s="227">
        <v>0</v>
      </c>
      <c r="K246" s="227">
        <v>0</v>
      </c>
      <c r="L246" s="227">
        <v>0</v>
      </c>
      <c r="M246" s="227">
        <v>0</v>
      </c>
      <c r="N246" s="227">
        <v>0</v>
      </c>
      <c r="O246" s="227">
        <v>0</v>
      </c>
      <c r="P246" s="227">
        <v>0</v>
      </c>
      <c r="Q246" s="227">
        <v>0</v>
      </c>
      <c r="R246" s="227">
        <v>0</v>
      </c>
      <c r="S246" s="227">
        <v>0</v>
      </c>
      <c r="T246" s="227">
        <v>0</v>
      </c>
      <c r="U246" s="227">
        <v>0</v>
      </c>
      <c r="V246" s="227">
        <v>95000</v>
      </c>
      <c r="W246" s="227">
        <v>95000</v>
      </c>
      <c r="X246" s="227">
        <v>60000</v>
      </c>
      <c r="Y246" s="227">
        <v>10500</v>
      </c>
      <c r="Z246" s="227">
        <v>-95000</v>
      </c>
      <c r="AA246" s="227">
        <v>-100000</v>
      </c>
      <c r="AB246" s="227">
        <v>0</v>
      </c>
      <c r="AC246" s="227">
        <v>0</v>
      </c>
      <c r="AD246" s="227">
        <v>0</v>
      </c>
      <c r="AE246" s="227">
        <v>0</v>
      </c>
      <c r="AF246" s="227">
        <v>0</v>
      </c>
      <c r="AG246" s="227">
        <v>0</v>
      </c>
      <c r="AH246" s="227">
        <v>0</v>
      </c>
      <c r="AI246" s="227">
        <v>0</v>
      </c>
      <c r="AJ246" s="227">
        <v>0</v>
      </c>
      <c r="AK246" s="227">
        <v>0</v>
      </c>
      <c r="AL246" s="227">
        <v>0</v>
      </c>
      <c r="AM246" s="227">
        <v>0</v>
      </c>
      <c r="AN246" s="227">
        <v>0</v>
      </c>
      <c r="AO246" s="227">
        <v>0</v>
      </c>
      <c r="AP246" s="227">
        <v>0</v>
      </c>
      <c r="AQ246" s="227">
        <v>0</v>
      </c>
      <c r="AR246" s="227">
        <v>0</v>
      </c>
      <c r="AS246" s="227">
        <v>0</v>
      </c>
      <c r="AT246" s="227">
        <v>0</v>
      </c>
      <c r="AU246" s="227">
        <v>0</v>
      </c>
      <c r="AV246" s="227">
        <v>0</v>
      </c>
      <c r="AW246" s="227">
        <v>0</v>
      </c>
      <c r="AX246" s="227">
        <v>0</v>
      </c>
      <c r="AY246" s="227">
        <v>0</v>
      </c>
      <c r="AZ246" s="227">
        <v>0</v>
      </c>
      <c r="BA246" s="227">
        <v>0</v>
      </c>
    </row>
    <row r="247" spans="1:53">
      <c r="A247" s="227" t="s">
        <v>1299</v>
      </c>
      <c r="B247" s="227">
        <v>0</v>
      </c>
      <c r="C247" s="227">
        <v>0</v>
      </c>
      <c r="D247" s="227">
        <v>0</v>
      </c>
      <c r="E247" s="227">
        <v>0</v>
      </c>
      <c r="F247" s="227">
        <v>0</v>
      </c>
      <c r="G247" s="227">
        <v>0</v>
      </c>
      <c r="H247" s="227">
        <v>0</v>
      </c>
      <c r="I247" s="227">
        <v>0</v>
      </c>
      <c r="J247" s="227">
        <v>0</v>
      </c>
      <c r="K247" s="227">
        <v>0</v>
      </c>
      <c r="L247" s="227">
        <v>0</v>
      </c>
      <c r="M247" s="227">
        <v>0</v>
      </c>
      <c r="N247" s="227">
        <v>0</v>
      </c>
      <c r="O247" s="227">
        <v>0</v>
      </c>
      <c r="P247" s="227">
        <v>0</v>
      </c>
      <c r="Q247" s="227">
        <v>0</v>
      </c>
      <c r="R247" s="227">
        <v>0</v>
      </c>
      <c r="S247" s="227">
        <v>0</v>
      </c>
      <c r="T247" s="227">
        <v>0</v>
      </c>
      <c r="U247" s="227">
        <v>0</v>
      </c>
      <c r="V247" s="227">
        <v>0</v>
      </c>
      <c r="W247" s="227">
        <v>0</v>
      </c>
      <c r="X247" s="227">
        <v>0</v>
      </c>
      <c r="Y247" s="227">
        <v>0</v>
      </c>
      <c r="Z247" s="227">
        <v>-95000</v>
      </c>
      <c r="AA247" s="227">
        <v>0</v>
      </c>
      <c r="AB247" s="227">
        <v>0</v>
      </c>
      <c r="AC247" s="227">
        <v>0</v>
      </c>
      <c r="AD247" s="227">
        <v>0</v>
      </c>
      <c r="AE247" s="227">
        <v>0</v>
      </c>
      <c r="AF247" s="227">
        <v>0</v>
      </c>
      <c r="AG247" s="227">
        <v>0</v>
      </c>
      <c r="AH247" s="227">
        <v>0</v>
      </c>
      <c r="AI247" s="227">
        <v>0</v>
      </c>
      <c r="AJ247" s="227">
        <v>0</v>
      </c>
      <c r="AK247" s="227">
        <v>0</v>
      </c>
      <c r="AL247" s="227">
        <v>0</v>
      </c>
      <c r="AM247" s="227">
        <v>0</v>
      </c>
      <c r="AN247" s="227">
        <v>0</v>
      </c>
      <c r="AO247" s="227">
        <v>0</v>
      </c>
      <c r="AP247" s="227">
        <v>0</v>
      </c>
      <c r="AQ247" s="227">
        <v>0</v>
      </c>
      <c r="AR247" s="227">
        <v>0</v>
      </c>
      <c r="AS247" s="227">
        <v>0</v>
      </c>
      <c r="AT247" s="227">
        <v>0</v>
      </c>
      <c r="AU247" s="227">
        <v>0</v>
      </c>
      <c r="AV247" s="227">
        <v>0</v>
      </c>
      <c r="AW247" s="227">
        <v>0</v>
      </c>
      <c r="AX247" s="227">
        <v>0</v>
      </c>
      <c r="AY247" s="227">
        <v>0</v>
      </c>
      <c r="AZ247" s="227">
        <v>0</v>
      </c>
      <c r="BA247" s="227">
        <v>0</v>
      </c>
    </row>
    <row r="248" spans="1:53">
      <c r="A248" s="227" t="s">
        <v>1300</v>
      </c>
      <c r="B248" s="227">
        <v>0</v>
      </c>
      <c r="C248" s="227">
        <v>0</v>
      </c>
      <c r="D248" s="227">
        <v>0</v>
      </c>
      <c r="E248" s="227">
        <v>0</v>
      </c>
      <c r="F248" s="227">
        <v>0</v>
      </c>
      <c r="G248" s="227">
        <v>0</v>
      </c>
      <c r="H248" s="227">
        <v>0</v>
      </c>
      <c r="I248" s="227">
        <v>0</v>
      </c>
      <c r="J248" s="227">
        <v>0</v>
      </c>
      <c r="K248" s="227">
        <v>0</v>
      </c>
      <c r="L248" s="227">
        <v>0</v>
      </c>
      <c r="M248" s="227">
        <v>0</v>
      </c>
      <c r="N248" s="227">
        <v>0</v>
      </c>
      <c r="O248" s="227">
        <v>0</v>
      </c>
      <c r="P248" s="227">
        <v>0</v>
      </c>
      <c r="Q248" s="227">
        <v>0</v>
      </c>
      <c r="R248" s="227">
        <v>0</v>
      </c>
      <c r="S248" s="227">
        <v>0</v>
      </c>
      <c r="T248" s="227">
        <v>0</v>
      </c>
      <c r="U248" s="227">
        <v>0</v>
      </c>
      <c r="V248" s="227">
        <v>95000</v>
      </c>
      <c r="W248" s="227">
        <v>95000</v>
      </c>
      <c r="X248" s="227">
        <v>60000</v>
      </c>
      <c r="Y248" s="227">
        <v>10500</v>
      </c>
      <c r="Z248" s="227">
        <v>0</v>
      </c>
      <c r="AA248" s="227">
        <v>-100000</v>
      </c>
      <c r="AB248" s="227">
        <v>0</v>
      </c>
      <c r="AC248" s="227">
        <v>0</v>
      </c>
      <c r="AD248" s="227">
        <v>0</v>
      </c>
      <c r="AE248" s="227">
        <v>0</v>
      </c>
      <c r="AF248" s="227">
        <v>0</v>
      </c>
      <c r="AG248" s="227">
        <v>0</v>
      </c>
      <c r="AH248" s="227">
        <v>0</v>
      </c>
      <c r="AI248" s="227">
        <v>0</v>
      </c>
      <c r="AJ248" s="227">
        <v>0</v>
      </c>
      <c r="AK248" s="227">
        <v>0</v>
      </c>
      <c r="AL248" s="227">
        <v>0</v>
      </c>
      <c r="AM248" s="227">
        <v>0</v>
      </c>
      <c r="AN248" s="227">
        <v>0</v>
      </c>
      <c r="AO248" s="227">
        <v>0</v>
      </c>
      <c r="AP248" s="227">
        <v>0</v>
      </c>
      <c r="AQ248" s="227">
        <v>0</v>
      </c>
      <c r="AR248" s="227">
        <v>0</v>
      </c>
      <c r="AS248" s="227">
        <v>0</v>
      </c>
      <c r="AT248" s="227">
        <v>0</v>
      </c>
      <c r="AU248" s="227">
        <v>0</v>
      </c>
      <c r="AV248" s="227">
        <v>0</v>
      </c>
      <c r="AW248" s="227">
        <v>0</v>
      </c>
      <c r="AX248" s="227">
        <v>0</v>
      </c>
      <c r="AY248" s="227">
        <v>0</v>
      </c>
      <c r="AZ248" s="227">
        <v>0</v>
      </c>
      <c r="BA248" s="227">
        <v>0</v>
      </c>
    </row>
    <row r="249" spans="1:53">
      <c r="A249" s="227" t="s">
        <v>1122</v>
      </c>
      <c r="B249" s="227">
        <v>108662.58</v>
      </c>
      <c r="C249" s="227">
        <v>27067</v>
      </c>
      <c r="D249" s="227">
        <v>8938</v>
      </c>
      <c r="E249" s="227">
        <v>3991</v>
      </c>
      <c r="F249" s="227">
        <v>76690.649999999994</v>
      </c>
      <c r="G249" s="227">
        <v>62585</v>
      </c>
      <c r="H249" s="227">
        <v>35743</v>
      </c>
      <c r="I249" s="227">
        <v>18764</v>
      </c>
      <c r="J249" s="227">
        <v>847166.96</v>
      </c>
      <c r="K249" s="227">
        <v>758832</v>
      </c>
      <c r="L249" s="227">
        <v>500246</v>
      </c>
      <c r="M249" s="227">
        <v>310564</v>
      </c>
      <c r="N249" s="227">
        <v>121135.58</v>
      </c>
      <c r="O249" s="227">
        <v>108212</v>
      </c>
      <c r="P249" s="227">
        <v>8621</v>
      </c>
      <c r="Q249" s="227">
        <v>4169</v>
      </c>
      <c r="R249" s="227">
        <v>17398.490000000002</v>
      </c>
      <c r="S249" s="227">
        <v>16904</v>
      </c>
      <c r="T249" s="227">
        <v>15013</v>
      </c>
      <c r="U249" s="227">
        <v>4944</v>
      </c>
      <c r="V249" s="227">
        <v>22119.87</v>
      </c>
      <c r="W249" s="227">
        <v>15033</v>
      </c>
      <c r="X249" s="227">
        <v>9428</v>
      </c>
      <c r="Y249" s="227">
        <v>3763</v>
      </c>
      <c r="Z249" s="227">
        <v>27409.56</v>
      </c>
      <c r="AA249" s="227">
        <v>21231</v>
      </c>
      <c r="AB249" s="227">
        <v>12777</v>
      </c>
      <c r="AC249" s="227">
        <v>5272</v>
      </c>
      <c r="AD249" s="227">
        <v>15618.33</v>
      </c>
      <c r="AE249" s="227">
        <v>14402</v>
      </c>
      <c r="AF249" s="227">
        <v>5049</v>
      </c>
      <c r="AG249" s="227">
        <v>2270</v>
      </c>
      <c r="AH249" s="227">
        <v>27619.47</v>
      </c>
      <c r="AI249" s="227">
        <v>13932</v>
      </c>
      <c r="AJ249" s="227">
        <v>19145</v>
      </c>
      <c r="AK249" s="227">
        <v>1143</v>
      </c>
      <c r="AL249" s="227">
        <v>12543.2</v>
      </c>
      <c r="AM249" s="227">
        <v>9609</v>
      </c>
      <c r="AN249" s="227">
        <v>8803</v>
      </c>
      <c r="AO249" s="227">
        <v>634</v>
      </c>
      <c r="AP249" s="227">
        <v>33254.21</v>
      </c>
      <c r="AQ249" s="227">
        <v>25800</v>
      </c>
      <c r="AR249" s="227">
        <v>23489</v>
      </c>
      <c r="AS249" s="227">
        <v>140621</v>
      </c>
      <c r="AT249" s="227">
        <v>20718.5</v>
      </c>
      <c r="AU249" s="227">
        <v>15029</v>
      </c>
      <c r="AV249" s="227">
        <v>11362</v>
      </c>
      <c r="AW249" s="227">
        <v>4305</v>
      </c>
      <c r="AX249" s="227">
        <v>132212</v>
      </c>
      <c r="AY249" s="227">
        <v>130439</v>
      </c>
      <c r="AZ249" s="227">
        <v>126048</v>
      </c>
      <c r="BA249" s="227">
        <v>1583</v>
      </c>
    </row>
    <row r="250" spans="1:53">
      <c r="A250" s="227" t="s">
        <v>1123</v>
      </c>
      <c r="B250" s="227">
        <v>108662.58</v>
      </c>
      <c r="C250" s="227">
        <v>27067</v>
      </c>
      <c r="D250" s="227">
        <v>8938</v>
      </c>
      <c r="E250" s="227">
        <v>3991</v>
      </c>
      <c r="F250" s="227">
        <v>76690.649999999994</v>
      </c>
      <c r="G250" s="227">
        <v>62585</v>
      </c>
      <c r="H250" s="227">
        <v>35743</v>
      </c>
      <c r="I250" s="227">
        <v>18764</v>
      </c>
      <c r="J250" s="227">
        <v>847166.96</v>
      </c>
      <c r="K250" s="227">
        <v>758832</v>
      </c>
      <c r="L250" s="227">
        <v>500246</v>
      </c>
      <c r="M250" s="227">
        <v>310564</v>
      </c>
      <c r="N250" s="227">
        <v>121135.58</v>
      </c>
      <c r="O250" s="227">
        <v>108212</v>
      </c>
      <c r="P250" s="227">
        <v>8621</v>
      </c>
      <c r="Q250" s="227">
        <v>4169</v>
      </c>
      <c r="R250" s="227">
        <v>17398.490000000002</v>
      </c>
      <c r="S250" s="227">
        <v>16904</v>
      </c>
      <c r="T250" s="227">
        <v>15013</v>
      </c>
      <c r="U250" s="227">
        <v>4944</v>
      </c>
      <c r="V250" s="227">
        <v>22119.87</v>
      </c>
      <c r="W250" s="227">
        <v>15033</v>
      </c>
      <c r="X250" s="227">
        <v>9428</v>
      </c>
      <c r="Y250" s="227">
        <v>3763</v>
      </c>
      <c r="Z250" s="227">
        <v>27409.56</v>
      </c>
      <c r="AA250" s="227">
        <v>21231</v>
      </c>
      <c r="AB250" s="227">
        <v>12777</v>
      </c>
      <c r="AC250" s="227">
        <v>5272</v>
      </c>
      <c r="AD250" s="227">
        <v>15618.33</v>
      </c>
      <c r="AE250" s="227">
        <v>14402</v>
      </c>
      <c r="AF250" s="227">
        <v>5049</v>
      </c>
      <c r="AG250" s="227">
        <v>2270</v>
      </c>
      <c r="AH250" s="227">
        <v>27619.47</v>
      </c>
      <c r="AI250" s="227">
        <v>13932</v>
      </c>
      <c r="AJ250" s="227">
        <v>19145</v>
      </c>
      <c r="AK250" s="227">
        <v>1143</v>
      </c>
      <c r="AL250" s="227">
        <v>12543.2</v>
      </c>
      <c r="AM250" s="227">
        <v>9609</v>
      </c>
      <c r="AN250" s="227">
        <v>8803</v>
      </c>
      <c r="AO250" s="227">
        <v>634</v>
      </c>
      <c r="AP250" s="227">
        <v>33254.21</v>
      </c>
      <c r="AQ250" s="227">
        <v>25800</v>
      </c>
      <c r="AR250" s="227">
        <v>23489</v>
      </c>
      <c r="AS250" s="227">
        <v>140621</v>
      </c>
      <c r="AT250" s="227">
        <v>20718.5</v>
      </c>
      <c r="AU250" s="227">
        <v>15029</v>
      </c>
      <c r="AV250" s="227">
        <v>11362</v>
      </c>
      <c r="AW250" s="227">
        <v>4305</v>
      </c>
      <c r="AX250" s="227">
        <v>132212</v>
      </c>
      <c r="AY250" s="227">
        <v>130439</v>
      </c>
      <c r="AZ250" s="227">
        <v>126048</v>
      </c>
      <c r="BA250" s="227">
        <v>1583</v>
      </c>
    </row>
    <row r="251" spans="1:53">
      <c r="A251" s="227" t="s">
        <v>1125</v>
      </c>
      <c r="B251" s="227">
        <v>-54891484.950000003</v>
      </c>
      <c r="C251" s="227">
        <v>-41747058</v>
      </c>
      <c r="D251" s="227">
        <v>-14620730</v>
      </c>
      <c r="E251" s="227">
        <v>-7856205</v>
      </c>
      <c r="F251" s="227">
        <v>-27049006.649999999</v>
      </c>
      <c r="G251" s="227">
        <v>-19842447</v>
      </c>
      <c r="H251" s="227">
        <v>-9443010</v>
      </c>
      <c r="I251" s="227">
        <v>-3122991</v>
      </c>
      <c r="J251" s="227">
        <v>-40733599.109999999</v>
      </c>
      <c r="K251" s="227">
        <v>-26792768</v>
      </c>
      <c r="L251" s="227">
        <v>-11265451</v>
      </c>
      <c r="M251" s="227">
        <v>-6467303</v>
      </c>
      <c r="N251" s="227">
        <v>-51354394.560000002</v>
      </c>
      <c r="O251" s="227">
        <v>-33822196</v>
      </c>
      <c r="P251" s="227">
        <v>-22842901</v>
      </c>
      <c r="Q251" s="227">
        <v>-11508927</v>
      </c>
      <c r="R251" s="227">
        <v>-55623368.710000001</v>
      </c>
      <c r="S251" s="227">
        <v>-45098778</v>
      </c>
      <c r="T251" s="227">
        <v>-23794870</v>
      </c>
      <c r="U251" s="227">
        <v>-12101572</v>
      </c>
      <c r="V251" s="227">
        <v>-56414311.729999997</v>
      </c>
      <c r="W251" s="227">
        <v>-24812882</v>
      </c>
      <c r="X251" s="227">
        <v>-16047661</v>
      </c>
      <c r="Y251" s="227">
        <v>-7165358</v>
      </c>
      <c r="Z251" s="227">
        <v>-32562121.859999999</v>
      </c>
      <c r="AA251" s="227">
        <v>-25696315</v>
      </c>
      <c r="AB251" s="227">
        <v>-15460692</v>
      </c>
      <c r="AC251" s="227">
        <v>-8017239</v>
      </c>
      <c r="AD251" s="227">
        <v>-28460149.039999999</v>
      </c>
      <c r="AE251" s="227">
        <v>-18945380</v>
      </c>
      <c r="AF251" s="227">
        <v>-8237796</v>
      </c>
      <c r="AG251" s="227">
        <v>-5976075</v>
      </c>
      <c r="AH251" s="227">
        <v>-16919411.960000001</v>
      </c>
      <c r="AI251" s="227">
        <v>-5964863</v>
      </c>
      <c r="AJ251" s="227">
        <v>-3474430</v>
      </c>
      <c r="AK251" s="227">
        <v>-1805257</v>
      </c>
      <c r="AL251" s="227">
        <v>-5707263.6900000004</v>
      </c>
      <c r="AM251" s="227">
        <v>-3716734</v>
      </c>
      <c r="AN251" s="227">
        <v>-2017482</v>
      </c>
      <c r="AO251" s="227">
        <v>-808931</v>
      </c>
      <c r="AP251" s="227">
        <v>-5189269.9000000004</v>
      </c>
      <c r="AQ251" s="227">
        <v>-3458982</v>
      </c>
      <c r="AR251" s="227">
        <v>-2288202</v>
      </c>
      <c r="AS251" s="227">
        <v>-804772</v>
      </c>
      <c r="AT251" s="227">
        <v>-9915052.8399999999</v>
      </c>
      <c r="AU251" s="227">
        <v>-2971324</v>
      </c>
      <c r="AV251" s="227">
        <v>-2075281</v>
      </c>
      <c r="AW251" s="227">
        <v>-888398</v>
      </c>
      <c r="AX251" s="227">
        <v>-2761358</v>
      </c>
      <c r="AY251" s="227">
        <v>-1864991</v>
      </c>
      <c r="AZ251" s="227">
        <v>-1098652</v>
      </c>
      <c r="BA251" s="227">
        <v>-517204</v>
      </c>
    </row>
    <row r="252" spans="1:53">
      <c r="A252" s="227" t="s">
        <v>1123</v>
      </c>
      <c r="B252" s="227">
        <v>-28056506.399999999</v>
      </c>
      <c r="C252" s="227">
        <v>-18039829</v>
      </c>
      <c r="D252" s="227">
        <v>-12660501</v>
      </c>
      <c r="E252" s="227">
        <v>-5895720</v>
      </c>
      <c r="F252" s="227">
        <v>-23029006.649999999</v>
      </c>
      <c r="G252" s="227">
        <v>-15818615</v>
      </c>
      <c r="H252" s="227">
        <v>-9443010</v>
      </c>
      <c r="I252" s="227">
        <v>-3122991</v>
      </c>
      <c r="J252" s="227">
        <v>-20197787.649999999</v>
      </c>
      <c r="K252" s="227">
        <v>-16512797</v>
      </c>
      <c r="L252" s="227">
        <v>-11265451</v>
      </c>
      <c r="M252" s="227">
        <v>-6467303</v>
      </c>
      <c r="N252" s="227">
        <v>-41107894.560000002</v>
      </c>
      <c r="O252" s="227">
        <v>-33822196</v>
      </c>
      <c r="P252" s="227">
        <v>-22842901</v>
      </c>
      <c r="Q252" s="227">
        <v>-11508927</v>
      </c>
      <c r="R252" s="227">
        <v>-47554102.100000001</v>
      </c>
      <c r="S252" s="227">
        <v>-37031040</v>
      </c>
      <c r="T252" s="227">
        <v>-23794870</v>
      </c>
      <c r="U252" s="227">
        <v>-12101572</v>
      </c>
      <c r="V252" s="227">
        <v>-32107980.100000001</v>
      </c>
      <c r="W252" s="227">
        <v>-24679268</v>
      </c>
      <c r="X252" s="227">
        <v>-15920726</v>
      </c>
      <c r="Y252" s="227">
        <v>-7087346</v>
      </c>
      <c r="Z252" s="227">
        <v>-31731849.210000001</v>
      </c>
      <c r="AA252" s="227">
        <v>-24917482</v>
      </c>
      <c r="AB252" s="227">
        <v>-14792544</v>
      </c>
      <c r="AC252" s="227">
        <v>-7770015</v>
      </c>
      <c r="AD252" s="227">
        <v>-23013592.75</v>
      </c>
      <c r="AE252" s="227">
        <v>-14054404</v>
      </c>
      <c r="AF252" s="227">
        <v>-8237796</v>
      </c>
      <c r="AG252" s="227">
        <v>-3827499</v>
      </c>
      <c r="AH252" s="227">
        <v>-5502658.8799999999</v>
      </c>
      <c r="AI252" s="227">
        <v>-2954165</v>
      </c>
      <c r="AJ252" s="227">
        <v>-1866978</v>
      </c>
      <c r="AK252" s="227">
        <v>-803005</v>
      </c>
      <c r="AL252" s="227">
        <v>-3168272.35</v>
      </c>
      <c r="AM252" s="227">
        <v>-2061366</v>
      </c>
      <c r="AN252" s="227">
        <v>-1326212</v>
      </c>
      <c r="AO252" s="227">
        <v>-616897</v>
      </c>
      <c r="AP252" s="227">
        <v>-2700046.94</v>
      </c>
      <c r="AQ252" s="227">
        <v>-1883744</v>
      </c>
      <c r="AR252" s="227">
        <v>-1264787</v>
      </c>
      <c r="AS252" s="227">
        <v>-651225</v>
      </c>
      <c r="AT252" s="227">
        <v>-4066153.35</v>
      </c>
      <c r="AU252" s="227">
        <v>-2971324</v>
      </c>
      <c r="AV252" s="227">
        <v>-2075281</v>
      </c>
      <c r="AW252" s="227">
        <v>-888398</v>
      </c>
      <c r="AX252" s="227">
        <v>-2761358</v>
      </c>
      <c r="AY252" s="227">
        <v>-1864991</v>
      </c>
      <c r="AZ252" s="227">
        <v>-1098652</v>
      </c>
      <c r="BA252" s="227">
        <v>-517204</v>
      </c>
    </row>
    <row r="253" spans="1:53">
      <c r="A253" s="227" t="s">
        <v>1126</v>
      </c>
      <c r="B253" s="227">
        <v>-26834978.550000001</v>
      </c>
      <c r="C253" s="227">
        <v>-23707229</v>
      </c>
      <c r="D253" s="227">
        <v>-1960229</v>
      </c>
      <c r="E253" s="227">
        <v>-1960485</v>
      </c>
      <c r="F253" s="227">
        <v>-4020000</v>
      </c>
      <c r="G253" s="227">
        <v>-4023832</v>
      </c>
      <c r="H253" s="227">
        <v>0</v>
      </c>
      <c r="I253" s="227">
        <v>0</v>
      </c>
      <c r="J253" s="227">
        <v>-20535811.460000001</v>
      </c>
      <c r="K253" s="227">
        <v>-10279971</v>
      </c>
      <c r="L253" s="227">
        <v>0</v>
      </c>
      <c r="M253" s="227">
        <v>0</v>
      </c>
      <c r="N253" s="227">
        <v>-10246500</v>
      </c>
      <c r="O253" s="227">
        <v>0</v>
      </c>
      <c r="P253" s="227">
        <v>0</v>
      </c>
      <c r="Q253" s="227">
        <v>0</v>
      </c>
      <c r="R253" s="227">
        <v>-8069266.6200000001</v>
      </c>
      <c r="S253" s="227">
        <v>-8067738</v>
      </c>
      <c r="T253" s="227">
        <v>0</v>
      </c>
      <c r="U253" s="227">
        <v>0</v>
      </c>
      <c r="V253" s="227">
        <v>-24306331.629999999</v>
      </c>
      <c r="W253" s="227">
        <v>-133614</v>
      </c>
      <c r="X253" s="227">
        <v>-126935</v>
      </c>
      <c r="Y253" s="227">
        <v>-78012</v>
      </c>
      <c r="Z253" s="227">
        <v>-830272.65</v>
      </c>
      <c r="AA253" s="227">
        <v>-778833</v>
      </c>
      <c r="AB253" s="227">
        <v>-668148</v>
      </c>
      <c r="AC253" s="227">
        <v>-247224</v>
      </c>
      <c r="AD253" s="227">
        <v>-5446556.2999999998</v>
      </c>
      <c r="AE253" s="227">
        <v>-4890976</v>
      </c>
      <c r="AF253" s="227">
        <v>0</v>
      </c>
      <c r="AG253" s="227">
        <v>-2148576</v>
      </c>
      <c r="AH253" s="227">
        <v>-11416753.08</v>
      </c>
      <c r="AI253" s="227">
        <v>-3010698</v>
      </c>
      <c r="AJ253" s="227">
        <v>-1607452</v>
      </c>
      <c r="AK253" s="227">
        <v>-1002252</v>
      </c>
      <c r="AL253" s="227">
        <v>-2538991.35</v>
      </c>
      <c r="AM253" s="227">
        <v>-1655368</v>
      </c>
      <c r="AN253" s="227">
        <v>-691270</v>
      </c>
      <c r="AO253" s="227">
        <v>-192034</v>
      </c>
      <c r="AP253" s="227">
        <v>-2489222.9700000002</v>
      </c>
      <c r="AQ253" s="227">
        <v>-1575238</v>
      </c>
      <c r="AR253" s="227">
        <v>-1023415</v>
      </c>
      <c r="AS253" s="227">
        <v>-153547</v>
      </c>
      <c r="AT253" s="227">
        <v>-5848899.4900000002</v>
      </c>
      <c r="AU253" s="227">
        <v>0</v>
      </c>
      <c r="AV253" s="227">
        <v>0</v>
      </c>
      <c r="AW253" s="227">
        <v>0</v>
      </c>
      <c r="AX253" s="227">
        <v>0</v>
      </c>
      <c r="AY253" s="227">
        <v>0</v>
      </c>
      <c r="AZ253" s="227">
        <v>0</v>
      </c>
      <c r="BA253" s="227">
        <v>0</v>
      </c>
    </row>
    <row r="254" spans="1:53">
      <c r="A254" s="227" t="s">
        <v>1301</v>
      </c>
      <c r="B254" s="227">
        <v>0</v>
      </c>
      <c r="C254" s="227">
        <v>0</v>
      </c>
      <c r="D254" s="227">
        <v>0</v>
      </c>
      <c r="E254" s="227">
        <v>0</v>
      </c>
      <c r="F254" s="227">
        <v>0</v>
      </c>
      <c r="G254" s="227">
        <v>0</v>
      </c>
      <c r="H254" s="227">
        <v>0</v>
      </c>
      <c r="I254" s="227">
        <v>0</v>
      </c>
      <c r="J254" s="227">
        <v>0</v>
      </c>
      <c r="K254" s="227">
        <v>0</v>
      </c>
      <c r="L254" s="227">
        <v>0</v>
      </c>
      <c r="M254" s="227">
        <v>0</v>
      </c>
      <c r="N254" s="227">
        <v>0</v>
      </c>
      <c r="O254" s="227">
        <v>0</v>
      </c>
      <c r="P254" s="227">
        <v>0</v>
      </c>
      <c r="Q254" s="227">
        <v>0</v>
      </c>
      <c r="R254" s="227">
        <v>0</v>
      </c>
      <c r="S254" s="227">
        <v>0</v>
      </c>
      <c r="T254" s="227">
        <v>0</v>
      </c>
      <c r="U254" s="227">
        <v>0</v>
      </c>
      <c r="V254" s="227">
        <v>0</v>
      </c>
      <c r="W254" s="227">
        <v>0</v>
      </c>
      <c r="X254" s="227">
        <v>0</v>
      </c>
      <c r="Y254" s="227">
        <v>0</v>
      </c>
      <c r="Z254" s="227">
        <v>0</v>
      </c>
      <c r="AA254" s="227">
        <v>0</v>
      </c>
      <c r="AB254" s="227">
        <v>0</v>
      </c>
      <c r="AC254" s="227">
        <v>0</v>
      </c>
      <c r="AD254" s="227">
        <v>0</v>
      </c>
      <c r="AE254" s="227">
        <v>0</v>
      </c>
      <c r="AF254" s="227">
        <v>-3732477</v>
      </c>
      <c r="AG254" s="227">
        <v>0</v>
      </c>
      <c r="AH254" s="227">
        <v>0</v>
      </c>
      <c r="AI254" s="227">
        <v>0</v>
      </c>
      <c r="AJ254" s="227">
        <v>0</v>
      </c>
      <c r="AK254" s="227">
        <v>0</v>
      </c>
      <c r="AL254" s="227">
        <v>0</v>
      </c>
      <c r="AM254" s="227">
        <v>0</v>
      </c>
      <c r="AN254" s="227">
        <v>0</v>
      </c>
      <c r="AO254" s="227">
        <v>0</v>
      </c>
      <c r="AP254" s="227">
        <v>0</v>
      </c>
      <c r="AQ254" s="227">
        <v>0</v>
      </c>
      <c r="AR254" s="227">
        <v>0</v>
      </c>
      <c r="AS254" s="227">
        <v>0</v>
      </c>
      <c r="AT254" s="227">
        <v>0</v>
      </c>
      <c r="AU254" s="227">
        <v>-5354730</v>
      </c>
      <c r="AV254" s="227">
        <v>0</v>
      </c>
      <c r="AW254" s="227">
        <v>0</v>
      </c>
      <c r="AX254" s="227">
        <v>0</v>
      </c>
      <c r="AY254" s="227">
        <v>0</v>
      </c>
      <c r="AZ254" s="227">
        <v>0</v>
      </c>
      <c r="BA254" s="227">
        <v>0</v>
      </c>
    </row>
    <row r="255" spans="1:53">
      <c r="A255" s="227" t="s">
        <v>871</v>
      </c>
      <c r="B255" s="227">
        <v>8999.9699999999993</v>
      </c>
      <c r="C255" s="227">
        <v>9000</v>
      </c>
      <c r="D255" s="227">
        <v>9000</v>
      </c>
      <c r="E255" s="227">
        <v>0</v>
      </c>
      <c r="F255" s="227">
        <v>7799.97</v>
      </c>
      <c r="G255" s="227">
        <v>7800</v>
      </c>
      <c r="H255" s="227">
        <v>7800</v>
      </c>
      <c r="I255" s="227">
        <v>0</v>
      </c>
      <c r="J255" s="227">
        <v>0</v>
      </c>
      <c r="K255" s="227">
        <v>0</v>
      </c>
      <c r="L255" s="227">
        <v>0</v>
      </c>
      <c r="M255" s="227">
        <v>0</v>
      </c>
      <c r="N255" s="227">
        <v>0</v>
      </c>
      <c r="O255" s="227">
        <v>0</v>
      </c>
      <c r="P255" s="227">
        <v>0</v>
      </c>
      <c r="Q255" s="227">
        <v>0</v>
      </c>
      <c r="R255" s="227">
        <v>0</v>
      </c>
      <c r="S255" s="227">
        <v>0</v>
      </c>
      <c r="T255" s="227">
        <v>0</v>
      </c>
      <c r="U255" s="227">
        <v>0</v>
      </c>
      <c r="V255" s="227">
        <v>40000</v>
      </c>
      <c r="W255" s="227">
        <v>40000</v>
      </c>
      <c r="X255" s="227">
        <v>0</v>
      </c>
      <c r="Y255" s="227">
        <v>0</v>
      </c>
      <c r="Z255" s="227">
        <v>10000</v>
      </c>
      <c r="AA255" s="227">
        <v>10000</v>
      </c>
      <c r="AB255" s="227">
        <v>10000</v>
      </c>
      <c r="AC255" s="227">
        <v>0</v>
      </c>
      <c r="AD255" s="227">
        <v>0</v>
      </c>
      <c r="AE255" s="227">
        <v>0</v>
      </c>
      <c r="AF255" s="227">
        <v>0</v>
      </c>
      <c r="AG255" s="227">
        <v>0</v>
      </c>
      <c r="AH255" s="227">
        <v>0</v>
      </c>
      <c r="AI255" s="227">
        <v>0</v>
      </c>
      <c r="AJ255" s="227">
        <v>0</v>
      </c>
      <c r="AK255" s="227">
        <v>0</v>
      </c>
      <c r="AL255" s="227">
        <v>0</v>
      </c>
      <c r="AM255" s="227">
        <v>0</v>
      </c>
      <c r="AN255" s="227">
        <v>0</v>
      </c>
      <c r="AO255" s="227">
        <v>0</v>
      </c>
      <c r="AP255" s="227">
        <v>0</v>
      </c>
      <c r="AQ255" s="227">
        <v>0</v>
      </c>
      <c r="AR255" s="227">
        <v>0</v>
      </c>
      <c r="AS255" s="227">
        <v>0</v>
      </c>
      <c r="AT255" s="227">
        <v>0</v>
      </c>
      <c r="AU255" s="227">
        <v>0</v>
      </c>
      <c r="AV255" s="227">
        <v>0</v>
      </c>
      <c r="AW255" s="227">
        <v>0</v>
      </c>
      <c r="AX255" s="227">
        <v>0</v>
      </c>
      <c r="AY255" s="227">
        <v>0</v>
      </c>
      <c r="AZ255" s="227">
        <v>0</v>
      </c>
      <c r="BA255" s="227">
        <v>0</v>
      </c>
    </row>
    <row r="256" spans="1:53">
      <c r="A256" s="227" t="s">
        <v>838</v>
      </c>
      <c r="B256" s="227">
        <v>326271.46999999997</v>
      </c>
      <c r="C256" s="227">
        <v>201386</v>
      </c>
      <c r="D256" s="227">
        <v>196681</v>
      </c>
      <c r="E256" s="227">
        <v>19161</v>
      </c>
      <c r="F256" s="227">
        <v>188219.05</v>
      </c>
      <c r="G256" s="227">
        <v>98920</v>
      </c>
      <c r="H256" s="227">
        <v>83181</v>
      </c>
      <c r="I256" s="227">
        <v>36194</v>
      </c>
      <c r="J256" s="227">
        <v>173093.61</v>
      </c>
      <c r="K256" s="227">
        <v>135498</v>
      </c>
      <c r="L256" s="227">
        <v>96996</v>
      </c>
      <c r="M256" s="227">
        <v>55065</v>
      </c>
      <c r="N256" s="227">
        <v>169264.03</v>
      </c>
      <c r="O256" s="227">
        <v>121346</v>
      </c>
      <c r="P256" s="227">
        <v>82188</v>
      </c>
      <c r="Q256" s="227">
        <v>42028</v>
      </c>
      <c r="R256" s="227">
        <v>215749.75</v>
      </c>
      <c r="S256" s="227">
        <v>157410</v>
      </c>
      <c r="T256" s="227">
        <v>100577</v>
      </c>
      <c r="U256" s="227">
        <v>46549</v>
      </c>
      <c r="V256" s="227">
        <v>282277.59999999998</v>
      </c>
      <c r="W256" s="227">
        <v>238887</v>
      </c>
      <c r="X256" s="227">
        <v>178204</v>
      </c>
      <c r="Y256" s="227">
        <v>97896</v>
      </c>
      <c r="Z256" s="227">
        <v>372803.5</v>
      </c>
      <c r="AA256" s="227">
        <v>290457</v>
      </c>
      <c r="AB256" s="227">
        <v>159994</v>
      </c>
      <c r="AC256" s="227">
        <v>78018</v>
      </c>
      <c r="AD256" s="227">
        <v>558886.73</v>
      </c>
      <c r="AE256" s="227">
        <v>464703</v>
      </c>
      <c r="AF256" s="227">
        <v>321617</v>
      </c>
      <c r="AG256" s="227">
        <v>156271</v>
      </c>
      <c r="AH256" s="227">
        <v>746495.28</v>
      </c>
      <c r="AI256" s="227">
        <v>606292</v>
      </c>
      <c r="AJ256" s="227">
        <v>346383</v>
      </c>
      <c r="AK256" s="227">
        <v>136450</v>
      </c>
      <c r="AL256" s="227">
        <v>619822.94999999995</v>
      </c>
      <c r="AM256" s="227">
        <v>437111</v>
      </c>
      <c r="AN256" s="227">
        <v>245071</v>
      </c>
      <c r="AO256" s="227">
        <v>90631</v>
      </c>
      <c r="AP256" s="227">
        <v>378656.34</v>
      </c>
      <c r="AQ256" s="227">
        <v>264705</v>
      </c>
      <c r="AR256" s="227">
        <v>181462</v>
      </c>
      <c r="AS256" s="227">
        <v>84883</v>
      </c>
      <c r="AT256" s="227">
        <v>310107.93</v>
      </c>
      <c r="AU256" s="227">
        <v>236280</v>
      </c>
      <c r="AV256" s="227">
        <v>157151</v>
      </c>
      <c r="AW256" s="227">
        <v>0</v>
      </c>
      <c r="AX256" s="227">
        <v>0</v>
      </c>
      <c r="AY256" s="227">
        <v>0</v>
      </c>
      <c r="AZ256" s="227">
        <v>0</v>
      </c>
      <c r="BA256" s="227">
        <v>0</v>
      </c>
    </row>
    <row r="257" spans="1:53">
      <c r="A257" s="227" t="s">
        <v>1127</v>
      </c>
      <c r="B257" s="227">
        <v>0</v>
      </c>
      <c r="C257" s="227">
        <v>0</v>
      </c>
      <c r="D257" s="227">
        <v>0</v>
      </c>
      <c r="E257" s="227">
        <v>0</v>
      </c>
      <c r="F257" s="227">
        <v>0</v>
      </c>
      <c r="G257" s="227">
        <v>0</v>
      </c>
      <c r="H257" s="227">
        <v>0</v>
      </c>
      <c r="I257" s="227">
        <v>0</v>
      </c>
      <c r="J257" s="227">
        <v>0</v>
      </c>
      <c r="K257" s="227">
        <v>0</v>
      </c>
      <c r="L257" s="227">
        <v>0</v>
      </c>
      <c r="M257" s="227">
        <v>0</v>
      </c>
      <c r="N257" s="227">
        <v>0</v>
      </c>
      <c r="O257" s="227">
        <v>0</v>
      </c>
      <c r="P257" s="227">
        <v>0</v>
      </c>
      <c r="Q257" s="227">
        <v>0</v>
      </c>
      <c r="R257" s="227">
        <v>0</v>
      </c>
      <c r="S257" s="227">
        <v>0</v>
      </c>
      <c r="T257" s="227">
        <v>-8067738</v>
      </c>
      <c r="U257" s="227">
        <v>0</v>
      </c>
      <c r="V257" s="227">
        <v>0</v>
      </c>
      <c r="W257" s="227">
        <v>0</v>
      </c>
      <c r="X257" s="227">
        <v>0</v>
      </c>
      <c r="Y257" s="227">
        <v>0</v>
      </c>
      <c r="Z257" s="227">
        <v>-3656250</v>
      </c>
      <c r="AA257" s="227">
        <v>0</v>
      </c>
      <c r="AB257" s="227">
        <v>0</v>
      </c>
      <c r="AC257" s="227">
        <v>74646</v>
      </c>
      <c r="AD257" s="227">
        <v>0</v>
      </c>
      <c r="AE257" s="227">
        <v>0</v>
      </c>
      <c r="AF257" s="227">
        <v>0</v>
      </c>
      <c r="AG257" s="227">
        <v>0</v>
      </c>
      <c r="AH257" s="227">
        <v>0</v>
      </c>
      <c r="AI257" s="227">
        <v>0</v>
      </c>
      <c r="AJ257" s="227">
        <v>0</v>
      </c>
      <c r="AK257" s="227">
        <v>0</v>
      </c>
      <c r="AL257" s="227">
        <v>0</v>
      </c>
      <c r="AM257" s="227">
        <v>0</v>
      </c>
      <c r="AN257" s="227">
        <v>0</v>
      </c>
      <c r="AO257" s="227">
        <v>0</v>
      </c>
      <c r="AP257" s="227">
        <v>0</v>
      </c>
      <c r="AQ257" s="227">
        <v>0</v>
      </c>
      <c r="AR257" s="227">
        <v>0</v>
      </c>
      <c r="AS257" s="227">
        <v>0</v>
      </c>
      <c r="AT257" s="227">
        <v>0</v>
      </c>
      <c r="AU257" s="227">
        <v>0</v>
      </c>
      <c r="AV257" s="227">
        <v>0</v>
      </c>
      <c r="AW257" s="227">
        <v>72821</v>
      </c>
      <c r="AX257" s="227">
        <v>-9501045</v>
      </c>
      <c r="AY257" s="227">
        <v>249943</v>
      </c>
      <c r="AZ257" s="227">
        <v>140111</v>
      </c>
      <c r="BA257" s="227">
        <v>58699</v>
      </c>
    </row>
    <row r="258" spans="1:53">
      <c r="A258" s="227" t="s">
        <v>1128</v>
      </c>
      <c r="B258" s="227">
        <v>-54694450.729999997</v>
      </c>
      <c r="C258" s="227">
        <v>-41756505</v>
      </c>
      <c r="D258" s="227">
        <v>-14632011</v>
      </c>
      <c r="E258" s="227">
        <v>-8058953</v>
      </c>
      <c r="F258" s="227">
        <v>-26784352.960000001</v>
      </c>
      <c r="G258" s="227">
        <v>-19681198</v>
      </c>
      <c r="H258" s="227">
        <v>-9316286</v>
      </c>
      <c r="I258" s="227">
        <v>-3068033</v>
      </c>
      <c r="J258" s="227">
        <v>-43876754</v>
      </c>
      <c r="K258" s="227">
        <v>-30061854</v>
      </c>
      <c r="L258" s="227">
        <v>-14831625</v>
      </c>
      <c r="M258" s="227">
        <v>-10265089</v>
      </c>
      <c r="N258" s="227">
        <v>-51108994.799999997</v>
      </c>
      <c r="O258" s="227">
        <v>-33637638</v>
      </c>
      <c r="P258" s="227">
        <v>-22797092</v>
      </c>
      <c r="Q258" s="227">
        <v>-11507730</v>
      </c>
      <c r="R258" s="227">
        <v>-55101546.43</v>
      </c>
      <c r="S258" s="227">
        <v>-44619790</v>
      </c>
      <c r="T258" s="227">
        <v>-31477218</v>
      </c>
      <c r="U258" s="227">
        <v>-11805711</v>
      </c>
      <c r="V258" s="227">
        <v>-54755745.619999997</v>
      </c>
      <c r="W258" s="227">
        <v>-23308901</v>
      </c>
      <c r="X258" s="227">
        <v>-15854654</v>
      </c>
      <c r="Y258" s="227">
        <v>-7071337</v>
      </c>
      <c r="Z258" s="227">
        <v>-35823901.549999997</v>
      </c>
      <c r="AA258" s="227">
        <v>-25377340</v>
      </c>
      <c r="AB258" s="227">
        <v>-15218713</v>
      </c>
      <c r="AC258" s="227">
        <v>-7859303</v>
      </c>
      <c r="AD258" s="227">
        <v>-28116617.489999998</v>
      </c>
      <c r="AE258" s="227">
        <v>-18687591</v>
      </c>
      <c r="AF258" s="227">
        <v>-11762471</v>
      </c>
      <c r="AG258" s="227">
        <v>-5758443</v>
      </c>
      <c r="AH258" s="227">
        <v>-16758508.140000001</v>
      </c>
      <c r="AI258" s="227">
        <v>-7838916</v>
      </c>
      <c r="AJ258" s="227">
        <v>-9725762</v>
      </c>
      <c r="AK258" s="227">
        <v>-1876246</v>
      </c>
      <c r="AL258" s="227">
        <v>-1580954.83</v>
      </c>
      <c r="AM258" s="227">
        <v>326460</v>
      </c>
      <c r="AN258" s="227">
        <v>1836399</v>
      </c>
      <c r="AO258" s="227">
        <v>3383776</v>
      </c>
      <c r="AP258" s="227">
        <v>-5799474.0199999996</v>
      </c>
      <c r="AQ258" s="227">
        <v>-6178629</v>
      </c>
      <c r="AR258" s="227">
        <v>-4687818</v>
      </c>
      <c r="AS258" s="227">
        <v>-2721054</v>
      </c>
      <c r="AT258" s="227">
        <v>-12592382.949999999</v>
      </c>
      <c r="AU258" s="227">
        <v>-8080188</v>
      </c>
      <c r="AV258" s="227">
        <v>-5692718</v>
      </c>
      <c r="AW258" s="227">
        <v>-2957529</v>
      </c>
      <c r="AX258" s="227">
        <v>-12359105</v>
      </c>
      <c r="AY258" s="227">
        <v>-8605663</v>
      </c>
      <c r="AZ258" s="227">
        <v>-5894365</v>
      </c>
      <c r="BA258" s="227">
        <v>-3786267</v>
      </c>
    </row>
    <row r="259" spans="1:53">
      <c r="A259" s="227" t="s">
        <v>1129</v>
      </c>
      <c r="B259" s="227"/>
      <c r="C259" s="227"/>
      <c r="D259" s="227"/>
      <c r="E259" s="227"/>
      <c r="F259" s="227"/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27"/>
      <c r="U259" s="227"/>
      <c r="V259" s="227"/>
      <c r="W259" s="227"/>
      <c r="X259" s="227"/>
      <c r="Y259" s="227"/>
      <c r="Z259" s="227"/>
      <c r="AA259" s="227"/>
      <c r="AB259" s="227"/>
      <c r="AC259" s="227"/>
      <c r="AD259" s="227"/>
      <c r="AE259" s="227"/>
      <c r="AF259" s="227"/>
      <c r="AG259" s="227"/>
      <c r="AH259" s="227"/>
      <c r="AI259" s="227"/>
      <c r="AJ259" s="227"/>
      <c r="AK259" s="227"/>
      <c r="AL259" s="227"/>
      <c r="AM259" s="227"/>
      <c r="AN259" s="227"/>
      <c r="AO259" s="227"/>
      <c r="AP259" s="227"/>
      <c r="AQ259" s="227"/>
      <c r="AR259" s="227"/>
      <c r="AS259" s="227"/>
      <c r="AT259" s="227"/>
      <c r="AU259" s="227"/>
      <c r="AV259" s="227"/>
      <c r="AW259" s="227"/>
      <c r="AX259" s="227"/>
      <c r="AY259" s="227"/>
      <c r="AZ259" s="227"/>
      <c r="BA259" s="227"/>
    </row>
    <row r="260" spans="1:53">
      <c r="A260" s="227" t="s">
        <v>1302</v>
      </c>
      <c r="B260" s="227">
        <v>4900000</v>
      </c>
      <c r="C260" s="227">
        <v>3900000</v>
      </c>
      <c r="D260" s="227">
        <v>0</v>
      </c>
      <c r="E260" s="227">
        <v>0</v>
      </c>
      <c r="F260" s="227">
        <v>-5900000</v>
      </c>
      <c r="G260" s="227">
        <v>-4900000</v>
      </c>
      <c r="H260" s="227">
        <v>-5900000</v>
      </c>
      <c r="I260" s="227">
        <v>-5900000</v>
      </c>
      <c r="J260" s="227">
        <v>-850000</v>
      </c>
      <c r="K260" s="227">
        <v>1300000</v>
      </c>
      <c r="L260" s="227">
        <v>-4700000</v>
      </c>
      <c r="M260" s="227">
        <v>-6700000</v>
      </c>
      <c r="N260" s="227">
        <v>-2700000</v>
      </c>
      <c r="O260" s="227">
        <v>2800000</v>
      </c>
      <c r="P260" s="227">
        <v>-200000</v>
      </c>
      <c r="Q260" s="227">
        <v>0</v>
      </c>
      <c r="R260" s="227">
        <v>700000</v>
      </c>
      <c r="S260" s="227">
        <v>12290000</v>
      </c>
      <c r="T260" s="227">
        <v>2690000</v>
      </c>
      <c r="U260" s="227">
        <v>-2000000</v>
      </c>
      <c r="V260" s="227">
        <v>8500000</v>
      </c>
      <c r="W260" s="227">
        <v>10500000</v>
      </c>
      <c r="X260" s="227">
        <v>0</v>
      </c>
      <c r="Y260" s="227">
        <v>0</v>
      </c>
      <c r="Z260" s="227">
        <v>-4000000</v>
      </c>
      <c r="AA260" s="227">
        <v>-1000000</v>
      </c>
      <c r="AB260" s="227">
        <v>-4000000</v>
      </c>
      <c r="AC260" s="227">
        <v>0</v>
      </c>
      <c r="AD260" s="227">
        <v>4000000</v>
      </c>
      <c r="AE260" s="227">
        <v>5000000</v>
      </c>
      <c r="AF260" s="227">
        <v>0</v>
      </c>
      <c r="AG260" s="227">
        <v>0</v>
      </c>
      <c r="AH260" s="227">
        <v>0</v>
      </c>
      <c r="AI260" s="227">
        <v>0</v>
      </c>
      <c r="AJ260" s="227">
        <v>0</v>
      </c>
      <c r="AK260" s="227">
        <v>0</v>
      </c>
      <c r="AL260" s="227">
        <v>0</v>
      </c>
      <c r="AM260" s="227">
        <v>0</v>
      </c>
      <c r="AN260" s="227">
        <v>0</v>
      </c>
      <c r="AO260" s="227">
        <v>0</v>
      </c>
      <c r="AP260" s="227">
        <v>0</v>
      </c>
      <c r="AQ260" s="227">
        <v>0</v>
      </c>
      <c r="AR260" s="227">
        <v>0</v>
      </c>
      <c r="AS260" s="227">
        <v>0</v>
      </c>
      <c r="AT260" s="227">
        <v>0</v>
      </c>
      <c r="AU260" s="227">
        <v>0</v>
      </c>
      <c r="AV260" s="227">
        <v>0</v>
      </c>
      <c r="AW260" s="227">
        <v>0</v>
      </c>
      <c r="AX260" s="227">
        <v>0</v>
      </c>
      <c r="AY260" s="227">
        <v>0</v>
      </c>
      <c r="AZ260" s="227">
        <v>0</v>
      </c>
      <c r="BA260" s="227">
        <v>0</v>
      </c>
    </row>
    <row r="261" spans="1:53">
      <c r="A261" s="227" t="s">
        <v>1303</v>
      </c>
      <c r="B261" s="227">
        <v>0</v>
      </c>
      <c r="C261" s="227">
        <v>0</v>
      </c>
      <c r="D261" s="227">
        <v>0</v>
      </c>
      <c r="E261" s="227">
        <v>0</v>
      </c>
      <c r="F261" s="227">
        <v>0</v>
      </c>
      <c r="G261" s="227">
        <v>1000000</v>
      </c>
      <c r="H261" s="227">
        <v>0</v>
      </c>
      <c r="I261" s="227">
        <v>0</v>
      </c>
      <c r="J261" s="227">
        <v>0</v>
      </c>
      <c r="K261" s="227">
        <v>2000000</v>
      </c>
      <c r="L261" s="227">
        <v>500000</v>
      </c>
      <c r="M261" s="227">
        <v>0</v>
      </c>
      <c r="N261" s="227">
        <v>0</v>
      </c>
      <c r="O261" s="227">
        <v>2000000</v>
      </c>
      <c r="P261" s="227">
        <v>0</v>
      </c>
      <c r="Q261" s="227">
        <v>0</v>
      </c>
      <c r="R261" s="227">
        <v>0</v>
      </c>
      <c r="S261" s="227">
        <v>1000000</v>
      </c>
      <c r="T261" s="227">
        <v>0</v>
      </c>
      <c r="U261" s="227">
        <v>0</v>
      </c>
      <c r="V261" s="227">
        <v>0</v>
      </c>
      <c r="W261" s="227">
        <v>0</v>
      </c>
      <c r="X261" s="227">
        <v>0</v>
      </c>
      <c r="Y261" s="227">
        <v>0</v>
      </c>
      <c r="Z261" s="227">
        <v>0</v>
      </c>
      <c r="AA261" s="227">
        <v>0</v>
      </c>
      <c r="AB261" s="227">
        <v>0</v>
      </c>
      <c r="AC261" s="227">
        <v>0</v>
      </c>
      <c r="AD261" s="227">
        <v>0</v>
      </c>
      <c r="AE261" s="227">
        <v>0</v>
      </c>
      <c r="AF261" s="227">
        <v>0</v>
      </c>
      <c r="AG261" s="227">
        <v>0</v>
      </c>
      <c r="AH261" s="227">
        <v>0</v>
      </c>
      <c r="AI261" s="227">
        <v>0</v>
      </c>
      <c r="AJ261" s="227">
        <v>0</v>
      </c>
      <c r="AK261" s="227">
        <v>0</v>
      </c>
      <c r="AL261" s="227">
        <v>0</v>
      </c>
      <c r="AM261" s="227">
        <v>0</v>
      </c>
      <c r="AN261" s="227">
        <v>0</v>
      </c>
      <c r="AO261" s="227">
        <v>0</v>
      </c>
      <c r="AP261" s="227">
        <v>0</v>
      </c>
      <c r="AQ261" s="227">
        <v>0</v>
      </c>
      <c r="AR261" s="227">
        <v>0</v>
      </c>
      <c r="AS261" s="227">
        <v>0</v>
      </c>
      <c r="AT261" s="227">
        <v>0</v>
      </c>
      <c r="AU261" s="227">
        <v>0</v>
      </c>
      <c r="AV261" s="227">
        <v>0</v>
      </c>
      <c r="AW261" s="227">
        <v>0</v>
      </c>
      <c r="AX261" s="227">
        <v>0</v>
      </c>
      <c r="AY261" s="227">
        <v>0</v>
      </c>
      <c r="AZ261" s="227">
        <v>0</v>
      </c>
      <c r="BA261" s="227">
        <v>0</v>
      </c>
    </row>
    <row r="262" spans="1:53">
      <c r="A262" s="227" t="s">
        <v>1304</v>
      </c>
      <c r="B262" s="227">
        <v>0</v>
      </c>
      <c r="C262" s="227">
        <v>0</v>
      </c>
      <c r="D262" s="227">
        <v>0</v>
      </c>
      <c r="E262" s="227">
        <v>0</v>
      </c>
      <c r="F262" s="227">
        <v>0</v>
      </c>
      <c r="G262" s="227">
        <v>1000000</v>
      </c>
      <c r="H262" s="227">
        <v>0</v>
      </c>
      <c r="I262" s="227">
        <v>0</v>
      </c>
      <c r="J262" s="227">
        <v>0</v>
      </c>
      <c r="K262" s="227">
        <v>2000000</v>
      </c>
      <c r="L262" s="227">
        <v>500000</v>
      </c>
      <c r="M262" s="227">
        <v>0</v>
      </c>
      <c r="N262" s="227">
        <v>0</v>
      </c>
      <c r="O262" s="227">
        <v>2000000</v>
      </c>
      <c r="P262" s="227">
        <v>0</v>
      </c>
      <c r="Q262" s="227">
        <v>0</v>
      </c>
      <c r="R262" s="227">
        <v>0</v>
      </c>
      <c r="S262" s="227">
        <v>1000000</v>
      </c>
      <c r="T262" s="227">
        <v>0</v>
      </c>
      <c r="U262" s="227">
        <v>0</v>
      </c>
      <c r="V262" s="227">
        <v>0</v>
      </c>
      <c r="W262" s="227">
        <v>0</v>
      </c>
      <c r="X262" s="227">
        <v>0</v>
      </c>
      <c r="Y262" s="227">
        <v>0</v>
      </c>
      <c r="Z262" s="227">
        <v>0</v>
      </c>
      <c r="AA262" s="227">
        <v>0</v>
      </c>
      <c r="AB262" s="227">
        <v>0</v>
      </c>
      <c r="AC262" s="227">
        <v>0</v>
      </c>
      <c r="AD262" s="227">
        <v>0</v>
      </c>
      <c r="AE262" s="227">
        <v>0</v>
      </c>
      <c r="AF262" s="227">
        <v>0</v>
      </c>
      <c r="AG262" s="227">
        <v>0</v>
      </c>
      <c r="AH262" s="227">
        <v>0</v>
      </c>
      <c r="AI262" s="227">
        <v>0</v>
      </c>
      <c r="AJ262" s="227">
        <v>0</v>
      </c>
      <c r="AK262" s="227">
        <v>0</v>
      </c>
      <c r="AL262" s="227">
        <v>0</v>
      </c>
      <c r="AM262" s="227">
        <v>0</v>
      </c>
      <c r="AN262" s="227">
        <v>0</v>
      </c>
      <c r="AO262" s="227">
        <v>0</v>
      </c>
      <c r="AP262" s="227">
        <v>0</v>
      </c>
      <c r="AQ262" s="227">
        <v>0</v>
      </c>
      <c r="AR262" s="227">
        <v>0</v>
      </c>
      <c r="AS262" s="227">
        <v>0</v>
      </c>
      <c r="AT262" s="227">
        <v>0</v>
      </c>
      <c r="AU262" s="227">
        <v>0</v>
      </c>
      <c r="AV262" s="227">
        <v>0</v>
      </c>
      <c r="AW262" s="227">
        <v>0</v>
      </c>
      <c r="AX262" s="227">
        <v>0</v>
      </c>
      <c r="AY262" s="227">
        <v>0</v>
      </c>
      <c r="AZ262" s="227">
        <v>0</v>
      </c>
      <c r="BA262" s="227">
        <v>0</v>
      </c>
    </row>
    <row r="263" spans="1:53">
      <c r="A263" s="227" t="s">
        <v>1130</v>
      </c>
      <c r="B263" s="227">
        <v>24000000</v>
      </c>
      <c r="C263" s="227">
        <v>17000000</v>
      </c>
      <c r="D263" s="227">
        <v>5000000</v>
      </c>
      <c r="E263" s="227">
        <v>0</v>
      </c>
      <c r="F263" s="227">
        <v>2000000</v>
      </c>
      <c r="G263" s="227">
        <v>2000000</v>
      </c>
      <c r="H263" s="227">
        <v>2000000</v>
      </c>
      <c r="I263" s="227">
        <v>0</v>
      </c>
      <c r="J263" s="227">
        <v>3000000</v>
      </c>
      <c r="K263" s="227">
        <v>3000000</v>
      </c>
      <c r="L263" s="227">
        <v>0</v>
      </c>
      <c r="M263" s="227">
        <v>0</v>
      </c>
      <c r="N263" s="227">
        <v>16307475</v>
      </c>
      <c r="O263" s="227">
        <v>7307475</v>
      </c>
      <c r="P263" s="227">
        <v>6653737</v>
      </c>
      <c r="Q263" s="227">
        <v>6653737</v>
      </c>
      <c r="R263" s="227">
        <v>41153737.5</v>
      </c>
      <c r="S263" s="227">
        <v>34653738</v>
      </c>
      <c r="T263" s="227">
        <v>0</v>
      </c>
      <c r="U263" s="227">
        <v>0</v>
      </c>
      <c r="V263" s="227">
        <v>21500000</v>
      </c>
      <c r="W263" s="227">
        <v>0</v>
      </c>
      <c r="X263" s="227">
        <v>0</v>
      </c>
      <c r="Y263" s="227">
        <v>0</v>
      </c>
      <c r="Z263" s="227">
        <v>21600400</v>
      </c>
      <c r="AA263" s="227">
        <v>21600400</v>
      </c>
      <c r="AB263" s="227">
        <v>21600400</v>
      </c>
      <c r="AC263" s="227">
        <v>0</v>
      </c>
      <c r="AD263" s="227">
        <v>7812480</v>
      </c>
      <c r="AE263" s="227">
        <v>3812480</v>
      </c>
      <c r="AF263" s="227">
        <v>3812480</v>
      </c>
      <c r="AG263" s="227">
        <v>3812480</v>
      </c>
      <c r="AH263" s="227">
        <v>0</v>
      </c>
      <c r="AI263" s="227">
        <v>3230126</v>
      </c>
      <c r="AJ263" s="227">
        <v>1373250</v>
      </c>
      <c r="AK263" s="227">
        <v>0</v>
      </c>
      <c r="AL263" s="227">
        <v>0</v>
      </c>
      <c r="AM263" s="227">
        <v>0</v>
      </c>
      <c r="AN263" s="227">
        <v>0</v>
      </c>
      <c r="AO263" s="227">
        <v>0</v>
      </c>
      <c r="AP263" s="227">
        <v>0</v>
      </c>
      <c r="AQ263" s="227">
        <v>0</v>
      </c>
      <c r="AR263" s="227">
        <v>0</v>
      </c>
      <c r="AS263" s="227">
        <v>0</v>
      </c>
      <c r="AT263" s="227">
        <v>8535115.7699999996</v>
      </c>
      <c r="AU263" s="227">
        <v>8535116</v>
      </c>
      <c r="AV263" s="227">
        <v>8535116</v>
      </c>
      <c r="AW263" s="227">
        <v>0</v>
      </c>
      <c r="AX263" s="227">
        <v>0</v>
      </c>
      <c r="AY263" s="227">
        <v>0</v>
      </c>
      <c r="AZ263" s="227">
        <v>0</v>
      </c>
      <c r="BA263" s="227">
        <v>0</v>
      </c>
    </row>
    <row r="264" spans="1:53">
      <c r="A264" s="227" t="s">
        <v>1133</v>
      </c>
      <c r="B264" s="227">
        <v>24000000</v>
      </c>
      <c r="C264" s="227">
        <v>17000000</v>
      </c>
      <c r="D264" s="227">
        <v>5000000</v>
      </c>
      <c r="E264" s="227">
        <v>0</v>
      </c>
      <c r="F264" s="227">
        <v>2000000</v>
      </c>
      <c r="G264" s="227">
        <v>2000000</v>
      </c>
      <c r="H264" s="227">
        <v>2000000</v>
      </c>
      <c r="I264" s="227">
        <v>0</v>
      </c>
      <c r="J264" s="227">
        <v>3000000</v>
      </c>
      <c r="K264" s="227">
        <v>3000000</v>
      </c>
      <c r="L264" s="227">
        <v>0</v>
      </c>
      <c r="M264" s="227">
        <v>0</v>
      </c>
      <c r="N264" s="227">
        <v>16307475</v>
      </c>
      <c r="O264" s="227">
        <v>7307475</v>
      </c>
      <c r="P264" s="227">
        <v>6653737</v>
      </c>
      <c r="Q264" s="227">
        <v>6653737</v>
      </c>
      <c r="R264" s="227">
        <v>41153737.5</v>
      </c>
      <c r="S264" s="227">
        <v>34653738</v>
      </c>
      <c r="T264" s="227">
        <v>0</v>
      </c>
      <c r="U264" s="227">
        <v>0</v>
      </c>
      <c r="V264" s="227">
        <v>21500000</v>
      </c>
      <c r="W264" s="227">
        <v>0</v>
      </c>
      <c r="X264" s="227">
        <v>0</v>
      </c>
      <c r="Y264" s="227">
        <v>0</v>
      </c>
      <c r="Z264" s="227">
        <v>21600400</v>
      </c>
      <c r="AA264" s="227">
        <v>21600400</v>
      </c>
      <c r="AB264" s="227">
        <v>21600400</v>
      </c>
      <c r="AC264" s="227">
        <v>0</v>
      </c>
      <c r="AD264" s="227">
        <v>7812480</v>
      </c>
      <c r="AE264" s="227">
        <v>3812480</v>
      </c>
      <c r="AF264" s="227">
        <v>3812480</v>
      </c>
      <c r="AG264" s="227">
        <v>3812480</v>
      </c>
      <c r="AH264" s="227">
        <v>0</v>
      </c>
      <c r="AI264" s="227">
        <v>3230126</v>
      </c>
      <c r="AJ264" s="227">
        <v>1373250</v>
      </c>
      <c r="AK264" s="227">
        <v>0</v>
      </c>
      <c r="AL264" s="227">
        <v>0</v>
      </c>
      <c r="AM264" s="227">
        <v>0</v>
      </c>
      <c r="AN264" s="227">
        <v>0</v>
      </c>
      <c r="AO264" s="227">
        <v>0</v>
      </c>
      <c r="AP264" s="227">
        <v>0</v>
      </c>
      <c r="AQ264" s="227">
        <v>0</v>
      </c>
      <c r="AR264" s="227">
        <v>0</v>
      </c>
      <c r="AS264" s="227">
        <v>0</v>
      </c>
      <c r="AT264" s="227">
        <v>8535115.7699999996</v>
      </c>
      <c r="AU264" s="227">
        <v>8535116</v>
      </c>
      <c r="AV264" s="227">
        <v>8535116</v>
      </c>
      <c r="AW264" s="227">
        <v>0</v>
      </c>
      <c r="AX264" s="227">
        <v>0</v>
      </c>
      <c r="AY264" s="227">
        <v>0</v>
      </c>
      <c r="AZ264" s="227">
        <v>0</v>
      </c>
      <c r="BA264" s="227">
        <v>0</v>
      </c>
    </row>
    <row r="265" spans="1:53">
      <c r="A265" s="227" t="s">
        <v>1134</v>
      </c>
      <c r="B265" s="227">
        <v>24000000</v>
      </c>
      <c r="C265" s="227">
        <v>5000000</v>
      </c>
      <c r="D265" s="227">
        <v>0</v>
      </c>
      <c r="E265" s="227">
        <v>0</v>
      </c>
      <c r="F265" s="227">
        <v>2000000</v>
      </c>
      <c r="G265" s="227">
        <v>2000000</v>
      </c>
      <c r="H265" s="227">
        <v>2000000</v>
      </c>
      <c r="I265" s="227">
        <v>0</v>
      </c>
      <c r="J265" s="227">
        <v>0</v>
      </c>
      <c r="K265" s="227">
        <v>0</v>
      </c>
      <c r="L265" s="227">
        <v>0</v>
      </c>
      <c r="M265" s="227">
        <v>0</v>
      </c>
      <c r="N265" s="227">
        <v>16307475</v>
      </c>
      <c r="O265" s="227">
        <v>0</v>
      </c>
      <c r="P265" s="227">
        <v>0</v>
      </c>
      <c r="Q265" s="227">
        <v>0</v>
      </c>
      <c r="R265" s="227">
        <v>0</v>
      </c>
      <c r="S265" s="227">
        <v>0</v>
      </c>
      <c r="T265" s="227">
        <v>0</v>
      </c>
      <c r="U265" s="227">
        <v>0</v>
      </c>
      <c r="V265" s="227">
        <v>0</v>
      </c>
      <c r="W265" s="227">
        <v>0</v>
      </c>
      <c r="X265" s="227">
        <v>0</v>
      </c>
      <c r="Y265" s="227">
        <v>0</v>
      </c>
      <c r="Z265" s="227">
        <v>0</v>
      </c>
      <c r="AA265" s="227">
        <v>0</v>
      </c>
      <c r="AB265" s="227">
        <v>0</v>
      </c>
      <c r="AC265" s="227">
        <v>0</v>
      </c>
      <c r="AD265" s="227">
        <v>0</v>
      </c>
      <c r="AE265" s="227">
        <v>0</v>
      </c>
      <c r="AF265" s="227">
        <v>0</v>
      </c>
      <c r="AG265" s="227">
        <v>3812480</v>
      </c>
      <c r="AH265" s="227">
        <v>0</v>
      </c>
      <c r="AI265" s="227">
        <v>3230126</v>
      </c>
      <c r="AJ265" s="227">
        <v>1373250</v>
      </c>
      <c r="AK265" s="227">
        <v>0</v>
      </c>
      <c r="AL265" s="227">
        <v>0</v>
      </c>
      <c r="AM265" s="227">
        <v>0</v>
      </c>
      <c r="AN265" s="227">
        <v>0</v>
      </c>
      <c r="AO265" s="227">
        <v>0</v>
      </c>
      <c r="AP265" s="227">
        <v>0</v>
      </c>
      <c r="AQ265" s="227">
        <v>0</v>
      </c>
      <c r="AR265" s="227">
        <v>0</v>
      </c>
      <c r="AS265" s="227">
        <v>0</v>
      </c>
      <c r="AT265" s="227">
        <v>0</v>
      </c>
      <c r="AU265" s="227">
        <v>0</v>
      </c>
      <c r="AV265" s="227">
        <v>0</v>
      </c>
      <c r="AW265" s="227">
        <v>0</v>
      </c>
      <c r="AX265" s="227">
        <v>0</v>
      </c>
      <c r="AY265" s="227">
        <v>0</v>
      </c>
      <c r="AZ265" s="227">
        <v>0</v>
      </c>
      <c r="BA265" s="227">
        <v>0</v>
      </c>
    </row>
    <row r="266" spans="1:53">
      <c r="A266" s="227" t="s">
        <v>1135</v>
      </c>
      <c r="B266" s="227">
        <v>0</v>
      </c>
      <c r="C266" s="227">
        <v>12000000</v>
      </c>
      <c r="D266" s="227">
        <v>0</v>
      </c>
      <c r="E266" s="227">
        <v>0</v>
      </c>
      <c r="F266" s="227">
        <v>0</v>
      </c>
      <c r="G266" s="227">
        <v>0</v>
      </c>
      <c r="H266" s="227">
        <v>0</v>
      </c>
      <c r="I266" s="227">
        <v>0</v>
      </c>
      <c r="J266" s="227">
        <v>0</v>
      </c>
      <c r="K266" s="227">
        <v>0</v>
      </c>
      <c r="L266" s="227">
        <v>0</v>
      </c>
      <c r="M266" s="227">
        <v>0</v>
      </c>
      <c r="N266" s="227">
        <v>0</v>
      </c>
      <c r="O266" s="227">
        <v>0</v>
      </c>
      <c r="P266" s="227">
        <v>0</v>
      </c>
      <c r="Q266" s="227">
        <v>0</v>
      </c>
      <c r="R266" s="227">
        <v>0</v>
      </c>
      <c r="S266" s="227">
        <v>0</v>
      </c>
      <c r="T266" s="227">
        <v>0</v>
      </c>
      <c r="U266" s="227">
        <v>0</v>
      </c>
      <c r="V266" s="227">
        <v>0</v>
      </c>
      <c r="W266" s="227">
        <v>0</v>
      </c>
      <c r="X266" s="227">
        <v>0</v>
      </c>
      <c r="Y266" s="227">
        <v>0</v>
      </c>
      <c r="Z266" s="227">
        <v>0</v>
      </c>
      <c r="AA266" s="227">
        <v>0</v>
      </c>
      <c r="AB266" s="227">
        <v>0</v>
      </c>
      <c r="AC266" s="227">
        <v>0</v>
      </c>
      <c r="AD266" s="227">
        <v>0</v>
      </c>
      <c r="AE266" s="227">
        <v>0</v>
      </c>
      <c r="AF266" s="227">
        <v>0</v>
      </c>
      <c r="AG266" s="227">
        <v>0</v>
      </c>
      <c r="AH266" s="227">
        <v>0</v>
      </c>
      <c r="AI266" s="227">
        <v>0</v>
      </c>
      <c r="AJ266" s="227">
        <v>0</v>
      </c>
      <c r="AK266" s="227">
        <v>0</v>
      </c>
      <c r="AL266" s="227">
        <v>0</v>
      </c>
      <c r="AM266" s="227">
        <v>0</v>
      </c>
      <c r="AN266" s="227">
        <v>0</v>
      </c>
      <c r="AO266" s="227">
        <v>0</v>
      </c>
      <c r="AP266" s="227">
        <v>0</v>
      </c>
      <c r="AQ266" s="227">
        <v>0</v>
      </c>
      <c r="AR266" s="227">
        <v>0</v>
      </c>
      <c r="AS266" s="227">
        <v>0</v>
      </c>
      <c r="AT266" s="227">
        <v>0</v>
      </c>
      <c r="AU266" s="227">
        <v>0</v>
      </c>
      <c r="AV266" s="227">
        <v>0</v>
      </c>
      <c r="AW266" s="227">
        <v>0</v>
      </c>
      <c r="AX266" s="227">
        <v>0</v>
      </c>
      <c r="AY266" s="227">
        <v>0</v>
      </c>
      <c r="AZ266" s="227">
        <v>0</v>
      </c>
      <c r="BA266" s="227">
        <v>0</v>
      </c>
    </row>
    <row r="267" spans="1:53">
      <c r="A267" s="227" t="s">
        <v>1305</v>
      </c>
      <c r="B267" s="227">
        <v>0</v>
      </c>
      <c r="C267" s="227">
        <v>0</v>
      </c>
      <c r="D267" s="227">
        <v>5000000</v>
      </c>
      <c r="E267" s="227">
        <v>0</v>
      </c>
      <c r="F267" s="227">
        <v>0</v>
      </c>
      <c r="G267" s="227">
        <v>0</v>
      </c>
      <c r="H267" s="227">
        <v>0</v>
      </c>
      <c r="I267" s="227">
        <v>0</v>
      </c>
      <c r="J267" s="227">
        <v>3000000</v>
      </c>
      <c r="K267" s="227">
        <v>3000000</v>
      </c>
      <c r="L267" s="227">
        <v>0</v>
      </c>
      <c r="M267" s="227">
        <v>0</v>
      </c>
      <c r="N267" s="227">
        <v>0</v>
      </c>
      <c r="O267" s="227">
        <v>7307475</v>
      </c>
      <c r="P267" s="227">
        <v>6653737</v>
      </c>
      <c r="Q267" s="227">
        <v>6653737</v>
      </c>
      <c r="R267" s="227">
        <v>41153737.5</v>
      </c>
      <c r="S267" s="227">
        <v>34653738</v>
      </c>
      <c r="T267" s="227">
        <v>0</v>
      </c>
      <c r="U267" s="227">
        <v>0</v>
      </c>
      <c r="V267" s="227">
        <v>21500000</v>
      </c>
      <c r="W267" s="227">
        <v>0</v>
      </c>
      <c r="X267" s="227">
        <v>0</v>
      </c>
      <c r="Y267" s="227">
        <v>0</v>
      </c>
      <c r="Z267" s="227">
        <v>21600400</v>
      </c>
      <c r="AA267" s="227">
        <v>21600400</v>
      </c>
      <c r="AB267" s="227">
        <v>21600400</v>
      </c>
      <c r="AC267" s="227">
        <v>0</v>
      </c>
      <c r="AD267" s="227">
        <v>7812480</v>
      </c>
      <c r="AE267" s="227">
        <v>3812480</v>
      </c>
      <c r="AF267" s="227">
        <v>3812480</v>
      </c>
      <c r="AG267" s="227">
        <v>0</v>
      </c>
      <c r="AH267" s="227">
        <v>0</v>
      </c>
      <c r="AI267" s="227">
        <v>0</v>
      </c>
      <c r="AJ267" s="227">
        <v>0</v>
      </c>
      <c r="AK267" s="227">
        <v>0</v>
      </c>
      <c r="AL267" s="227">
        <v>0</v>
      </c>
      <c r="AM267" s="227">
        <v>0</v>
      </c>
      <c r="AN267" s="227">
        <v>0</v>
      </c>
      <c r="AO267" s="227">
        <v>0</v>
      </c>
      <c r="AP267" s="227">
        <v>0</v>
      </c>
      <c r="AQ267" s="227">
        <v>0</v>
      </c>
      <c r="AR267" s="227">
        <v>0</v>
      </c>
      <c r="AS267" s="227">
        <v>0</v>
      </c>
      <c r="AT267" s="227">
        <v>8535115.7699999996</v>
      </c>
      <c r="AU267" s="227">
        <v>8535116</v>
      </c>
      <c r="AV267" s="227">
        <v>8535116</v>
      </c>
      <c r="AW267" s="227">
        <v>0</v>
      </c>
      <c r="AX267" s="227">
        <v>0</v>
      </c>
      <c r="AY267" s="227">
        <v>0</v>
      </c>
      <c r="AZ267" s="227">
        <v>0</v>
      </c>
      <c r="BA267" s="227">
        <v>0</v>
      </c>
    </row>
    <row r="268" spans="1:53">
      <c r="A268" s="227" t="s">
        <v>1137</v>
      </c>
      <c r="B268" s="227">
        <v>-24828560</v>
      </c>
      <c r="C268" s="227">
        <v>-9514280</v>
      </c>
      <c r="D268" s="227">
        <v>-8114280</v>
      </c>
      <c r="E268" s="227">
        <v>0</v>
      </c>
      <c r="F268" s="227">
        <v>-11153580</v>
      </c>
      <c r="G268" s="227">
        <v>-9189300</v>
      </c>
      <c r="H268" s="227">
        <v>-7789300</v>
      </c>
      <c r="I268" s="227">
        <v>0</v>
      </c>
      <c r="J268" s="227">
        <v>-2887953.86</v>
      </c>
      <c r="K268" s="227">
        <v>-2857954</v>
      </c>
      <c r="L268" s="227">
        <v>-2857954</v>
      </c>
      <c r="M268" s="227">
        <v>-2584880</v>
      </c>
      <c r="N268" s="227">
        <v>-2190460.73</v>
      </c>
      <c r="O268" s="227">
        <v>-1947386</v>
      </c>
      <c r="P268" s="227">
        <v>-1293830</v>
      </c>
      <c r="Q268" s="227">
        <v>-9853556</v>
      </c>
      <c r="R268" s="227">
        <v>-7699136.0499999998</v>
      </c>
      <c r="S268" s="227">
        <v>-5550187</v>
      </c>
      <c r="T268" s="227">
        <v>0</v>
      </c>
      <c r="U268" s="227">
        <v>-653556</v>
      </c>
      <c r="V268" s="227">
        <v>-2392022.73</v>
      </c>
      <c r="W268" s="227">
        <v>-243074</v>
      </c>
      <c r="X268" s="227">
        <v>-243074</v>
      </c>
      <c r="Y268" s="227">
        <v>0</v>
      </c>
      <c r="Z268" s="227">
        <v>-5370463.29</v>
      </c>
      <c r="AA268" s="227">
        <v>-2743074</v>
      </c>
      <c r="AB268" s="227">
        <v>-2743074</v>
      </c>
      <c r="AC268" s="227">
        <v>-6500000</v>
      </c>
      <c r="AD268" s="227">
        <v>-8485647.7300000004</v>
      </c>
      <c r="AE268" s="227">
        <v>-8242574</v>
      </c>
      <c r="AF268" s="227">
        <v>-4242574</v>
      </c>
      <c r="AG268" s="227">
        <v>0</v>
      </c>
      <c r="AH268" s="227">
        <v>-1487271.73</v>
      </c>
      <c r="AI268" s="227">
        <v>-5243074</v>
      </c>
      <c r="AJ268" s="227">
        <v>-243074</v>
      </c>
      <c r="AK268" s="227">
        <v>0</v>
      </c>
      <c r="AL268" s="227">
        <v>-12850581.6</v>
      </c>
      <c r="AM268" s="227">
        <v>-4243074</v>
      </c>
      <c r="AN268" s="227">
        <v>-243074</v>
      </c>
      <c r="AO268" s="227">
        <v>0</v>
      </c>
      <c r="AP268" s="227">
        <v>-486147.73</v>
      </c>
      <c r="AQ268" s="227">
        <v>-243074</v>
      </c>
      <c r="AR268" s="227">
        <v>-243074</v>
      </c>
      <c r="AS268" s="227">
        <v>0</v>
      </c>
      <c r="AT268" s="227">
        <v>-7171664.21</v>
      </c>
      <c r="AU268" s="227">
        <v>-6928590</v>
      </c>
      <c r="AV268" s="227">
        <v>-3501491</v>
      </c>
      <c r="AW268" s="227">
        <v>0</v>
      </c>
      <c r="AX268" s="227">
        <v>-3500000</v>
      </c>
      <c r="AY268" s="227">
        <v>-3500000</v>
      </c>
      <c r="AZ268" s="227">
        <v>-3500000</v>
      </c>
      <c r="BA268" s="227">
        <v>-3500000</v>
      </c>
    </row>
    <row r="269" spans="1:53">
      <c r="A269" s="227" t="s">
        <v>1138</v>
      </c>
      <c r="B269" s="227">
        <v>0</v>
      </c>
      <c r="C269" s="227">
        <v>0</v>
      </c>
      <c r="D269" s="227">
        <v>0</v>
      </c>
      <c r="E269" s="227">
        <v>0</v>
      </c>
      <c r="F269" s="227">
        <v>0</v>
      </c>
      <c r="G269" s="227">
        <v>0</v>
      </c>
      <c r="H269" s="227">
        <v>0</v>
      </c>
      <c r="I269" s="227">
        <v>0</v>
      </c>
      <c r="J269" s="227">
        <v>0</v>
      </c>
      <c r="K269" s="227">
        <v>0</v>
      </c>
      <c r="L269" s="227">
        <v>0</v>
      </c>
      <c r="M269" s="227">
        <v>0</v>
      </c>
      <c r="N269" s="227">
        <v>0</v>
      </c>
      <c r="O269" s="227">
        <v>0</v>
      </c>
      <c r="P269" s="227">
        <v>0</v>
      </c>
      <c r="Q269" s="227">
        <v>0</v>
      </c>
      <c r="R269" s="227">
        <v>0</v>
      </c>
      <c r="S269" s="227">
        <v>0</v>
      </c>
      <c r="T269" s="227">
        <v>0</v>
      </c>
      <c r="U269" s="227">
        <v>0</v>
      </c>
      <c r="V269" s="227">
        <v>0</v>
      </c>
      <c r="W269" s="227">
        <v>0</v>
      </c>
      <c r="X269" s="227">
        <v>0</v>
      </c>
      <c r="Y269" s="227">
        <v>0</v>
      </c>
      <c r="Z269" s="227">
        <v>0</v>
      </c>
      <c r="AA269" s="227">
        <v>0</v>
      </c>
      <c r="AB269" s="227">
        <v>0</v>
      </c>
      <c r="AC269" s="227">
        <v>-4000000</v>
      </c>
      <c r="AD269" s="227">
        <v>0</v>
      </c>
      <c r="AE269" s="227">
        <v>0</v>
      </c>
      <c r="AF269" s="227">
        <v>0</v>
      </c>
      <c r="AG269" s="227">
        <v>0</v>
      </c>
      <c r="AH269" s="227">
        <v>0</v>
      </c>
      <c r="AI269" s="227">
        <v>0</v>
      </c>
      <c r="AJ269" s="227">
        <v>0</v>
      </c>
      <c r="AK269" s="227">
        <v>0</v>
      </c>
      <c r="AL269" s="227">
        <v>0</v>
      </c>
      <c r="AM269" s="227">
        <v>0</v>
      </c>
      <c r="AN269" s="227">
        <v>0</v>
      </c>
      <c r="AO269" s="227">
        <v>0</v>
      </c>
      <c r="AP269" s="227">
        <v>0</v>
      </c>
      <c r="AQ269" s="227">
        <v>0</v>
      </c>
      <c r="AR269" s="227">
        <v>0</v>
      </c>
      <c r="AS269" s="227">
        <v>0</v>
      </c>
      <c r="AT269" s="227">
        <v>0</v>
      </c>
      <c r="AU269" s="227">
        <v>0</v>
      </c>
      <c r="AV269" s="227">
        <v>0</v>
      </c>
      <c r="AW269" s="227">
        <v>0</v>
      </c>
      <c r="AX269" s="227">
        <v>0</v>
      </c>
      <c r="AY269" s="227">
        <v>0</v>
      </c>
      <c r="AZ269" s="227">
        <v>0</v>
      </c>
      <c r="BA269" s="227">
        <v>0</v>
      </c>
    </row>
    <row r="270" spans="1:53">
      <c r="A270" s="227" t="s">
        <v>1139</v>
      </c>
      <c r="B270" s="227">
        <v>0</v>
      </c>
      <c r="C270" s="227">
        <v>0</v>
      </c>
      <c r="D270" s="227">
        <v>0</v>
      </c>
      <c r="E270" s="227">
        <v>0</v>
      </c>
      <c r="F270" s="227">
        <v>0</v>
      </c>
      <c r="G270" s="227">
        <v>0</v>
      </c>
      <c r="H270" s="227">
        <v>0</v>
      </c>
      <c r="I270" s="227">
        <v>0</v>
      </c>
      <c r="J270" s="227">
        <v>0</v>
      </c>
      <c r="K270" s="227">
        <v>0</v>
      </c>
      <c r="L270" s="227">
        <v>0</v>
      </c>
      <c r="M270" s="227">
        <v>0</v>
      </c>
      <c r="N270" s="227">
        <v>0</v>
      </c>
      <c r="O270" s="227">
        <v>0</v>
      </c>
      <c r="P270" s="227">
        <v>0</v>
      </c>
      <c r="Q270" s="227">
        <v>0</v>
      </c>
      <c r="R270" s="227">
        <v>0</v>
      </c>
      <c r="S270" s="227">
        <v>0</v>
      </c>
      <c r="T270" s="227">
        <v>0</v>
      </c>
      <c r="U270" s="227">
        <v>0</v>
      </c>
      <c r="V270" s="227">
        <v>0</v>
      </c>
      <c r="W270" s="227">
        <v>0</v>
      </c>
      <c r="X270" s="227">
        <v>0</v>
      </c>
      <c r="Y270" s="227">
        <v>0</v>
      </c>
      <c r="Z270" s="227">
        <v>0</v>
      </c>
      <c r="AA270" s="227">
        <v>0</v>
      </c>
      <c r="AB270" s="227">
        <v>0</v>
      </c>
      <c r="AC270" s="227">
        <v>-4000000</v>
      </c>
      <c r="AD270" s="227">
        <v>0</v>
      </c>
      <c r="AE270" s="227">
        <v>0</v>
      </c>
      <c r="AF270" s="227">
        <v>0</v>
      </c>
      <c r="AG270" s="227">
        <v>0</v>
      </c>
      <c r="AH270" s="227">
        <v>0</v>
      </c>
      <c r="AI270" s="227">
        <v>0</v>
      </c>
      <c r="AJ270" s="227">
        <v>0</v>
      </c>
      <c r="AK270" s="227">
        <v>0</v>
      </c>
      <c r="AL270" s="227">
        <v>0</v>
      </c>
      <c r="AM270" s="227">
        <v>0</v>
      </c>
      <c r="AN270" s="227">
        <v>0</v>
      </c>
      <c r="AO270" s="227">
        <v>0</v>
      </c>
      <c r="AP270" s="227">
        <v>0</v>
      </c>
      <c r="AQ270" s="227">
        <v>0</v>
      </c>
      <c r="AR270" s="227">
        <v>0</v>
      </c>
      <c r="AS270" s="227">
        <v>0</v>
      </c>
      <c r="AT270" s="227">
        <v>0</v>
      </c>
      <c r="AU270" s="227">
        <v>0</v>
      </c>
      <c r="AV270" s="227">
        <v>0</v>
      </c>
      <c r="AW270" s="227">
        <v>0</v>
      </c>
      <c r="AX270" s="227">
        <v>0</v>
      </c>
      <c r="AY270" s="227">
        <v>0</v>
      </c>
      <c r="AZ270" s="227">
        <v>0</v>
      </c>
      <c r="BA270" s="227">
        <v>0</v>
      </c>
    </row>
    <row r="271" spans="1:53">
      <c r="A271" s="227" t="s">
        <v>1140</v>
      </c>
      <c r="B271" s="227">
        <v>-24828560</v>
      </c>
      <c r="C271" s="227">
        <v>-9514280</v>
      </c>
      <c r="D271" s="227">
        <v>-8114280</v>
      </c>
      <c r="E271" s="227">
        <v>0</v>
      </c>
      <c r="F271" s="227">
        <v>-11153580</v>
      </c>
      <c r="G271" s="227">
        <v>-9189300</v>
      </c>
      <c r="H271" s="227">
        <v>-7789300</v>
      </c>
      <c r="I271" s="227">
        <v>0</v>
      </c>
      <c r="J271" s="227">
        <v>-2887953.86</v>
      </c>
      <c r="K271" s="227">
        <v>-2857954</v>
      </c>
      <c r="L271" s="227">
        <v>-2857954</v>
      </c>
      <c r="M271" s="227">
        <v>-2584880</v>
      </c>
      <c r="N271" s="227">
        <v>-2190460.73</v>
      </c>
      <c r="O271" s="227">
        <v>-1947386</v>
      </c>
      <c r="P271" s="227">
        <v>-1293830</v>
      </c>
      <c r="Q271" s="227">
        <v>-9853556</v>
      </c>
      <c r="R271" s="227">
        <v>-7699136.0499999998</v>
      </c>
      <c r="S271" s="227">
        <v>-5550187</v>
      </c>
      <c r="T271" s="227">
        <v>0</v>
      </c>
      <c r="U271" s="227">
        <v>-653556</v>
      </c>
      <c r="V271" s="227">
        <v>-2392022.73</v>
      </c>
      <c r="W271" s="227">
        <v>-243074</v>
      </c>
      <c r="X271" s="227">
        <v>-243074</v>
      </c>
      <c r="Y271" s="227">
        <v>0</v>
      </c>
      <c r="Z271" s="227">
        <v>-5370463.29</v>
      </c>
      <c r="AA271" s="227">
        <v>-2743074</v>
      </c>
      <c r="AB271" s="227">
        <v>-2743074</v>
      </c>
      <c r="AC271" s="227">
        <v>-2500000</v>
      </c>
      <c r="AD271" s="227">
        <v>-8485647.7300000004</v>
      </c>
      <c r="AE271" s="227">
        <v>-8242574</v>
      </c>
      <c r="AF271" s="227">
        <v>-4242574</v>
      </c>
      <c r="AG271" s="227">
        <v>0</v>
      </c>
      <c r="AH271" s="227">
        <v>-1487271.73</v>
      </c>
      <c r="AI271" s="227">
        <v>-5243074</v>
      </c>
      <c r="AJ271" s="227">
        <v>-243074</v>
      </c>
      <c r="AK271" s="227">
        <v>0</v>
      </c>
      <c r="AL271" s="227">
        <v>-12850581.6</v>
      </c>
      <c r="AM271" s="227">
        <v>-4243074</v>
      </c>
      <c r="AN271" s="227">
        <v>-243074</v>
      </c>
      <c r="AO271" s="227">
        <v>0</v>
      </c>
      <c r="AP271" s="227">
        <v>-486147.73</v>
      </c>
      <c r="AQ271" s="227">
        <v>-243074</v>
      </c>
      <c r="AR271" s="227">
        <v>-243074</v>
      </c>
      <c r="AS271" s="227">
        <v>0</v>
      </c>
      <c r="AT271" s="227">
        <v>-7171664.21</v>
      </c>
      <c r="AU271" s="227">
        <v>-6928590</v>
      </c>
      <c r="AV271" s="227">
        <v>-3501491</v>
      </c>
      <c r="AW271" s="227">
        <v>0</v>
      </c>
      <c r="AX271" s="227">
        <v>-3500000</v>
      </c>
      <c r="AY271" s="227">
        <v>-3500000</v>
      </c>
      <c r="AZ271" s="227">
        <v>-3500000</v>
      </c>
      <c r="BA271" s="227">
        <v>-3500000</v>
      </c>
    </row>
    <row r="272" spans="1:53">
      <c r="A272" s="227" t="s">
        <v>1141</v>
      </c>
      <c r="B272" s="227">
        <v>-24828560</v>
      </c>
      <c r="C272" s="227">
        <v>-9514280</v>
      </c>
      <c r="D272" s="227">
        <v>0</v>
      </c>
      <c r="E272" s="227">
        <v>0</v>
      </c>
      <c r="F272" s="227">
        <v>-11153580</v>
      </c>
      <c r="G272" s="227">
        <v>-9189300</v>
      </c>
      <c r="H272" s="227">
        <v>-7789300</v>
      </c>
      <c r="I272" s="227">
        <v>0</v>
      </c>
      <c r="J272" s="227">
        <v>0</v>
      </c>
      <c r="K272" s="227">
        <v>0</v>
      </c>
      <c r="L272" s="227">
        <v>0</v>
      </c>
      <c r="M272" s="227">
        <v>0</v>
      </c>
      <c r="N272" s="227">
        <v>-2190460.73</v>
      </c>
      <c r="O272" s="227">
        <v>-1947386</v>
      </c>
      <c r="P272" s="227">
        <v>-1293830</v>
      </c>
      <c r="Q272" s="227">
        <v>-9200000</v>
      </c>
      <c r="R272" s="227">
        <v>-7699136.0499999998</v>
      </c>
      <c r="S272" s="227">
        <v>-5550187</v>
      </c>
      <c r="T272" s="227">
        <v>0</v>
      </c>
      <c r="U272" s="227">
        <v>-653556</v>
      </c>
      <c r="V272" s="227">
        <v>0</v>
      </c>
      <c r="W272" s="227">
        <v>0</v>
      </c>
      <c r="X272" s="227">
        <v>0</v>
      </c>
      <c r="Y272" s="227">
        <v>0</v>
      </c>
      <c r="Z272" s="227">
        <v>0</v>
      </c>
      <c r="AA272" s="227">
        <v>0</v>
      </c>
      <c r="AB272" s="227">
        <v>0</v>
      </c>
      <c r="AC272" s="227">
        <v>0</v>
      </c>
      <c r="AD272" s="227">
        <v>0</v>
      </c>
      <c r="AE272" s="227">
        <v>0</v>
      </c>
      <c r="AF272" s="227">
        <v>0</v>
      </c>
      <c r="AG272" s="227">
        <v>0</v>
      </c>
      <c r="AH272" s="227">
        <v>0</v>
      </c>
      <c r="AI272" s="227">
        <v>-5243074</v>
      </c>
      <c r="AJ272" s="227">
        <v>-243074</v>
      </c>
      <c r="AK272" s="227">
        <v>0</v>
      </c>
      <c r="AL272" s="227">
        <v>0</v>
      </c>
      <c r="AM272" s="227">
        <v>0</v>
      </c>
      <c r="AN272" s="227">
        <v>0</v>
      </c>
      <c r="AO272" s="227">
        <v>0</v>
      </c>
      <c r="AP272" s="227">
        <v>0</v>
      </c>
      <c r="AQ272" s="227">
        <v>0</v>
      </c>
      <c r="AR272" s="227">
        <v>0</v>
      </c>
      <c r="AS272" s="227">
        <v>0</v>
      </c>
      <c r="AT272" s="227">
        <v>0</v>
      </c>
      <c r="AU272" s="227">
        <v>0</v>
      </c>
      <c r="AV272" s="227">
        <v>0</v>
      </c>
      <c r="AW272" s="227">
        <v>0</v>
      </c>
      <c r="AX272" s="227">
        <v>-3500000</v>
      </c>
      <c r="AY272" s="227">
        <v>-3500000</v>
      </c>
      <c r="AZ272" s="227">
        <v>-3500000</v>
      </c>
      <c r="BA272" s="227">
        <v>-3500000</v>
      </c>
    </row>
    <row r="273" spans="1:53">
      <c r="A273" s="227" t="s">
        <v>1306</v>
      </c>
      <c r="B273" s="227">
        <v>0</v>
      </c>
      <c r="C273" s="227">
        <v>0</v>
      </c>
      <c r="D273" s="227">
        <v>-8114280</v>
      </c>
      <c r="E273" s="227">
        <v>0</v>
      </c>
      <c r="F273" s="227">
        <v>0</v>
      </c>
      <c r="G273" s="227">
        <v>0</v>
      </c>
      <c r="H273" s="227">
        <v>0</v>
      </c>
      <c r="I273" s="227">
        <v>0</v>
      </c>
      <c r="J273" s="227">
        <v>-2887953.86</v>
      </c>
      <c r="K273" s="227">
        <v>-2857954</v>
      </c>
      <c r="L273" s="227">
        <v>-2857954</v>
      </c>
      <c r="M273" s="227">
        <v>-2584880</v>
      </c>
      <c r="N273" s="227">
        <v>0</v>
      </c>
      <c r="O273" s="227">
        <v>0</v>
      </c>
      <c r="P273" s="227">
        <v>0</v>
      </c>
      <c r="Q273" s="227">
        <v>-653556</v>
      </c>
      <c r="R273" s="227">
        <v>0</v>
      </c>
      <c r="S273" s="227">
        <v>0</v>
      </c>
      <c r="T273" s="227">
        <v>0</v>
      </c>
      <c r="U273" s="227">
        <v>0</v>
      </c>
      <c r="V273" s="227">
        <v>-2392022.73</v>
      </c>
      <c r="W273" s="227">
        <v>-243074</v>
      </c>
      <c r="X273" s="227">
        <v>-243074</v>
      </c>
      <c r="Y273" s="227">
        <v>0</v>
      </c>
      <c r="Z273" s="227">
        <v>-5370463.29</v>
      </c>
      <c r="AA273" s="227">
        <v>-2743074</v>
      </c>
      <c r="AB273" s="227">
        <v>-2743074</v>
      </c>
      <c r="AC273" s="227">
        <v>-2500000</v>
      </c>
      <c r="AD273" s="227">
        <v>-8485647.7300000004</v>
      </c>
      <c r="AE273" s="227">
        <v>-8242574</v>
      </c>
      <c r="AF273" s="227">
        <v>-4242574</v>
      </c>
      <c r="AG273" s="227">
        <v>0</v>
      </c>
      <c r="AH273" s="227">
        <v>-1487271.73</v>
      </c>
      <c r="AI273" s="227">
        <v>0</v>
      </c>
      <c r="AJ273" s="227">
        <v>0</v>
      </c>
      <c r="AK273" s="227">
        <v>0</v>
      </c>
      <c r="AL273" s="227">
        <v>-12850581.6</v>
      </c>
      <c r="AM273" s="227">
        <v>-4243074</v>
      </c>
      <c r="AN273" s="227">
        <v>-243074</v>
      </c>
      <c r="AO273" s="227">
        <v>0</v>
      </c>
      <c r="AP273" s="227">
        <v>-486147.73</v>
      </c>
      <c r="AQ273" s="227">
        <v>-243074</v>
      </c>
      <c r="AR273" s="227">
        <v>-243074</v>
      </c>
      <c r="AS273" s="227">
        <v>0</v>
      </c>
      <c r="AT273" s="227">
        <v>-7171664.21</v>
      </c>
      <c r="AU273" s="227">
        <v>-6928590</v>
      </c>
      <c r="AV273" s="227">
        <v>-3501491</v>
      </c>
      <c r="AW273" s="227">
        <v>0</v>
      </c>
      <c r="AX273" s="227">
        <v>0</v>
      </c>
      <c r="AY273" s="227">
        <v>0</v>
      </c>
      <c r="AZ273" s="227">
        <v>0</v>
      </c>
      <c r="BA273" s="227">
        <v>0</v>
      </c>
    </row>
    <row r="274" spans="1:53">
      <c r="A274" s="227" t="s">
        <v>1143</v>
      </c>
      <c r="B274" s="227">
        <v>-11753609.77</v>
      </c>
      <c r="C274" s="227">
        <v>-8773771</v>
      </c>
      <c r="D274" s="227">
        <v>0</v>
      </c>
      <c r="E274" s="227">
        <v>0</v>
      </c>
      <c r="F274" s="227">
        <v>-56226.06</v>
      </c>
      <c r="G274" s="227">
        <v>-43382</v>
      </c>
      <c r="H274" s="227">
        <v>-29151</v>
      </c>
      <c r="I274" s="227">
        <v>-11658</v>
      </c>
      <c r="J274" s="227">
        <v>-55685.73</v>
      </c>
      <c r="K274" s="227">
        <v>-39240</v>
      </c>
      <c r="L274" s="227">
        <v>-25005</v>
      </c>
      <c r="M274" s="227">
        <v>-12119</v>
      </c>
      <c r="N274" s="227">
        <v>-56362.86</v>
      </c>
      <c r="O274" s="227">
        <v>-38471</v>
      </c>
      <c r="P274" s="227">
        <v>-24295</v>
      </c>
      <c r="Q274" s="227">
        <v>-11971</v>
      </c>
      <c r="R274" s="227">
        <v>-47303.99</v>
      </c>
      <c r="S274" s="227">
        <v>-33690</v>
      </c>
      <c r="T274" s="227">
        <v>-23595</v>
      </c>
      <c r="U274" s="227">
        <v>-10525</v>
      </c>
      <c r="V274" s="227">
        <v>-42625.07</v>
      </c>
      <c r="W274" s="227">
        <v>-24786</v>
      </c>
      <c r="X274" s="227">
        <v>-16426</v>
      </c>
      <c r="Y274" s="227">
        <v>-7717</v>
      </c>
      <c r="Z274" s="227">
        <v>-35511.07</v>
      </c>
      <c r="AA274" s="227">
        <v>-24086</v>
      </c>
      <c r="AB274" s="227">
        <v>-14566</v>
      </c>
      <c r="AC274" s="227">
        <v>-7387</v>
      </c>
      <c r="AD274" s="227">
        <v>-29829.88</v>
      </c>
      <c r="AE274" s="227">
        <v>-23130</v>
      </c>
      <c r="AF274" s="227">
        <v>-15176</v>
      </c>
      <c r="AG274" s="227">
        <v>-6954</v>
      </c>
      <c r="AH274" s="227">
        <v>-26470.97</v>
      </c>
      <c r="AI274" s="227">
        <v>-19230</v>
      </c>
      <c r="AJ274" s="227">
        <v>-13079</v>
      </c>
      <c r="AK274" s="227">
        <v>-6396</v>
      </c>
      <c r="AL274" s="227">
        <v>-22285.51</v>
      </c>
      <c r="AM274" s="227">
        <v>-15782</v>
      </c>
      <c r="AN274" s="227">
        <v>-10758</v>
      </c>
      <c r="AO274" s="227">
        <v>-5432</v>
      </c>
      <c r="AP274" s="227">
        <v>-24977.45</v>
      </c>
      <c r="AQ274" s="227">
        <v>-19681</v>
      </c>
      <c r="AR274" s="227">
        <v>-13902</v>
      </c>
      <c r="AS274" s="227">
        <v>-7287</v>
      </c>
      <c r="AT274" s="227">
        <v>-26197.66</v>
      </c>
      <c r="AU274" s="227">
        <v>-20470</v>
      </c>
      <c r="AV274" s="227">
        <v>-14661</v>
      </c>
      <c r="AW274" s="227">
        <v>0</v>
      </c>
      <c r="AX274" s="227">
        <v>0</v>
      </c>
      <c r="AY274" s="227">
        <v>0</v>
      </c>
      <c r="AZ274" s="227">
        <v>0</v>
      </c>
      <c r="BA274" s="227">
        <v>0</v>
      </c>
    </row>
    <row r="275" spans="1:53">
      <c r="A275" s="227" t="s">
        <v>1307</v>
      </c>
      <c r="B275" s="227">
        <v>0</v>
      </c>
      <c r="C275" s="227">
        <v>0</v>
      </c>
      <c r="D275" s="227">
        <v>0</v>
      </c>
      <c r="E275" s="227">
        <v>0</v>
      </c>
      <c r="F275" s="227">
        <v>0</v>
      </c>
      <c r="G275" s="227">
        <v>0</v>
      </c>
      <c r="H275" s="227">
        <v>0</v>
      </c>
      <c r="I275" s="227">
        <v>0</v>
      </c>
      <c r="J275" s="227">
        <v>0</v>
      </c>
      <c r="K275" s="227">
        <v>0</v>
      </c>
      <c r="L275" s="227">
        <v>0</v>
      </c>
      <c r="M275" s="227">
        <v>0</v>
      </c>
      <c r="N275" s="227">
        <v>0</v>
      </c>
      <c r="O275" s="227">
        <v>0</v>
      </c>
      <c r="P275" s="227">
        <v>0</v>
      </c>
      <c r="Q275" s="227">
        <v>0</v>
      </c>
      <c r="R275" s="227">
        <v>0</v>
      </c>
      <c r="S275" s="227">
        <v>0</v>
      </c>
      <c r="T275" s="227">
        <v>0</v>
      </c>
      <c r="U275" s="227">
        <v>0</v>
      </c>
      <c r="V275" s="227">
        <v>0</v>
      </c>
      <c r="W275" s="227">
        <v>0</v>
      </c>
      <c r="X275" s="227">
        <v>0</v>
      </c>
      <c r="Y275" s="227">
        <v>0</v>
      </c>
      <c r="Z275" s="227">
        <v>0</v>
      </c>
      <c r="AA275" s="227">
        <v>0</v>
      </c>
      <c r="AB275" s="227">
        <v>0</v>
      </c>
      <c r="AC275" s="227">
        <v>0</v>
      </c>
      <c r="AD275" s="227">
        <v>0</v>
      </c>
      <c r="AE275" s="227">
        <v>0</v>
      </c>
      <c r="AF275" s="227">
        <v>0</v>
      </c>
      <c r="AG275" s="227">
        <v>0</v>
      </c>
      <c r="AH275" s="227">
        <v>0</v>
      </c>
      <c r="AI275" s="227">
        <v>0</v>
      </c>
      <c r="AJ275" s="227">
        <v>0</v>
      </c>
      <c r="AK275" s="227">
        <v>0</v>
      </c>
      <c r="AL275" s="227">
        <v>0</v>
      </c>
      <c r="AM275" s="227">
        <v>0</v>
      </c>
      <c r="AN275" s="227">
        <v>0</v>
      </c>
      <c r="AO275" s="227">
        <v>0</v>
      </c>
      <c r="AP275" s="227">
        <v>0</v>
      </c>
      <c r="AQ275" s="227">
        <v>0</v>
      </c>
      <c r="AR275" s="227">
        <v>0</v>
      </c>
      <c r="AS275" s="227">
        <v>0</v>
      </c>
      <c r="AT275" s="227">
        <v>0</v>
      </c>
      <c r="AU275" s="227">
        <v>0</v>
      </c>
      <c r="AV275" s="227">
        <v>0</v>
      </c>
      <c r="AW275" s="227">
        <v>0</v>
      </c>
      <c r="AX275" s="227">
        <v>0</v>
      </c>
      <c r="AY275" s="227">
        <v>0</v>
      </c>
      <c r="AZ275" s="227">
        <v>0</v>
      </c>
      <c r="BA275" s="227">
        <v>-750000</v>
      </c>
    </row>
    <row r="276" spans="1:53">
      <c r="A276" s="227" t="s">
        <v>1144</v>
      </c>
      <c r="B276" s="227">
        <v>0</v>
      </c>
      <c r="C276" s="227">
        <v>0</v>
      </c>
      <c r="D276" s="227">
        <v>0</v>
      </c>
      <c r="E276" s="227">
        <v>0</v>
      </c>
      <c r="F276" s="227">
        <v>0</v>
      </c>
      <c r="G276" s="227">
        <v>0</v>
      </c>
      <c r="H276" s="227">
        <v>0</v>
      </c>
      <c r="I276" s="227">
        <v>0</v>
      </c>
      <c r="J276" s="227">
        <v>0.3</v>
      </c>
      <c r="K276" s="227">
        <v>0</v>
      </c>
      <c r="L276" s="227">
        <v>0</v>
      </c>
      <c r="M276" s="227">
        <v>0</v>
      </c>
      <c r="N276" s="227">
        <v>0</v>
      </c>
      <c r="O276" s="227">
        <v>0</v>
      </c>
      <c r="P276" s="227">
        <v>0</v>
      </c>
      <c r="Q276" s="227">
        <v>0</v>
      </c>
      <c r="R276" s="227">
        <v>0</v>
      </c>
      <c r="S276" s="227">
        <v>0</v>
      </c>
      <c r="T276" s="227">
        <v>0</v>
      </c>
      <c r="U276" s="227">
        <v>0</v>
      </c>
      <c r="V276" s="227">
        <v>0</v>
      </c>
      <c r="W276" s="227">
        <v>0</v>
      </c>
      <c r="X276" s="227">
        <v>0</v>
      </c>
      <c r="Y276" s="227">
        <v>0</v>
      </c>
      <c r="Z276" s="227">
        <v>0</v>
      </c>
      <c r="AA276" s="227">
        <v>0</v>
      </c>
      <c r="AB276" s="227">
        <v>0</v>
      </c>
      <c r="AC276" s="227">
        <v>0</v>
      </c>
      <c r="AD276" s="227">
        <v>0</v>
      </c>
      <c r="AE276" s="227">
        <v>0</v>
      </c>
      <c r="AF276" s="227">
        <v>0</v>
      </c>
      <c r="AG276" s="227">
        <v>0</v>
      </c>
      <c r="AH276" s="227">
        <v>0</v>
      </c>
      <c r="AI276" s="227">
        <v>0</v>
      </c>
      <c r="AJ276" s="227">
        <v>0</v>
      </c>
      <c r="AK276" s="227">
        <v>0</v>
      </c>
      <c r="AL276" s="227">
        <v>188744.65</v>
      </c>
      <c r="AM276" s="227">
        <v>188744</v>
      </c>
      <c r="AN276" s="227">
        <v>188744</v>
      </c>
      <c r="AO276" s="227">
        <v>27805</v>
      </c>
      <c r="AP276" s="227">
        <v>339329.42</v>
      </c>
      <c r="AQ276" s="227">
        <v>204804</v>
      </c>
      <c r="AR276" s="227">
        <v>81176</v>
      </c>
      <c r="AS276" s="227">
        <v>36001</v>
      </c>
      <c r="AT276" s="227">
        <v>296375.53000000003</v>
      </c>
      <c r="AU276" s="227">
        <v>131671</v>
      </c>
      <c r="AV276" s="227">
        <v>57092</v>
      </c>
      <c r="AW276" s="227">
        <v>43590</v>
      </c>
      <c r="AX276" s="227">
        <v>282612</v>
      </c>
      <c r="AY276" s="227">
        <v>282612</v>
      </c>
      <c r="AZ276" s="227">
        <v>255502</v>
      </c>
      <c r="BA276" s="227">
        <v>228180</v>
      </c>
    </row>
    <row r="277" spans="1:53">
      <c r="A277" s="227" t="s">
        <v>1308</v>
      </c>
      <c r="B277" s="227">
        <v>0</v>
      </c>
      <c r="C277" s="227">
        <v>0</v>
      </c>
      <c r="D277" s="227">
        <v>0</v>
      </c>
      <c r="E277" s="227">
        <v>0</v>
      </c>
      <c r="F277" s="227">
        <v>0</v>
      </c>
      <c r="G277" s="227">
        <v>0</v>
      </c>
      <c r="H277" s="227">
        <v>0</v>
      </c>
      <c r="I277" s="227">
        <v>0</v>
      </c>
      <c r="J277" s="227">
        <v>0</v>
      </c>
      <c r="K277" s="227">
        <v>0</v>
      </c>
      <c r="L277" s="227">
        <v>0</v>
      </c>
      <c r="M277" s="227">
        <v>0</v>
      </c>
      <c r="N277" s="227">
        <v>0</v>
      </c>
      <c r="O277" s="227">
        <v>0</v>
      </c>
      <c r="P277" s="227">
        <v>0</v>
      </c>
      <c r="Q277" s="227">
        <v>0</v>
      </c>
      <c r="R277" s="227">
        <v>0</v>
      </c>
      <c r="S277" s="227">
        <v>0</v>
      </c>
      <c r="T277" s="227">
        <v>0</v>
      </c>
      <c r="U277" s="227">
        <v>0</v>
      </c>
      <c r="V277" s="227">
        <v>0</v>
      </c>
      <c r="W277" s="227">
        <v>0</v>
      </c>
      <c r="X277" s="227">
        <v>0</v>
      </c>
      <c r="Y277" s="227">
        <v>0</v>
      </c>
      <c r="Z277" s="227">
        <v>0</v>
      </c>
      <c r="AA277" s="227">
        <v>0</v>
      </c>
      <c r="AB277" s="227">
        <v>0</v>
      </c>
      <c r="AC277" s="227">
        <v>0</v>
      </c>
      <c r="AD277" s="227">
        <v>0</v>
      </c>
      <c r="AE277" s="227">
        <v>0</v>
      </c>
      <c r="AF277" s="227">
        <v>0</v>
      </c>
      <c r="AG277" s="227">
        <v>0</v>
      </c>
      <c r="AH277" s="227">
        <v>0</v>
      </c>
      <c r="AI277" s="227">
        <v>0</v>
      </c>
      <c r="AJ277" s="227">
        <v>0</v>
      </c>
      <c r="AK277" s="227">
        <v>0</v>
      </c>
      <c r="AL277" s="227">
        <v>0</v>
      </c>
      <c r="AM277" s="227">
        <v>0</v>
      </c>
      <c r="AN277" s="227">
        <v>0</v>
      </c>
      <c r="AO277" s="227">
        <v>75951</v>
      </c>
      <c r="AP277" s="227">
        <v>13847.55</v>
      </c>
      <c r="AQ277" s="227">
        <v>25170</v>
      </c>
      <c r="AR277" s="227">
        <v>22728</v>
      </c>
      <c r="AS277" s="227">
        <v>41287</v>
      </c>
      <c r="AT277" s="227">
        <v>0</v>
      </c>
      <c r="AU277" s="227">
        <v>159912</v>
      </c>
      <c r="AV277" s="227">
        <v>12238</v>
      </c>
      <c r="AW277" s="227">
        <v>0</v>
      </c>
      <c r="AX277" s="227">
        <v>0</v>
      </c>
      <c r="AY277" s="227">
        <v>0</v>
      </c>
      <c r="AZ277" s="227">
        <v>0</v>
      </c>
      <c r="BA277" s="227">
        <v>0</v>
      </c>
    </row>
    <row r="278" spans="1:53">
      <c r="A278" s="227" t="s">
        <v>1146</v>
      </c>
      <c r="B278" s="227">
        <v>-20218750.550000001</v>
      </c>
      <c r="C278" s="227">
        <v>-20218750</v>
      </c>
      <c r="D278" s="227">
        <v>-10584232</v>
      </c>
      <c r="E278" s="227">
        <v>0</v>
      </c>
      <c r="F278" s="227">
        <v>-21050238.25</v>
      </c>
      <c r="G278" s="227">
        <v>-21050238</v>
      </c>
      <c r="H278" s="227">
        <v>-9811981</v>
      </c>
      <c r="I278" s="227">
        <v>-465</v>
      </c>
      <c r="J278" s="227">
        <v>-21852478.93</v>
      </c>
      <c r="K278" s="227">
        <v>-21852480</v>
      </c>
      <c r="L278" s="227">
        <v>-10614102</v>
      </c>
      <c r="M278" s="227">
        <v>-163</v>
      </c>
      <c r="N278" s="227">
        <v>-23190302.379999999</v>
      </c>
      <c r="O278" s="227">
        <v>-23190303</v>
      </c>
      <c r="P278" s="227">
        <v>-12754553</v>
      </c>
      <c r="Q278" s="227">
        <v>0</v>
      </c>
      <c r="R278" s="227">
        <v>-36508870.380000003</v>
      </c>
      <c r="S278" s="227">
        <v>-36508871</v>
      </c>
      <c r="T278" s="227">
        <v>-19294953</v>
      </c>
      <c r="U278" s="227">
        <v>0</v>
      </c>
      <c r="V278" s="227">
        <v>-37042102.090000004</v>
      </c>
      <c r="W278" s="227">
        <v>-37042102</v>
      </c>
      <c r="X278" s="227">
        <v>-17717715</v>
      </c>
      <c r="Y278" s="227">
        <v>0</v>
      </c>
      <c r="Z278" s="227">
        <v>-35052352.869999997</v>
      </c>
      <c r="AA278" s="227">
        <v>-35052270</v>
      </c>
      <c r="AB278" s="227">
        <v>-17094973</v>
      </c>
      <c r="AC278" s="227">
        <v>0</v>
      </c>
      <c r="AD278" s="227">
        <v>-33889117.060000002</v>
      </c>
      <c r="AE278" s="227">
        <v>-33889008</v>
      </c>
      <c r="AF278" s="227">
        <v>-14863349</v>
      </c>
      <c r="AG278" s="227">
        <v>0</v>
      </c>
      <c r="AH278" s="227">
        <v>-30241245.809999999</v>
      </c>
      <c r="AI278" s="227">
        <v>-30222896</v>
      </c>
      <c r="AJ278" s="227">
        <v>-12683392</v>
      </c>
      <c r="AK278" s="227">
        <v>0</v>
      </c>
      <c r="AL278" s="227">
        <v>-24102492.18</v>
      </c>
      <c r="AM278" s="227">
        <v>-24062377</v>
      </c>
      <c r="AN278" s="227">
        <v>-11666291</v>
      </c>
      <c r="AO278" s="227">
        <v>0</v>
      </c>
      <c r="AP278" s="227">
        <v>-51351353.030000001</v>
      </c>
      <c r="AQ278" s="227">
        <v>-33519318</v>
      </c>
      <c r="AR278" s="227">
        <v>-24617626</v>
      </c>
      <c r="AS278" s="227">
        <v>0</v>
      </c>
      <c r="AT278" s="227">
        <v>-18709447.52</v>
      </c>
      <c r="AU278" s="227">
        <v>-18663743</v>
      </c>
      <c r="AV278" s="227">
        <v>-9774258</v>
      </c>
      <c r="AW278" s="227">
        <v>-3</v>
      </c>
      <c r="AX278" s="227">
        <v>-18681193</v>
      </c>
      <c r="AY278" s="227">
        <v>-18652888</v>
      </c>
      <c r="AZ278" s="227">
        <v>-9769518</v>
      </c>
      <c r="BA278" s="227">
        <v>0</v>
      </c>
    </row>
    <row r="279" spans="1:53">
      <c r="A279" s="227" t="s">
        <v>1147</v>
      </c>
      <c r="B279" s="227">
        <v>0</v>
      </c>
      <c r="C279" s="227">
        <v>0</v>
      </c>
      <c r="D279" s="227">
        <v>-2210872</v>
      </c>
      <c r="E279" s="227">
        <v>-647209</v>
      </c>
      <c r="F279" s="227">
        <v>0</v>
      </c>
      <c r="G279" s="227">
        <v>0</v>
      </c>
      <c r="H279" s="227">
        <v>0</v>
      </c>
      <c r="I279" s="227">
        <v>-200671</v>
      </c>
      <c r="J279" s="227">
        <v>-3307213.16</v>
      </c>
      <c r="K279" s="227">
        <v>-1872098</v>
      </c>
      <c r="L279" s="227">
        <v>-1688620</v>
      </c>
      <c r="M279" s="227">
        <v>-279948</v>
      </c>
      <c r="N279" s="227">
        <v>-3055218.73</v>
      </c>
      <c r="O279" s="227">
        <v>-1750304</v>
      </c>
      <c r="P279" s="227">
        <v>-1492961</v>
      </c>
      <c r="Q279" s="227">
        <v>-231221</v>
      </c>
      <c r="R279" s="227">
        <v>-2568102.9900000002</v>
      </c>
      <c r="S279" s="227">
        <v>-1301145</v>
      </c>
      <c r="T279" s="227">
        <v>-1272462</v>
      </c>
      <c r="U279" s="227">
        <v>-142098</v>
      </c>
      <c r="V279" s="227">
        <v>-1612268.57</v>
      </c>
      <c r="W279" s="227">
        <v>-1015235</v>
      </c>
      <c r="X279" s="227">
        <v>-763405</v>
      </c>
      <c r="Y279" s="227">
        <v>-103829</v>
      </c>
      <c r="Z279" s="227">
        <v>-1229812.19</v>
      </c>
      <c r="AA279" s="227">
        <v>-495487</v>
      </c>
      <c r="AB279" s="227">
        <v>-391322</v>
      </c>
      <c r="AC279" s="227">
        <v>-161086</v>
      </c>
      <c r="AD279" s="227">
        <v>-959556.02</v>
      </c>
      <c r="AE279" s="227">
        <v>-736976</v>
      </c>
      <c r="AF279" s="227">
        <v>-481348</v>
      </c>
      <c r="AG279" s="227">
        <v>-234538</v>
      </c>
      <c r="AH279" s="227">
        <v>-1102015.01</v>
      </c>
      <c r="AI279" s="227">
        <v>-874946</v>
      </c>
      <c r="AJ279" s="227">
        <v>-618859</v>
      </c>
      <c r="AK279" s="227">
        <v>-296650</v>
      </c>
      <c r="AL279" s="227">
        <v>-1747634.31</v>
      </c>
      <c r="AM279" s="227">
        <v>-1208846</v>
      </c>
      <c r="AN279" s="227">
        <v>-837181</v>
      </c>
      <c r="AO279" s="227">
        <v>-362889</v>
      </c>
      <c r="AP279" s="227">
        <v>-1678693.14</v>
      </c>
      <c r="AQ279" s="227">
        <v>-1191652</v>
      </c>
      <c r="AR279" s="227">
        <v>-813182</v>
      </c>
      <c r="AS279" s="227">
        <v>-348048</v>
      </c>
      <c r="AT279" s="227">
        <v>-1897173.79</v>
      </c>
      <c r="AU279" s="227">
        <v>-1407761</v>
      </c>
      <c r="AV279" s="227">
        <v>-1009581</v>
      </c>
      <c r="AW279" s="227">
        <v>0</v>
      </c>
      <c r="AX279" s="227">
        <v>0</v>
      </c>
      <c r="AY279" s="227">
        <v>0</v>
      </c>
      <c r="AZ279" s="227">
        <v>0</v>
      </c>
      <c r="BA279" s="227">
        <v>0</v>
      </c>
    </row>
    <row r="280" spans="1:53">
      <c r="A280" s="227" t="s">
        <v>1148</v>
      </c>
      <c r="B280" s="227">
        <v>-4222958.24</v>
      </c>
      <c r="C280" s="227">
        <v>-2830828</v>
      </c>
      <c r="D280" s="227">
        <v>-5591778</v>
      </c>
      <c r="E280" s="227">
        <v>-2866187</v>
      </c>
      <c r="F280" s="227">
        <v>-3128440.88</v>
      </c>
      <c r="G280" s="227">
        <v>-1845473</v>
      </c>
      <c r="H280" s="227">
        <v>-1611993</v>
      </c>
      <c r="I280" s="227">
        <v>-5960</v>
      </c>
      <c r="J280" s="227">
        <v>-879085.39</v>
      </c>
      <c r="K280" s="227">
        <v>-898092</v>
      </c>
      <c r="L280" s="227">
        <v>-79907</v>
      </c>
      <c r="M280" s="227">
        <v>-42731</v>
      </c>
      <c r="N280" s="227">
        <v>-105333.46</v>
      </c>
      <c r="O280" s="227">
        <v>-84879</v>
      </c>
      <c r="P280" s="227">
        <v>-38450</v>
      </c>
      <c r="Q280" s="227">
        <v>-22524</v>
      </c>
      <c r="R280" s="227">
        <v>-201233.34</v>
      </c>
      <c r="S280" s="227">
        <v>-168790</v>
      </c>
      <c r="T280" s="227">
        <v>24103369</v>
      </c>
      <c r="U280" s="227">
        <v>-58608</v>
      </c>
      <c r="V280" s="227">
        <v>-178230.44</v>
      </c>
      <c r="W280" s="227">
        <v>0</v>
      </c>
      <c r="X280" s="227">
        <v>-97606</v>
      </c>
      <c r="Y280" s="227">
        <v>-33083</v>
      </c>
      <c r="Z280" s="227">
        <v>-124187.96</v>
      </c>
      <c r="AA280" s="227">
        <v>-97962</v>
      </c>
      <c r="AB280" s="227">
        <v>-62935</v>
      </c>
      <c r="AC280" s="227">
        <v>-18304</v>
      </c>
      <c r="AD280" s="227">
        <v>-20385.39</v>
      </c>
      <c r="AE280" s="227">
        <v>-12097</v>
      </c>
      <c r="AF280" s="227">
        <v>0</v>
      </c>
      <c r="AG280" s="227">
        <v>-4402</v>
      </c>
      <c r="AH280" s="227">
        <v>-44724.91</v>
      </c>
      <c r="AI280" s="227">
        <v>-30710</v>
      </c>
      <c r="AJ280" s="227">
        <v>-20128</v>
      </c>
      <c r="AK280" s="227">
        <v>-10625</v>
      </c>
      <c r="AL280" s="227">
        <v>-191875.53</v>
      </c>
      <c r="AM280" s="227">
        <v>-25464</v>
      </c>
      <c r="AN280" s="227">
        <v>-17047</v>
      </c>
      <c r="AO280" s="227">
        <v>-7314</v>
      </c>
      <c r="AP280" s="227">
        <v>-46558.66</v>
      </c>
      <c r="AQ280" s="227">
        <v>-39500</v>
      </c>
      <c r="AR280" s="227">
        <v>-45573</v>
      </c>
      <c r="AS280" s="227">
        <v>-27750</v>
      </c>
      <c r="AT280" s="227">
        <v>-87639.24</v>
      </c>
      <c r="AU280" s="227">
        <v>-70286</v>
      </c>
      <c r="AV280" s="227">
        <v>0</v>
      </c>
      <c r="AW280" s="227">
        <v>4245199</v>
      </c>
      <c r="AX280" s="227">
        <v>5771627</v>
      </c>
      <c r="AY280" s="227">
        <v>4303285</v>
      </c>
      <c r="AZ280" s="227">
        <v>2479444</v>
      </c>
      <c r="BA280" s="227">
        <v>-479749</v>
      </c>
    </row>
    <row r="281" spans="1:53">
      <c r="A281" s="227" t="s">
        <v>1149</v>
      </c>
      <c r="B281" s="227">
        <v>-32123878.559999999</v>
      </c>
      <c r="C281" s="227">
        <v>-20437629</v>
      </c>
      <c r="D281" s="227">
        <v>-21501162</v>
      </c>
      <c r="E281" s="227">
        <v>-3513396</v>
      </c>
      <c r="F281" s="227">
        <v>-39288485.189999998</v>
      </c>
      <c r="G281" s="227">
        <v>-34028393</v>
      </c>
      <c r="H281" s="227">
        <v>-23142425</v>
      </c>
      <c r="I281" s="227">
        <v>-6118754</v>
      </c>
      <c r="J281" s="227">
        <v>-26832416.77</v>
      </c>
      <c r="K281" s="227">
        <v>-21219864</v>
      </c>
      <c r="L281" s="227">
        <v>-19465588</v>
      </c>
      <c r="M281" s="227">
        <v>-9619841</v>
      </c>
      <c r="N281" s="227">
        <v>-14990203.17</v>
      </c>
      <c r="O281" s="227">
        <v>-14903868</v>
      </c>
      <c r="P281" s="227">
        <v>-9150352</v>
      </c>
      <c r="Q281" s="227">
        <v>-3465535</v>
      </c>
      <c r="R281" s="227">
        <v>-5170909.25</v>
      </c>
      <c r="S281" s="227">
        <v>4381055</v>
      </c>
      <c r="T281" s="227">
        <v>6202359</v>
      </c>
      <c r="U281" s="227">
        <v>-2864787</v>
      </c>
      <c r="V281" s="227">
        <v>-11267248.9</v>
      </c>
      <c r="W281" s="227">
        <v>-27825197</v>
      </c>
      <c r="X281" s="227">
        <v>-18838226</v>
      </c>
      <c r="Y281" s="227">
        <v>-144629</v>
      </c>
      <c r="Z281" s="227">
        <v>-24211927.379999999</v>
      </c>
      <c r="AA281" s="227">
        <v>-17812479</v>
      </c>
      <c r="AB281" s="227">
        <v>-2706470</v>
      </c>
      <c r="AC281" s="227">
        <v>-6686777</v>
      </c>
      <c r="AD281" s="227">
        <v>-31572056.07</v>
      </c>
      <c r="AE281" s="227">
        <v>-34091305</v>
      </c>
      <c r="AF281" s="227">
        <v>-15789967</v>
      </c>
      <c r="AG281" s="227">
        <v>3566586</v>
      </c>
      <c r="AH281" s="227">
        <v>-32901728.420000002</v>
      </c>
      <c r="AI281" s="227">
        <v>-33160730</v>
      </c>
      <c r="AJ281" s="227">
        <v>-12205282</v>
      </c>
      <c r="AK281" s="227">
        <v>-313671</v>
      </c>
      <c r="AL281" s="227">
        <v>-38726124.469999999</v>
      </c>
      <c r="AM281" s="227">
        <v>-29366799</v>
      </c>
      <c r="AN281" s="227">
        <v>-12585607</v>
      </c>
      <c r="AO281" s="227">
        <v>-271879</v>
      </c>
      <c r="AP281" s="227">
        <v>-53234553.039999999</v>
      </c>
      <c r="AQ281" s="227">
        <v>-34783251</v>
      </c>
      <c r="AR281" s="227">
        <v>-25629453</v>
      </c>
      <c r="AS281" s="227">
        <v>-305797</v>
      </c>
      <c r="AT281" s="227">
        <v>-19060631.120000001</v>
      </c>
      <c r="AU281" s="227">
        <v>-18264151</v>
      </c>
      <c r="AV281" s="227">
        <v>-5695545</v>
      </c>
      <c r="AW281" s="227">
        <v>4288786</v>
      </c>
      <c r="AX281" s="227">
        <v>-16126954</v>
      </c>
      <c r="AY281" s="227">
        <v>-17566991</v>
      </c>
      <c r="AZ281" s="227">
        <v>-10534572</v>
      </c>
      <c r="BA281" s="227">
        <v>-4501569</v>
      </c>
    </row>
    <row r="282" spans="1:53">
      <c r="A282" s="227" t="s">
        <v>1150</v>
      </c>
      <c r="B282" s="227">
        <v>-1188937.51</v>
      </c>
      <c r="C282" s="227">
        <v>-2959602</v>
      </c>
      <c r="D282" s="227">
        <v>6192062.9900000002</v>
      </c>
      <c r="E282" s="227">
        <v>10977848</v>
      </c>
      <c r="F282" s="227">
        <v>10554404.42</v>
      </c>
      <c r="G282" s="227">
        <v>2226602</v>
      </c>
      <c r="H282" s="227">
        <v>2152413</v>
      </c>
      <c r="I282" s="227">
        <v>11424596</v>
      </c>
      <c r="J282" s="227">
        <v>-1577476.58</v>
      </c>
      <c r="K282" s="227">
        <v>-2399741</v>
      </c>
      <c r="L282" s="227">
        <v>-3104110</v>
      </c>
      <c r="M282" s="227">
        <v>-2150711</v>
      </c>
      <c r="N282" s="227">
        <v>-570678.86</v>
      </c>
      <c r="O282" s="227">
        <v>-1779182</v>
      </c>
      <c r="P282" s="227">
        <v>-1689597</v>
      </c>
      <c r="Q282" s="227">
        <v>-1135616</v>
      </c>
      <c r="R282" s="227">
        <v>1363001.1</v>
      </c>
      <c r="S282" s="227">
        <v>1006476</v>
      </c>
      <c r="T282" s="227">
        <v>1567770</v>
      </c>
      <c r="U282" s="227">
        <v>1955868</v>
      </c>
      <c r="V282" s="227">
        <v>-4393592.74</v>
      </c>
      <c r="W282" s="227">
        <v>-6523530</v>
      </c>
      <c r="X282" s="227">
        <v>-5086884</v>
      </c>
      <c r="Y282" s="227">
        <v>9160655</v>
      </c>
      <c r="Z282" s="227">
        <v>2784568.97</v>
      </c>
      <c r="AA282" s="227">
        <v>934996</v>
      </c>
      <c r="AB282" s="227">
        <v>12071039</v>
      </c>
      <c r="AC282" s="227">
        <v>1730247</v>
      </c>
      <c r="AD282" s="227">
        <v>-8359946.5899999999</v>
      </c>
      <c r="AE282" s="227">
        <v>-9184817</v>
      </c>
      <c r="AF282" s="227">
        <v>1853986</v>
      </c>
      <c r="AG282" s="227">
        <v>13492304</v>
      </c>
      <c r="AH282" s="227">
        <v>1472409.25</v>
      </c>
      <c r="AI282" s="227">
        <v>924856</v>
      </c>
      <c r="AJ282" s="227">
        <v>7318645</v>
      </c>
      <c r="AK282" s="227">
        <v>13695555</v>
      </c>
      <c r="AL282" s="227">
        <v>7909363.5</v>
      </c>
      <c r="AM282" s="227">
        <v>9559065</v>
      </c>
      <c r="AN282" s="227">
        <v>15239974</v>
      </c>
      <c r="AO282" s="227">
        <v>17242356</v>
      </c>
      <c r="AP282" s="227">
        <v>-13809851.5</v>
      </c>
      <c r="AQ282" s="227">
        <v>-5207317</v>
      </c>
      <c r="AR282" s="227">
        <v>-5419099</v>
      </c>
      <c r="AS282" s="227">
        <v>10443022</v>
      </c>
      <c r="AT282" s="227">
        <v>9260485.5199999996</v>
      </c>
      <c r="AU282" s="227">
        <v>6796586</v>
      </c>
      <c r="AV282" s="227">
        <v>11272974</v>
      </c>
      <c r="AW282" s="227">
        <v>13761318</v>
      </c>
      <c r="AX282" s="227">
        <v>8235431</v>
      </c>
      <c r="AY282" s="227">
        <v>5078080</v>
      </c>
      <c r="AZ282" s="227">
        <v>4298803</v>
      </c>
      <c r="BA282" s="227">
        <v>6511346</v>
      </c>
    </row>
    <row r="283" spans="1:53">
      <c r="A283" s="227" t="s">
        <v>1309</v>
      </c>
      <c r="B283" s="227">
        <v>-26921.1</v>
      </c>
      <c r="C283" s="227">
        <v>-42883</v>
      </c>
      <c r="D283" s="227">
        <v>-2200</v>
      </c>
      <c r="E283" s="227">
        <v>-57949</v>
      </c>
      <c r="F283" s="227">
        <v>15334.69</v>
      </c>
      <c r="G283" s="227">
        <v>-12669</v>
      </c>
      <c r="H283" s="227">
        <v>-21419</v>
      </c>
      <c r="I283" s="227">
        <v>6931</v>
      </c>
      <c r="J283" s="227">
        <v>-6042.46</v>
      </c>
      <c r="K283" s="227">
        <v>-3935</v>
      </c>
      <c r="L283" s="227">
        <v>8871</v>
      </c>
      <c r="M283" s="227">
        <v>-811</v>
      </c>
      <c r="N283" s="227">
        <v>-5054.46</v>
      </c>
      <c r="O283" s="227">
        <v>3280</v>
      </c>
      <c r="P283" s="227">
        <v>-10895</v>
      </c>
      <c r="Q283" s="227">
        <v>-8883</v>
      </c>
      <c r="R283" s="227">
        <v>-1773.1</v>
      </c>
      <c r="S283" s="227">
        <v>-2925</v>
      </c>
      <c r="T283" s="227">
        <v>-3419</v>
      </c>
      <c r="U283" s="227">
        <v>-1749</v>
      </c>
      <c r="V283" s="227">
        <v>439.04</v>
      </c>
      <c r="W283" s="227">
        <v>2281</v>
      </c>
      <c r="X283" s="227">
        <v>-846</v>
      </c>
      <c r="Y283" s="227">
        <v>-937</v>
      </c>
      <c r="Z283" s="227">
        <v>376.56</v>
      </c>
      <c r="AA283" s="227">
        <v>-26</v>
      </c>
      <c r="AB283" s="227">
        <v>-5</v>
      </c>
      <c r="AC283" s="227">
        <v>-3</v>
      </c>
      <c r="AD283" s="227">
        <v>45.16</v>
      </c>
      <c r="AE283" s="227">
        <v>35</v>
      </c>
      <c r="AF283" s="227">
        <v>3</v>
      </c>
      <c r="AG283" s="227">
        <v>365</v>
      </c>
      <c r="AH283" s="227">
        <v>-197.11</v>
      </c>
      <c r="AI283" s="227">
        <v>-2248</v>
      </c>
      <c r="AJ283" s="227">
        <v>3787</v>
      </c>
      <c r="AK283" s="227">
        <v>-1093</v>
      </c>
      <c r="AL283" s="227">
        <v>49.02</v>
      </c>
      <c r="AM283" s="227">
        <v>6</v>
      </c>
      <c r="AN283" s="227">
        <v>110</v>
      </c>
      <c r="AO283" s="227">
        <v>-42</v>
      </c>
      <c r="AP283" s="227">
        <v>19.940000000000001</v>
      </c>
      <c r="AQ283" s="227">
        <v>-206</v>
      </c>
      <c r="AR283" s="227">
        <v>0</v>
      </c>
      <c r="AS283" s="227">
        <v>-2410</v>
      </c>
      <c r="AT283" s="227">
        <v>-8547.48</v>
      </c>
      <c r="AU283" s="227">
        <v>-7592</v>
      </c>
      <c r="AV283" s="227">
        <v>-10253</v>
      </c>
      <c r="AW283" s="227">
        <v>0</v>
      </c>
      <c r="AX283" s="227">
        <v>0</v>
      </c>
      <c r="AY283" s="227">
        <v>0</v>
      </c>
      <c r="AZ283" s="227">
        <v>0</v>
      </c>
      <c r="BA283" s="227">
        <v>0</v>
      </c>
    </row>
    <row r="284" spans="1:53">
      <c r="A284" s="227" t="s">
        <v>1310</v>
      </c>
      <c r="B284" s="227">
        <v>0</v>
      </c>
      <c r="C284" s="227">
        <v>0</v>
      </c>
      <c r="D284" s="227">
        <v>0</v>
      </c>
      <c r="E284" s="227">
        <v>0</v>
      </c>
      <c r="F284" s="227">
        <v>0</v>
      </c>
      <c r="G284" s="227">
        <v>0</v>
      </c>
      <c r="H284" s="227">
        <v>0</v>
      </c>
      <c r="I284" s="227">
        <v>0</v>
      </c>
      <c r="J284" s="227">
        <v>0</v>
      </c>
      <c r="K284" s="227">
        <v>0</v>
      </c>
      <c r="L284" s="227">
        <v>0</v>
      </c>
      <c r="M284" s="227">
        <v>0</v>
      </c>
      <c r="N284" s="227">
        <v>0</v>
      </c>
      <c r="O284" s="227">
        <v>0</v>
      </c>
      <c r="P284" s="227">
        <v>0</v>
      </c>
      <c r="Q284" s="227">
        <v>0</v>
      </c>
      <c r="R284" s="227">
        <v>0</v>
      </c>
      <c r="S284" s="227">
        <v>0</v>
      </c>
      <c r="T284" s="227">
        <v>0</v>
      </c>
      <c r="U284" s="227">
        <v>0</v>
      </c>
      <c r="V284" s="227">
        <v>0</v>
      </c>
      <c r="W284" s="227">
        <v>0</v>
      </c>
      <c r="X284" s="227">
        <v>0</v>
      </c>
      <c r="Y284" s="227">
        <v>0</v>
      </c>
      <c r="Z284" s="227">
        <v>0</v>
      </c>
      <c r="AA284" s="227">
        <v>0</v>
      </c>
      <c r="AB284" s="227">
        <v>0</v>
      </c>
      <c r="AC284" s="227">
        <v>0</v>
      </c>
      <c r="AD284" s="227">
        <v>0</v>
      </c>
      <c r="AE284" s="227">
        <v>0</v>
      </c>
      <c r="AF284" s="227">
        <v>0</v>
      </c>
      <c r="AG284" s="227">
        <v>0</v>
      </c>
      <c r="AH284" s="227">
        <v>0</v>
      </c>
      <c r="AI284" s="227">
        <v>0</v>
      </c>
      <c r="AJ284" s="227">
        <v>0</v>
      </c>
      <c r="AK284" s="227">
        <v>0</v>
      </c>
      <c r="AL284" s="227">
        <v>0</v>
      </c>
      <c r="AM284" s="227">
        <v>0</v>
      </c>
      <c r="AN284" s="227">
        <v>0</v>
      </c>
      <c r="AO284" s="227">
        <v>0</v>
      </c>
      <c r="AP284" s="227">
        <v>0</v>
      </c>
      <c r="AQ284" s="227">
        <v>0</v>
      </c>
      <c r="AR284" s="227">
        <v>0</v>
      </c>
      <c r="AS284" s="227">
        <v>0</v>
      </c>
      <c r="AT284" s="227">
        <v>0</v>
      </c>
      <c r="AU284" s="227">
        <v>0</v>
      </c>
      <c r="AV284" s="227">
        <v>0</v>
      </c>
      <c r="AW284" s="227">
        <v>-10672</v>
      </c>
      <c r="AX284" s="227">
        <v>-71856</v>
      </c>
      <c r="AY284" s="227">
        <v>-81256</v>
      </c>
      <c r="AZ284" s="227">
        <v>-74599</v>
      </c>
      <c r="BA284" s="227">
        <v>-76479</v>
      </c>
    </row>
    <row r="285" spans="1:53">
      <c r="A285" s="227" t="s">
        <v>1152</v>
      </c>
      <c r="B285" s="227">
        <v>19636627.469999999</v>
      </c>
      <c r="C285" s="227">
        <v>19636628</v>
      </c>
      <c r="D285" s="227">
        <v>19636628</v>
      </c>
      <c r="E285" s="227">
        <v>19636628</v>
      </c>
      <c r="F285" s="227">
        <v>9066888.3599999994</v>
      </c>
      <c r="G285" s="227">
        <v>9066888</v>
      </c>
      <c r="H285" s="227">
        <v>9066888</v>
      </c>
      <c r="I285" s="227">
        <v>9066888</v>
      </c>
      <c r="J285" s="227">
        <v>10650407.390000001</v>
      </c>
      <c r="K285" s="227">
        <v>10650407</v>
      </c>
      <c r="L285" s="227">
        <v>10650407</v>
      </c>
      <c r="M285" s="227">
        <v>10650407</v>
      </c>
      <c r="N285" s="227">
        <v>11226140.699999999</v>
      </c>
      <c r="O285" s="227">
        <v>11226141</v>
      </c>
      <c r="P285" s="227">
        <v>11226141</v>
      </c>
      <c r="Q285" s="227">
        <v>11226141</v>
      </c>
      <c r="R285" s="227">
        <v>9864912.6999999993</v>
      </c>
      <c r="S285" s="227">
        <v>9864913</v>
      </c>
      <c r="T285" s="227">
        <v>9864913</v>
      </c>
      <c r="U285" s="227">
        <v>9864913</v>
      </c>
      <c r="V285" s="227">
        <v>14258066.4</v>
      </c>
      <c r="W285" s="227">
        <v>14258066</v>
      </c>
      <c r="X285" s="227">
        <v>14258066</v>
      </c>
      <c r="Y285" s="227">
        <v>14258066</v>
      </c>
      <c r="Z285" s="227">
        <v>11473120.880000001</v>
      </c>
      <c r="AA285" s="227">
        <v>11473121</v>
      </c>
      <c r="AB285" s="227">
        <v>11473121</v>
      </c>
      <c r="AC285" s="227">
        <v>11473121</v>
      </c>
      <c r="AD285" s="227">
        <v>19833022.300000001</v>
      </c>
      <c r="AE285" s="227">
        <v>19833022</v>
      </c>
      <c r="AF285" s="227">
        <v>19833022</v>
      </c>
      <c r="AG285" s="227">
        <v>19833022</v>
      </c>
      <c r="AH285" s="227">
        <v>18360810.16</v>
      </c>
      <c r="AI285" s="227">
        <v>18360810</v>
      </c>
      <c r="AJ285" s="227">
        <v>18360810</v>
      </c>
      <c r="AK285" s="227">
        <v>18360810</v>
      </c>
      <c r="AL285" s="227">
        <v>10451397.640000001</v>
      </c>
      <c r="AM285" s="227">
        <v>10451398</v>
      </c>
      <c r="AN285" s="227">
        <v>10451398</v>
      </c>
      <c r="AO285" s="227">
        <v>10451398</v>
      </c>
      <c r="AP285" s="227">
        <v>24261229.190000001</v>
      </c>
      <c r="AQ285" s="227">
        <v>24261229</v>
      </c>
      <c r="AR285" s="227">
        <v>24261229</v>
      </c>
      <c r="AS285" s="227">
        <v>24261229</v>
      </c>
      <c r="AT285" s="227">
        <v>15009291.15</v>
      </c>
      <c r="AU285" s="227">
        <v>15009291</v>
      </c>
      <c r="AV285" s="227">
        <v>15009291</v>
      </c>
      <c r="AW285" s="227">
        <v>15009291</v>
      </c>
      <c r="AX285" s="227">
        <v>6822084</v>
      </c>
      <c r="AY285" s="227">
        <v>6822084</v>
      </c>
      <c r="AZ285" s="227">
        <v>6822085</v>
      </c>
      <c r="BA285" s="227">
        <v>6822085</v>
      </c>
    </row>
    <row r="286" spans="1:53">
      <c r="A286" s="227" t="s">
        <v>1153</v>
      </c>
      <c r="B286" s="227">
        <v>18420768.859999999</v>
      </c>
      <c r="C286" s="227">
        <v>16634143</v>
      </c>
      <c r="D286" s="227">
        <v>25826490.989999998</v>
      </c>
      <c r="E286" s="227">
        <v>30556527</v>
      </c>
      <c r="F286" s="227">
        <v>19636627.469999999</v>
      </c>
      <c r="G286" s="227">
        <v>11280821</v>
      </c>
      <c r="H286" s="227">
        <v>11197882</v>
      </c>
      <c r="I286" s="227">
        <v>20498415</v>
      </c>
      <c r="J286" s="227">
        <v>9066888.3599999994</v>
      </c>
      <c r="K286" s="227">
        <v>8246731</v>
      </c>
      <c r="L286" s="227">
        <v>7555168</v>
      </c>
      <c r="M286" s="227">
        <v>8498885</v>
      </c>
      <c r="N286" s="227">
        <v>10650407.390000001</v>
      </c>
      <c r="O286" s="227">
        <v>9450239</v>
      </c>
      <c r="P286" s="227">
        <v>9525649</v>
      </c>
      <c r="Q286" s="227">
        <v>10081642</v>
      </c>
      <c r="R286" s="227">
        <v>11226140.699999999</v>
      </c>
      <c r="S286" s="227">
        <v>10868464</v>
      </c>
      <c r="T286" s="227">
        <v>11429264</v>
      </c>
      <c r="U286" s="227">
        <v>11819032</v>
      </c>
      <c r="V286" s="227">
        <v>9864912.6999999993</v>
      </c>
      <c r="W286" s="227">
        <v>7736817</v>
      </c>
      <c r="X286" s="227">
        <v>9170336</v>
      </c>
      <c r="Y286" s="227">
        <v>23417784</v>
      </c>
      <c r="Z286" s="227">
        <v>14258066.4</v>
      </c>
      <c r="AA286" s="227">
        <v>12408091</v>
      </c>
      <c r="AB286" s="227">
        <v>23544155</v>
      </c>
      <c r="AC286" s="227">
        <v>13203365</v>
      </c>
      <c r="AD286" s="227">
        <v>11473120.880000001</v>
      </c>
      <c r="AE286" s="227">
        <v>10648240</v>
      </c>
      <c r="AF286" s="227">
        <v>21687011</v>
      </c>
      <c r="AG286" s="227">
        <v>33325691</v>
      </c>
      <c r="AH286" s="227">
        <v>19833022.300000001</v>
      </c>
      <c r="AI286" s="227">
        <v>19283418</v>
      </c>
      <c r="AJ286" s="227">
        <v>25683242</v>
      </c>
      <c r="AK286" s="227">
        <v>32055272</v>
      </c>
      <c r="AL286" s="227">
        <v>18360810.16</v>
      </c>
      <c r="AM286" s="227">
        <v>20010469</v>
      </c>
      <c r="AN286" s="227">
        <v>25691482</v>
      </c>
      <c r="AO286" s="227">
        <v>27693712</v>
      </c>
      <c r="AP286" s="227">
        <v>10451397.640000001</v>
      </c>
      <c r="AQ286" s="227">
        <v>19053706</v>
      </c>
      <c r="AR286" s="227">
        <v>18842130</v>
      </c>
      <c r="AS286" s="227">
        <v>34701841</v>
      </c>
      <c r="AT286" s="227">
        <v>24261229.190000001</v>
      </c>
      <c r="AU286" s="227">
        <v>21798285</v>
      </c>
      <c r="AV286" s="227">
        <v>26272012</v>
      </c>
      <c r="AW286" s="227">
        <v>28759937</v>
      </c>
      <c r="AX286" s="227">
        <v>14985659</v>
      </c>
      <c r="AY286" s="227">
        <v>11818908</v>
      </c>
      <c r="AZ286" s="227">
        <v>11046289</v>
      </c>
      <c r="BA286" s="227">
        <v>13256952</v>
      </c>
    </row>
    <row r="287" spans="1:53">
      <c r="A287" s="227"/>
      <c r="B287" s="227"/>
      <c r="C287" s="227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  <c r="AA287" s="227"/>
      <c r="AB287" s="227"/>
      <c r="AC287" s="227"/>
      <c r="AD287" s="227"/>
      <c r="AE287" s="227"/>
      <c r="AF287" s="227"/>
      <c r="AG287" s="227"/>
      <c r="AH287" s="227"/>
      <c r="AI287" s="227"/>
      <c r="AJ287" s="227"/>
      <c r="AK287" s="227"/>
      <c r="AL287" s="227"/>
      <c r="AM287" s="227"/>
      <c r="AN287" s="227"/>
      <c r="AO287" s="227"/>
      <c r="AP287" s="227"/>
      <c r="AQ287" s="227"/>
      <c r="AR287" s="227"/>
      <c r="AS287" s="227"/>
      <c r="AT287" s="227"/>
      <c r="AU287" s="227"/>
      <c r="AV287" s="227"/>
      <c r="AW287" s="227"/>
      <c r="AX287" s="227"/>
      <c r="AY287" s="227"/>
      <c r="AZ287" s="227"/>
      <c r="BA287" s="227"/>
    </row>
    <row r="288" spans="1:53">
      <c r="A288" s="227"/>
      <c r="B288" s="227"/>
      <c r="C288" s="227"/>
      <c r="D288" s="227"/>
      <c r="E288" s="227"/>
      <c r="F288" s="227"/>
      <c r="G288" s="227"/>
      <c r="H288" s="227"/>
      <c r="I288" s="227"/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227"/>
      <c r="U288" s="227"/>
      <c r="V288" s="227"/>
      <c r="W288" s="227"/>
      <c r="X288" s="227"/>
      <c r="Y288" s="227"/>
      <c r="Z288" s="227"/>
      <c r="AA288" s="227"/>
      <c r="AB288" s="227"/>
      <c r="AC288" s="227"/>
      <c r="AD288" s="227"/>
      <c r="AE288" s="227"/>
      <c r="AF288" s="227"/>
      <c r="AG288" s="227"/>
      <c r="AH288" s="227"/>
      <c r="AI288" s="227"/>
      <c r="AJ288" s="227"/>
      <c r="AK288" s="227"/>
      <c r="AL288" s="227"/>
      <c r="AM288" s="227"/>
      <c r="AN288" s="227"/>
      <c r="AO288" s="227"/>
      <c r="AP288" s="227"/>
      <c r="AQ288" s="227"/>
      <c r="AR288" s="227"/>
      <c r="AS288" s="227"/>
      <c r="AT288" s="227"/>
      <c r="AU288" s="227"/>
      <c r="AV288" s="227"/>
      <c r="AW288" s="227"/>
      <c r="AX288" s="227"/>
      <c r="AY288" s="227"/>
      <c r="AZ288" s="227"/>
      <c r="BA288" s="227"/>
    </row>
    <row r="289" spans="1:53">
      <c r="A289" s="227"/>
      <c r="B289" s="227"/>
      <c r="C289" s="227"/>
      <c r="D289" s="227"/>
      <c r="E289" s="227"/>
      <c r="F289" s="227"/>
      <c r="G289" s="227"/>
      <c r="H289" s="227"/>
      <c r="I289" s="227"/>
      <c r="J289" s="227"/>
      <c r="K289" s="227"/>
      <c r="L289" s="227"/>
      <c r="M289" s="227"/>
      <c r="N289" s="227"/>
      <c r="O289" s="227"/>
      <c r="P289" s="227"/>
      <c r="Q289" s="227"/>
      <c r="R289" s="227"/>
      <c r="S289" s="227"/>
      <c r="T289" s="227"/>
      <c r="U289" s="227"/>
      <c r="V289" s="227"/>
      <c r="W289" s="227"/>
      <c r="X289" s="227"/>
      <c r="Y289" s="227"/>
      <c r="Z289" s="227"/>
      <c r="AA289" s="227"/>
      <c r="AB289" s="227"/>
      <c r="AC289" s="227"/>
      <c r="AD289" s="227"/>
      <c r="AE289" s="227"/>
      <c r="AF289" s="227"/>
      <c r="AG289" s="227"/>
      <c r="AH289" s="227"/>
      <c r="AI289" s="227"/>
      <c r="AJ289" s="227"/>
      <c r="AK289" s="227"/>
      <c r="AL289" s="227"/>
      <c r="AM289" s="227"/>
      <c r="AN289" s="227"/>
      <c r="AO289" s="227"/>
      <c r="AP289" s="227"/>
      <c r="AQ289" s="227"/>
      <c r="AR289" s="227"/>
      <c r="AS289" s="227"/>
      <c r="AT289" s="227"/>
      <c r="AU289" s="227"/>
      <c r="AV289" s="227"/>
      <c r="AW289" s="227"/>
      <c r="AX289" s="227"/>
      <c r="AY289" s="227"/>
      <c r="AZ289" s="227"/>
      <c r="BA289" s="227"/>
    </row>
    <row r="290" spans="1:53">
      <c r="A290" s="227"/>
      <c r="B290" s="227"/>
      <c r="C290" s="227"/>
      <c r="D290" s="227"/>
      <c r="E290" s="227"/>
      <c r="F290" s="227"/>
      <c r="G290" s="227"/>
      <c r="H290" s="227"/>
      <c r="I290" s="227"/>
      <c r="J290" s="227"/>
      <c r="K290" s="227"/>
      <c r="L290" s="227"/>
      <c r="M290" s="227"/>
      <c r="N290" s="227"/>
      <c r="O290" s="227"/>
      <c r="P290" s="227"/>
      <c r="Q290" s="227"/>
      <c r="R290" s="227"/>
      <c r="S290" s="227"/>
      <c r="T290" s="227"/>
      <c r="U290" s="227"/>
      <c r="V290" s="227"/>
      <c r="W290" s="227"/>
      <c r="X290" s="227"/>
      <c r="Y290" s="227"/>
      <c r="Z290" s="227"/>
      <c r="AA290" s="227"/>
      <c r="AB290" s="227"/>
      <c r="AC290" s="227"/>
      <c r="AD290" s="227"/>
      <c r="AE290" s="227"/>
      <c r="AF290" s="227"/>
      <c r="AG290" s="227"/>
      <c r="AH290" s="227"/>
      <c r="AI290" s="227"/>
      <c r="AJ290" s="227"/>
      <c r="AK290" s="227"/>
      <c r="AL290" s="227"/>
      <c r="AM290" s="227"/>
      <c r="AN290" s="227"/>
      <c r="AO290" s="227"/>
      <c r="AP290" s="227"/>
      <c r="AQ290" s="227"/>
      <c r="AR290" s="227"/>
      <c r="AS290" s="227"/>
      <c r="AT290" s="227"/>
      <c r="AU290" s="227"/>
      <c r="AV290" s="227"/>
      <c r="AW290" s="227"/>
      <c r="AX290" s="227"/>
      <c r="AY290" s="227"/>
      <c r="AZ290" s="227"/>
      <c r="BA290" s="227"/>
    </row>
    <row r="291" spans="1:53">
      <c r="A291" s="227"/>
      <c r="B291" s="227"/>
      <c r="C291" s="227"/>
      <c r="D291" s="227"/>
      <c r="E291" s="227"/>
      <c r="F291" s="227"/>
      <c r="G291" s="227"/>
      <c r="H291" s="227"/>
      <c r="I291" s="227"/>
      <c r="J291" s="227"/>
      <c r="K291" s="227"/>
      <c r="L291" s="227"/>
      <c r="M291" s="227"/>
      <c r="N291" s="227"/>
      <c r="O291" s="227"/>
      <c r="P291" s="227"/>
      <c r="Q291" s="227"/>
      <c r="R291" s="227"/>
      <c r="S291" s="227"/>
      <c r="T291" s="227"/>
      <c r="U291" s="227"/>
      <c r="V291" s="227"/>
      <c r="W291" s="227"/>
      <c r="X291" s="227"/>
      <c r="Y291" s="227"/>
      <c r="Z291" s="227"/>
      <c r="AA291" s="227"/>
      <c r="AB291" s="227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7"/>
      <c r="BA291" s="227"/>
    </row>
    <row r="292" spans="1:53">
      <c r="A292" s="227"/>
      <c r="B292" s="227"/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  <c r="P292" s="227"/>
      <c r="Q292" s="227"/>
      <c r="R292" s="227"/>
      <c r="S292" s="227"/>
      <c r="T292" s="227"/>
      <c r="U292" s="227"/>
      <c r="V292" s="227"/>
      <c r="W292" s="227"/>
      <c r="X292" s="227"/>
      <c r="Y292" s="227"/>
      <c r="Z292" s="227"/>
      <c r="AA292" s="227"/>
      <c r="AB292" s="227"/>
      <c r="AC292" s="227"/>
      <c r="AD292" s="227"/>
      <c r="AE292" s="227"/>
      <c r="AF292" s="227"/>
      <c r="AG292" s="227"/>
      <c r="AH292" s="227"/>
      <c r="AI292" s="227"/>
      <c r="AJ292" s="227"/>
      <c r="AK292" s="227"/>
      <c r="AL292" s="227"/>
      <c r="AM292" s="227"/>
      <c r="AN292" s="227"/>
      <c r="AO292" s="227"/>
      <c r="AP292" s="227"/>
      <c r="AQ292" s="227"/>
      <c r="AR292" s="227"/>
      <c r="AS292" s="227"/>
      <c r="AT292" s="227"/>
      <c r="AU292" s="227"/>
      <c r="AV292" s="227"/>
      <c r="AW292" s="227"/>
      <c r="AX292" s="227"/>
      <c r="AY292" s="227"/>
      <c r="AZ292" s="227"/>
      <c r="BA292" s="227"/>
    </row>
    <row r="293" spans="1:5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1:53">
      <c r="AZ294" s="163"/>
    </row>
    <row r="295" spans="1:53">
      <c r="AZ295" s="163"/>
    </row>
    <row r="298" spans="1:53">
      <c r="AZ298" s="163"/>
    </row>
    <row r="299" spans="1:53">
      <c r="AZ299" s="163"/>
    </row>
    <row r="300" spans="1:53">
      <c r="AZ300" s="163"/>
    </row>
    <row r="301" spans="1:53">
      <c r="AZ301" s="163"/>
    </row>
    <row r="302" spans="1:53">
      <c r="AZ302" s="163"/>
    </row>
    <row r="303" spans="1:53">
      <c r="AZ303" s="163"/>
    </row>
    <row r="304" spans="1:53">
      <c r="AZ304" s="163"/>
    </row>
    <row r="305" spans="2:52">
      <c r="AZ305" s="163"/>
    </row>
    <row r="306" spans="2:52">
      <c r="AZ306" s="163"/>
    </row>
    <row r="307" spans="2:52">
      <c r="AZ307" s="163"/>
    </row>
    <row r="308" spans="2:52">
      <c r="AZ308" s="163"/>
    </row>
    <row r="309" spans="2:5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</row>
    <row r="310" spans="2:5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</row>
    <row r="311" spans="2:5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</row>
    <row r="312" spans="2:5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</row>
    <row r="313" spans="2:5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</row>
    <row r="314" spans="2:5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</row>
    <row r="315" spans="2:5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</row>
    <row r="316" spans="2:5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</row>
    <row r="317" spans="2:5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</row>
    <row r="318" spans="2:5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</row>
    <row r="319" spans="2:5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</row>
    <row r="324" spans="1:16" s="166" customFormat="1">
      <c r="B324" s="8">
        <v>2008</v>
      </c>
      <c r="C324" s="8">
        <v>2009</v>
      </c>
      <c r="D324" s="8">
        <v>2010</v>
      </c>
      <c r="E324" s="8">
        <v>2011</v>
      </c>
      <c r="F324" s="8">
        <v>2012</v>
      </c>
      <c r="G324" s="8">
        <v>2013</v>
      </c>
      <c r="H324" s="8">
        <v>2014</v>
      </c>
      <c r="I324" s="8">
        <v>2015</v>
      </c>
      <c r="J324" s="8">
        <v>2016</v>
      </c>
      <c r="K324" s="8">
        <v>2017</v>
      </c>
      <c r="L324" s="8">
        <v>2018</v>
      </c>
      <c r="M324" s="8">
        <v>2019</v>
      </c>
      <c r="N324" s="8">
        <v>2020</v>
      </c>
      <c r="O324" s="7"/>
      <c r="P324" s="8"/>
    </row>
    <row r="325" spans="1:16">
      <c r="A325" s="167"/>
      <c r="B325" s="258" t="s">
        <v>45</v>
      </c>
      <c r="C325" s="259"/>
      <c r="D325" s="259"/>
      <c r="E325" s="259"/>
      <c r="F325" s="259"/>
      <c r="G325" s="259"/>
      <c r="H325" s="259"/>
      <c r="I325" s="259"/>
      <c r="J325" s="259"/>
      <c r="K325" s="259"/>
      <c r="L325" s="259"/>
      <c r="M325" s="259"/>
      <c r="N325" s="260"/>
      <c r="O325" s="9"/>
      <c r="P325" s="3"/>
    </row>
    <row r="326" spans="1:16">
      <c r="B326" s="282" t="s">
        <v>942</v>
      </c>
      <c r="C326" s="283"/>
      <c r="D326" s="283"/>
      <c r="E326" s="283"/>
      <c r="F326" s="283"/>
      <c r="G326" s="283"/>
      <c r="H326" s="283"/>
      <c r="I326" s="283"/>
      <c r="J326" s="283"/>
      <c r="K326" s="283"/>
      <c r="L326" s="283"/>
      <c r="M326" s="283"/>
      <c r="N326" s="284"/>
      <c r="O326" s="9"/>
      <c r="P326" s="3"/>
    </row>
    <row r="327" spans="1:16">
      <c r="B327" s="10">
        <f>IFERROR(VLOOKUP($B$326,$4:$126,MATCH($P327&amp;"/"&amp;B$324,$2:$2,0),FALSE),"")</f>
        <v>14717523</v>
      </c>
      <c r="C327" s="10">
        <f>IFERROR(VLOOKUP($B$326,$4:$126,MATCH($P327&amp;"/"&amp;C$324,$2:$2,0),FALSE),"")</f>
        <v>28759937</v>
      </c>
      <c r="D327" s="10">
        <f>IFERROR(VLOOKUP($B$326,$4:$126,MATCH($P327&amp;"/"&amp;D$324,$2:$2,0),FALSE),"")</f>
        <v>34701841</v>
      </c>
      <c r="E327" s="10">
        <f>IFERROR(VLOOKUP($B$326,$4:$126,MATCH($P327&amp;"/"&amp;E$324,$2:$2,0),FALSE),"")</f>
        <v>27693712</v>
      </c>
      <c r="F327" s="10">
        <f>IFERROR(VLOOKUP($B$326,$4:$126,MATCH($P327&amp;"/"&amp;F$324,$2:$2,0),FALSE),"")</f>
        <v>32055272</v>
      </c>
      <c r="G327" s="10">
        <f>IFERROR(VLOOKUP($B$326,$4:$126,MATCH($P327&amp;"/"&amp;G$324,$2:$2,0),FALSE),"")</f>
        <v>33325691</v>
      </c>
      <c r="H327" s="10">
        <f>IFERROR(VLOOKUP($B$326,$4:$126,MATCH($P327&amp;"/"&amp;H$324,$2:$2,0),FALSE),"")</f>
        <v>13203365</v>
      </c>
      <c r="I327" s="10">
        <f>IFERROR(VLOOKUP($B$326,$4:$126,MATCH($P327&amp;"/"&amp;I$324,$2:$2,0),FALSE),"")</f>
        <v>23417784</v>
      </c>
      <c r="J327" s="10">
        <f>IFERROR(VLOOKUP($B$326,$4:$126,MATCH($P327&amp;"/"&amp;J$324,$2:$2,0),FALSE),"")</f>
        <v>11819032</v>
      </c>
      <c r="K327" s="10">
        <f>IFERROR(VLOOKUP($B$326,$4:$126,MATCH($P327&amp;"/"&amp;K$324,$2:$2,0),FALSE),"")</f>
        <v>10081642</v>
      </c>
      <c r="L327" s="10">
        <f>IFERROR(VLOOKUP($B$326,$4:$126,MATCH($P327&amp;"/"&amp;L$324,$2:$2,0),FALSE),"")</f>
        <v>8498885</v>
      </c>
      <c r="M327" s="10">
        <f>IFERROR(VLOOKUP($B$326,$4:$126,MATCH($P327&amp;"/"&amp;M$324,$2:$2,0),FALSE),"")</f>
        <v>20498415</v>
      </c>
      <c r="N327" s="11">
        <f>IFERROR(VLOOKUP($B$326,$4:$126,MATCH($P327&amp;"/"&amp;N$324,$2:$2,0),FALSE),"")</f>
        <v>30556527</v>
      </c>
      <c r="O327" s="9"/>
      <c r="P327" s="12" t="s">
        <v>46</v>
      </c>
    </row>
    <row r="328" spans="1:16">
      <c r="B328" s="10">
        <f>IFERROR(VLOOKUP($B$326,$4:$126,MATCH($P328&amp;"/"&amp;B$324,$2:$2,0),FALSE),"")</f>
        <v>12528245</v>
      </c>
      <c r="C328" s="10">
        <f>IFERROR(VLOOKUP($B$326,$4:$126,MATCH($P328&amp;"/"&amp;C$324,$2:$2,0),FALSE),"")</f>
        <v>26272012</v>
      </c>
      <c r="D328" s="10">
        <f>IFERROR(VLOOKUP($B$326,$4:$126,MATCH($P328&amp;"/"&amp;D$324,$2:$2,0),FALSE),"")</f>
        <v>18842130</v>
      </c>
      <c r="E328" s="10">
        <f>IFERROR(VLOOKUP($B$326,$4:$126,MATCH($P328&amp;"/"&amp;E$324,$2:$2,0),FALSE),"")</f>
        <v>25691482</v>
      </c>
      <c r="F328" s="10">
        <f>IFERROR(VLOOKUP($B$326,$4:$126,MATCH($P328&amp;"/"&amp;F$324,$2:$2,0),FALSE),"")</f>
        <v>25683242</v>
      </c>
      <c r="G328" s="10">
        <f>IFERROR(VLOOKUP($B$326,$4:$126,MATCH($P328&amp;"/"&amp;G$324,$2:$2,0),FALSE),"")</f>
        <v>21687011</v>
      </c>
      <c r="H328" s="10">
        <f>IFERROR(VLOOKUP($B$326,$4:$126,MATCH($P328&amp;"/"&amp;H$324,$2:$2,0),FALSE),"")</f>
        <v>23544155</v>
      </c>
      <c r="I328" s="10">
        <f>IFERROR(VLOOKUP($B$326,$4:$126,MATCH($P328&amp;"/"&amp;I$324,$2:$2,0),FALSE),"")</f>
        <v>9170336</v>
      </c>
      <c r="J328" s="10">
        <f>IFERROR(VLOOKUP($B$326,$4:$126,MATCH($P328&amp;"/"&amp;J$324,$2:$2,0),FALSE),"")</f>
        <v>11429264</v>
      </c>
      <c r="K328" s="10">
        <f>IFERROR(VLOOKUP($B$326,$4:$126,MATCH($P328&amp;"/"&amp;K$324,$2:$2,0),FALSE),"")</f>
        <v>9525649</v>
      </c>
      <c r="L328" s="10">
        <f>IFERROR(VLOOKUP($B$326,$4:$126,MATCH($P328&amp;"/"&amp;L$324,$2:$2,0),FALSE),"")</f>
        <v>7555168</v>
      </c>
      <c r="M328" s="10">
        <f>IFERROR(VLOOKUP($B$326,$4:$126,MATCH($P328&amp;"/"&amp;M$324,$2:$2,0),FALSE),"")</f>
        <v>11197882</v>
      </c>
      <c r="N328" s="11">
        <f>IFERROR(VLOOKUP($B$326,$4:$126,MATCH($P328&amp;"/"&amp;N$324,$2:$2,0),FALSE),"")</f>
        <v>25826491</v>
      </c>
      <c r="O328" s="9"/>
      <c r="P328" s="12" t="s">
        <v>47</v>
      </c>
    </row>
    <row r="329" spans="1:16">
      <c r="B329" s="10">
        <f>IFERROR(VLOOKUP($B$326,$4:$126,MATCH($P329&amp;"/"&amp;B$324,$2:$2,0),FALSE),"")</f>
        <v>13209024</v>
      </c>
      <c r="C329" s="10">
        <f>IFERROR(VLOOKUP($B$326,$4:$126,MATCH($P329&amp;"/"&amp;C$324,$2:$2,0),FALSE),"")</f>
        <v>21798285</v>
      </c>
      <c r="D329" s="10">
        <f>IFERROR(VLOOKUP($B$326,$4:$126,MATCH($P329&amp;"/"&amp;D$324,$2:$2,0),FALSE),"")</f>
        <v>19053706</v>
      </c>
      <c r="E329" s="10">
        <f>IFERROR(VLOOKUP($B$326,$4:$126,MATCH($P329&amp;"/"&amp;E$324,$2:$2,0),FALSE),"")</f>
        <v>20010469</v>
      </c>
      <c r="F329" s="10">
        <f>IFERROR(VLOOKUP($B$326,$4:$126,MATCH($P329&amp;"/"&amp;F$324,$2:$2,0),FALSE),"")</f>
        <v>19283418</v>
      </c>
      <c r="G329" s="10">
        <f>IFERROR(VLOOKUP($B$326,$4:$126,MATCH($P329&amp;"/"&amp;G$324,$2:$2,0),FALSE),"")</f>
        <v>10648240</v>
      </c>
      <c r="H329" s="10">
        <f>IFERROR(VLOOKUP($B$326,$4:$126,MATCH($P329&amp;"/"&amp;H$324,$2:$2,0),FALSE),"")</f>
        <v>12408091</v>
      </c>
      <c r="I329" s="10">
        <f>IFERROR(VLOOKUP($B$326,$4:$126,MATCH($P329&amp;"/"&amp;I$324,$2:$2,0),FALSE),"")</f>
        <v>7736817</v>
      </c>
      <c r="J329" s="10">
        <f>IFERROR(VLOOKUP($B$326,$4:$126,MATCH($P329&amp;"/"&amp;J$324,$2:$2,0),FALSE),"")</f>
        <v>10868464</v>
      </c>
      <c r="K329" s="10">
        <f>IFERROR(VLOOKUP($B$326,$4:$126,MATCH($P329&amp;"/"&amp;K$324,$2:$2,0),FALSE),"")</f>
        <v>9450239</v>
      </c>
      <c r="L329" s="10">
        <f>IFERROR(VLOOKUP($B$326,$4:$126,MATCH($P329&amp;"/"&amp;L$324,$2:$2,0),FALSE),"")</f>
        <v>8246731</v>
      </c>
      <c r="M329" s="10">
        <f>IFERROR(VLOOKUP($B$326,$4:$126,MATCH($P329&amp;"/"&amp;M$324,$2:$2,0),FALSE),"")</f>
        <v>11280821</v>
      </c>
      <c r="N329" s="11">
        <f>IFERROR(VLOOKUP($B$326,$4:$126,MATCH($P329&amp;"/"&amp;N$324,$2:$2,0),FALSE),"")</f>
        <v>16634143</v>
      </c>
      <c r="O329" s="9"/>
      <c r="P329" s="12" t="s">
        <v>48</v>
      </c>
    </row>
    <row r="330" spans="1:16">
      <c r="B330" s="10">
        <f>IFERROR(VLOOKUP($B$326,$4:$126,MATCH($P330&amp;"/"&amp;B$324,$2:$2,0),FALSE),"")</f>
        <v>16300922</v>
      </c>
      <c r="C330" s="10">
        <f>IFERROR(VLOOKUP($B$326,$4:$126,MATCH($P330&amp;"/"&amp;C$324,$2:$2,0),FALSE),"")</f>
        <v>24261229.190000001</v>
      </c>
      <c r="D330" s="10">
        <f>IFERROR(VLOOKUP($B$326,$4:$126,MATCH($P330&amp;"/"&amp;D$324,$2:$2,0),FALSE),"")</f>
        <v>10451397.640000001</v>
      </c>
      <c r="E330" s="10">
        <f>IFERROR(VLOOKUP($B$326,$4:$126,MATCH($P330&amp;"/"&amp;E$324,$2:$2,0),FALSE),"")</f>
        <v>18360810.16</v>
      </c>
      <c r="F330" s="10">
        <f>IFERROR(VLOOKUP($B$326,$4:$126,MATCH($P330&amp;"/"&amp;F$324,$2:$2,0),FALSE),"")</f>
        <v>19833022.300000001</v>
      </c>
      <c r="G330" s="10">
        <f>IFERROR(VLOOKUP($B$326,$4:$126,MATCH($P330&amp;"/"&amp;G$324,$2:$2,0),FALSE),"")</f>
        <v>11473120.880000001</v>
      </c>
      <c r="H330" s="10">
        <f>IFERROR(VLOOKUP($B$326,$4:$126,MATCH($P330&amp;"/"&amp;H$324,$2:$2,0),FALSE),"")</f>
        <v>14258066.4</v>
      </c>
      <c r="I330" s="10">
        <f>IFERROR(VLOOKUP($B$326,$4:$126,MATCH($P330&amp;"/"&amp;I$324,$2:$2,0),FALSE),"")</f>
        <v>9864912.6999999993</v>
      </c>
      <c r="J330" s="10">
        <f>IFERROR(VLOOKUP($B$326,$4:$126,MATCH($P330&amp;"/"&amp;J$324,$2:$2,0),FALSE),"")</f>
        <v>11226140.699999999</v>
      </c>
      <c r="K330" s="10">
        <f>IFERROR(VLOOKUP($B$326,$4:$126,MATCH($P330&amp;"/"&amp;K$324,$2:$2,0),FALSE),"")</f>
        <v>10650407.390000001</v>
      </c>
      <c r="L330" s="10">
        <f>IFERROR(VLOOKUP($B$326,$4:$126,MATCH($P330&amp;"/"&amp;L$324,$2:$2,0),FALSE),"")</f>
        <v>9066888.3599999994</v>
      </c>
      <c r="M330" s="10">
        <f>IFERROR(VLOOKUP($B$326,$4:$126,MATCH($P330&amp;"/"&amp;M$324,$2:$2,0),FALSE),"")</f>
        <v>19636627.469999999</v>
      </c>
      <c r="N330" s="11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18420768.859999999</v>
      </c>
      <c r="O330" s="9"/>
      <c r="P330" s="12" t="s">
        <v>49</v>
      </c>
    </row>
    <row r="331" spans="1:16">
      <c r="B331" s="13">
        <f t="shared" ref="B331:N331" si="4">+B330/B$378</f>
        <v>0.12727012764526441</v>
      </c>
      <c r="C331" s="13">
        <f t="shared" si="4"/>
        <v>0.19404989767848199</v>
      </c>
      <c r="D331" s="13">
        <f t="shared" si="4"/>
        <v>0.10724065671526402</v>
      </c>
      <c r="E331" s="13">
        <f t="shared" si="4"/>
        <v>0.21184168588990143</v>
      </c>
      <c r="F331" s="13">
        <f t="shared" si="4"/>
        <v>0.19642899230315247</v>
      </c>
      <c r="G331" s="13">
        <f t="shared" si="4"/>
        <v>0.10241506924818579</v>
      </c>
      <c r="H331" s="13">
        <f t="shared" si="4"/>
        <v>0.11284529375419637</v>
      </c>
      <c r="I331" s="13">
        <f t="shared" si="4"/>
        <v>5.4274007482184715E-2</v>
      </c>
      <c r="J331" s="13">
        <f t="shared" si="4"/>
        <v>4.0723061719169597E-2</v>
      </c>
      <c r="K331" s="13">
        <f t="shared" si="4"/>
        <v>3.7492542630847385E-2</v>
      </c>
      <c r="L331" s="13">
        <f t="shared" si="4"/>
        <v>3.1210784026067334E-2</v>
      </c>
      <c r="M331" s="13">
        <f t="shared" si="4"/>
        <v>6.7789853998671143E-2</v>
      </c>
      <c r="N331" s="13">
        <f t="shared" si="4"/>
        <v>5.2605130326195279E-2</v>
      </c>
      <c r="O331" s="9">
        <f>RATE(M$324-B$324,,-B331,M331)</f>
        <v>-5.5654865278474776E-2</v>
      </c>
      <c r="P331" s="14" t="s">
        <v>50</v>
      </c>
    </row>
    <row r="332" spans="1:16">
      <c r="B332" s="279" t="s">
        <v>943</v>
      </c>
      <c r="C332" s="280"/>
      <c r="D332" s="280"/>
      <c r="E332" s="280"/>
      <c r="F332" s="280"/>
      <c r="G332" s="280"/>
      <c r="H332" s="280"/>
      <c r="I332" s="280"/>
      <c r="J332" s="280"/>
      <c r="K332" s="280"/>
      <c r="L332" s="280"/>
      <c r="M332" s="280"/>
      <c r="N332" s="281"/>
      <c r="O332" s="9"/>
      <c r="P332" s="3"/>
    </row>
    <row r="333" spans="1:16">
      <c r="B333" s="11">
        <f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1733345</v>
      </c>
      <c r="C333" s="11">
        <f>IFERROR(VLOOKUP($B$332,$4:$126,MATCH($P333&amp;"/"&amp;C$324,$2:$2,0),FALSE),IFERROR(VLOOKUP($B$332,$4:$126,MATCH($P332&amp;"/"&amp;C$324,$2:$2,0),FALSE),IFERROR(VLOOKUP($B$332,$4:$126,MATCH($P331&amp;"/"&amp;C$324,$2:$2,0),FALSE),IFERROR(VLOOKUP($B$332,$4:$126,MATCH($P330&amp;"/"&amp;C$324,$2:$2,0),FALSE),"0"))))</f>
        <v>20211</v>
      </c>
      <c r="D333" s="11">
        <f>IFERROR(VLOOKUP($B$332,$4:$126,MATCH($P333&amp;"/"&amp;D$324,$2:$2,0),FALSE),IFERROR(VLOOKUP($B$332,$4:$126,MATCH($P332&amp;"/"&amp;D$324,$2:$2,0),FALSE),IFERROR(VLOOKUP($B$332,$4:$126,MATCH($P331&amp;"/"&amp;D$324,$2:$2,0),FALSE),IFERROR(VLOOKUP($B$332,$4:$126,MATCH($P330&amp;"/"&amp;D$324,$2:$2,0),FALSE),"0"))))</f>
        <v>2936525</v>
      </c>
      <c r="E333" s="11">
        <f>IFERROR(VLOOKUP($B$332,$4:$126,MATCH($P333&amp;"/"&amp;E$324,$2:$2,0),FALSE),IFERROR(VLOOKUP($B$332,$4:$126,MATCH($P332&amp;"/"&amp;E$324,$2:$2,0),FALSE),IFERROR(VLOOKUP($B$332,$4:$126,MATCH($P331&amp;"/"&amp;E$324,$2:$2,0),FALSE),IFERROR(VLOOKUP($B$332,$4:$126,MATCH($P330&amp;"/"&amp;E$324,$2:$2,0),FALSE),"0"))))</f>
        <v>117624</v>
      </c>
      <c r="F333" s="11">
        <f>IFERROR(VLOOKUP($B$332,$4:$126,MATCH($P333&amp;"/"&amp;F$324,$2:$2,0),FALSE),IFERROR(VLOOKUP($B$332,$4:$126,MATCH($P332&amp;"/"&amp;F$324,$2:$2,0),FALSE),IFERROR(VLOOKUP($B$332,$4:$126,MATCH($P331&amp;"/"&amp;F$324,$2:$2,0),FALSE),IFERROR(VLOOKUP($B$332,$4:$126,MATCH($P330&amp;"/"&amp;F$324,$2:$2,0),FALSE),"0"))))</f>
        <v>3582493</v>
      </c>
      <c r="G333" s="11">
        <f>IFERROR(VLOOKUP($B$332,$4:$126,MATCH($P333&amp;"/"&amp;G$324,$2:$2,0),FALSE),IFERROR(VLOOKUP($B$332,$4:$126,MATCH($P332&amp;"/"&amp;G$324,$2:$2,0),FALSE),IFERROR(VLOOKUP($B$332,$4:$126,MATCH($P331&amp;"/"&amp;G$324,$2:$2,0),FALSE),IFERROR(VLOOKUP($B$332,$4:$126,MATCH($P330&amp;"/"&amp;G$324,$2:$2,0),FALSE),"0"))))</f>
        <v>4692885</v>
      </c>
      <c r="H333" s="11">
        <f>IFERROR(VLOOKUP($B$332,$4:$126,MATCH($P333&amp;"/"&amp;H$324,$2:$2,0),FALSE),IFERROR(VLOOKUP($B$332,$4:$126,MATCH($P332&amp;"/"&amp;H$324,$2:$2,0),FALSE),IFERROR(VLOOKUP($B$332,$4:$126,MATCH($P331&amp;"/"&amp;H$324,$2:$2,0),FALSE),IFERROR(VLOOKUP($B$332,$4:$126,MATCH($P330&amp;"/"&amp;H$324,$2:$2,0),FALSE),"0"))))</f>
        <v>5208931</v>
      </c>
      <c r="I333" s="11">
        <f>IFERROR(VLOOKUP($B$332,$4:$126,MATCH($P333&amp;"/"&amp;I$324,$2:$2,0),FALSE),IFERROR(VLOOKUP($B$332,$4:$126,MATCH($P332&amp;"/"&amp;I$324,$2:$2,0),FALSE),IFERROR(VLOOKUP($B$332,$4:$126,MATCH($P331&amp;"/"&amp;I$324,$2:$2,0),FALSE),IFERROR(VLOOKUP($B$332,$4:$126,MATCH($P330&amp;"/"&amp;I$324,$2:$2,0),FALSE),"0"))))</f>
        <v>5076187</v>
      </c>
      <c r="J333" s="11">
        <f>IFERROR(VLOOKUP($B$332,$4:$126,MATCH($P333&amp;"/"&amp;J$324,$2:$2,0),FALSE),IFERROR(VLOOKUP($B$332,$4:$126,MATCH($P332&amp;"/"&amp;J$324,$2:$2,0),FALSE),IFERROR(VLOOKUP($B$332,$4:$126,MATCH($P331&amp;"/"&amp;J$324,$2:$2,0),FALSE),IFERROR(VLOOKUP($B$332,$4:$126,MATCH($P330&amp;"/"&amp;J$324,$2:$2,0),FALSE),"0"))))</f>
        <v>4112353</v>
      </c>
      <c r="K333" s="11">
        <f>IFERROR(VLOOKUP($B$332,$4:$126,MATCH($P333&amp;"/"&amp;K$324,$2:$2,0),FALSE),IFERROR(VLOOKUP($B$332,$4:$126,MATCH($P332&amp;"/"&amp;K$324,$2:$2,0),FALSE),IFERROR(VLOOKUP($B$332,$4:$126,MATCH($P331&amp;"/"&amp;K$324,$2:$2,0),FALSE),IFERROR(VLOOKUP($B$332,$4:$126,MATCH($P330&amp;"/"&amp;K$324,$2:$2,0),FALSE),"0"))))</f>
        <v>2768061</v>
      </c>
      <c r="L333" s="11">
        <f>IFERROR(VLOOKUP($B$332,$4:$126,MATCH($P333&amp;"/"&amp;L$324,$2:$2,0),FALSE),IFERROR(VLOOKUP($B$332,$4:$126,MATCH($P332&amp;"/"&amp;L$324,$2:$2,0),FALSE),IFERROR(VLOOKUP($B$332,$4:$126,MATCH($P331&amp;"/"&amp;L$324,$2:$2,0),FALSE),IFERROR(VLOOKUP($B$332,$4:$126,MATCH($P330&amp;"/"&amp;L$324,$2:$2,0),FALSE),"0"))))</f>
        <v>2406864</v>
      </c>
      <c r="M333" s="11">
        <f>IFERROR(VLOOKUP($B$332,$4:$126,MATCH($P333&amp;"/"&amp;M$324,$2:$2,0),FALSE),IFERROR(VLOOKUP($B$332,$4:$126,MATCH($P332&amp;"/"&amp;M$324,$2:$2,0),FALSE),IFERROR(VLOOKUP($B$332,$4:$126,MATCH($P331&amp;"/"&amp;M$324,$2:$2,0),FALSE),IFERROR(VLOOKUP($B$332,$4:$126,MATCH($P330&amp;"/"&amp;M$324,$2:$2,0),FALSE),"0"))))</f>
        <v>1997327</v>
      </c>
      <c r="N333" s="11">
        <f>IFERROR(VLOOKUP($B$332,$4:$126,MATCH($P333&amp;"/"&amp;N$324,$2:$2,0),FALSE),IFERROR(VLOOKUP($B$332,$4:$126,MATCH($P332&amp;"/"&amp;N$324,$2:$2,0),FALSE),IFERROR(VLOOKUP($B$332,$4:$126,MATCH($P331&amp;"/"&amp;N$324,$2:$2,0),FALSE),IFERROR(VLOOKUP($B$332,$4:$126,MATCH($P330&amp;"/"&amp;N$324,$2:$2,0),FALSE),"0"))))</f>
        <v>1845228</v>
      </c>
      <c r="O333" s="9"/>
      <c r="P333" s="12" t="s">
        <v>46</v>
      </c>
    </row>
    <row r="334" spans="1:16">
      <c r="B334" s="11">
        <f>IFERROR(VLOOKUP($B$332,$4:$126,MATCH($P334&amp;"/"&amp;B$324,$2:$2,0),FALSE),IFERROR(VLOOKUP($B$332,$4:$126,MATCH($P333&amp;"/"&amp;B$324,$2:$2,0),FALSE),IFERROR(VLOOKUP($B$332,$4:$126,MATCH($P332&amp;"/"&amp;B$324,$2:$2,0),FALSE),IFERROR(VLOOKUP($B$332,$4:$126,MATCH($P331&amp;"/"&amp;B$324,$2:$2,0),FALSE),"0"))))</f>
        <v>1146015</v>
      </c>
      <c r="C334" s="11">
        <f>IFERROR(VLOOKUP($B$332,$4:$126,MATCH($P334&amp;"/"&amp;C$324,$2:$2,0),FALSE),IFERROR(VLOOKUP($B$332,$4:$126,MATCH($P333&amp;"/"&amp;C$324,$2:$2,0),FALSE),IFERROR(VLOOKUP($B$332,$4:$126,MATCH($P332&amp;"/"&amp;C$324,$2:$2,0),FALSE),IFERROR(VLOOKUP($B$332,$4:$126,MATCH($P331&amp;"/"&amp;C$324,$2:$2,0),FALSE),"0"))))</f>
        <v>1130204</v>
      </c>
      <c r="D334" s="11">
        <f>IFERROR(VLOOKUP($B$332,$4:$126,MATCH($P334&amp;"/"&amp;D$324,$2:$2,0),FALSE),IFERROR(VLOOKUP($B$332,$4:$126,MATCH($P333&amp;"/"&amp;D$324,$2:$2,0),FALSE),IFERROR(VLOOKUP($B$332,$4:$126,MATCH($P332&amp;"/"&amp;D$324,$2:$2,0),FALSE),IFERROR(VLOOKUP($B$332,$4:$126,MATCH($P331&amp;"/"&amp;D$324,$2:$2,0),FALSE),"0"))))</f>
        <v>5859662</v>
      </c>
      <c r="E334" s="11">
        <f>IFERROR(VLOOKUP($B$332,$4:$126,MATCH($P334&amp;"/"&amp;E$324,$2:$2,0),FALSE),IFERROR(VLOOKUP($B$332,$4:$126,MATCH($P333&amp;"/"&amp;E$324,$2:$2,0),FALSE),IFERROR(VLOOKUP($B$332,$4:$126,MATCH($P332&amp;"/"&amp;E$324,$2:$2,0),FALSE),IFERROR(VLOOKUP($B$332,$4:$126,MATCH($P331&amp;"/"&amp;E$324,$2:$2,0),FALSE),"0"))))</f>
        <v>2852411</v>
      </c>
      <c r="F334" s="11">
        <f>IFERROR(VLOOKUP($B$332,$4:$126,MATCH($P334&amp;"/"&amp;F$324,$2:$2,0),FALSE),IFERROR(VLOOKUP($B$332,$4:$126,MATCH($P333&amp;"/"&amp;F$324,$2:$2,0),FALSE),IFERROR(VLOOKUP($B$332,$4:$126,MATCH($P332&amp;"/"&amp;F$324,$2:$2,0),FALSE),IFERROR(VLOOKUP($B$332,$4:$126,MATCH($P331&amp;"/"&amp;F$324,$2:$2,0),FALSE),"0"))))</f>
        <v>9854775</v>
      </c>
      <c r="G334" s="11">
        <f>IFERROR(VLOOKUP($B$332,$4:$126,MATCH($P334&amp;"/"&amp;G$324,$2:$2,0),FALSE),IFERROR(VLOOKUP($B$332,$4:$126,MATCH($P333&amp;"/"&amp;G$324,$2:$2,0),FALSE),IFERROR(VLOOKUP($B$332,$4:$126,MATCH($P332&amp;"/"&amp;G$324,$2:$2,0),FALSE),IFERROR(VLOOKUP($B$332,$4:$126,MATCH($P331&amp;"/"&amp;G$324,$2:$2,0),FALSE),"0"))))</f>
        <v>5230526</v>
      </c>
      <c r="H334" s="11">
        <f>IFERROR(VLOOKUP($B$332,$4:$126,MATCH($P334&amp;"/"&amp;H$324,$2:$2,0),FALSE),IFERROR(VLOOKUP($B$332,$4:$126,MATCH($P333&amp;"/"&amp;H$324,$2:$2,0),FALSE),IFERROR(VLOOKUP($B$332,$4:$126,MATCH($P332&amp;"/"&amp;H$324,$2:$2,0),FALSE),IFERROR(VLOOKUP($B$332,$4:$126,MATCH($P331&amp;"/"&amp;H$324,$2:$2,0),FALSE),"0"))))</f>
        <v>5299297</v>
      </c>
      <c r="I334" s="11">
        <f>IFERROR(VLOOKUP($B$332,$4:$126,MATCH($P334&amp;"/"&amp;I$324,$2:$2,0),FALSE),IFERROR(VLOOKUP($B$332,$4:$126,MATCH($P333&amp;"/"&amp;I$324,$2:$2,0),FALSE),IFERROR(VLOOKUP($B$332,$4:$126,MATCH($P332&amp;"/"&amp;I$324,$2:$2,0),FALSE),IFERROR(VLOOKUP($B$332,$4:$126,MATCH($P331&amp;"/"&amp;I$324,$2:$2,0),FALSE),"0"))))</f>
        <v>5469594</v>
      </c>
      <c r="J334" s="11">
        <f>IFERROR(VLOOKUP($B$332,$4:$126,MATCH($P334&amp;"/"&amp;J$324,$2:$2,0),FALSE),IFERROR(VLOOKUP($B$332,$4:$126,MATCH($P333&amp;"/"&amp;J$324,$2:$2,0),FALSE),IFERROR(VLOOKUP($B$332,$4:$126,MATCH($P332&amp;"/"&amp;J$324,$2:$2,0),FALSE),IFERROR(VLOOKUP($B$332,$4:$126,MATCH($P331&amp;"/"&amp;J$324,$2:$2,0),FALSE),"0"))))</f>
        <v>3542558</v>
      </c>
      <c r="K334" s="11">
        <f>IFERROR(VLOOKUP($B$332,$4:$126,MATCH($P334&amp;"/"&amp;K$324,$2:$2,0),FALSE),IFERROR(VLOOKUP($B$332,$4:$126,MATCH($P333&amp;"/"&amp;K$324,$2:$2,0),FALSE),IFERROR(VLOOKUP($B$332,$4:$126,MATCH($P332&amp;"/"&amp;K$324,$2:$2,0),FALSE),IFERROR(VLOOKUP($B$332,$4:$126,MATCH($P331&amp;"/"&amp;K$324,$2:$2,0),FALSE),"0"))))</f>
        <v>2725609</v>
      </c>
      <c r="L334" s="11">
        <f>IFERROR(VLOOKUP($B$332,$4:$126,MATCH($P334&amp;"/"&amp;L$324,$2:$2,0),FALSE),IFERROR(VLOOKUP($B$332,$4:$126,MATCH($P333&amp;"/"&amp;L$324,$2:$2,0),FALSE),IFERROR(VLOOKUP($B$332,$4:$126,MATCH($P332&amp;"/"&amp;L$324,$2:$2,0),FALSE),IFERROR(VLOOKUP($B$332,$4:$126,MATCH($P331&amp;"/"&amp;L$324,$2:$2,0),FALSE),"0"))))</f>
        <v>2353049</v>
      </c>
      <c r="M334" s="11">
        <f>IFERROR(VLOOKUP($B$332,$4:$126,MATCH($P334&amp;"/"&amp;M$324,$2:$2,0),FALSE),IFERROR(VLOOKUP($B$332,$4:$126,MATCH($P333&amp;"/"&amp;M$324,$2:$2,0),FALSE),IFERROR(VLOOKUP($B$332,$4:$126,MATCH($P332&amp;"/"&amp;M$324,$2:$2,0),FALSE),IFERROR(VLOOKUP($B$332,$4:$126,MATCH($P331&amp;"/"&amp;M$324,$2:$2,0),FALSE),"0"))))</f>
        <v>1983214</v>
      </c>
      <c r="N334" s="11">
        <f>IFERROR(VLOOKUP($B$332,$4:$126,MATCH($P334&amp;"/"&amp;N$324,$2:$2,0),FALSE),IFERROR(VLOOKUP($B$332,$4:$126,MATCH($P333&amp;"/"&amp;N$324,$2:$2,0),FALSE),IFERROR(VLOOKUP($B$332,$4:$126,MATCH($P332&amp;"/"&amp;N$324,$2:$2,0),FALSE),IFERROR(VLOOKUP($B$332,$4:$126,MATCH($P331&amp;"/"&amp;N$324,$2:$2,0),FALSE),"0"))))</f>
        <v>1731707</v>
      </c>
      <c r="O334" s="9"/>
      <c r="P334" s="12" t="s">
        <v>47</v>
      </c>
    </row>
    <row r="335" spans="1:16">
      <c r="B335" s="11">
        <f>IFERROR(VLOOKUP($B$332,$4:$126,MATCH($P335&amp;"/"&amp;B$324,$2:$2,0),FALSE),IFERROR(VLOOKUP($B$332,$4:$126,MATCH($P334&amp;"/"&amp;B$324,$2:$2,0),FALSE),IFERROR(VLOOKUP($B$332,$4:$126,MATCH($P333&amp;"/"&amp;B$324,$2:$2,0),FALSE),IFERROR(VLOOKUP($B$332,$4:$126,MATCH($P332&amp;"/"&amp;B$324,$2:$2,0),FALSE),"0"))))</f>
        <v>124472</v>
      </c>
      <c r="C335" s="11">
        <f>IFERROR(VLOOKUP($B$332,$4:$126,MATCH($P335&amp;"/"&amp;C$324,$2:$2,0),FALSE),IFERROR(VLOOKUP($B$332,$4:$126,MATCH($P334&amp;"/"&amp;C$324,$2:$2,0),FALSE),IFERROR(VLOOKUP($B$332,$4:$126,MATCH($P333&amp;"/"&amp;C$324,$2:$2,0),FALSE),IFERROR(VLOOKUP($B$332,$4:$126,MATCH($P332&amp;"/"&amp;C$324,$2:$2,0),FALSE),"0"))))</f>
        <v>1147321</v>
      </c>
      <c r="D335" s="11">
        <f>IFERROR(VLOOKUP($B$332,$4:$126,MATCH($P335&amp;"/"&amp;D$324,$2:$2,0),FALSE),IFERROR(VLOOKUP($B$332,$4:$126,MATCH($P334&amp;"/"&amp;D$324,$2:$2,0),FALSE),IFERROR(VLOOKUP($B$332,$4:$126,MATCH($P333&amp;"/"&amp;D$324,$2:$2,0),FALSE),IFERROR(VLOOKUP($B$332,$4:$126,MATCH($P332&amp;"/"&amp;D$324,$2:$2,0),FALSE),"0"))))</f>
        <v>6831410</v>
      </c>
      <c r="E335" s="11">
        <f>IFERROR(VLOOKUP($B$332,$4:$126,MATCH($P335&amp;"/"&amp;E$324,$2:$2,0),FALSE),IFERROR(VLOOKUP($B$332,$4:$126,MATCH($P334&amp;"/"&amp;E$324,$2:$2,0),FALSE),IFERROR(VLOOKUP($B$332,$4:$126,MATCH($P333&amp;"/"&amp;E$324,$2:$2,0),FALSE),IFERROR(VLOOKUP($B$332,$4:$126,MATCH($P332&amp;"/"&amp;E$324,$2:$2,0),FALSE),"0"))))</f>
        <v>2924882</v>
      </c>
      <c r="F335" s="11">
        <f>IFERROR(VLOOKUP($B$332,$4:$126,MATCH($P335&amp;"/"&amp;F$324,$2:$2,0),FALSE),IFERROR(VLOOKUP($B$332,$4:$126,MATCH($P334&amp;"/"&amp;F$324,$2:$2,0),FALSE),IFERROR(VLOOKUP($B$332,$4:$126,MATCH($P333&amp;"/"&amp;F$324,$2:$2,0),FALSE),IFERROR(VLOOKUP($B$332,$4:$126,MATCH($P332&amp;"/"&amp;F$324,$2:$2,0),FALSE),"0"))))</f>
        <v>6279556</v>
      </c>
      <c r="G335" s="11">
        <f>IFERROR(VLOOKUP($B$332,$4:$126,MATCH($P335&amp;"/"&amp;G$324,$2:$2,0),FALSE),IFERROR(VLOOKUP($B$332,$4:$126,MATCH($P334&amp;"/"&amp;G$324,$2:$2,0),FALSE),IFERROR(VLOOKUP($B$332,$4:$126,MATCH($P333&amp;"/"&amp;G$324,$2:$2,0),FALSE),IFERROR(VLOOKUP($B$332,$4:$126,MATCH($P332&amp;"/"&amp;G$324,$2:$2,0),FALSE),"0"))))</f>
        <v>5200101</v>
      </c>
      <c r="H335" s="11">
        <f>IFERROR(VLOOKUP($B$332,$4:$126,MATCH($P335&amp;"/"&amp;H$324,$2:$2,0),FALSE),IFERROR(VLOOKUP($B$332,$4:$126,MATCH($P334&amp;"/"&amp;H$324,$2:$2,0),FALSE),IFERROR(VLOOKUP($B$332,$4:$126,MATCH($P333&amp;"/"&amp;H$324,$2:$2,0),FALSE),IFERROR(VLOOKUP($B$332,$4:$126,MATCH($P332&amp;"/"&amp;H$324,$2:$2,0),FALSE),"0"))))</f>
        <v>5154490</v>
      </c>
      <c r="I335" s="11">
        <f>IFERROR(VLOOKUP($B$332,$4:$126,MATCH($P335&amp;"/"&amp;I$324,$2:$2,0),FALSE),IFERROR(VLOOKUP($B$332,$4:$126,MATCH($P334&amp;"/"&amp;I$324,$2:$2,0),FALSE),IFERROR(VLOOKUP($B$332,$4:$126,MATCH($P333&amp;"/"&amp;I$324,$2:$2,0),FALSE),IFERROR(VLOOKUP($B$332,$4:$126,MATCH($P332&amp;"/"&amp;I$324,$2:$2,0),FALSE),"0"))))</f>
        <v>4282875</v>
      </c>
      <c r="J335" s="11">
        <f>IFERROR(VLOOKUP($B$332,$4:$126,MATCH($P335&amp;"/"&amp;J$324,$2:$2,0),FALSE),IFERROR(VLOOKUP($B$332,$4:$126,MATCH($P334&amp;"/"&amp;J$324,$2:$2,0),FALSE),IFERROR(VLOOKUP($B$332,$4:$126,MATCH($P333&amp;"/"&amp;J$324,$2:$2,0),FALSE),IFERROR(VLOOKUP($B$332,$4:$126,MATCH($P332&amp;"/"&amp;J$324,$2:$2,0),FALSE),"0"))))</f>
        <v>2687519</v>
      </c>
      <c r="K335" s="11">
        <f>IFERROR(VLOOKUP($B$332,$4:$126,MATCH($P335&amp;"/"&amp;K$324,$2:$2,0),FALSE),IFERROR(VLOOKUP($B$332,$4:$126,MATCH($P334&amp;"/"&amp;K$324,$2:$2,0),FALSE),IFERROR(VLOOKUP($B$332,$4:$126,MATCH($P333&amp;"/"&amp;K$324,$2:$2,0),FALSE),IFERROR(VLOOKUP($B$332,$4:$126,MATCH($P332&amp;"/"&amp;K$324,$2:$2,0),FALSE),"0"))))</f>
        <v>2495094</v>
      </c>
      <c r="L335" s="11">
        <f>IFERROR(VLOOKUP($B$332,$4:$126,MATCH($P335&amp;"/"&amp;L$324,$2:$2,0),FALSE),IFERROR(VLOOKUP($B$332,$4:$126,MATCH($P334&amp;"/"&amp;L$324,$2:$2,0),FALSE),IFERROR(VLOOKUP($B$332,$4:$126,MATCH($P333&amp;"/"&amp;L$324,$2:$2,0),FALSE),IFERROR(VLOOKUP($B$332,$4:$126,MATCH($P332&amp;"/"&amp;L$324,$2:$2,0),FALSE),"0"))))</f>
        <v>2128343</v>
      </c>
      <c r="M335" s="11">
        <f>IFERROR(VLOOKUP($B$332,$4:$126,MATCH($P335&amp;"/"&amp;M$324,$2:$2,0),FALSE),IFERROR(VLOOKUP($B$332,$4:$126,MATCH($P334&amp;"/"&amp;M$324,$2:$2,0),FALSE),IFERROR(VLOOKUP($B$332,$4:$126,MATCH($P333&amp;"/"&amp;M$324,$2:$2,0),FALSE),IFERROR(VLOOKUP($B$332,$4:$126,MATCH($P332&amp;"/"&amp;M$324,$2:$2,0),FALSE),"0"))))</f>
        <v>1937761</v>
      </c>
      <c r="N335" s="11">
        <f>IFERROR(VLOOKUP($B$332,$4:$126,MATCH($P335&amp;"/"&amp;N$324,$2:$2,0),FALSE),IFERROR(VLOOKUP($B$332,$4:$126,MATCH($P334&amp;"/"&amp;N$324,$2:$2,0),FALSE),IFERROR(VLOOKUP($B$332,$4:$126,MATCH($P333&amp;"/"&amp;N$324,$2:$2,0),FALSE),IFERROR(VLOOKUP($B$332,$4:$126,MATCH($P332&amp;"/"&amp;N$324,$2:$2,0),FALSE),"0"))))</f>
        <v>1829325</v>
      </c>
      <c r="O335" s="9"/>
      <c r="P335" s="12" t="s">
        <v>48</v>
      </c>
    </row>
    <row r="336" spans="1:16">
      <c r="B336" s="11">
        <f>IFERROR(VLOOKUP($B$332,$4:$126,MATCH($P336&amp;"/"&amp;B$324,$2:$2,0),FALSE),IFERROR(VLOOKUP($B$332,$4:$126,MATCH($P335&amp;"/"&amp;B$324,$2:$2,0),FALSE),IFERROR(VLOOKUP($B$332,$4:$126,MATCH($P334&amp;"/"&amp;B$324,$2:$2,0),FALSE),IFERROR(VLOOKUP($B$332,$4:$126,MATCH($P333&amp;"/"&amp;B$324,$2:$2,0),FALSE),"0"))))</f>
        <v>226358</v>
      </c>
      <c r="C336" s="11">
        <f>IFERROR(VLOOKUP($B$332,$4:$126,MATCH($P336&amp;"/"&amp;C$324,$2:$2,0),FALSE),IFERROR(VLOOKUP($B$332,$4:$126,MATCH($P335&amp;"/"&amp;C$324,$2:$2,0),FALSE),IFERROR(VLOOKUP($B$332,$4:$126,MATCH($P334&amp;"/"&amp;C$324,$2:$2,0),FALSE),IFERROR(VLOOKUP($B$332,$4:$126,MATCH($P333&amp;"/"&amp;C$324,$2:$2,0),FALSE),"0"))))</f>
        <v>949895.69</v>
      </c>
      <c r="D336" s="11">
        <f>IFERROR(VLOOKUP($B$332,$4:$126,MATCH($P336&amp;"/"&amp;D$324,$2:$2,0),FALSE),IFERROR(VLOOKUP($B$332,$4:$126,MATCH($P335&amp;"/"&amp;D$324,$2:$2,0),FALSE),IFERROR(VLOOKUP($B$332,$4:$126,MATCH($P334&amp;"/"&amp;D$324,$2:$2,0),FALSE),IFERROR(VLOOKUP($B$332,$4:$126,MATCH($P333&amp;"/"&amp;D$324,$2:$2,0),FALSE),"0"))))</f>
        <v>6385757</v>
      </c>
      <c r="E336" s="11">
        <f>IFERROR(VLOOKUP($B$332,$4:$126,MATCH($P336&amp;"/"&amp;E$324,$2:$2,0),FALSE),IFERROR(VLOOKUP($B$332,$4:$126,MATCH($P335&amp;"/"&amp;E$324,$2:$2,0),FALSE),IFERROR(VLOOKUP($B$332,$4:$126,MATCH($P334&amp;"/"&amp;E$324,$2:$2,0),FALSE),IFERROR(VLOOKUP($B$332,$4:$126,MATCH($P333&amp;"/"&amp;E$324,$2:$2,0),FALSE),"0"))))</f>
        <v>4252710.4400000004</v>
      </c>
      <c r="F336" s="11">
        <f>IFERROR(VLOOKUP($B$332,$4:$126,MATCH($P336&amp;"/"&amp;F$324,$2:$2,0),FALSE),IFERROR(VLOOKUP($B$332,$4:$126,MATCH($P335&amp;"/"&amp;F$324,$2:$2,0),FALSE),IFERROR(VLOOKUP($B$332,$4:$126,MATCH($P334&amp;"/"&amp;F$324,$2:$2,0),FALSE),IFERROR(VLOOKUP($B$332,$4:$126,MATCH($P333&amp;"/"&amp;F$324,$2:$2,0),FALSE),"0"))))</f>
        <v>5038099.29</v>
      </c>
      <c r="G336" s="11">
        <f>IFERROR(VLOOKUP($B$332,$4:$126,MATCH($P336&amp;"/"&amp;G$324,$2:$2,0),FALSE),IFERROR(VLOOKUP($B$332,$4:$126,MATCH($P335&amp;"/"&amp;G$324,$2:$2,0),FALSE),IFERROR(VLOOKUP($B$332,$4:$126,MATCH($P334&amp;"/"&amp;G$324,$2:$2,0),FALSE),IFERROR(VLOOKUP($B$332,$4:$126,MATCH($P333&amp;"/"&amp;G$324,$2:$2,0),FALSE),"0"))))</f>
        <v>5358082.72</v>
      </c>
      <c r="H336" s="11">
        <f>IFERROR(VLOOKUP($B$332,$4:$126,MATCH($P336&amp;"/"&amp;H$324,$2:$2,0),FALSE),IFERROR(VLOOKUP($B$332,$4:$126,MATCH($P335&amp;"/"&amp;H$324,$2:$2,0),FALSE),IFERROR(VLOOKUP($B$332,$4:$126,MATCH($P334&amp;"/"&amp;H$324,$2:$2,0),FALSE),IFERROR(VLOOKUP($B$332,$4:$126,MATCH($P333&amp;"/"&amp;H$324,$2:$2,0),FALSE),"0"))))</f>
        <v>5251776.8899999997</v>
      </c>
      <c r="I336" s="11">
        <f>IFERROR(VLOOKUP($B$332,$4:$126,MATCH($P336&amp;"/"&amp;I$324,$2:$2,0),FALSE),IFERROR(VLOOKUP($B$332,$4:$126,MATCH($P335&amp;"/"&amp;I$324,$2:$2,0),FALSE),IFERROR(VLOOKUP($B$332,$4:$126,MATCH($P334&amp;"/"&amp;I$324,$2:$2,0),FALSE),IFERROR(VLOOKUP($B$332,$4:$126,MATCH($P333&amp;"/"&amp;I$324,$2:$2,0),FALSE),"0"))))</f>
        <v>4751954.0999999996</v>
      </c>
      <c r="J336" s="11">
        <f>IFERROR(VLOOKUP($B$332,$4:$126,MATCH($P336&amp;"/"&amp;J$324,$2:$2,0),FALSE),IFERROR(VLOOKUP($B$332,$4:$126,MATCH($P335&amp;"/"&amp;J$324,$2:$2,0),FALSE),IFERROR(VLOOKUP($B$332,$4:$126,MATCH($P334&amp;"/"&amp;J$324,$2:$2,0),FALSE),IFERROR(VLOOKUP($B$332,$4:$126,MATCH($P333&amp;"/"&amp;J$324,$2:$2,0),FALSE),"0"))))</f>
        <v>2963182.98</v>
      </c>
      <c r="K336" s="11">
        <f>IFERROR(VLOOKUP($B$332,$4:$126,MATCH($P336&amp;"/"&amp;K$324,$2:$2,0),FALSE),IFERROR(VLOOKUP($B$332,$4:$126,MATCH($P335&amp;"/"&amp;K$324,$2:$2,0),FALSE),IFERROR(VLOOKUP($B$332,$4:$126,MATCH($P334&amp;"/"&amp;K$324,$2:$2,0),FALSE),IFERROR(VLOOKUP($B$332,$4:$126,MATCH($P333&amp;"/"&amp;K$324,$2:$2,0),FALSE),"0"))))</f>
        <v>2642633.5299999998</v>
      </c>
      <c r="L336" s="11">
        <f>IFERROR(VLOOKUP($B$332,$4:$126,MATCH($P336&amp;"/"&amp;L$324,$2:$2,0),FALSE),IFERROR(VLOOKUP($B$332,$4:$126,MATCH($P335&amp;"/"&amp;L$324,$2:$2,0),FALSE),IFERROR(VLOOKUP($B$332,$4:$126,MATCH($P334&amp;"/"&amp;L$324,$2:$2,0),FALSE),IFERROR(VLOOKUP($B$332,$4:$126,MATCH($P333&amp;"/"&amp;L$324,$2:$2,0),FALSE),"0"))))</f>
        <v>2220542.19</v>
      </c>
      <c r="M336" s="11">
        <f>IFERROR(VLOOKUP($B$332,$4:$126,MATCH($P336&amp;"/"&amp;M$324,$2:$2,0),FALSE),IFERROR(VLOOKUP($B$332,$4:$126,MATCH($P335&amp;"/"&amp;M$324,$2:$2,0),FALSE),IFERROR(VLOOKUP($B$332,$4:$126,MATCH($P334&amp;"/"&amp;M$324,$2:$2,0),FALSE),IFERROR(VLOOKUP($B$332,$4:$126,MATCH($P333&amp;"/"&amp;M$324,$2:$2,0),FALSE),"0"))))</f>
        <v>1989089.05</v>
      </c>
      <c r="N336" s="11">
        <f>IFERROR(VLOOKUP($B$332,$4:$126,MATCH($P336&amp;"/"&amp;N$324,$2:$2,0),FALSE),IFERROR(VLOOKUP($B$332,$4:$126,MATCH($P335&amp;"/"&amp;N$324,$2:$2,0),FALSE),IFERROR(VLOOKUP($B$332,$4:$126,MATCH($P334&amp;"/"&amp;N$324,$2:$2,0),FALSE),IFERROR(VLOOKUP($B$332,$4:$126,MATCH($P333&amp;"/"&amp;N$324,$2:$2,0),FALSE),"0"))))</f>
        <v>1920900.9</v>
      </c>
      <c r="O336" s="9"/>
      <c r="P336" s="12" t="s">
        <v>49</v>
      </c>
    </row>
    <row r="337" spans="1:16">
      <c r="B337" s="13">
        <f t="shared" ref="B337:N337" si="5">+B336/B$378</f>
        <v>1.7672995155443821E-3</v>
      </c>
      <c r="C337" s="13">
        <f t="shared" si="5"/>
        <v>7.5976019189376871E-3</v>
      </c>
      <c r="D337" s="13">
        <f t="shared" si="5"/>
        <v>6.5523559421675023E-2</v>
      </c>
      <c r="E337" s="13">
        <f t="shared" si="5"/>
        <v>4.9066535809724018E-2</v>
      </c>
      <c r="F337" s="13">
        <f t="shared" si="5"/>
        <v>4.9898031257592443E-2</v>
      </c>
      <c r="G337" s="13">
        <f t="shared" si="5"/>
        <v>4.7829044821003197E-2</v>
      </c>
      <c r="H337" s="13">
        <f t="shared" si="5"/>
        <v>4.1565124558793597E-2</v>
      </c>
      <c r="I337" s="13">
        <f t="shared" si="5"/>
        <v>2.6143930536597484E-2</v>
      </c>
      <c r="J337" s="13">
        <f t="shared" si="5"/>
        <v>1.0749008640140499E-2</v>
      </c>
      <c r="K337" s="13">
        <f t="shared" si="5"/>
        <v>9.3028413518021959E-3</v>
      </c>
      <c r="L337" s="13">
        <f t="shared" si="5"/>
        <v>7.6437317810826751E-3</v>
      </c>
      <c r="M337" s="13">
        <f t="shared" si="5"/>
        <v>6.8667624568352365E-3</v>
      </c>
      <c r="N337" s="13">
        <f t="shared" si="5"/>
        <v>5.4856147947022127E-3</v>
      </c>
      <c r="O337" s="9">
        <f>RATE(M$324-B$324,,-B337,M337)</f>
        <v>0.13132041495246838</v>
      </c>
      <c r="P337" s="14" t="s">
        <v>50</v>
      </c>
    </row>
    <row r="338" spans="1:16">
      <c r="B338" s="279" t="s">
        <v>944</v>
      </c>
      <c r="C338" s="280"/>
      <c r="D338" s="280"/>
      <c r="E338" s="280"/>
      <c r="F338" s="280"/>
      <c r="G338" s="280"/>
      <c r="H338" s="280"/>
      <c r="I338" s="280"/>
      <c r="J338" s="280"/>
      <c r="K338" s="280"/>
      <c r="L338" s="280"/>
      <c r="M338" s="280"/>
      <c r="N338" s="281"/>
      <c r="O338" s="9"/>
      <c r="P338" s="3"/>
    </row>
    <row r="339" spans="1:16">
      <c r="B339" s="11">
        <f>IFERROR(VLOOKUP($B$338,$4:$126,MATCH($P339&amp;"/"&amp;B$324,$2:$2,0),FALSE),"")</f>
        <v>5177444</v>
      </c>
      <c r="C339" s="11">
        <f>IFERROR(VLOOKUP($B$338,$4:$126,MATCH($P339&amp;"/"&amp;C$324,$2:$2,0),FALSE),"")</f>
        <v>5093563</v>
      </c>
      <c r="D339" s="11">
        <f>IFERROR(VLOOKUP($B$338,$4:$126,MATCH($P339&amp;"/"&amp;D$324,$2:$2,0),FALSE),"")</f>
        <v>5605001</v>
      </c>
      <c r="E339" s="11">
        <f>IFERROR(VLOOKUP($B$338,$4:$126,MATCH($P339&amp;"/"&amp;E$324,$2:$2,0),FALSE),"")</f>
        <v>6252229</v>
      </c>
      <c r="F339" s="11">
        <f>IFERROR(VLOOKUP($B$338,$4:$126,MATCH($P339&amp;"/"&amp;F$324,$2:$2,0),FALSE),"")</f>
        <v>9769284</v>
      </c>
      <c r="G339" s="11">
        <f>IFERROR(VLOOKUP($B$338,$4:$126,MATCH($P339&amp;"/"&amp;G$324,$2:$2,0),FALSE),"")</f>
        <v>11779171</v>
      </c>
      <c r="H339" s="11">
        <f>IFERROR(VLOOKUP($B$338,$4:$126,MATCH($P339&amp;"/"&amp;H$324,$2:$2,0),FALSE),"")</f>
        <v>14796648</v>
      </c>
      <c r="I339" s="11">
        <f>IFERROR(VLOOKUP($B$338,$4:$126,MATCH($P339&amp;"/"&amp;I$324,$2:$2,0),FALSE),"")</f>
        <v>15190761</v>
      </c>
      <c r="J339" s="11">
        <f>IFERROR(VLOOKUP($B$338,$4:$126,MATCH($P339&amp;"/"&amp;J$324,$2:$2,0),FALSE),"")</f>
        <v>16068769</v>
      </c>
      <c r="K339" s="11">
        <f>IFERROR(VLOOKUP($B$338,$4:$126,MATCH($P339&amp;"/"&amp;K$324,$2:$2,0),FALSE),"")</f>
        <v>14156099</v>
      </c>
      <c r="L339" s="11">
        <f>IFERROR(VLOOKUP($B$338,$4:$126,MATCH($P339&amp;"/"&amp;L$324,$2:$2,0),FALSE),"")</f>
        <v>18197743</v>
      </c>
      <c r="M339" s="11">
        <f>IFERROR(VLOOKUP($B$338,$4:$126,MATCH($P339&amp;"/"&amp;M$324,$2:$2,0),FALSE),"")</f>
        <v>19635907</v>
      </c>
      <c r="N339" s="11">
        <f>IFERROR(VLOOKUP($B$338,$4:$126,MATCH($P339&amp;"/"&amp;N$324,$2:$2,0),FALSE),"")</f>
        <v>17624684</v>
      </c>
      <c r="O339" s="9"/>
      <c r="P339" s="12" t="s">
        <v>46</v>
      </c>
    </row>
    <row r="340" spans="1:16">
      <c r="B340" s="11">
        <f>IFERROR(VLOOKUP($B$338,$4:$126,MATCH($P340&amp;"/"&amp;B$324,$2:$2,0),FALSE),"")</f>
        <v>5417293</v>
      </c>
      <c r="C340" s="11">
        <f>IFERROR(VLOOKUP($B$338,$4:$126,MATCH($P340&amp;"/"&amp;C$324,$2:$2,0),FALSE),"")</f>
        <v>5479332</v>
      </c>
      <c r="D340" s="11">
        <f>IFERROR(VLOOKUP($B$338,$4:$126,MATCH($P340&amp;"/"&amp;D$324,$2:$2,0),FALSE),"")</f>
        <v>5189958</v>
      </c>
      <c r="E340" s="11">
        <f>IFERROR(VLOOKUP($B$338,$4:$126,MATCH($P340&amp;"/"&amp;E$324,$2:$2,0),FALSE),"")</f>
        <v>6414000</v>
      </c>
      <c r="F340" s="11">
        <f>IFERROR(VLOOKUP($B$338,$4:$126,MATCH($P340&amp;"/"&amp;F$324,$2:$2,0),FALSE),"")</f>
        <v>9930957</v>
      </c>
      <c r="G340" s="11">
        <f>IFERROR(VLOOKUP($B$338,$4:$126,MATCH($P340&amp;"/"&amp;G$324,$2:$2,0),FALSE),"")</f>
        <v>12730644</v>
      </c>
      <c r="H340" s="11">
        <f>IFERROR(VLOOKUP($B$338,$4:$126,MATCH($P340&amp;"/"&amp;H$324,$2:$2,0),FALSE),"")</f>
        <v>14753913</v>
      </c>
      <c r="I340" s="11">
        <f>IFERROR(VLOOKUP($B$338,$4:$126,MATCH($P340&amp;"/"&amp;I$324,$2:$2,0),FALSE),"")</f>
        <v>15899657</v>
      </c>
      <c r="J340" s="11">
        <f>IFERROR(VLOOKUP($B$338,$4:$126,MATCH($P340&amp;"/"&amp;J$324,$2:$2,0),FALSE),"")</f>
        <v>15132585</v>
      </c>
      <c r="K340" s="11">
        <f>IFERROR(VLOOKUP($B$338,$4:$126,MATCH($P340&amp;"/"&amp;K$324,$2:$2,0),FALSE),"")</f>
        <v>14875867</v>
      </c>
      <c r="L340" s="11">
        <f>IFERROR(VLOOKUP($B$338,$4:$126,MATCH($P340&amp;"/"&amp;L$324,$2:$2,0),FALSE),"")</f>
        <v>18714565</v>
      </c>
      <c r="M340" s="11">
        <f>IFERROR(VLOOKUP($B$338,$4:$126,MATCH($P340&amp;"/"&amp;M$324,$2:$2,0),FALSE),"")</f>
        <v>19835801</v>
      </c>
      <c r="N340" s="11">
        <f>IFERROR(VLOOKUP($B$338,$4:$126,MATCH($P340&amp;"/"&amp;N$324,$2:$2,0),FALSE),"")</f>
        <v>18871462</v>
      </c>
      <c r="O340" s="9"/>
      <c r="P340" s="12" t="s">
        <v>47</v>
      </c>
    </row>
    <row r="341" spans="1:16">
      <c r="B341" s="11">
        <f>IFERROR(VLOOKUP($B$338,$4:$126,MATCH($P341&amp;"/"&amp;B$324,$2:$2,0),FALSE),"")</f>
        <v>5306057</v>
      </c>
      <c r="C341" s="11">
        <f>IFERROR(VLOOKUP($B$338,$4:$126,MATCH($P341&amp;"/"&amp;C$324,$2:$2,0),FALSE),"")</f>
        <v>4825716</v>
      </c>
      <c r="D341" s="11">
        <f>IFERROR(VLOOKUP($B$338,$4:$126,MATCH($P341&amp;"/"&amp;D$324,$2:$2,0),FALSE),"")</f>
        <v>5013186</v>
      </c>
      <c r="E341" s="11">
        <f>IFERROR(VLOOKUP($B$338,$4:$126,MATCH($P341&amp;"/"&amp;E$324,$2:$2,0),FALSE),"")</f>
        <v>9028670</v>
      </c>
      <c r="F341" s="11">
        <f>IFERROR(VLOOKUP($B$338,$4:$126,MATCH($P341&amp;"/"&amp;F$324,$2:$2,0),FALSE),"")</f>
        <v>10186426</v>
      </c>
      <c r="G341" s="11">
        <f>IFERROR(VLOOKUP($B$338,$4:$126,MATCH($P341&amp;"/"&amp;G$324,$2:$2,0),FALSE),"")</f>
        <v>13191004</v>
      </c>
      <c r="H341" s="11">
        <f>IFERROR(VLOOKUP($B$338,$4:$126,MATCH($P341&amp;"/"&amp;H$324,$2:$2,0),FALSE),"")</f>
        <v>15378163</v>
      </c>
      <c r="I341" s="11">
        <f>IFERROR(VLOOKUP($B$338,$4:$126,MATCH($P341&amp;"/"&amp;I$324,$2:$2,0),FALSE),"")</f>
        <v>15730925</v>
      </c>
      <c r="J341" s="11">
        <f>IFERROR(VLOOKUP($B$338,$4:$126,MATCH($P341&amp;"/"&amp;J$324,$2:$2,0),FALSE),"")</f>
        <v>14246107</v>
      </c>
      <c r="K341" s="11">
        <f>IFERROR(VLOOKUP($B$338,$4:$126,MATCH($P341&amp;"/"&amp;K$324,$2:$2,0),FALSE),"")</f>
        <v>15467001</v>
      </c>
      <c r="L341" s="11">
        <f>IFERROR(VLOOKUP($B$338,$4:$126,MATCH($P341&amp;"/"&amp;L$324,$2:$2,0),FALSE),"")</f>
        <v>18720755</v>
      </c>
      <c r="M341" s="11">
        <f>IFERROR(VLOOKUP($B$338,$4:$126,MATCH($P341&amp;"/"&amp;M$324,$2:$2,0),FALSE),"")</f>
        <v>21284694</v>
      </c>
      <c r="N341" s="11">
        <f>IFERROR(VLOOKUP($B$338,$4:$126,MATCH($P341&amp;"/"&amp;N$324,$2:$2,0),FALSE),"")</f>
        <v>20407560</v>
      </c>
      <c r="O341" s="9"/>
      <c r="P341" s="12" t="s">
        <v>48</v>
      </c>
    </row>
    <row r="342" spans="1:16">
      <c r="B342" s="11">
        <f>IFERROR(VLOOKUP($B$338,$4:$126,MATCH($P342&amp;"/"&amp;B$324,$2:$2,0),FALSE),"")</f>
        <v>5790416</v>
      </c>
      <c r="C342" s="11">
        <f>IFERROR(VLOOKUP($B$338,$4:$126,MATCH($P342&amp;"/"&amp;C$324,$2:$2,0),FALSE),"")</f>
        <v>5773258.2300000004</v>
      </c>
      <c r="D342" s="11">
        <f>IFERROR(VLOOKUP($B$338,$4:$126,MATCH($P342&amp;"/"&amp;D$324,$2:$2,0),FALSE),"")</f>
        <v>5611142.9500000002</v>
      </c>
      <c r="E342" s="11">
        <f>IFERROR(VLOOKUP($B$338,$4:$126,MATCH($P342&amp;"/"&amp;E$324,$2:$2,0),FALSE),"")</f>
        <v>9364896.6099999994</v>
      </c>
      <c r="F342" s="11">
        <f>IFERROR(VLOOKUP($B$338,$4:$126,MATCH($P342&amp;"/"&amp;F$324,$2:$2,0),FALSE),"")</f>
        <v>11726791.279999999</v>
      </c>
      <c r="G342" s="11">
        <f>IFERROR(VLOOKUP($B$338,$4:$126,MATCH($P342&amp;"/"&amp;G$324,$2:$2,0),FALSE),"")</f>
        <v>15115609.6</v>
      </c>
      <c r="H342" s="11">
        <f>IFERROR(VLOOKUP($B$338,$4:$126,MATCH($P342&amp;"/"&amp;H$324,$2:$2,0),FALSE),"")</f>
        <v>16316038.91</v>
      </c>
      <c r="I342" s="11">
        <f>IFERROR(VLOOKUP($B$338,$4:$126,MATCH($P342&amp;"/"&amp;I$324,$2:$2,0),FALSE),"")</f>
        <v>16388529.470000001</v>
      </c>
      <c r="J342" s="11">
        <f>IFERROR(VLOOKUP($B$338,$4:$126,MATCH($P342&amp;"/"&amp;J$324,$2:$2,0),FALSE),"")</f>
        <v>14116309.539999999</v>
      </c>
      <c r="K342" s="11">
        <f>IFERROR(VLOOKUP($B$338,$4:$126,MATCH($P342&amp;"/"&amp;K$324,$2:$2,0),FALSE),"")</f>
        <v>17071011.93</v>
      </c>
      <c r="L342" s="11">
        <f>IFERROR(VLOOKUP($B$338,$4:$126,MATCH($P342&amp;"/"&amp;L$324,$2:$2,0),FALSE),"")</f>
        <v>19241653.609999999</v>
      </c>
      <c r="M342" s="11">
        <f>IFERROR(VLOOKUP($B$338,$4:$126,MATCH($P342&amp;"/"&amp;M$324,$2:$2,0),FALSE),"")</f>
        <v>20166634.739999998</v>
      </c>
      <c r="N342" s="11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19229512.84</v>
      </c>
      <c r="O342" s="9">
        <f>RATE(M$324-B$324,,-B342,M342)</f>
        <v>0.12012318822620663</v>
      </c>
      <c r="P342" s="12" t="s">
        <v>49</v>
      </c>
    </row>
    <row r="343" spans="1:16">
      <c r="B343" s="13">
        <f t="shared" ref="B343:N343" si="6">+B342/B$378</f>
        <v>4.520891416075614E-2</v>
      </c>
      <c r="C343" s="13">
        <f t="shared" si="6"/>
        <v>4.617656261475489E-2</v>
      </c>
      <c r="D343" s="13">
        <f t="shared" si="6"/>
        <v>5.7575328736724232E-2</v>
      </c>
      <c r="E343" s="13">
        <f t="shared" si="6"/>
        <v>0.10804945254371186</v>
      </c>
      <c r="F343" s="13">
        <f t="shared" si="6"/>
        <v>0.11614376060474634</v>
      </c>
      <c r="G343" s="13">
        <f t="shared" si="6"/>
        <v>0.13492982599103773</v>
      </c>
      <c r="H343" s="13">
        <f t="shared" si="6"/>
        <v>0.12913309224761696</v>
      </c>
      <c r="I343" s="13">
        <f t="shared" si="6"/>
        <v>9.0165133552249768E-2</v>
      </c>
      <c r="J343" s="13">
        <f t="shared" si="6"/>
        <v>5.1207210029384595E-2</v>
      </c>
      <c r="K343" s="13">
        <f t="shared" si="6"/>
        <v>6.0094944643918381E-2</v>
      </c>
      <c r="L343" s="13">
        <f t="shared" si="6"/>
        <v>6.6235192414579244E-2</v>
      </c>
      <c r="M343" s="13">
        <f t="shared" si="6"/>
        <v>6.9619552886956579E-2</v>
      </c>
      <c r="N343" s="13">
        <f t="shared" si="6"/>
        <v>5.4914701809978934E-2</v>
      </c>
      <c r="O343" s="9">
        <f>RATE(M$324-B$324,,-B343,M343)</f>
        <v>4.0030570033938805E-2</v>
      </c>
      <c r="P343" s="14" t="s">
        <v>50</v>
      </c>
    </row>
    <row r="344" spans="1:16">
      <c r="B344" s="279" t="s">
        <v>947</v>
      </c>
      <c r="C344" s="280"/>
      <c r="D344" s="280"/>
      <c r="E344" s="280"/>
      <c r="F344" s="280"/>
      <c r="G344" s="280"/>
      <c r="H344" s="280"/>
      <c r="I344" s="280"/>
      <c r="J344" s="280"/>
      <c r="K344" s="280"/>
      <c r="L344" s="280"/>
      <c r="M344" s="280"/>
      <c r="N344" s="281"/>
      <c r="O344" s="9"/>
      <c r="P344" s="3"/>
    </row>
    <row r="345" spans="1:16">
      <c r="B345" s="11">
        <f>IFERROR(VLOOKUP($B$344,$4:$126,MATCH($P345&amp;"/"&amp;B$324,$2:$2,0),FALSE),"")</f>
        <v>2051413</v>
      </c>
      <c r="C345" s="11">
        <f>IFERROR(VLOOKUP($B$344,$4:$126,MATCH($P345&amp;"/"&amp;C$324,$2:$2,0),FALSE),"")</f>
        <v>1265746</v>
      </c>
      <c r="D345" s="11">
        <f>IFERROR(VLOOKUP($B$344,$4:$126,MATCH($P345&amp;"/"&amp;D$324,$2:$2,0),FALSE),"")</f>
        <v>759161</v>
      </c>
      <c r="E345" s="11">
        <f>IFERROR(VLOOKUP($B$344,$4:$126,MATCH($P345&amp;"/"&amp;E$324,$2:$2,0),FALSE),"")</f>
        <v>1263813</v>
      </c>
      <c r="F345" s="11">
        <f>IFERROR(VLOOKUP($B$344,$4:$126,MATCH($P345&amp;"/"&amp;F$324,$2:$2,0),FALSE),"")</f>
        <v>1484317</v>
      </c>
      <c r="G345" s="11">
        <f>IFERROR(VLOOKUP($B$344,$4:$126,MATCH($P345&amp;"/"&amp;G$324,$2:$2,0),FALSE),"")</f>
        <v>1644073</v>
      </c>
      <c r="H345" s="11">
        <f>IFERROR(VLOOKUP($B$344,$4:$126,MATCH($P345&amp;"/"&amp;H$324,$2:$2,0),FALSE),"")</f>
        <v>2343076</v>
      </c>
      <c r="I345" s="11">
        <f>IFERROR(VLOOKUP($B$344,$4:$126,MATCH($P345&amp;"/"&amp;I$324,$2:$2,0),FALSE),"")</f>
        <v>3672746</v>
      </c>
      <c r="J345" s="11">
        <f>IFERROR(VLOOKUP($B$344,$4:$126,MATCH($P345&amp;"/"&amp;J$324,$2:$2,0),FALSE),"")</f>
        <v>6200861</v>
      </c>
      <c r="K345" s="11">
        <f>IFERROR(VLOOKUP($B$344,$4:$126,MATCH($P345&amp;"/"&amp;K$324,$2:$2,0),FALSE),"")</f>
        <v>4442010</v>
      </c>
      <c r="L345" s="11">
        <f>IFERROR(VLOOKUP($B$344,$4:$126,MATCH($P345&amp;"/"&amp;L$324,$2:$2,0),FALSE),"")</f>
        <v>4669631</v>
      </c>
      <c r="M345" s="11">
        <f>IFERROR(VLOOKUP($B$344,$4:$126,MATCH($P345&amp;"/"&amp;M$324,$2:$2,0),FALSE),"")</f>
        <v>3614558</v>
      </c>
      <c r="N345" s="11">
        <f>IFERROR(VLOOKUP($B$344,$4:$126,MATCH($P345&amp;"/"&amp;N$324,$2:$2,0),FALSE),"")</f>
        <v>2738839</v>
      </c>
      <c r="O345" s="9"/>
      <c r="P345" s="12" t="s">
        <v>46</v>
      </c>
    </row>
    <row r="346" spans="1:16">
      <c r="B346" s="11">
        <f>IFERROR(VLOOKUP($B$344,$4:$126,MATCH($P346&amp;"/"&amp;B$324,$2:$2,0),FALSE),"")</f>
        <v>1922763</v>
      </c>
      <c r="C346" s="11">
        <f>IFERROR(VLOOKUP($B$344,$4:$126,MATCH($P346&amp;"/"&amp;C$324,$2:$2,0),FALSE),"")</f>
        <v>906641</v>
      </c>
      <c r="D346" s="11">
        <f>IFERROR(VLOOKUP($B$344,$4:$126,MATCH($P346&amp;"/"&amp;D$324,$2:$2,0),FALSE),"")</f>
        <v>1011094</v>
      </c>
      <c r="E346" s="11">
        <f>IFERROR(VLOOKUP($B$344,$4:$126,MATCH($P346&amp;"/"&amp;E$324,$2:$2,0),FALSE),"")</f>
        <v>1162347</v>
      </c>
      <c r="F346" s="11">
        <f>IFERROR(VLOOKUP($B$344,$4:$126,MATCH($P346&amp;"/"&amp;F$324,$2:$2,0),FALSE),"")</f>
        <v>1151611</v>
      </c>
      <c r="G346" s="11">
        <f>IFERROR(VLOOKUP($B$344,$4:$126,MATCH($P346&amp;"/"&amp;G$324,$2:$2,0),FALSE),"")</f>
        <v>1568464</v>
      </c>
      <c r="H346" s="11">
        <f>IFERROR(VLOOKUP($B$344,$4:$126,MATCH($P346&amp;"/"&amp;H$324,$2:$2,0),FALSE),"")</f>
        <v>2682563</v>
      </c>
      <c r="I346" s="11">
        <f>IFERROR(VLOOKUP($B$344,$4:$126,MATCH($P346&amp;"/"&amp;I$324,$2:$2,0),FALSE),"")</f>
        <v>4703751</v>
      </c>
      <c r="J346" s="11">
        <f>IFERROR(VLOOKUP($B$344,$4:$126,MATCH($P346&amp;"/"&amp;J$324,$2:$2,0),FALSE),"")</f>
        <v>7175044</v>
      </c>
      <c r="K346" s="11">
        <f>IFERROR(VLOOKUP($B$344,$4:$126,MATCH($P346&amp;"/"&amp;K$324,$2:$2,0),FALSE),"")</f>
        <v>4346762</v>
      </c>
      <c r="L346" s="11">
        <f>IFERROR(VLOOKUP($B$344,$4:$126,MATCH($P346&amp;"/"&amp;L$324,$2:$2,0),FALSE),"")</f>
        <v>4423856</v>
      </c>
      <c r="M346" s="11">
        <f>IFERROR(VLOOKUP($B$344,$4:$126,MATCH($P346&amp;"/"&amp;M$324,$2:$2,0),FALSE),"")</f>
        <v>4203825</v>
      </c>
      <c r="N346" s="11">
        <f>IFERROR(VLOOKUP($B$344,$4:$126,MATCH($P346&amp;"/"&amp;N$324,$2:$2,0),FALSE),"")</f>
        <v>3190459</v>
      </c>
      <c r="O346" s="9"/>
      <c r="P346" s="12" t="s">
        <v>47</v>
      </c>
    </row>
    <row r="347" spans="1:16">
      <c r="B347" s="11">
        <f>IFERROR(VLOOKUP($B$344,$4:$126,MATCH($P347&amp;"/"&amp;B$324,$2:$2,0),FALSE),"")</f>
        <v>2206366</v>
      </c>
      <c r="C347" s="11">
        <f>IFERROR(VLOOKUP($B$344,$4:$126,MATCH($P347&amp;"/"&amp;C$324,$2:$2,0),FALSE),"")</f>
        <v>740122</v>
      </c>
      <c r="D347" s="11">
        <f>IFERROR(VLOOKUP($B$344,$4:$126,MATCH($P347&amp;"/"&amp;D$324,$2:$2,0),FALSE),"")</f>
        <v>720286</v>
      </c>
      <c r="E347" s="11">
        <f>IFERROR(VLOOKUP($B$344,$4:$126,MATCH($P347&amp;"/"&amp;E$324,$2:$2,0),FALSE),"")</f>
        <v>668795</v>
      </c>
      <c r="F347" s="11">
        <f>IFERROR(VLOOKUP($B$344,$4:$126,MATCH($P347&amp;"/"&amp;F$324,$2:$2,0),FALSE),"")</f>
        <v>781637</v>
      </c>
      <c r="G347" s="11">
        <f>IFERROR(VLOOKUP($B$344,$4:$126,MATCH($P347&amp;"/"&amp;G$324,$2:$2,0),FALSE),"")</f>
        <v>1571348</v>
      </c>
      <c r="H347" s="11">
        <f>IFERROR(VLOOKUP($B$344,$4:$126,MATCH($P347&amp;"/"&amp;H$324,$2:$2,0),FALSE),"")</f>
        <v>1808426</v>
      </c>
      <c r="I347" s="11">
        <f>IFERROR(VLOOKUP($B$344,$4:$126,MATCH($P347&amp;"/"&amp;I$324,$2:$2,0),FALSE),"")</f>
        <v>3399470</v>
      </c>
      <c r="J347" s="11">
        <f>IFERROR(VLOOKUP($B$344,$4:$126,MATCH($P347&amp;"/"&amp;J$324,$2:$2,0),FALSE),"")</f>
        <v>4330901</v>
      </c>
      <c r="K347" s="11">
        <f>IFERROR(VLOOKUP($B$344,$4:$126,MATCH($P347&amp;"/"&amp;K$324,$2:$2,0),FALSE),"")</f>
        <v>2519035</v>
      </c>
      <c r="L347" s="11">
        <f>IFERROR(VLOOKUP($B$344,$4:$126,MATCH($P347&amp;"/"&amp;L$324,$2:$2,0),FALSE),"")</f>
        <v>3572779</v>
      </c>
      <c r="M347" s="11">
        <f>IFERROR(VLOOKUP($B$344,$4:$126,MATCH($P347&amp;"/"&amp;M$324,$2:$2,0),FALSE),"")</f>
        <v>2885118</v>
      </c>
      <c r="N347" s="11">
        <f>IFERROR(VLOOKUP($B$344,$4:$126,MATCH($P347&amp;"/"&amp;N$324,$2:$2,0),FALSE),"")</f>
        <v>2669384</v>
      </c>
      <c r="O347" s="9"/>
      <c r="P347" s="12" t="s">
        <v>48</v>
      </c>
    </row>
    <row r="348" spans="1:16">
      <c r="B348" s="11">
        <f>IFERROR(VLOOKUP($B$344,$4:$126,MATCH($P348&amp;"/"&amp;B$324,$2:$2,0),FALSE),"")</f>
        <v>1592505</v>
      </c>
      <c r="C348" s="11">
        <f>IFERROR(VLOOKUP($B$344,$4:$126,MATCH($P348&amp;"/"&amp;C$324,$2:$2,0),FALSE),"")</f>
        <v>629388.07999999996</v>
      </c>
      <c r="D348" s="11">
        <f>IFERROR(VLOOKUP($B$344,$4:$126,MATCH($P348&amp;"/"&amp;D$324,$2:$2,0),FALSE),"")</f>
        <v>932209.41</v>
      </c>
      <c r="E348" s="11">
        <f>IFERROR(VLOOKUP($B$344,$4:$126,MATCH($P348&amp;"/"&amp;E$324,$2:$2,0),FALSE),"")</f>
        <v>1087089.8500000001</v>
      </c>
      <c r="F348" s="11">
        <f>IFERROR(VLOOKUP($B$344,$4:$126,MATCH($P348&amp;"/"&amp;F$324,$2:$2,0),FALSE),"")</f>
        <v>1426532.18</v>
      </c>
      <c r="G348" s="11">
        <f>IFERROR(VLOOKUP($B$344,$4:$126,MATCH($P348&amp;"/"&amp;G$324,$2:$2,0),FALSE),"")</f>
        <v>2864932.21</v>
      </c>
      <c r="H348" s="11">
        <f>IFERROR(VLOOKUP($B$344,$4:$126,MATCH($P348&amp;"/"&amp;H$324,$2:$2,0),FALSE),"")</f>
        <v>2519497.23</v>
      </c>
      <c r="I348" s="11">
        <f>IFERROR(VLOOKUP($B$344,$4:$126,MATCH($P348&amp;"/"&amp;I$324,$2:$2,0),FALSE),"")</f>
        <v>5059252.3600000003</v>
      </c>
      <c r="J348" s="11">
        <f>IFERROR(VLOOKUP($B$344,$4:$126,MATCH($P348&amp;"/"&amp;J$324,$2:$2,0),FALSE),"")</f>
        <v>3085251.64</v>
      </c>
      <c r="K348" s="11">
        <f>IFERROR(VLOOKUP($B$344,$4:$126,MATCH($P348&amp;"/"&amp;K$324,$2:$2,0),FALSE),"")</f>
        <v>3950534.97</v>
      </c>
      <c r="L348" s="11">
        <f>IFERROR(VLOOKUP($B$344,$4:$126,MATCH($P348&amp;"/"&amp;L$324,$2:$2,0),FALSE),"")</f>
        <v>3822985.49</v>
      </c>
      <c r="M348" s="11">
        <f>IFERROR(VLOOKUP($B$344,$4:$126,MATCH($P348&amp;"/"&amp;M$324,$2:$2,0),FALSE),"")</f>
        <v>4828455.68</v>
      </c>
      <c r="N348" s="11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2372085.73</v>
      </c>
      <c r="O348" s="9">
        <f>RATE(M$324-B$324,,-B348,M348)</f>
        <v>0.10609748304066319</v>
      </c>
      <c r="P348" s="12" t="s">
        <v>49</v>
      </c>
    </row>
    <row r="349" spans="1:16">
      <c r="B349" s="15">
        <f t="shared" ref="B349:N349" si="7">+B348/B$378</f>
        <v>1.2433549134565628E-2</v>
      </c>
      <c r="C349" s="15">
        <f t="shared" si="7"/>
        <v>5.0340686190127951E-3</v>
      </c>
      <c r="D349" s="15">
        <f t="shared" si="7"/>
        <v>9.5652995673934389E-3</v>
      </c>
      <c r="E349" s="15">
        <f t="shared" si="7"/>
        <v>1.2542526420729578E-2</v>
      </c>
      <c r="F349" s="15">
        <f t="shared" si="7"/>
        <v>1.4128571751034602E-2</v>
      </c>
      <c r="G349" s="15">
        <f t="shared" si="7"/>
        <v>2.5573881226161013E-2</v>
      </c>
      <c r="H349" s="15">
        <f t="shared" si="7"/>
        <v>1.9940530297448612E-2</v>
      </c>
      <c r="I349" s="15">
        <f t="shared" si="7"/>
        <v>2.783460014206722E-2</v>
      </c>
      <c r="J349" s="15">
        <f t="shared" si="7"/>
        <v>1.1191815274049544E-2</v>
      </c>
      <c r="K349" s="15">
        <f t="shared" si="7"/>
        <v>1.390703616806703E-2</v>
      </c>
      <c r="L349" s="15">
        <f t="shared" si="7"/>
        <v>1.3159793054204895E-2</v>
      </c>
      <c r="M349" s="15">
        <f t="shared" si="7"/>
        <v>1.6668865673920858E-2</v>
      </c>
      <c r="N349" s="15">
        <f t="shared" si="7"/>
        <v>6.7740863543715333E-3</v>
      </c>
      <c r="O349" s="9">
        <f>RATE(M$324-B$324,,-B349,M349)</f>
        <v>2.7007750482956519E-2</v>
      </c>
      <c r="P349" s="14" t="s">
        <v>50</v>
      </c>
    </row>
    <row r="350" spans="1:16">
      <c r="A350" s="167"/>
      <c r="B350" s="282" t="s">
        <v>953</v>
      </c>
      <c r="C350" s="283"/>
      <c r="D350" s="283"/>
      <c r="E350" s="283"/>
      <c r="F350" s="283"/>
      <c r="G350" s="283"/>
      <c r="H350" s="283"/>
      <c r="I350" s="283"/>
      <c r="J350" s="283"/>
      <c r="K350" s="283"/>
      <c r="L350" s="283"/>
      <c r="M350" s="283"/>
      <c r="N350" s="284"/>
      <c r="O350" s="9"/>
      <c r="P350" s="3"/>
    </row>
    <row r="351" spans="1:16">
      <c r="B351" s="11">
        <f>IFERROR(VLOOKUP($B$350,$4:$126,MATCH($P351&amp;"/"&amp;B$324,$2:$2,0),FALSE),"")</f>
        <v>26450307</v>
      </c>
      <c r="C351" s="11">
        <f>IFERROR(VLOOKUP($B$350,$4:$126,MATCH($P351&amp;"/"&amp;C$324,$2:$2,0),FALSE),"")</f>
        <v>38968184</v>
      </c>
      <c r="D351" s="11">
        <f>IFERROR(VLOOKUP($B$350,$4:$126,MATCH($P351&amp;"/"&amp;D$324,$2:$2,0),FALSE),"")</f>
        <v>46098883</v>
      </c>
      <c r="E351" s="11">
        <f>IFERROR(VLOOKUP($B$350,$4:$126,MATCH($P351&amp;"/"&amp;E$324,$2:$2,0),FALSE),"")</f>
        <v>41757249</v>
      </c>
      <c r="F351" s="11">
        <f>IFERROR(VLOOKUP($B$350,$4:$126,MATCH($P351&amp;"/"&amp;F$324,$2:$2,0),FALSE),"")</f>
        <v>46945605</v>
      </c>
      <c r="G351" s="11">
        <f>IFERROR(VLOOKUP($B$350,$4:$126,MATCH($P351&amp;"/"&amp;G$324,$2:$2,0),FALSE),"")</f>
        <v>51532871</v>
      </c>
      <c r="H351" s="11">
        <f>IFERROR(VLOOKUP($B$350,$4:$126,MATCH($P351&amp;"/"&amp;H$324,$2:$2,0),FALSE),"")</f>
        <v>35671257</v>
      </c>
      <c r="I351" s="11">
        <f>IFERROR(VLOOKUP($B$350,$4:$126,MATCH($P351&amp;"/"&amp;I$324,$2:$2,0),FALSE),"")</f>
        <v>48385616</v>
      </c>
      <c r="J351" s="11">
        <f>IFERROR(VLOOKUP($B$350,$4:$126,MATCH($P351&amp;"/"&amp;J$324,$2:$2,0),FALSE),"")</f>
        <v>40263975</v>
      </c>
      <c r="K351" s="11">
        <f>IFERROR(VLOOKUP($B$350,$4:$126,MATCH($P351&amp;"/"&amp;K$324,$2:$2,0),FALSE),"")</f>
        <v>31987347</v>
      </c>
      <c r="L351" s="11">
        <f>IFERROR(VLOOKUP($B$350,$4:$126,MATCH($P351&amp;"/"&amp;L$324,$2:$2,0),FALSE),"")</f>
        <v>34016545</v>
      </c>
      <c r="M351" s="11">
        <f>IFERROR(VLOOKUP($B$350,$4:$126,MATCH($P351&amp;"/"&amp;M$324,$2:$2,0),FALSE),"")</f>
        <v>46038275</v>
      </c>
      <c r="N351" s="11">
        <f>IFERROR(VLOOKUP($B$350,$4:$126,MATCH($P351&amp;"/"&amp;N$324,$2:$2,0),FALSE),"")</f>
        <v>55337328</v>
      </c>
      <c r="O351" s="9"/>
      <c r="P351" s="12" t="s">
        <v>46</v>
      </c>
    </row>
    <row r="352" spans="1:16">
      <c r="B352" s="11">
        <f>IFERROR(VLOOKUP($B$350,$4:$126,MATCH($P352&amp;"/"&amp;B$324,$2:$2,0),FALSE),"")</f>
        <v>24162312</v>
      </c>
      <c r="C352" s="11">
        <f>IFERROR(VLOOKUP($B$350,$4:$126,MATCH($P352&amp;"/"&amp;C$324,$2:$2,0),FALSE),"")</f>
        <v>36161701</v>
      </c>
      <c r="D352" s="11">
        <f>IFERROR(VLOOKUP($B$350,$4:$126,MATCH($P352&amp;"/"&amp;D$324,$2:$2,0),FALSE),"")</f>
        <v>32998589</v>
      </c>
      <c r="E352" s="11">
        <f>IFERROR(VLOOKUP($B$350,$4:$126,MATCH($P352&amp;"/"&amp;E$324,$2:$2,0),FALSE),"")</f>
        <v>40642573</v>
      </c>
      <c r="F352" s="11">
        <f>IFERROR(VLOOKUP($B$350,$4:$126,MATCH($P352&amp;"/"&amp;F$324,$2:$2,0),FALSE),"")</f>
        <v>46675699</v>
      </c>
      <c r="G352" s="11">
        <f>IFERROR(VLOOKUP($B$350,$4:$126,MATCH($P352&amp;"/"&amp;G$324,$2:$2,0),FALSE),"")</f>
        <v>41310940</v>
      </c>
      <c r="H352" s="11">
        <f>IFERROR(VLOOKUP($B$350,$4:$126,MATCH($P352&amp;"/"&amp;H$324,$2:$2,0),FALSE),"")</f>
        <v>47002207</v>
      </c>
      <c r="I352" s="11">
        <f>IFERROR(VLOOKUP($B$350,$4:$126,MATCH($P352&amp;"/"&amp;I$324,$2:$2,0),FALSE),"")</f>
        <v>37114588</v>
      </c>
      <c r="J352" s="11">
        <f>IFERROR(VLOOKUP($B$350,$4:$126,MATCH($P352&amp;"/"&amp;J$324,$2:$2,0),FALSE),"")</f>
        <v>39486560</v>
      </c>
      <c r="K352" s="11">
        <f>IFERROR(VLOOKUP($B$350,$4:$126,MATCH($P352&amp;"/"&amp;K$324,$2:$2,0),FALSE),"")</f>
        <v>31977084</v>
      </c>
      <c r="L352" s="11">
        <f>IFERROR(VLOOKUP($B$350,$4:$126,MATCH($P352&amp;"/"&amp;L$324,$2:$2,0),FALSE),"")</f>
        <v>33351874</v>
      </c>
      <c r="M352" s="11">
        <f>IFERROR(VLOOKUP($B$350,$4:$126,MATCH($P352&amp;"/"&amp;M$324,$2:$2,0),FALSE),"")</f>
        <v>37623470</v>
      </c>
      <c r="N352" s="11">
        <f>IFERROR(VLOOKUP($B$350,$4:$126,MATCH($P352&amp;"/"&amp;N$324,$2:$2,0),FALSE),"")</f>
        <v>51593156</v>
      </c>
      <c r="O352" s="9"/>
      <c r="P352" s="12" t="s">
        <v>47</v>
      </c>
    </row>
    <row r="353" spans="1:16">
      <c r="B353" s="11">
        <f>IFERROR(VLOOKUP($B$350,$4:$126,MATCH($P353&amp;"/"&amp;B$324,$2:$2,0),FALSE),"")</f>
        <v>23533770</v>
      </c>
      <c r="C353" s="11">
        <f>IFERROR(VLOOKUP($B$350,$4:$126,MATCH($P353&amp;"/"&amp;C$324,$2:$2,0),FALSE),"")</f>
        <v>30647347</v>
      </c>
      <c r="D353" s="11">
        <f>IFERROR(VLOOKUP($B$350,$4:$126,MATCH($P353&amp;"/"&amp;D$324,$2:$2,0),FALSE),"")</f>
        <v>33843030</v>
      </c>
      <c r="E353" s="11">
        <f>IFERROR(VLOOKUP($B$350,$4:$126,MATCH($P353&amp;"/"&amp;E$324,$2:$2,0),FALSE),"")</f>
        <v>35800620</v>
      </c>
      <c r="F353" s="11">
        <f>IFERROR(VLOOKUP($B$350,$4:$126,MATCH($P353&amp;"/"&amp;F$324,$2:$2,0),FALSE),"")</f>
        <v>37942806</v>
      </c>
      <c r="G353" s="11">
        <f>IFERROR(VLOOKUP($B$350,$4:$126,MATCH($P353&amp;"/"&amp;G$324,$2:$2,0),FALSE),"")</f>
        <v>30739158</v>
      </c>
      <c r="H353" s="11">
        <f>IFERROR(VLOOKUP($B$350,$4:$126,MATCH($P353&amp;"/"&amp;H$324,$2:$2,0),FALSE),"")</f>
        <v>35335317</v>
      </c>
      <c r="I353" s="11">
        <f>IFERROR(VLOOKUP($B$350,$4:$126,MATCH($P353&amp;"/"&amp;I$324,$2:$2,0),FALSE),"")</f>
        <v>33747659</v>
      </c>
      <c r="J353" s="11">
        <f>IFERROR(VLOOKUP($B$350,$4:$126,MATCH($P353&amp;"/"&amp;J$324,$2:$2,0),FALSE),"")</f>
        <v>33782164</v>
      </c>
      <c r="K353" s="11">
        <f>IFERROR(VLOOKUP($B$350,$4:$126,MATCH($P353&amp;"/"&amp;K$324,$2:$2,0),FALSE),"")</f>
        <v>30259894</v>
      </c>
      <c r="L353" s="11">
        <f>IFERROR(VLOOKUP($B$350,$4:$126,MATCH($P353&amp;"/"&amp;L$324,$2:$2,0),FALSE),"")</f>
        <v>33068513</v>
      </c>
      <c r="M353" s="11">
        <f>IFERROR(VLOOKUP($B$350,$4:$126,MATCH($P353&amp;"/"&amp;M$324,$2:$2,0),FALSE),"")</f>
        <v>37690368</v>
      </c>
      <c r="N353" s="11">
        <f>IFERROR(VLOOKUP($B$350,$4:$126,MATCH($P353&amp;"/"&amp;N$324,$2:$2,0),FALSE),"")</f>
        <v>41899232</v>
      </c>
      <c r="O353" s="9"/>
      <c r="P353" s="12" t="s">
        <v>48</v>
      </c>
    </row>
    <row r="354" spans="1:16">
      <c r="B354" s="11">
        <f>IFERROR(VLOOKUP($B$350,$4:$126,MATCH($P354&amp;"/"&amp;B$324,$2:$2,0),FALSE),"")</f>
        <v>26958321</v>
      </c>
      <c r="C354" s="11">
        <f>IFERROR(VLOOKUP($B$350,$4:$126,MATCH($P354&amp;"/"&amp;C$324,$2:$2,0),FALSE),"")</f>
        <v>33571381.950000003</v>
      </c>
      <c r="D354" s="11">
        <f>IFERROR(VLOOKUP($B$350,$4:$126,MATCH($P354&amp;"/"&amp;D$324,$2:$2,0),FALSE),"")</f>
        <v>25902939.800000001</v>
      </c>
      <c r="E354" s="11">
        <f>IFERROR(VLOOKUP($B$350,$4:$126,MATCH($P354&amp;"/"&amp;E$324,$2:$2,0),FALSE),"")</f>
        <v>33177859.460000001</v>
      </c>
      <c r="F354" s="11">
        <f>IFERROR(VLOOKUP($B$350,$4:$126,MATCH($P354&amp;"/"&amp;F$324,$2:$2,0),FALSE),"")</f>
        <v>38103408.68</v>
      </c>
      <c r="G354" s="11">
        <f>IFERROR(VLOOKUP($B$350,$4:$126,MATCH($P354&amp;"/"&amp;G$324,$2:$2,0),FALSE),"")</f>
        <v>34964881.549999997</v>
      </c>
      <c r="H354" s="11">
        <f>IFERROR(VLOOKUP($B$350,$4:$126,MATCH($P354&amp;"/"&amp;H$324,$2:$2,0),FALSE),"")</f>
        <v>39126511.299999997</v>
      </c>
      <c r="I354" s="11">
        <f>IFERROR(VLOOKUP($B$350,$4:$126,MATCH($P354&amp;"/"&amp;I$324,$2:$2,0),FALSE),"")</f>
        <v>38006869.409999996</v>
      </c>
      <c r="J354" s="11">
        <f>IFERROR(VLOOKUP($B$350,$4:$126,MATCH($P354&amp;"/"&amp;J$324,$2:$2,0),FALSE),"")</f>
        <v>31899338.789999999</v>
      </c>
      <c r="K354" s="11">
        <f>IFERROR(VLOOKUP($B$350,$4:$126,MATCH($P354&amp;"/"&amp;K$324,$2:$2,0),FALSE),"")</f>
        <v>34840859.859999999</v>
      </c>
      <c r="L354" s="11">
        <f>IFERROR(VLOOKUP($B$350,$4:$126,MATCH($P354&amp;"/"&amp;L$324,$2:$2,0),FALSE),"")</f>
        <v>34904673.119999997</v>
      </c>
      <c r="M354" s="11">
        <f>IFERROR(VLOOKUP($B$350,$4:$126,MATCH($P354&amp;"/"&amp;M$324,$2:$2,0),FALSE),"")</f>
        <v>47142151.490000002</v>
      </c>
      <c r="N354" s="11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42155398.490000002</v>
      </c>
      <c r="O354" s="9">
        <f>RATE(M$324-B$324,,-B354,M354)</f>
        <v>5.2119673984267971E-2</v>
      </c>
      <c r="P354" s="12" t="s">
        <v>49</v>
      </c>
    </row>
    <row r="355" spans="1:16">
      <c r="B355" s="13">
        <f t="shared" ref="B355:N355" si="8">+B354/B$378</f>
        <v>0.21047821434714012</v>
      </c>
      <c r="C355" s="13">
        <f t="shared" si="8"/>
        <v>0.26851579453393465</v>
      </c>
      <c r="D355" s="13">
        <f t="shared" si="8"/>
        <v>0.26578725359912242</v>
      </c>
      <c r="E355" s="13">
        <f t="shared" si="8"/>
        <v>0.38279648996842602</v>
      </c>
      <c r="F355" s="13">
        <f t="shared" si="8"/>
        <v>0.37738142261492807</v>
      </c>
      <c r="G355" s="13">
        <f t="shared" si="8"/>
        <v>0.31211479445319529</v>
      </c>
      <c r="H355" s="13">
        <f t="shared" si="8"/>
        <v>0.30966629957799768</v>
      </c>
      <c r="I355" s="13">
        <f t="shared" si="8"/>
        <v>0.20910323055699798</v>
      </c>
      <c r="J355" s="13">
        <f t="shared" si="8"/>
        <v>0.1157155229976648</v>
      </c>
      <c r="K355" s="13">
        <f t="shared" si="8"/>
        <v>0.12264999598258836</v>
      </c>
      <c r="L355" s="13">
        <f t="shared" si="8"/>
        <v>0.12015171809712211</v>
      </c>
      <c r="M355" s="13">
        <f t="shared" si="8"/>
        <v>0.16274482833534842</v>
      </c>
      <c r="N355" s="13">
        <f t="shared" si="8"/>
        <v>0.12038532421600268</v>
      </c>
      <c r="O355" s="9">
        <f>RATE(M$324-B$324,,-B355,M355)</f>
        <v>-2.3110461614255524E-2</v>
      </c>
      <c r="P355" s="14" t="s">
        <v>50</v>
      </c>
    </row>
    <row r="356" spans="1:16">
      <c r="B356" s="282" t="s">
        <v>967</v>
      </c>
      <c r="C356" s="283"/>
      <c r="D356" s="283"/>
      <c r="E356" s="283"/>
      <c r="F356" s="283"/>
      <c r="G356" s="283"/>
      <c r="H356" s="283"/>
      <c r="I356" s="283"/>
      <c r="J356" s="283"/>
      <c r="K356" s="283"/>
      <c r="L356" s="283"/>
      <c r="M356" s="283"/>
      <c r="N356" s="284"/>
      <c r="O356" s="9"/>
      <c r="P356" s="3"/>
    </row>
    <row r="357" spans="1:16">
      <c r="B357" s="11">
        <f>IFERROR(VLOOKUP($B$356,$4:$126,MATCH($P357&amp;"/"&amp;B$324,$2:$2,0),FALSE),"")</f>
        <v>8265113</v>
      </c>
      <c r="C357" s="11">
        <f>IFERROR(VLOOKUP($B$356,$4:$126,MATCH($P357&amp;"/"&amp;C$324,$2:$2,0),FALSE),"")</f>
        <v>8234422</v>
      </c>
      <c r="D357" s="11">
        <f>IFERROR(VLOOKUP($B$356,$4:$126,MATCH($P357&amp;"/"&amp;D$324,$2:$2,0),FALSE),"")</f>
        <v>7828984</v>
      </c>
      <c r="E357" s="11">
        <f>IFERROR(VLOOKUP($B$356,$4:$126,MATCH($P357&amp;"/"&amp;E$324,$2:$2,0),FALSE),"")</f>
        <v>7102877</v>
      </c>
      <c r="F357" s="11">
        <f>IFERROR(VLOOKUP($B$356,$4:$126,MATCH($P357&amp;"/"&amp;F$324,$2:$2,0),FALSE),"")</f>
        <v>7912978</v>
      </c>
      <c r="G357" s="11">
        <f>IFERROR(VLOOKUP($B$356,$4:$126,MATCH($P357&amp;"/"&amp;G$324,$2:$2,0),FALSE),"")</f>
        <v>14860606</v>
      </c>
      <c r="H357" s="11">
        <f>IFERROR(VLOOKUP($B$356,$4:$126,MATCH($P357&amp;"/"&amp;H$324,$2:$2,0),FALSE),"")</f>
        <v>42588249</v>
      </c>
      <c r="I357" s="11">
        <f>IFERROR(VLOOKUP($B$356,$4:$126,MATCH($P357&amp;"/"&amp;I$324,$2:$2,0),FALSE),"")</f>
        <v>65869792</v>
      </c>
      <c r="J357" s="11">
        <f>IFERROR(VLOOKUP($B$356,$4:$126,MATCH($P357&amp;"/"&amp;J$324,$2:$2,0),FALSE),"")</f>
        <v>93609051</v>
      </c>
      <c r="K357" s="11">
        <f>IFERROR(VLOOKUP($B$356,$4:$126,MATCH($P357&amp;"/"&amp;K$324,$2:$2,0),FALSE),"")</f>
        <v>124189615</v>
      </c>
      <c r="L357" s="11">
        <f>IFERROR(VLOOKUP($B$356,$4:$126,MATCH($P357&amp;"/"&amp;L$324,$2:$2,0),FALSE),"")</f>
        <v>133864097</v>
      </c>
      <c r="M357" s="11">
        <f>IFERROR(VLOOKUP($B$356,$4:$126,MATCH($P357&amp;"/"&amp;M$324,$2:$2,0),FALSE),"")</f>
        <v>127833385</v>
      </c>
      <c r="N357" s="11">
        <f>IFERROR(VLOOKUP($B$356,$4:$126,MATCH($P357&amp;"/"&amp;N$324,$2:$2,0),FALSE),"")</f>
        <v>122322749</v>
      </c>
      <c r="O357" s="9"/>
      <c r="P357" s="12" t="s">
        <v>46</v>
      </c>
    </row>
    <row r="358" spans="1:16">
      <c r="B358" s="11">
        <f>IFERROR(VLOOKUP($B$356,$4:$126,MATCH($P358&amp;"/"&amp;B$324,$2:$2,0),FALSE),"")</f>
        <v>8036612</v>
      </c>
      <c r="C358" s="11">
        <f>IFERROR(VLOOKUP($B$356,$4:$126,MATCH($P358&amp;"/"&amp;C$324,$2:$2,0),FALSE),"")</f>
        <v>8448998</v>
      </c>
      <c r="D358" s="11">
        <f>IFERROR(VLOOKUP($B$356,$4:$126,MATCH($P358&amp;"/"&amp;D$324,$2:$2,0),FALSE),"")</f>
        <v>7586837</v>
      </c>
      <c r="E358" s="11">
        <f>IFERROR(VLOOKUP($B$356,$4:$126,MATCH($P358&amp;"/"&amp;E$324,$2:$2,0),FALSE),"")</f>
        <v>7258057</v>
      </c>
      <c r="F358" s="11">
        <f>IFERROR(VLOOKUP($B$356,$4:$126,MATCH($P358&amp;"/"&amp;F$324,$2:$2,0),FALSE),"")</f>
        <v>8420560</v>
      </c>
      <c r="G358" s="11">
        <f>IFERROR(VLOOKUP($B$356,$4:$126,MATCH($P358&amp;"/"&amp;G$324,$2:$2,0),FALSE),"")</f>
        <v>19891685</v>
      </c>
      <c r="H358" s="11">
        <f>IFERROR(VLOOKUP($B$356,$4:$126,MATCH($P358&amp;"/"&amp;H$324,$2:$2,0),FALSE),"")</f>
        <v>49427146</v>
      </c>
      <c r="I358" s="11">
        <f>IFERROR(VLOOKUP($B$356,$4:$126,MATCH($P358&amp;"/"&amp;I$324,$2:$2,0),FALSE),"")</f>
        <v>71856437</v>
      </c>
      <c r="J358" s="11">
        <f>IFERROR(VLOOKUP($B$356,$4:$126,MATCH($P358&amp;"/"&amp;J$324,$2:$2,0),FALSE),"")</f>
        <v>103177893</v>
      </c>
      <c r="K358" s="11">
        <f>IFERROR(VLOOKUP($B$356,$4:$126,MATCH($P358&amp;"/"&amp;K$324,$2:$2,0),FALSE),"")</f>
        <v>129013608</v>
      </c>
      <c r="L358" s="11">
        <f>IFERROR(VLOOKUP($B$356,$4:$126,MATCH($P358&amp;"/"&amp;L$324,$2:$2,0),FALSE),"")</f>
        <v>132358622</v>
      </c>
      <c r="M358" s="11">
        <f>IFERROR(VLOOKUP($B$356,$4:$126,MATCH($P358&amp;"/"&amp;M$324,$2:$2,0),FALSE),"")</f>
        <v>129252905</v>
      </c>
      <c r="N358" s="11">
        <f>IFERROR(VLOOKUP($B$356,$4:$126,MATCH($P358&amp;"/"&amp;N$324,$2:$2,0),FALSE),"")</f>
        <v>123840772</v>
      </c>
      <c r="O358" s="9"/>
      <c r="P358" s="12" t="s">
        <v>47</v>
      </c>
    </row>
    <row r="359" spans="1:16">
      <c r="B359" s="11">
        <f>IFERROR(VLOOKUP($B$356,$4:$126,MATCH($P359&amp;"/"&amp;B$324,$2:$2,0),FALSE),"")</f>
        <v>8018277</v>
      </c>
      <c r="C359" s="11">
        <f>IFERROR(VLOOKUP($B$356,$4:$126,MATCH($P359&amp;"/"&amp;C$324,$2:$2,0),FALSE),"")</f>
        <v>8340304</v>
      </c>
      <c r="D359" s="11">
        <f>IFERROR(VLOOKUP($B$356,$4:$126,MATCH($P359&amp;"/"&amp;D$324,$2:$2,0),FALSE),"")</f>
        <v>7465287</v>
      </c>
      <c r="E359" s="11">
        <f>IFERROR(VLOOKUP($B$356,$4:$126,MATCH($P359&amp;"/"&amp;E$324,$2:$2,0),FALSE),"")</f>
        <v>7226623</v>
      </c>
      <c r="F359" s="11">
        <f>IFERROR(VLOOKUP($B$356,$4:$126,MATCH($P359&amp;"/"&amp;F$324,$2:$2,0),FALSE),"")</f>
        <v>8879202</v>
      </c>
      <c r="G359" s="11">
        <f>IFERROR(VLOOKUP($B$356,$4:$126,MATCH($P359&amp;"/"&amp;G$324,$2:$2,0),FALSE),"")</f>
        <v>26712764</v>
      </c>
      <c r="H359" s="11">
        <f>IFERROR(VLOOKUP($B$356,$4:$126,MATCH($P359&amp;"/"&amp;H$324,$2:$2,0),FALSE),"")</f>
        <v>55409263</v>
      </c>
      <c r="I359" s="11">
        <f>IFERROR(VLOOKUP($B$356,$4:$126,MATCH($P359&amp;"/"&amp;I$324,$2:$2,0),FALSE),"")</f>
        <v>77428009</v>
      </c>
      <c r="J359" s="11">
        <f>IFERROR(VLOOKUP($B$356,$4:$126,MATCH($P359&amp;"/"&amp;J$324,$2:$2,0),FALSE),"")</f>
        <v>112111037</v>
      </c>
      <c r="K359" s="11">
        <f>IFERROR(VLOOKUP($B$356,$4:$126,MATCH($P359&amp;"/"&amp;K$324,$2:$2,0),FALSE),"")</f>
        <v>130658435</v>
      </c>
      <c r="L359" s="11">
        <f>IFERROR(VLOOKUP($B$356,$4:$126,MATCH($P359&amp;"/"&amp;L$324,$2:$2,0),FALSE),"")</f>
        <v>130821075</v>
      </c>
      <c r="M359" s="11">
        <f>IFERROR(VLOOKUP($B$356,$4:$126,MATCH($P359&amp;"/"&amp;M$324,$2:$2,0),FALSE),"")</f>
        <v>127311226</v>
      </c>
      <c r="N359" s="11">
        <f>IFERROR(VLOOKUP($B$356,$4:$126,MATCH($P359&amp;"/"&amp;N$324,$2:$2,0),FALSE),"")</f>
        <v>184646571</v>
      </c>
      <c r="O359" s="9"/>
      <c r="P359" s="12" t="s">
        <v>48</v>
      </c>
    </row>
    <row r="360" spans="1:16">
      <c r="B360" s="11">
        <f>IFERROR(VLOOKUP($B$356,$4:$126,MATCH($P360&amp;"/"&amp;B$324,$2:$2,0),FALSE),"")</f>
        <v>8143679</v>
      </c>
      <c r="C360" s="11">
        <f>IFERROR(VLOOKUP($B$356,$4:$126,MATCH($P360&amp;"/"&amp;C$324,$2:$2,0),FALSE),"")</f>
        <v>8167485.5099999998</v>
      </c>
      <c r="D360" s="11">
        <f>IFERROR(VLOOKUP($B$356,$4:$126,MATCH($P360&amp;"/"&amp;D$324,$2:$2,0),FALSE),"")</f>
        <v>7367843.46</v>
      </c>
      <c r="E360" s="11">
        <f>IFERROR(VLOOKUP($B$356,$4:$126,MATCH($P360&amp;"/"&amp;E$324,$2:$2,0),FALSE),"")</f>
        <v>7616337.0800000001</v>
      </c>
      <c r="F360" s="11">
        <f>IFERROR(VLOOKUP($B$356,$4:$126,MATCH($P360&amp;"/"&amp;F$324,$2:$2,0),FALSE),"")</f>
        <v>11139837.529999999</v>
      </c>
      <c r="G360" s="11">
        <f>IFERROR(VLOOKUP($B$356,$4:$126,MATCH($P360&amp;"/"&amp;G$324,$2:$2,0),FALSE),"")</f>
        <v>35922236.159999996</v>
      </c>
      <c r="H360" s="11">
        <f>IFERROR(VLOOKUP($B$356,$4:$126,MATCH($P360&amp;"/"&amp;H$324,$2:$2,0),FALSE),"")</f>
        <v>60702586.420000002</v>
      </c>
      <c r="I360" s="11">
        <f>IFERROR(VLOOKUP($B$356,$4:$126,MATCH($P360&amp;"/"&amp;I$324,$2:$2,0),FALSE),"")</f>
        <v>84291102.599999994</v>
      </c>
      <c r="J360" s="11">
        <f>IFERROR(VLOOKUP($B$356,$4:$126,MATCH($P360&amp;"/"&amp;J$324,$2:$2,0),FALSE),"")</f>
        <v>118271443.2</v>
      </c>
      <c r="K360" s="11">
        <f>IFERROR(VLOOKUP($B$356,$4:$126,MATCH($P360&amp;"/"&amp;K$324,$2:$2,0),FALSE),"")</f>
        <v>132579258.89</v>
      </c>
      <c r="L360" s="11">
        <f>IFERROR(VLOOKUP($B$356,$4:$126,MATCH($P360&amp;"/"&amp;L$324,$2:$2,0),FALSE),"")</f>
        <v>130211973.8</v>
      </c>
      <c r="M360" s="11">
        <f>IFERROR(VLOOKUP($B$356,$4:$126,MATCH($P360&amp;"/"&amp;M$324,$2:$2,0),FALSE),"")</f>
        <v>125510307.3</v>
      </c>
      <c r="N360" s="11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181240333.21000001</v>
      </c>
      <c r="O360" s="9">
        <f>RATE(M$324-B$324,,-B360,M360)</f>
        <v>0.28229266716007201</v>
      </c>
      <c r="P360" s="12" t="s">
        <v>49</v>
      </c>
    </row>
    <row r="361" spans="1:16">
      <c r="A361" s="167"/>
      <c r="B361" s="13">
        <f t="shared" ref="B361:N361" si="9">+B360/B$378</f>
        <v>6.3582113075079993E-2</v>
      </c>
      <c r="C361" s="13">
        <f t="shared" si="9"/>
        <v>6.5326439773267894E-2</v>
      </c>
      <c r="D361" s="13">
        <f t="shared" si="9"/>
        <v>7.5600641985109948E-2</v>
      </c>
      <c r="E361" s="13">
        <f t="shared" si="9"/>
        <v>8.7875081397441393E-2</v>
      </c>
      <c r="F361" s="13">
        <f t="shared" si="9"/>
        <v>0.11033048959153033</v>
      </c>
      <c r="G361" s="13">
        <f t="shared" si="9"/>
        <v>0.32066064171687547</v>
      </c>
      <c r="H361" s="13">
        <f t="shared" si="9"/>
        <v>0.48042988467246805</v>
      </c>
      <c r="I361" s="13">
        <f t="shared" si="9"/>
        <v>0.46374621573630342</v>
      </c>
      <c r="J361" s="13">
        <f t="shared" si="9"/>
        <v>0.4290321500289821</v>
      </c>
      <c r="K361" s="13">
        <f t="shared" si="9"/>
        <v>0.46671768824229704</v>
      </c>
      <c r="L361" s="13">
        <f t="shared" si="9"/>
        <v>0.4482262966652143</v>
      </c>
      <c r="M361" s="13">
        <f t="shared" si="9"/>
        <v>0.4332885277878803</v>
      </c>
      <c r="N361" s="13">
        <f t="shared" si="9"/>
        <v>0.51757727494090655</v>
      </c>
      <c r="O361" s="9">
        <f>RATE(M$324-B$324,,-B361,M361)</f>
        <v>0.19060437958504906</v>
      </c>
      <c r="P361" s="14" t="s">
        <v>50</v>
      </c>
    </row>
    <row r="362" spans="1:16">
      <c r="B362" s="279" t="s">
        <v>968</v>
      </c>
      <c r="C362" s="280"/>
      <c r="D362" s="280"/>
      <c r="E362" s="280"/>
      <c r="F362" s="280"/>
      <c r="G362" s="280"/>
      <c r="H362" s="280"/>
      <c r="I362" s="280"/>
      <c r="J362" s="280"/>
      <c r="K362" s="280"/>
      <c r="L362" s="280"/>
      <c r="M362" s="280"/>
      <c r="N362" s="281"/>
      <c r="O362" s="9"/>
      <c r="P362" s="3"/>
    </row>
    <row r="363" spans="1:16">
      <c r="B363" s="11">
        <f>IFERROR(VLOOKUP($B$362,$4:$126,MATCH($P363&amp;"/"&amp;B$324,$2:$2,0),FALSE),"")</f>
        <v>86899554</v>
      </c>
      <c r="C363" s="11">
        <f>IFERROR(VLOOKUP($B$362,$4:$126,MATCH($P363&amp;"/"&amp;C$324,$2:$2,0),FALSE),"")</f>
        <v>77613370</v>
      </c>
      <c r="D363" s="11">
        <f>IFERROR(VLOOKUP($B$362,$4:$126,MATCH($P363&amp;"/"&amp;D$324,$2:$2,0),FALSE),"")</f>
        <v>63750935</v>
      </c>
      <c r="E363" s="11">
        <f>IFERROR(VLOOKUP($B$362,$4:$126,MATCH($P363&amp;"/"&amp;E$324,$2:$2,0),FALSE),"")</f>
        <v>47500590</v>
      </c>
      <c r="F363" s="11">
        <f>IFERROR(VLOOKUP($B$362,$4:$126,MATCH($P363&amp;"/"&amp;F$324,$2:$2,0),FALSE),"")</f>
        <v>36541032</v>
      </c>
      <c r="G363" s="11">
        <f>IFERROR(VLOOKUP($B$362,$4:$126,MATCH($P363&amp;"/"&amp;G$324,$2:$2,0),FALSE),"")</f>
        <v>44115699</v>
      </c>
      <c r="H363" s="11">
        <f>IFERROR(VLOOKUP($B$362,$4:$126,MATCH($P363&amp;"/"&amp;H$324,$2:$2,0),FALSE),"")</f>
        <v>33328224</v>
      </c>
      <c r="I363" s="11">
        <f>IFERROR(VLOOKUP($B$362,$4:$126,MATCH($P363&amp;"/"&amp;I$324,$2:$2,0),FALSE),"")</f>
        <v>20919384</v>
      </c>
      <c r="J363" s="11">
        <f>IFERROR(VLOOKUP($B$362,$4:$126,MATCH($P363&amp;"/"&amp;J$324,$2:$2,0),FALSE),"")</f>
        <v>54413413</v>
      </c>
      <c r="K363" s="11">
        <f>IFERROR(VLOOKUP($B$362,$4:$126,MATCH($P363&amp;"/"&amp;K$324,$2:$2,0),FALSE),"")</f>
        <v>117633806</v>
      </c>
      <c r="L363" s="11">
        <f>IFERROR(VLOOKUP($B$362,$4:$126,MATCH($P363&amp;"/"&amp;L$324,$2:$2,0),FALSE),"")</f>
        <v>110444150</v>
      </c>
      <c r="M363" s="11">
        <f>IFERROR(VLOOKUP($B$362,$4:$126,MATCH($P363&amp;"/"&amp;M$324,$2:$2,0),FALSE),"")</f>
        <v>114725719</v>
      </c>
      <c r="N363" s="11">
        <f>IFERROR(VLOOKUP($B$362,$4:$126,MATCH($P363&amp;"/"&amp;N$324,$2:$2,0),FALSE),"")</f>
        <v>122998890</v>
      </c>
      <c r="O363" s="9"/>
      <c r="P363" s="12" t="s">
        <v>46</v>
      </c>
    </row>
    <row r="364" spans="1:16">
      <c r="B364" s="11">
        <f>IFERROR(VLOOKUP($B$362,$4:$126,MATCH($P364&amp;"/"&amp;B$324,$2:$2,0),FALSE),"")</f>
        <v>85614995</v>
      </c>
      <c r="C364" s="11">
        <f>IFERROR(VLOOKUP($B$362,$4:$126,MATCH($P364&amp;"/"&amp;C$324,$2:$2,0),FALSE),"")</f>
        <v>74887068</v>
      </c>
      <c r="D364" s="11">
        <f>IFERROR(VLOOKUP($B$362,$4:$126,MATCH($P364&amp;"/"&amp;D$324,$2:$2,0),FALSE),"")</f>
        <v>59906482</v>
      </c>
      <c r="E364" s="11">
        <f>IFERROR(VLOOKUP($B$362,$4:$126,MATCH($P364&amp;"/"&amp;E$324,$2:$2,0),FALSE),"")</f>
        <v>44433062</v>
      </c>
      <c r="F364" s="11">
        <f>IFERROR(VLOOKUP($B$362,$4:$126,MATCH($P364&amp;"/"&amp;F$324,$2:$2,0),FALSE),"")</f>
        <v>34507409</v>
      </c>
      <c r="G364" s="11">
        <f>IFERROR(VLOOKUP($B$362,$4:$126,MATCH($P364&amp;"/"&amp;G$324,$2:$2,0),FALSE),"")</f>
        <v>27907322</v>
      </c>
      <c r="H364" s="11">
        <f>IFERROR(VLOOKUP($B$362,$4:$126,MATCH($P364&amp;"/"&amp;H$324,$2:$2,0),FALSE),"")</f>
        <v>30082745</v>
      </c>
      <c r="I364" s="11">
        <f>IFERROR(VLOOKUP($B$362,$4:$126,MATCH($P364&amp;"/"&amp;I$324,$2:$2,0),FALSE),"")</f>
        <v>17937945</v>
      </c>
      <c r="J364" s="11">
        <f>IFERROR(VLOOKUP($B$362,$4:$126,MATCH($P364&amp;"/"&amp;J$324,$2:$2,0),FALSE),"")</f>
        <v>123056896</v>
      </c>
      <c r="K364" s="11">
        <f>IFERROR(VLOOKUP($B$362,$4:$126,MATCH($P364&amp;"/"&amp;K$324,$2:$2,0),FALSE),"")</f>
        <v>115821298</v>
      </c>
      <c r="L364" s="11">
        <f>IFERROR(VLOOKUP($B$362,$4:$126,MATCH($P364&amp;"/"&amp;L$324,$2:$2,0),FALSE),"")</f>
        <v>108591798</v>
      </c>
      <c r="M364" s="11">
        <f>IFERROR(VLOOKUP($B$362,$4:$126,MATCH($P364&amp;"/"&amp;M$324,$2:$2,0),FALSE),"")</f>
        <v>112627406</v>
      </c>
      <c r="N364" s="11">
        <f>IFERROR(VLOOKUP($B$362,$4:$126,MATCH($P364&amp;"/"&amp;N$324,$2:$2,0),FALSE),"")</f>
        <v>120617545</v>
      </c>
      <c r="O364" s="9"/>
      <c r="P364" s="12" t="s">
        <v>47</v>
      </c>
    </row>
    <row r="365" spans="1:16">
      <c r="B365" s="11">
        <f>IFERROR(VLOOKUP($B$362,$4:$126,MATCH($P365&amp;"/"&amp;B$324,$2:$2,0),FALSE),"")</f>
        <v>84249326</v>
      </c>
      <c r="C365" s="11">
        <f>IFERROR(VLOOKUP($B$362,$4:$126,MATCH($P365&amp;"/"&amp;C$324,$2:$2,0),FALSE),"")</f>
        <v>71971152</v>
      </c>
      <c r="D365" s="11">
        <f>IFERROR(VLOOKUP($B$362,$4:$126,MATCH($P365&amp;"/"&amp;D$324,$2:$2,0),FALSE),"")</f>
        <v>55941610</v>
      </c>
      <c r="E365" s="11">
        <f>IFERROR(VLOOKUP($B$362,$4:$126,MATCH($P365&amp;"/"&amp;E$324,$2:$2,0),FALSE),"")</f>
        <v>41321732</v>
      </c>
      <c r="F365" s="11">
        <f>IFERROR(VLOOKUP($B$362,$4:$126,MATCH($P365&amp;"/"&amp;F$324,$2:$2,0),FALSE),"")</f>
        <v>32894129</v>
      </c>
      <c r="G365" s="11">
        <f>IFERROR(VLOOKUP($B$362,$4:$126,MATCH($P365&amp;"/"&amp;G$324,$2:$2,0),FALSE),"")</f>
        <v>39306829</v>
      </c>
      <c r="H365" s="11">
        <f>IFERROR(VLOOKUP($B$362,$4:$126,MATCH($P365&amp;"/"&amp;H$324,$2:$2,0),FALSE),"")</f>
        <v>26826771</v>
      </c>
      <c r="I365" s="11">
        <f>IFERROR(VLOOKUP($B$362,$4:$126,MATCH($P365&amp;"/"&amp;I$324,$2:$2,0),FALSE),"")</f>
        <v>14848466</v>
      </c>
      <c r="J365" s="11">
        <f>IFERROR(VLOOKUP($B$362,$4:$126,MATCH($P365&amp;"/"&amp;J$324,$2:$2,0),FALSE),"")</f>
        <v>121294752</v>
      </c>
      <c r="K365" s="11">
        <f>IFERROR(VLOOKUP($B$362,$4:$126,MATCH($P365&amp;"/"&amp;K$324,$2:$2,0),FALSE),"")</f>
        <v>113891390</v>
      </c>
      <c r="L365" s="11">
        <f>IFERROR(VLOOKUP($B$362,$4:$126,MATCH($P365&amp;"/"&amp;L$324,$2:$2,0),FALSE),"")</f>
        <v>118946834</v>
      </c>
      <c r="M365" s="11">
        <f>IFERROR(VLOOKUP($B$362,$4:$126,MATCH($P365&amp;"/"&amp;M$324,$2:$2,0),FALSE),"")</f>
        <v>110555750</v>
      </c>
      <c r="N365" s="11">
        <f>IFERROR(VLOOKUP($B$362,$4:$126,MATCH($P365&amp;"/"&amp;N$324,$2:$2,0),FALSE),"")</f>
        <v>118107751</v>
      </c>
      <c r="O365" s="9"/>
      <c r="P365" s="12" t="s">
        <v>48</v>
      </c>
    </row>
    <row r="366" spans="1:16">
      <c r="B366" s="11">
        <f>IFERROR(VLOOKUP($B$362,$4:$126,MATCH($P366&amp;"/"&amp;B$324,$2:$2,0),FALSE),"")</f>
        <v>79583362</v>
      </c>
      <c r="C366" s="11">
        <f>IFERROR(VLOOKUP($B$362,$4:$126,MATCH($P366&amp;"/"&amp;C$324,$2:$2,0),FALSE),"")</f>
        <v>67833121.629999995</v>
      </c>
      <c r="D366" s="11">
        <f>IFERROR(VLOOKUP($B$362,$4:$126,MATCH($P366&amp;"/"&amp;D$324,$2:$2,0),FALSE),"")</f>
        <v>52516977.75</v>
      </c>
      <c r="E366" s="11">
        <f>IFERROR(VLOOKUP($B$362,$4:$126,MATCH($P366&amp;"/"&amp;E$324,$2:$2,0),FALSE),"")</f>
        <v>38779760.539999999</v>
      </c>
      <c r="F366" s="11">
        <f>IFERROR(VLOOKUP($B$362,$4:$126,MATCH($P366&amp;"/"&amp;F$324,$2:$2,0),FALSE),"")</f>
        <v>45766334.490000002</v>
      </c>
      <c r="G366" s="11">
        <f>IFERROR(VLOOKUP($B$362,$4:$126,MATCH($P366&amp;"/"&amp;G$324,$2:$2,0),FALSE),"")</f>
        <v>36278485.770000003</v>
      </c>
      <c r="H366" s="11">
        <f>IFERROR(VLOOKUP($B$362,$4:$126,MATCH($P366&amp;"/"&amp;H$324,$2:$2,0),FALSE),"")</f>
        <v>23867132.460000001</v>
      </c>
      <c r="I366" s="11">
        <f>IFERROR(VLOOKUP($B$362,$4:$126,MATCH($P366&amp;"/"&amp;I$324,$2:$2,0),FALSE),"")</f>
        <v>54982906.100000001</v>
      </c>
      <c r="J366" s="11">
        <f>IFERROR(VLOOKUP($B$362,$4:$126,MATCH($P366&amp;"/"&amp;J$324,$2:$2,0),FALSE),"")</f>
        <v>119477625.91</v>
      </c>
      <c r="K366" s="11">
        <f>IFERROR(VLOOKUP($B$362,$4:$126,MATCH($P366&amp;"/"&amp;K$324,$2:$2,0),FALSE),"")</f>
        <v>112022749.63</v>
      </c>
      <c r="L366" s="11">
        <f>IFERROR(VLOOKUP($B$362,$4:$126,MATCH($P366&amp;"/"&amp;L$324,$2:$2,0),FALSE),"")</f>
        <v>116840887.95</v>
      </c>
      <c r="M366" s="11">
        <f>IFERROR(VLOOKUP($B$362,$4:$126,MATCH($P366&amp;"/"&amp;M$324,$2:$2,0),FALSE),"")</f>
        <v>108542393.11</v>
      </c>
      <c r="N366" s="11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117342054.23</v>
      </c>
      <c r="O366" s="9">
        <f>RATE(M$324-B$324,,-B366,M366)</f>
        <v>2.8614079547879555E-2</v>
      </c>
      <c r="P366" s="12" t="s">
        <v>49</v>
      </c>
    </row>
    <row r="367" spans="1:16">
      <c r="B367" s="13">
        <f t="shared" ref="B367:N367" si="10">+B366/B$378</f>
        <v>0.62135041442314032</v>
      </c>
      <c r="C367" s="13">
        <f t="shared" si="10"/>
        <v>0.54255331452616817</v>
      </c>
      <c r="D367" s="13">
        <f t="shared" si="10"/>
        <v>0.53887100812776156</v>
      </c>
      <c r="E367" s="13">
        <f t="shared" si="10"/>
        <v>0.44742959486055017</v>
      </c>
      <c r="F367" s="13">
        <f t="shared" si="10"/>
        <v>0.45327609828178894</v>
      </c>
      <c r="G367" s="13">
        <f t="shared" si="10"/>
        <v>0.32384071180063023</v>
      </c>
      <c r="H367" s="13">
        <f t="shared" si="10"/>
        <v>0.18889613065057795</v>
      </c>
      <c r="I367" s="13">
        <f t="shared" si="10"/>
        <v>0.30250066552171923</v>
      </c>
      <c r="J367" s="13">
        <f t="shared" si="10"/>
        <v>0.43340760320176519</v>
      </c>
      <c r="K367" s="13">
        <f t="shared" si="10"/>
        <v>0.39435277565729976</v>
      </c>
      <c r="L367" s="13">
        <f t="shared" si="10"/>
        <v>0.40219925231564047</v>
      </c>
      <c r="M367" s="13">
        <f t="shared" si="10"/>
        <v>0.37471164500292209</v>
      </c>
      <c r="N367" s="13">
        <f t="shared" si="10"/>
        <v>0.33509969656677102</v>
      </c>
      <c r="O367" s="9">
        <f>RATE(M$324-B$324,,-B367,M367)</f>
        <v>-4.4935326094702084E-2</v>
      </c>
      <c r="P367" s="14" t="s">
        <v>50</v>
      </c>
    </row>
    <row r="368" spans="1:16">
      <c r="A368" s="167"/>
      <c r="B368" s="297" t="s">
        <v>975</v>
      </c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  <c r="M368" s="298"/>
      <c r="N368" s="299"/>
      <c r="O368" s="9"/>
      <c r="P368" s="3"/>
    </row>
    <row r="369" spans="1:16">
      <c r="B369" s="11">
        <f>IFERROR(VLOOKUP($B$368,$4:$126,MATCH($P369&amp;"/"&amp;B$324,$2:$2,0),FALSE),"")</f>
        <v>106230165</v>
      </c>
      <c r="C369" s="11">
        <f>IFERROR(VLOOKUP($B$368,$4:$126,MATCH($P369&amp;"/"&amp;C$324,$2:$2,0),FALSE),"")</f>
        <v>98676057</v>
      </c>
      <c r="D369" s="11">
        <f>IFERROR(VLOOKUP($B$368,$4:$126,MATCH($P369&amp;"/"&amp;D$324,$2:$2,0),FALSE),"")</f>
        <v>86554183</v>
      </c>
      <c r="E369" s="11">
        <f>IFERROR(VLOOKUP($B$368,$4:$126,MATCH($P369&amp;"/"&amp;E$324,$2:$2,0),FALSE),"")</f>
        <v>66227223</v>
      </c>
      <c r="F369" s="11">
        <f>IFERROR(VLOOKUP($B$368,$4:$126,MATCH($P369&amp;"/"&amp;F$324,$2:$2,0),FALSE),"")</f>
        <v>51292899</v>
      </c>
      <c r="G369" s="11">
        <f>IFERROR(VLOOKUP($B$368,$4:$126,MATCH($P369&amp;"/"&amp;G$324,$2:$2,0),FALSE),"")</f>
        <v>64636626</v>
      </c>
      <c r="H369" s="11">
        <f>IFERROR(VLOOKUP($B$368,$4:$126,MATCH($P369&amp;"/"&amp;H$324,$2:$2,0),FALSE),"")</f>
        <v>80198880</v>
      </c>
      <c r="I369" s="11">
        <f>IFERROR(VLOOKUP($B$368,$4:$126,MATCH($P369&amp;"/"&amp;I$324,$2:$2,0),FALSE),"")</f>
        <v>90409649</v>
      </c>
      <c r="J369" s="11">
        <f>IFERROR(VLOOKUP($B$368,$4:$126,MATCH($P369&amp;"/"&amp;J$324,$2:$2,0),FALSE),"")</f>
        <v>153306126</v>
      </c>
      <c r="K369" s="11">
        <f>IFERROR(VLOOKUP($B$368,$4:$126,MATCH($P369&amp;"/"&amp;K$324,$2:$2,0),FALSE),"")</f>
        <v>247159373</v>
      </c>
      <c r="L369" s="11">
        <f>IFERROR(VLOOKUP($B$368,$4:$126,MATCH($P369&amp;"/"&amp;L$324,$2:$2,0),FALSE),"")</f>
        <v>252768587</v>
      </c>
      <c r="M369" s="11">
        <f>IFERROR(VLOOKUP($B$368,$4:$126,MATCH($P369&amp;"/"&amp;M$324,$2:$2,0),FALSE),"")</f>
        <v>250595292</v>
      </c>
      <c r="N369" s="11">
        <f>IFERROR(VLOOKUP($B$368,$4:$126,MATCH($P369&amp;"/"&amp;N$324,$2:$2,0),FALSE),"")</f>
        <v>319378060</v>
      </c>
      <c r="O369" s="9"/>
      <c r="P369" s="12" t="s">
        <v>46</v>
      </c>
    </row>
    <row r="370" spans="1:16">
      <c r="B370" s="11">
        <f>IFERROR(VLOOKUP($B$368,$4:$126,MATCH($P370&amp;"/"&amp;B$324,$2:$2,0),FALSE),"")</f>
        <v>104789376</v>
      </c>
      <c r="C370" s="11">
        <f>IFERROR(VLOOKUP($B$368,$4:$126,MATCH($P370&amp;"/"&amp;C$324,$2:$2,0),FALSE),"")</f>
        <v>95536353</v>
      </c>
      <c r="D370" s="11">
        <f>IFERROR(VLOOKUP($B$368,$4:$126,MATCH($P370&amp;"/"&amp;D$324,$2:$2,0),FALSE),"")</f>
        <v>80498540</v>
      </c>
      <c r="E370" s="11">
        <f>IFERROR(VLOOKUP($B$368,$4:$126,MATCH($P370&amp;"/"&amp;E$324,$2:$2,0),FALSE),"")</f>
        <v>62788225</v>
      </c>
      <c r="F370" s="11">
        <f>IFERROR(VLOOKUP($B$368,$4:$126,MATCH($P370&amp;"/"&amp;F$324,$2:$2,0),FALSE),"")</f>
        <v>49487708</v>
      </c>
      <c r="G370" s="11">
        <f>IFERROR(VLOOKUP($B$368,$4:$126,MATCH($P370&amp;"/"&amp;G$324,$2:$2,0),FALSE),"")</f>
        <v>67252083</v>
      </c>
      <c r="H370" s="11">
        <f>IFERROR(VLOOKUP($B$368,$4:$126,MATCH($P370&amp;"/"&amp;H$324,$2:$2,0),FALSE),"")</f>
        <v>83440477</v>
      </c>
      <c r="I370" s="11">
        <f>IFERROR(VLOOKUP($B$368,$4:$126,MATCH($P370&amp;"/"&amp;I$324,$2:$2,0),FALSE),"")</f>
        <v>93620735</v>
      </c>
      <c r="J370" s="11">
        <f>IFERROR(VLOOKUP($B$368,$4:$126,MATCH($P370&amp;"/"&amp;J$324,$2:$2,0),FALSE),"")</f>
        <v>231237064</v>
      </c>
      <c r="K370" s="11">
        <f>IFERROR(VLOOKUP($B$368,$4:$126,MATCH($P370&amp;"/"&amp;K$324,$2:$2,0),FALSE),"")</f>
        <v>249373333</v>
      </c>
      <c r="L370" s="11">
        <f>IFERROR(VLOOKUP($B$368,$4:$126,MATCH($P370&amp;"/"&amp;L$324,$2:$2,0),FALSE),"")</f>
        <v>249413076</v>
      </c>
      <c r="M370" s="11">
        <f>IFERROR(VLOOKUP($B$368,$4:$126,MATCH($P370&amp;"/"&amp;M$324,$2:$2,0),FALSE),"")</f>
        <v>249983944</v>
      </c>
      <c r="N370" s="11">
        <f>IFERROR(VLOOKUP($B$368,$4:$126,MATCH($P370&amp;"/"&amp;N$324,$2:$2,0),FALSE),"")</f>
        <v>316480877</v>
      </c>
      <c r="O370" s="9"/>
      <c r="P370" s="12" t="s">
        <v>47</v>
      </c>
    </row>
    <row r="371" spans="1:16">
      <c r="B371" s="11">
        <f>IFERROR(VLOOKUP($B$368,$4:$126,MATCH($P371&amp;"/"&amp;B$324,$2:$2,0),FALSE),"")</f>
        <v>103693600</v>
      </c>
      <c r="C371" s="11">
        <f>IFERROR(VLOOKUP($B$368,$4:$126,MATCH($P371&amp;"/"&amp;C$324,$2:$2,0),FALSE),"")</f>
        <v>93032125</v>
      </c>
      <c r="D371" s="11">
        <f>IFERROR(VLOOKUP($B$368,$4:$126,MATCH($P371&amp;"/"&amp;D$324,$2:$2,0),FALSE),"")</f>
        <v>76064700</v>
      </c>
      <c r="E371" s="11">
        <f>IFERROR(VLOOKUP($B$368,$4:$126,MATCH($P371&amp;"/"&amp;E$324,$2:$2,0),FALSE),"")</f>
        <v>59071753</v>
      </c>
      <c r="F371" s="11">
        <f>IFERROR(VLOOKUP($B$368,$4:$126,MATCH($P371&amp;"/"&amp;F$324,$2:$2,0),FALSE),"")</f>
        <v>47922094</v>
      </c>
      <c r="G371" s="11">
        <f>IFERROR(VLOOKUP($B$368,$4:$126,MATCH($P371&amp;"/"&amp;G$324,$2:$2,0),FALSE),"")</f>
        <v>70892037</v>
      </c>
      <c r="H371" s="11">
        <f>IFERROR(VLOOKUP($B$368,$4:$126,MATCH($P371&amp;"/"&amp;H$324,$2:$2,0),FALSE),"")</f>
        <v>85914288</v>
      </c>
      <c r="I371" s="11">
        <f>IFERROR(VLOOKUP($B$368,$4:$126,MATCH($P371&amp;"/"&amp;I$324,$2:$2,0),FALSE),"")</f>
        <v>97019391</v>
      </c>
      <c r="J371" s="11">
        <f>IFERROR(VLOOKUP($B$368,$4:$126,MATCH($P371&amp;"/"&amp;J$324,$2:$2,0),FALSE),"")</f>
        <v>237720512</v>
      </c>
      <c r="K371" s="11">
        <f>IFERROR(VLOOKUP($B$368,$4:$126,MATCH($P371&amp;"/"&amp;K$324,$2:$2,0),FALSE),"")</f>
        <v>249471039</v>
      </c>
      <c r="L371" s="11">
        <f>IFERROR(VLOOKUP($B$368,$4:$126,MATCH($P371&amp;"/"&amp;L$324,$2:$2,0),FALSE),"")</f>
        <v>258322996</v>
      </c>
      <c r="M371" s="11">
        <f>IFERROR(VLOOKUP($B$368,$4:$126,MATCH($P371&amp;"/"&amp;M$324,$2:$2,0),FALSE),"")</f>
        <v>245902766</v>
      </c>
      <c r="N371" s="11">
        <f>IFERROR(VLOOKUP($B$368,$4:$126,MATCH($P371&amp;"/"&amp;N$324,$2:$2,0),FALSE),"")</f>
        <v>311898183</v>
      </c>
      <c r="O371" s="9"/>
      <c r="P371" s="12" t="s">
        <v>48</v>
      </c>
    </row>
    <row r="372" spans="1:16">
      <c r="B372" s="11">
        <f>IFERROR(VLOOKUP($B$368,$4:$126,MATCH($P372&amp;"/"&amp;B$324,$2:$2,0),FALSE),"")</f>
        <v>101122968</v>
      </c>
      <c r="C372" s="11">
        <f>IFERROR(VLOOKUP($B$368,$4:$126,MATCH($P372&amp;"/"&amp;C$324,$2:$2,0),FALSE),"")</f>
        <v>91454343.290000007</v>
      </c>
      <c r="D372" s="11">
        <f>IFERROR(VLOOKUP($B$368,$4:$126,MATCH($P372&amp;"/"&amp;D$324,$2:$2,0),FALSE),"")</f>
        <v>71554479.420000002</v>
      </c>
      <c r="E372" s="11">
        <f>IFERROR(VLOOKUP($B$368,$4:$126,MATCH($P372&amp;"/"&amp;E$324,$2:$2,0),FALSE),"")</f>
        <v>53494459.460000001</v>
      </c>
      <c r="F372" s="11">
        <f>IFERROR(VLOOKUP($B$368,$4:$126,MATCH($P372&amp;"/"&amp;F$324,$2:$2,0),FALSE),"")</f>
        <v>62864488.509999998</v>
      </c>
      <c r="G372" s="11">
        <f>IFERROR(VLOOKUP($B$368,$4:$126,MATCH($P372&amp;"/"&amp;G$324,$2:$2,0),FALSE),"")</f>
        <v>77060828.769999996</v>
      </c>
      <c r="H372" s="11">
        <f>IFERROR(VLOOKUP($B$368,$4:$126,MATCH($P372&amp;"/"&amp;H$324,$2:$2,0),FALSE),"")</f>
        <v>87224051.719999999</v>
      </c>
      <c r="I372" s="11">
        <f>IFERROR(VLOOKUP($B$368,$4:$126,MATCH($P372&amp;"/"&amp;I$324,$2:$2,0),FALSE),"")</f>
        <v>143754403.77000001</v>
      </c>
      <c r="J372" s="11">
        <f>IFERROR(VLOOKUP($B$368,$4:$126,MATCH($P372&amp;"/"&amp;J$324,$2:$2,0),FALSE),"")</f>
        <v>243771011.77000001</v>
      </c>
      <c r="K372" s="11">
        <f>IFERROR(VLOOKUP($B$368,$4:$126,MATCH($P372&amp;"/"&amp;K$324,$2:$2,0),FALSE),"")</f>
        <v>249226494.41</v>
      </c>
      <c r="L372" s="11">
        <f>IFERROR(VLOOKUP($B$368,$4:$126,MATCH($P372&amp;"/"&amp;L$324,$2:$2,0),FALSE),"")</f>
        <v>255600312.34999999</v>
      </c>
      <c r="M372" s="11">
        <f>IFERROR(VLOOKUP($B$368,$4:$126,MATCH($P372&amp;"/"&amp;M$324,$2:$2,0),FALSE),"")</f>
        <v>242526970.24000001</v>
      </c>
      <c r="N372" s="11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308015178.89999998</v>
      </c>
      <c r="O372" s="9">
        <f>RATE(M$324-B$324,,-B372,M372)</f>
        <v>8.2772691548197996E-2</v>
      </c>
      <c r="P372" s="12" t="s">
        <v>49</v>
      </c>
    </row>
    <row r="373" spans="1:16">
      <c r="A373" s="168"/>
      <c r="B373" s="13">
        <f t="shared" ref="B373:M373" si="11">+B372/B$378</f>
        <v>0.78952178565285991</v>
      </c>
      <c r="C373" s="13">
        <f t="shared" si="11"/>
        <v>0.73148420546606552</v>
      </c>
      <c r="D373" s="13">
        <f t="shared" si="11"/>
        <v>0.7342127462982686</v>
      </c>
      <c r="E373" s="13">
        <f t="shared" si="11"/>
        <v>0.61720351003157403</v>
      </c>
      <c r="F373" s="13">
        <f t="shared" si="11"/>
        <v>0.62261857738507187</v>
      </c>
      <c r="G373" s="13">
        <f t="shared" si="11"/>
        <v>0.68788520554680466</v>
      </c>
      <c r="H373" s="13">
        <f t="shared" si="11"/>
        <v>0.69033370042200226</v>
      </c>
      <c r="I373" s="13">
        <f t="shared" si="11"/>
        <v>0.79089676949801935</v>
      </c>
      <c r="J373" s="13">
        <f t="shared" si="11"/>
        <v>0.88428447700233526</v>
      </c>
      <c r="K373" s="13">
        <f t="shared" si="11"/>
        <v>0.8773500040174117</v>
      </c>
      <c r="L373" s="13">
        <f t="shared" si="11"/>
        <v>0.87984828190287778</v>
      </c>
      <c r="M373" s="13">
        <f t="shared" si="11"/>
        <v>0.83725517166465158</v>
      </c>
      <c r="N373" s="13">
        <f>+N372/N$378</f>
        <v>0.87961467578399732</v>
      </c>
      <c r="O373" s="9">
        <f>RATE(M$324-B$324,,-B373,M373)</f>
        <v>5.350760920541103E-3</v>
      </c>
      <c r="P373" s="14" t="s">
        <v>50</v>
      </c>
    </row>
    <row r="374" spans="1:16">
      <c r="B374" s="300" t="s">
        <v>976</v>
      </c>
      <c r="C374" s="301"/>
      <c r="D374" s="301"/>
      <c r="E374" s="301"/>
      <c r="F374" s="301"/>
      <c r="G374" s="301"/>
      <c r="H374" s="301"/>
      <c r="I374" s="301"/>
      <c r="J374" s="301"/>
      <c r="K374" s="301"/>
      <c r="L374" s="301"/>
      <c r="M374" s="301"/>
      <c r="N374" s="302"/>
      <c r="O374" s="9"/>
      <c r="P374" s="3"/>
    </row>
    <row r="375" spans="1:16">
      <c r="B375" s="11">
        <f>IFERROR(VLOOKUP($B$374,$4:$126,MATCH($P375&amp;"/"&amp;B$324,$2:$2,0),FALSE),"")</f>
        <v>132680472</v>
      </c>
      <c r="C375" s="11">
        <f>IFERROR(VLOOKUP($B$374,$4:$126,MATCH($P375&amp;"/"&amp;C$324,$2:$2,0),FALSE),"")</f>
        <v>137644241</v>
      </c>
      <c r="D375" s="11">
        <f>IFERROR(VLOOKUP($B$374,$4:$126,MATCH($P375&amp;"/"&amp;D$324,$2:$2,0),FALSE),"")</f>
        <v>132653066</v>
      </c>
      <c r="E375" s="11">
        <f>IFERROR(VLOOKUP($B$374,$4:$126,MATCH($P375&amp;"/"&amp;E$324,$2:$2,0),FALSE),"")</f>
        <v>107984472</v>
      </c>
      <c r="F375" s="11">
        <f>IFERROR(VLOOKUP($B$374,$4:$126,MATCH($P375&amp;"/"&amp;F$324,$2:$2,0),FALSE),"")</f>
        <v>98238504</v>
      </c>
      <c r="G375" s="11">
        <f>IFERROR(VLOOKUP($B$374,$4:$126,MATCH($P375&amp;"/"&amp;G$324,$2:$2,0),FALSE),"")</f>
        <v>116169497</v>
      </c>
      <c r="H375" s="11">
        <f>IFERROR(VLOOKUP($B$374,$4:$126,MATCH($P375&amp;"/"&amp;H$324,$2:$2,0),FALSE),"")</f>
        <v>115870137</v>
      </c>
      <c r="I375" s="11">
        <f>IFERROR(VLOOKUP($B$374,$4:$126,MATCH($P375&amp;"/"&amp;I$324,$2:$2,0),FALSE),"")</f>
        <v>138795265</v>
      </c>
      <c r="J375" s="11">
        <f>IFERROR(VLOOKUP($B$374,$4:$126,MATCH($P375&amp;"/"&amp;J$324,$2:$2,0),FALSE),"")</f>
        <v>193570101</v>
      </c>
      <c r="K375" s="11">
        <f>IFERROR(VLOOKUP($B$374,$4:$126,MATCH($P375&amp;"/"&amp;K$324,$2:$2,0),FALSE),"")</f>
        <v>279146720</v>
      </c>
      <c r="L375" s="11">
        <f>IFERROR(VLOOKUP($B$374,$4:$126,MATCH($P375&amp;"/"&amp;L$324,$2:$2,0),FALSE),"")</f>
        <v>286785132</v>
      </c>
      <c r="M375" s="11">
        <f>IFERROR(VLOOKUP($B$374,$4:$126,MATCH($P375&amp;"/"&amp;M$324,$2:$2,0),FALSE),"")</f>
        <v>296633567</v>
      </c>
      <c r="N375" s="11">
        <f>IFERROR(VLOOKUP($B$374,$4:$126,MATCH($P375&amp;"/"&amp;N$324,$2:$2,0),FALSE),"")</f>
        <v>374715388</v>
      </c>
      <c r="O375" s="9"/>
      <c r="P375" s="12" t="s">
        <v>46</v>
      </c>
    </row>
    <row r="376" spans="1:16">
      <c r="B376" s="11">
        <f>IFERROR(VLOOKUP($B$374,$4:$126,MATCH($P376&amp;"/"&amp;B$324,$2:$2,0),FALSE),"")</f>
        <v>128951688</v>
      </c>
      <c r="C376" s="11">
        <f>IFERROR(VLOOKUP($B$374,$4:$126,MATCH($P376&amp;"/"&amp;C$324,$2:$2,0),FALSE),"")</f>
        <v>131698054</v>
      </c>
      <c r="D376" s="11">
        <f>IFERROR(VLOOKUP($B$374,$4:$126,MATCH($P376&amp;"/"&amp;D$324,$2:$2,0),FALSE),"")</f>
        <v>113497129</v>
      </c>
      <c r="E376" s="11">
        <f>IFERROR(VLOOKUP($B$374,$4:$126,MATCH($P376&amp;"/"&amp;E$324,$2:$2,0),FALSE),"")</f>
        <v>103430798</v>
      </c>
      <c r="F376" s="11">
        <f>IFERROR(VLOOKUP($B$374,$4:$126,MATCH($P376&amp;"/"&amp;F$324,$2:$2,0),FALSE),"")</f>
        <v>96163407</v>
      </c>
      <c r="G376" s="11">
        <f>IFERROR(VLOOKUP($B$374,$4:$126,MATCH($P376&amp;"/"&amp;G$324,$2:$2,0),FALSE),"")</f>
        <v>108563023</v>
      </c>
      <c r="H376" s="11">
        <f>IFERROR(VLOOKUP($B$374,$4:$126,MATCH($P376&amp;"/"&amp;H$324,$2:$2,0),FALSE),"")</f>
        <v>130442684</v>
      </c>
      <c r="I376" s="11">
        <f>IFERROR(VLOOKUP($B$374,$4:$126,MATCH($P376&amp;"/"&amp;I$324,$2:$2,0),FALSE),"")</f>
        <v>130735323</v>
      </c>
      <c r="J376" s="11">
        <f>IFERROR(VLOOKUP($B$374,$4:$126,MATCH($P376&amp;"/"&amp;J$324,$2:$2,0),FALSE),"")</f>
        <v>270723624</v>
      </c>
      <c r="K376" s="11">
        <f>IFERROR(VLOOKUP($B$374,$4:$126,MATCH($P376&amp;"/"&amp;K$324,$2:$2,0),FALSE),"")</f>
        <v>281350417</v>
      </c>
      <c r="L376" s="11">
        <f>IFERROR(VLOOKUP($B$374,$4:$126,MATCH($P376&amp;"/"&amp;L$324,$2:$2,0),FALSE),"")</f>
        <v>282764950</v>
      </c>
      <c r="M376" s="11">
        <f>IFERROR(VLOOKUP($B$374,$4:$126,MATCH($P376&amp;"/"&amp;M$324,$2:$2,0),FALSE),"")</f>
        <v>287607414</v>
      </c>
      <c r="N376" s="11">
        <f>IFERROR(VLOOKUP($B$374,$4:$126,MATCH($P376&amp;"/"&amp;N$324,$2:$2,0),FALSE),"")</f>
        <v>368074033</v>
      </c>
      <c r="O376" s="9"/>
      <c r="P376" s="12" t="s">
        <v>47</v>
      </c>
    </row>
    <row r="377" spans="1:16">
      <c r="B377" s="11">
        <f>IFERROR(VLOOKUP($B$374,$4:$126,MATCH($P377&amp;"/"&amp;B$324,$2:$2,0),FALSE),"")</f>
        <v>127227370</v>
      </c>
      <c r="C377" s="11">
        <f>IFERROR(VLOOKUP($B$374,$4:$126,MATCH($P377&amp;"/"&amp;C$324,$2:$2,0),FALSE),"")</f>
        <v>123679472</v>
      </c>
      <c r="D377" s="11">
        <f>IFERROR(VLOOKUP($B$374,$4:$126,MATCH($P377&amp;"/"&amp;D$324,$2:$2,0),FALSE),"")</f>
        <v>109907730</v>
      </c>
      <c r="E377" s="11">
        <f>IFERROR(VLOOKUP($B$374,$4:$126,MATCH($P377&amp;"/"&amp;E$324,$2:$2,0),FALSE),"")</f>
        <v>94872373</v>
      </c>
      <c r="F377" s="11">
        <f>IFERROR(VLOOKUP($B$374,$4:$126,MATCH($P377&amp;"/"&amp;F$324,$2:$2,0),FALSE),"")</f>
        <v>85864900</v>
      </c>
      <c r="G377" s="11">
        <f>IFERROR(VLOOKUP($B$374,$4:$126,MATCH($P377&amp;"/"&amp;G$324,$2:$2,0),FALSE),"")</f>
        <v>101631195</v>
      </c>
      <c r="H377" s="11">
        <f>IFERROR(VLOOKUP($B$374,$4:$126,MATCH($P377&amp;"/"&amp;H$324,$2:$2,0),FALSE),"")</f>
        <v>121249605</v>
      </c>
      <c r="I377" s="11">
        <f>IFERROR(VLOOKUP($B$374,$4:$126,MATCH($P377&amp;"/"&amp;I$324,$2:$2,0),FALSE),"")</f>
        <v>130767050</v>
      </c>
      <c r="J377" s="11">
        <f>IFERROR(VLOOKUP($B$374,$4:$126,MATCH($P377&amp;"/"&amp;J$324,$2:$2,0),FALSE),"")</f>
        <v>271502676</v>
      </c>
      <c r="K377" s="11">
        <f>IFERROR(VLOOKUP($B$374,$4:$126,MATCH($P377&amp;"/"&amp;K$324,$2:$2,0),FALSE),"")</f>
        <v>279730933</v>
      </c>
      <c r="L377" s="11">
        <f>IFERROR(VLOOKUP($B$374,$4:$126,MATCH($P377&amp;"/"&amp;L$324,$2:$2,0),FALSE),"")</f>
        <v>291391509</v>
      </c>
      <c r="M377" s="11">
        <f>IFERROR(VLOOKUP($B$374,$4:$126,MATCH($P377&amp;"/"&amp;M$324,$2:$2,0),FALSE),"")</f>
        <v>283593134</v>
      </c>
      <c r="N377" s="11">
        <f>IFERROR(VLOOKUP($B$374,$4:$126,MATCH($P377&amp;"/"&amp;N$324,$2:$2,0),FALSE),"")</f>
        <v>353797415</v>
      </c>
      <c r="O377" s="9"/>
      <c r="P377" s="12" t="s">
        <v>48</v>
      </c>
    </row>
    <row r="378" spans="1:16">
      <c r="B378" s="11">
        <f>IFERROR(VLOOKUP($B$374,$4:$126,MATCH($P378&amp;"/"&amp;B$324,$2:$2,0),FALSE),"")</f>
        <v>128081289</v>
      </c>
      <c r="C378" s="11">
        <f>IFERROR(VLOOKUP($B$374,$4:$126,MATCH($P378&amp;"/"&amp;C$324,$2:$2,0),FALSE),"")</f>
        <v>125025725.23999999</v>
      </c>
      <c r="D378" s="11">
        <f>IFERROR(VLOOKUP($B$374,$4:$126,MATCH($P378&amp;"/"&amp;D$324,$2:$2,0),FALSE),"")</f>
        <v>97457419.230000004</v>
      </c>
      <c r="E378" s="11">
        <f>IFERROR(VLOOKUP($B$374,$4:$126,MATCH($P378&amp;"/"&amp;E$324,$2:$2,0),FALSE),"")</f>
        <v>86672318.920000002</v>
      </c>
      <c r="F378" s="11">
        <f>IFERROR(VLOOKUP($B$374,$4:$126,MATCH($P378&amp;"/"&amp;F$324,$2:$2,0),FALSE),"")</f>
        <v>100967897.19</v>
      </c>
      <c r="G378" s="11">
        <f>IFERROR(VLOOKUP($B$374,$4:$126,MATCH($P378&amp;"/"&amp;G$324,$2:$2,0),FALSE),"")</f>
        <v>112025710.31999999</v>
      </c>
      <c r="H378" s="11">
        <f>IFERROR(VLOOKUP($B$374,$4:$126,MATCH($P378&amp;"/"&amp;H$324,$2:$2,0),FALSE),"")</f>
        <v>126350563.02</v>
      </c>
      <c r="I378" s="11">
        <f>IFERROR(VLOOKUP($B$374,$4:$126,MATCH($P378&amp;"/"&amp;I$324,$2:$2,0),FALSE),"")</f>
        <v>181761273.16999999</v>
      </c>
      <c r="J378" s="11">
        <f>IFERROR(VLOOKUP($B$374,$4:$126,MATCH($P378&amp;"/"&amp;J$324,$2:$2,0),FALSE),"")</f>
        <v>275670350.56</v>
      </c>
      <c r="K378" s="11">
        <f>IFERROR(VLOOKUP($B$374,$4:$126,MATCH($P378&amp;"/"&amp;K$324,$2:$2,0),FALSE),"")</f>
        <v>284067354.26999998</v>
      </c>
      <c r="L378" s="11">
        <f>IFERROR(VLOOKUP($B$374,$4:$126,MATCH($P378&amp;"/"&amp;L$324,$2:$2,0),FALSE),"")</f>
        <v>290504985.47000003</v>
      </c>
      <c r="M378" s="11">
        <f>IFERROR(VLOOKUP($B$374,$4:$126,MATCH($P378&amp;"/"&amp;M$324,$2:$2,0),FALSE),"")</f>
        <v>289669121.73000002</v>
      </c>
      <c r="N378" s="11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350170577.38999999</v>
      </c>
      <c r="O378" s="9">
        <f>RATE(M$324-B$324,,-B378,M378)</f>
        <v>7.7009869228893149E-2</v>
      </c>
      <c r="P378" s="12" t="s">
        <v>49</v>
      </c>
    </row>
    <row r="379" spans="1:16">
      <c r="B379" s="270" t="s">
        <v>28</v>
      </c>
      <c r="C379" s="271"/>
      <c r="D379" s="271"/>
      <c r="E379" s="271"/>
      <c r="F379" s="271"/>
      <c r="G379" s="271"/>
      <c r="H379" s="271"/>
      <c r="I379" s="271"/>
      <c r="J379" s="271"/>
      <c r="K379" s="271"/>
      <c r="L379" s="271"/>
      <c r="M379" s="271"/>
      <c r="N379" s="272"/>
    </row>
    <row r="380" spans="1:16">
      <c r="B380" s="252" t="s">
        <v>980</v>
      </c>
      <c r="C380" s="253"/>
      <c r="D380" s="253"/>
      <c r="E380" s="253"/>
      <c r="F380" s="253"/>
      <c r="G380" s="253"/>
      <c r="H380" s="253"/>
      <c r="I380" s="253"/>
      <c r="J380" s="253"/>
      <c r="K380" s="253"/>
      <c r="L380" s="253"/>
      <c r="M380" s="253"/>
      <c r="N380" s="254"/>
      <c r="O380" s="9"/>
      <c r="P380" s="3"/>
    </row>
    <row r="381" spans="1:16">
      <c r="B381" s="11">
        <f>IFERROR(VLOOKUP($B$380,$4:$126,MATCH($P381&amp;"/"&amp;B$324,$2:$2,0),FALSE),"")</f>
        <v>4155578</v>
      </c>
      <c r="C381" s="11">
        <f>IFERROR(VLOOKUP($B$380,$4:$126,MATCH($P381&amp;"/"&amp;C$324,$2:$2,0),FALSE),"")</f>
        <v>3825637</v>
      </c>
      <c r="D381" s="11">
        <f>IFERROR(VLOOKUP($B$380,$4:$126,MATCH($P381&amp;"/"&amp;D$324,$2:$2,0),FALSE),"")</f>
        <v>3575458</v>
      </c>
      <c r="E381" s="11">
        <f>IFERROR(VLOOKUP($B$380,$4:$126,MATCH($P381&amp;"/"&amp;E$324,$2:$2,0),FALSE),"")</f>
        <v>2605465</v>
      </c>
      <c r="F381" s="11">
        <f>IFERROR(VLOOKUP($B$380,$4:$126,MATCH($P381&amp;"/"&amp;F$324,$2:$2,0),FALSE),"")</f>
        <v>8955337</v>
      </c>
      <c r="G381" s="11">
        <f>IFERROR(VLOOKUP($B$380,$4:$126,MATCH($P381&amp;"/"&amp;G$324,$2:$2,0),FALSE),"")</f>
        <v>12240073</v>
      </c>
      <c r="H381" s="11">
        <f>IFERROR(VLOOKUP($B$380,$4:$126,MATCH($P381&amp;"/"&amp;H$324,$2:$2,0),FALSE),"")</f>
        <v>19333192</v>
      </c>
      <c r="I381" s="11">
        <f>IFERROR(VLOOKUP($B$380,$4:$126,MATCH($P381&amp;"/"&amp;I$324,$2:$2,0),FALSE),"")</f>
        <v>23025265</v>
      </c>
      <c r="J381" s="11">
        <f>IFERROR(VLOOKUP($B$380,$4:$126,MATCH($P381&amp;"/"&amp;J$324,$2:$2,0),FALSE),"")</f>
        <v>32423242</v>
      </c>
      <c r="K381" s="11">
        <f>IFERROR(VLOOKUP($B$380,$4:$126,MATCH($P381&amp;"/"&amp;K$324,$2:$2,0),FALSE),"")</f>
        <v>31687659</v>
      </c>
      <c r="L381" s="11">
        <f>IFERROR(VLOOKUP($B$380,$4:$126,MATCH($P381&amp;"/"&amp;L$324,$2:$2,0),FALSE),"")</f>
        <v>33569736</v>
      </c>
      <c r="M381" s="11">
        <f>IFERROR(VLOOKUP($B$380,$4:$126,MATCH($P381&amp;"/"&amp;M$324,$2:$2,0),FALSE),"")</f>
        <v>39381828</v>
      </c>
      <c r="N381" s="11">
        <f>IFERROR(VLOOKUP($B$380,$4:$126,MATCH($P381&amp;"/"&amp;N$324,$2:$2,0),FALSE),"")</f>
        <v>39057171</v>
      </c>
      <c r="O381" s="9"/>
      <c r="P381" s="12" t="s">
        <v>46</v>
      </c>
    </row>
    <row r="382" spans="1:16">
      <c r="B382" s="11">
        <f>IFERROR(VLOOKUP($B$380,$4:$126,MATCH($P382&amp;"/"&amp;B$324,$2:$2,0),FALSE),"")</f>
        <v>4754706</v>
      </c>
      <c r="C382" s="11">
        <f>IFERROR(VLOOKUP($B$380,$4:$126,MATCH($P382&amp;"/"&amp;C$324,$2:$2,0),FALSE),"")</f>
        <v>4179439</v>
      </c>
      <c r="D382" s="11">
        <f>IFERROR(VLOOKUP($B$380,$4:$126,MATCH($P382&amp;"/"&amp;D$324,$2:$2,0),FALSE),"")</f>
        <v>2814826</v>
      </c>
      <c r="E382" s="11">
        <f>IFERROR(VLOOKUP($B$380,$4:$126,MATCH($P382&amp;"/"&amp;E$324,$2:$2,0),FALSE),"")</f>
        <v>2834585</v>
      </c>
      <c r="F382" s="11">
        <f>IFERROR(VLOOKUP($B$380,$4:$126,MATCH($P382&amp;"/"&amp;F$324,$2:$2,0),FALSE),"")</f>
        <v>10340113</v>
      </c>
      <c r="G382" s="11">
        <f>IFERROR(VLOOKUP($B$380,$4:$126,MATCH($P382&amp;"/"&amp;G$324,$2:$2,0),FALSE),"")</f>
        <v>14163263</v>
      </c>
      <c r="H382" s="11">
        <f>IFERROR(VLOOKUP($B$380,$4:$126,MATCH($P382&amp;"/"&amp;H$324,$2:$2,0),FALSE),"")</f>
        <v>20945581</v>
      </c>
      <c r="I382" s="11">
        <f>IFERROR(VLOOKUP($B$380,$4:$126,MATCH($P382&amp;"/"&amp;I$324,$2:$2,0),FALSE),"")</f>
        <v>22606055</v>
      </c>
      <c r="J382" s="11">
        <f>IFERROR(VLOOKUP($B$380,$4:$126,MATCH($P382&amp;"/"&amp;J$324,$2:$2,0),FALSE),"")</f>
        <v>31585075</v>
      </c>
      <c r="K382" s="11">
        <f>IFERROR(VLOOKUP($B$380,$4:$126,MATCH($P382&amp;"/"&amp;K$324,$2:$2,0),FALSE),"")</f>
        <v>30801025</v>
      </c>
      <c r="L382" s="11">
        <f>IFERROR(VLOOKUP($B$380,$4:$126,MATCH($P382&amp;"/"&amp;L$324,$2:$2,0),FALSE),"")</f>
        <v>31058578</v>
      </c>
      <c r="M382" s="11">
        <f>IFERROR(VLOOKUP($B$380,$4:$126,MATCH($P382&amp;"/"&amp;M$324,$2:$2,0),FALSE),"")</f>
        <v>38210690</v>
      </c>
      <c r="N382" s="11">
        <f>IFERROR(VLOOKUP($B$380,$4:$126,MATCH($P382&amp;"/"&amp;N$324,$2:$2,0),FALSE),"")</f>
        <v>39242574</v>
      </c>
      <c r="O382" s="9"/>
      <c r="P382" s="12" t="s">
        <v>47</v>
      </c>
    </row>
    <row r="383" spans="1:16">
      <c r="B383" s="11">
        <f>IFERROR(VLOOKUP($B$380,$4:$126,MATCH($P383&amp;"/"&amp;B$324,$2:$2,0),FALSE),"")</f>
        <v>4738731</v>
      </c>
      <c r="C383" s="11">
        <f>IFERROR(VLOOKUP($B$380,$4:$126,MATCH($P383&amp;"/"&amp;C$324,$2:$2,0),FALSE),"")</f>
        <v>3410849</v>
      </c>
      <c r="D383" s="11">
        <f>IFERROR(VLOOKUP($B$380,$4:$126,MATCH($P383&amp;"/"&amp;D$324,$2:$2,0),FALSE),"")</f>
        <v>3067672</v>
      </c>
      <c r="E383" s="11">
        <f>IFERROR(VLOOKUP($B$380,$4:$126,MATCH($P383&amp;"/"&amp;E$324,$2:$2,0),FALSE),"")</f>
        <v>8495119</v>
      </c>
      <c r="F383" s="11">
        <f>IFERROR(VLOOKUP($B$380,$4:$126,MATCH($P383&amp;"/"&amp;F$324,$2:$2,0),FALSE),"")</f>
        <v>12173472</v>
      </c>
      <c r="G383" s="11">
        <f>IFERROR(VLOOKUP($B$380,$4:$126,MATCH($P383&amp;"/"&amp;G$324,$2:$2,0),FALSE),"")</f>
        <v>17263745</v>
      </c>
      <c r="H383" s="11">
        <f>IFERROR(VLOOKUP($B$380,$4:$126,MATCH($P383&amp;"/"&amp;H$324,$2:$2,0),FALSE),"")</f>
        <v>20250175</v>
      </c>
      <c r="I383" s="11">
        <f>IFERROR(VLOOKUP($B$380,$4:$126,MATCH($P383&amp;"/"&amp;I$324,$2:$2,0),FALSE),"")</f>
        <v>22621310</v>
      </c>
      <c r="J383" s="11">
        <f>IFERROR(VLOOKUP($B$380,$4:$126,MATCH($P383&amp;"/"&amp;J$324,$2:$2,0),FALSE),"")</f>
        <v>29951420</v>
      </c>
      <c r="K383" s="11">
        <f>IFERROR(VLOOKUP($B$380,$4:$126,MATCH($P383&amp;"/"&amp;K$324,$2:$2,0),FALSE),"")</f>
        <v>28276413</v>
      </c>
      <c r="L383" s="11">
        <f>IFERROR(VLOOKUP($B$380,$4:$126,MATCH($P383&amp;"/"&amp;L$324,$2:$2,0),FALSE),"")</f>
        <v>33281146</v>
      </c>
      <c r="M383" s="11">
        <f>IFERROR(VLOOKUP($B$380,$4:$126,MATCH($P383&amp;"/"&amp;M$324,$2:$2,0),FALSE),"")</f>
        <v>40387093</v>
      </c>
      <c r="N383" s="11">
        <f>IFERROR(VLOOKUP($B$380,$4:$126,MATCH($P383&amp;"/"&amp;N$324,$2:$2,0),FALSE),"")</f>
        <v>40719931</v>
      </c>
      <c r="O383" s="9"/>
      <c r="P383" s="12" t="s">
        <v>48</v>
      </c>
    </row>
    <row r="384" spans="1:16">
      <c r="B384" s="11">
        <f>IFERROR(VLOOKUP($B$380,$4:$126,MATCH($P384&amp;"/"&amp;B$324,$2:$2,0),FALSE),"")</f>
        <v>4263084</v>
      </c>
      <c r="C384" s="11">
        <f>IFERROR(VLOOKUP($B$380,$4:$126,MATCH($P384&amp;"/"&amp;C$324,$2:$2,0),FALSE),"")</f>
        <v>2968878.34</v>
      </c>
      <c r="D384" s="11">
        <f>IFERROR(VLOOKUP($B$380,$4:$126,MATCH($P384&amp;"/"&amp;D$324,$2:$2,0),FALSE),"")</f>
        <v>3404530.83</v>
      </c>
      <c r="E384" s="11">
        <f>IFERROR(VLOOKUP($B$380,$4:$126,MATCH($P384&amp;"/"&amp;E$324,$2:$2,0),FALSE),"")</f>
        <v>9579079.8499999996</v>
      </c>
      <c r="F384" s="11">
        <f>IFERROR(VLOOKUP($B$380,$4:$126,MATCH($P384&amp;"/"&amp;F$324,$2:$2,0),FALSE),"")</f>
        <v>14785111.6</v>
      </c>
      <c r="G384" s="11">
        <f>IFERROR(VLOOKUP($B$380,$4:$126,MATCH($P384&amp;"/"&amp;G$324,$2:$2,0),FALSE),"")</f>
        <v>21254377.890000001</v>
      </c>
      <c r="H384" s="11">
        <f>IFERROR(VLOOKUP($B$380,$4:$126,MATCH($P384&amp;"/"&amp;H$324,$2:$2,0),FALSE),"")</f>
        <v>23092055.329999998</v>
      </c>
      <c r="I384" s="11">
        <f>IFERROR(VLOOKUP($B$380,$4:$126,MATCH($P384&amp;"/"&amp;I$324,$2:$2,0),FALSE),"")</f>
        <v>27750537.989999998</v>
      </c>
      <c r="J384" s="11">
        <f>IFERROR(VLOOKUP($B$380,$4:$126,MATCH($P384&amp;"/"&amp;J$324,$2:$2,0),FALSE),"")</f>
        <v>34292055.240000002</v>
      </c>
      <c r="K384" s="11">
        <f>IFERROR(VLOOKUP($B$380,$4:$126,MATCH($P384&amp;"/"&amp;K$324,$2:$2,0),FALSE),"")</f>
        <v>32140894.34</v>
      </c>
      <c r="L384" s="11">
        <f>IFERROR(VLOOKUP($B$380,$4:$126,MATCH($P384&amp;"/"&amp;L$324,$2:$2,0),FALSE),"")</f>
        <v>37679694.759999998</v>
      </c>
      <c r="M384" s="11">
        <f>IFERROR(VLOOKUP($B$380,$4:$126,MATCH($P384&amp;"/"&amp;M$324,$2:$2,0),FALSE),"")</f>
        <v>41376819.75</v>
      </c>
      <c r="N384" s="11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40570674.700000003</v>
      </c>
      <c r="O384" s="9">
        <f>RATE(M$324-B$324,,-B384,M384)</f>
        <v>0.22950498095663438</v>
      </c>
      <c r="P384" s="12" t="s">
        <v>49</v>
      </c>
    </row>
    <row r="385" spans="1:16">
      <c r="A385" s="167"/>
      <c r="B385" s="13">
        <f t="shared" ref="B385:M385" si="12">+B384/B$378</f>
        <v>3.3284205938933047E-2</v>
      </c>
      <c r="C385" s="13">
        <f t="shared" si="12"/>
        <v>2.3746139718853271E-2</v>
      </c>
      <c r="D385" s="13">
        <f t="shared" si="12"/>
        <v>3.4933521294723491E-2</v>
      </c>
      <c r="E385" s="13">
        <f t="shared" si="12"/>
        <v>0.11052063645420229</v>
      </c>
      <c r="F385" s="13">
        <f t="shared" si="12"/>
        <v>0.1464337874857152</v>
      </c>
      <c r="G385" s="13">
        <f t="shared" si="12"/>
        <v>0.18972767795256237</v>
      </c>
      <c r="H385" s="13">
        <f t="shared" si="12"/>
        <v>0.18276179209699892</v>
      </c>
      <c r="I385" s="13">
        <f t="shared" si="12"/>
        <v>0.15267574608175816</v>
      </c>
      <c r="J385" s="13">
        <f t="shared" si="12"/>
        <v>0.12439515229091093</v>
      </c>
      <c r="K385" s="13">
        <f t="shared" si="12"/>
        <v>0.11314532929204799</v>
      </c>
      <c r="L385" s="13">
        <f t="shared" si="12"/>
        <v>0.12970412435104703</v>
      </c>
      <c r="M385" s="13">
        <f t="shared" si="12"/>
        <v>0.14284166535557508</v>
      </c>
      <c r="N385" s="13">
        <f>+N384/N$378</f>
        <v>0.11585974756187098</v>
      </c>
      <c r="O385" s="9">
        <f>RATE(M$324-B$324,,-B385,M385)</f>
        <v>0.14159119250868404</v>
      </c>
      <c r="P385" s="14" t="s">
        <v>50</v>
      </c>
    </row>
    <row r="386" spans="1:16">
      <c r="A386" s="167"/>
      <c r="B386" s="252" t="s">
        <v>995</v>
      </c>
      <c r="C386" s="253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4"/>
      <c r="O386" s="9"/>
      <c r="P386" s="3"/>
    </row>
    <row r="387" spans="1:16">
      <c r="B387" s="11">
        <f>IFERROR(VLOOKUP($B$386,$4:$126,MATCH($P387&amp;"/"&amp;B$324,$2:$2,0),FALSE),"")</f>
        <v>29699890</v>
      </c>
      <c r="C387" s="11">
        <f>IFERROR(VLOOKUP($B$386,$4:$126,MATCH($P387&amp;"/"&amp;C$324,$2:$2,0),FALSE),"")</f>
        <v>22553043</v>
      </c>
      <c r="D387" s="11">
        <f>IFERROR(VLOOKUP($B$386,$4:$126,MATCH($P387&amp;"/"&amp;D$324,$2:$2,0),FALSE),"")</f>
        <v>19764143</v>
      </c>
      <c r="E387" s="11">
        <f>IFERROR(VLOOKUP($B$386,$4:$126,MATCH($P387&amp;"/"&amp;E$324,$2:$2,0),FALSE),"")</f>
        <v>50324199</v>
      </c>
      <c r="F387" s="11">
        <f>IFERROR(VLOOKUP($B$386,$4:$126,MATCH($P387&amp;"/"&amp;F$324,$2:$2,0),FALSE),"")</f>
        <v>44984392</v>
      </c>
      <c r="G387" s="11">
        <f>IFERROR(VLOOKUP($B$386,$4:$126,MATCH($P387&amp;"/"&amp;G$324,$2:$2,0),FALSE),"")</f>
        <v>55126353</v>
      </c>
      <c r="H387" s="11">
        <f>IFERROR(VLOOKUP($B$386,$4:$126,MATCH($P387&amp;"/"&amp;H$324,$2:$2,0),FALSE),"")</f>
        <v>57013382</v>
      </c>
      <c r="I387" s="11">
        <f>IFERROR(VLOOKUP($B$386,$4:$126,MATCH($P387&amp;"/"&amp;I$324,$2:$2,0),FALSE),"")</f>
        <v>63847688</v>
      </c>
      <c r="J387" s="11">
        <f>IFERROR(VLOOKUP($B$386,$4:$126,MATCH($P387&amp;"/"&amp;J$324,$2:$2,0),FALSE),"")</f>
        <v>81097595</v>
      </c>
      <c r="K387" s="11">
        <f>IFERROR(VLOOKUP($B$386,$4:$126,MATCH($P387&amp;"/"&amp;K$324,$2:$2,0),FALSE),"")</f>
        <v>73700433</v>
      </c>
      <c r="L387" s="11">
        <f>IFERROR(VLOOKUP($B$386,$4:$126,MATCH($P387&amp;"/"&amp;L$324,$2:$2,0),FALSE),"")</f>
        <v>74015197</v>
      </c>
      <c r="M387" s="11">
        <f>IFERROR(VLOOKUP($B$386,$4:$126,MATCH($P387&amp;"/"&amp;M$324,$2:$2,0),FALSE),"")</f>
        <v>79364520</v>
      </c>
      <c r="N387" s="11">
        <f>IFERROR(VLOOKUP($B$386,$4:$126,MATCH($P387&amp;"/"&amp;N$324,$2:$2,0),FALSE),"")</f>
        <v>125580625</v>
      </c>
      <c r="O387" s="9"/>
      <c r="P387" s="12" t="s">
        <v>46</v>
      </c>
    </row>
    <row r="388" spans="1:16">
      <c r="B388" s="11">
        <f>IFERROR(VLOOKUP($B$386,$4:$126,MATCH($P388&amp;"/"&amp;B$324,$2:$2,0),FALSE),"")</f>
        <v>25321079</v>
      </c>
      <c r="C388" s="11">
        <f>IFERROR(VLOOKUP($B$386,$4:$126,MATCH($P388&amp;"/"&amp;C$324,$2:$2,0),FALSE),"")</f>
        <v>22450277</v>
      </c>
      <c r="D388" s="11">
        <f>IFERROR(VLOOKUP($B$386,$4:$126,MATCH($P388&amp;"/"&amp;D$324,$2:$2,0),FALSE),"")</f>
        <v>19913801</v>
      </c>
      <c r="E388" s="11">
        <f>IFERROR(VLOOKUP($B$386,$4:$126,MATCH($P388&amp;"/"&amp;E$324,$2:$2,0),FALSE),"")</f>
        <v>39797075</v>
      </c>
      <c r="F388" s="11">
        <f>IFERROR(VLOOKUP($B$386,$4:$126,MATCH($P388&amp;"/"&amp;F$324,$2:$2,0),FALSE),"")</f>
        <v>37048029</v>
      </c>
      <c r="G388" s="11">
        <f>IFERROR(VLOOKUP($B$386,$4:$126,MATCH($P388&amp;"/"&amp;G$324,$2:$2,0),FALSE),"")</f>
        <v>38535584</v>
      </c>
      <c r="H388" s="11">
        <f>IFERROR(VLOOKUP($B$386,$4:$126,MATCH($P388&amp;"/"&amp;H$324,$2:$2,0),FALSE),"")</f>
        <v>41650696</v>
      </c>
      <c r="I388" s="11">
        <f>IFERROR(VLOOKUP($B$386,$4:$126,MATCH($P388&amp;"/"&amp;I$324,$2:$2,0),FALSE),"")</f>
        <v>45757898</v>
      </c>
      <c r="J388" s="11">
        <f>IFERROR(VLOOKUP($B$386,$4:$126,MATCH($P388&amp;"/"&amp;J$324,$2:$2,0),FALSE),"")</f>
        <v>62895959</v>
      </c>
      <c r="K388" s="11">
        <f>IFERROR(VLOOKUP($B$386,$4:$126,MATCH($P388&amp;"/"&amp;K$324,$2:$2,0),FALSE),"")</f>
        <v>68340236</v>
      </c>
      <c r="L388" s="11">
        <f>IFERROR(VLOOKUP($B$386,$4:$126,MATCH($P388&amp;"/"&amp;L$324,$2:$2,0),FALSE),"")</f>
        <v>69294894</v>
      </c>
      <c r="M388" s="11">
        <f>IFERROR(VLOOKUP($B$386,$4:$126,MATCH($P388&amp;"/"&amp;M$324,$2:$2,0),FALSE),"")</f>
        <v>67588970</v>
      </c>
      <c r="N388" s="11">
        <f>IFERROR(VLOOKUP($B$386,$4:$126,MATCH($P388&amp;"/"&amp;N$324,$2:$2,0),FALSE),"")</f>
        <v>115136985</v>
      </c>
      <c r="O388" s="9"/>
      <c r="P388" s="12" t="s">
        <v>47</v>
      </c>
    </row>
    <row r="389" spans="1:16">
      <c r="B389" s="11">
        <f>IFERROR(VLOOKUP($B$386,$4:$126,MATCH($P389&amp;"/"&amp;B$324,$2:$2,0),FALSE),"")</f>
        <v>28054617</v>
      </c>
      <c r="C389" s="11">
        <f>IFERROR(VLOOKUP($B$386,$4:$126,MATCH($P389&amp;"/"&amp;C$324,$2:$2,0),FALSE),"")</f>
        <v>18427772</v>
      </c>
      <c r="D389" s="11">
        <f>IFERROR(VLOOKUP($B$386,$4:$126,MATCH($P389&amp;"/"&amp;D$324,$2:$2,0),FALSE),"")</f>
        <v>24576807</v>
      </c>
      <c r="E389" s="11">
        <f>IFERROR(VLOOKUP($B$386,$4:$126,MATCH($P389&amp;"/"&amp;E$324,$2:$2,0),FALSE),"")</f>
        <v>42398290</v>
      </c>
      <c r="F389" s="11">
        <f>IFERROR(VLOOKUP($B$386,$4:$126,MATCH($P389&amp;"/"&amp;F$324,$2:$2,0),FALSE),"")</f>
        <v>37593931</v>
      </c>
      <c r="G389" s="11">
        <f>IFERROR(VLOOKUP($B$386,$4:$126,MATCH($P389&amp;"/"&amp;G$324,$2:$2,0),FALSE),"")</f>
        <v>42243818</v>
      </c>
      <c r="H389" s="11">
        <f>IFERROR(VLOOKUP($B$386,$4:$126,MATCH($P389&amp;"/"&amp;H$324,$2:$2,0),FALSE),"")</f>
        <v>41306329</v>
      </c>
      <c r="I389" s="11">
        <f>IFERROR(VLOOKUP($B$386,$4:$126,MATCH($P389&amp;"/"&amp;I$324,$2:$2,0),FALSE),"")</f>
        <v>56493331</v>
      </c>
      <c r="J389" s="11">
        <f>IFERROR(VLOOKUP($B$386,$4:$126,MATCH($P389&amp;"/"&amp;J$324,$2:$2,0),FALSE),"")</f>
        <v>68778919</v>
      </c>
      <c r="K389" s="11">
        <f>IFERROR(VLOOKUP($B$386,$4:$126,MATCH($P389&amp;"/"&amp;K$324,$2:$2,0),FALSE),"")</f>
        <v>72380108</v>
      </c>
      <c r="L389" s="11">
        <f>IFERROR(VLOOKUP($B$386,$4:$126,MATCH($P389&amp;"/"&amp;L$324,$2:$2,0),FALSE),"")</f>
        <v>78993350</v>
      </c>
      <c r="M389" s="11">
        <f>IFERROR(VLOOKUP($B$386,$4:$126,MATCH($P389&amp;"/"&amp;M$324,$2:$2,0),FALSE),"")</f>
        <v>91260040</v>
      </c>
      <c r="N389" s="11">
        <f>IFERROR(VLOOKUP($B$386,$4:$126,MATCH($P389&amp;"/"&amp;N$324,$2:$2,0),FALSE),"")</f>
        <v>102888669</v>
      </c>
      <c r="O389" s="9"/>
      <c r="P389" s="12" t="s">
        <v>48</v>
      </c>
    </row>
    <row r="390" spans="1:16">
      <c r="B390" s="11">
        <f>IFERROR(VLOOKUP($B$386,$4:$126,MATCH($P390&amp;"/"&amp;B$324,$2:$2,0),FALSE),"")</f>
        <v>24859836</v>
      </c>
      <c r="C390" s="11">
        <f>IFERROR(VLOOKUP($B$386,$4:$126,MATCH($P390&amp;"/"&amp;C$324,$2:$2,0),FALSE),"")</f>
        <v>16583083.109999999</v>
      </c>
      <c r="D390" s="11">
        <f>IFERROR(VLOOKUP($B$386,$4:$126,MATCH($P390&amp;"/"&amp;D$324,$2:$2,0),FALSE),"")</f>
        <v>35489103.009999998</v>
      </c>
      <c r="E390" s="11">
        <f>IFERROR(VLOOKUP($B$386,$4:$126,MATCH($P390&amp;"/"&amp;E$324,$2:$2,0),FALSE),"")</f>
        <v>29734441.239999998</v>
      </c>
      <c r="F390" s="11">
        <f>IFERROR(VLOOKUP($B$386,$4:$126,MATCH($P390&amp;"/"&amp;F$324,$2:$2,0),FALSE),"")</f>
        <v>36287626.130000003</v>
      </c>
      <c r="G390" s="11">
        <f>IFERROR(VLOOKUP($B$386,$4:$126,MATCH($P390&amp;"/"&amp;G$324,$2:$2,0),FALSE),"")</f>
        <v>45491235.740000002</v>
      </c>
      <c r="H390" s="11">
        <f>IFERROR(VLOOKUP($B$386,$4:$126,MATCH($P390&amp;"/"&amp;H$324,$2:$2,0),FALSE),"")</f>
        <v>42906118.340000004</v>
      </c>
      <c r="I390" s="11">
        <f>IFERROR(VLOOKUP($B$386,$4:$126,MATCH($P390&amp;"/"&amp;I$324,$2:$2,0),FALSE),"")</f>
        <v>57533292.479999997</v>
      </c>
      <c r="J390" s="11">
        <f>IFERROR(VLOOKUP($B$386,$4:$126,MATCH($P390&amp;"/"&amp;J$324,$2:$2,0),FALSE),"")</f>
        <v>69328028.219999999</v>
      </c>
      <c r="K390" s="11">
        <f>IFERROR(VLOOKUP($B$386,$4:$126,MATCH($P390&amp;"/"&amp;K$324,$2:$2,0),FALSE),"")</f>
        <v>69600775.680000007</v>
      </c>
      <c r="L390" s="11">
        <f>IFERROR(VLOOKUP($B$386,$4:$126,MATCH($P390&amp;"/"&amp;L$324,$2:$2,0),FALSE),"")</f>
        <v>72764455.810000002</v>
      </c>
      <c r="M390" s="11">
        <f>IFERROR(VLOOKUP($B$386,$4:$126,MATCH($P390&amp;"/"&amp;M$324,$2:$2,0),FALSE),"")</f>
        <v>105255299.81999999</v>
      </c>
      <c r="N390" s="11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93813424.230000004</v>
      </c>
      <c r="O390" s="9">
        <f>RATE(M$324-B$324,,-B390,M390)</f>
        <v>0.14018909507490054</v>
      </c>
      <c r="P390" s="12" t="s">
        <v>49</v>
      </c>
    </row>
    <row r="391" spans="1:16">
      <c r="B391" s="13">
        <f t="shared" ref="B391:M391" si="13">+B390/B$378</f>
        <v>0.19409420528239688</v>
      </c>
      <c r="C391" s="13">
        <f t="shared" si="13"/>
        <v>0.13263736785503169</v>
      </c>
      <c r="D391" s="13">
        <f t="shared" si="13"/>
        <v>0.36414983374683391</v>
      </c>
      <c r="E391" s="13">
        <f t="shared" si="13"/>
        <v>0.34306733234454456</v>
      </c>
      <c r="F391" s="13">
        <f t="shared" si="13"/>
        <v>0.35939766143405411</v>
      </c>
      <c r="G391" s="13">
        <f t="shared" si="13"/>
        <v>0.40607852974156444</v>
      </c>
      <c r="H391" s="13">
        <f t="shared" si="13"/>
        <v>0.33957995369762151</v>
      </c>
      <c r="I391" s="13">
        <f t="shared" si="13"/>
        <v>0.3165321824423486</v>
      </c>
      <c r="J391" s="13">
        <f t="shared" si="13"/>
        <v>0.2514888818444429</v>
      </c>
      <c r="K391" s="13">
        <f t="shared" si="13"/>
        <v>0.24501504531860407</v>
      </c>
      <c r="L391" s="13">
        <f t="shared" si="13"/>
        <v>0.25047575583694853</v>
      </c>
      <c r="M391" s="13">
        <f t="shared" si="13"/>
        <v>0.36336389322886903</v>
      </c>
      <c r="N391" s="13">
        <f>+N390/N$378</f>
        <v>0.26790778634012979</v>
      </c>
      <c r="O391" s="9">
        <f>RATE(M$324-B$324,,-B391,M391)</f>
        <v>5.8661696286257635E-2</v>
      </c>
      <c r="P391" s="14" t="s">
        <v>50</v>
      </c>
    </row>
    <row r="392" spans="1:16">
      <c r="B392" s="252" t="s">
        <v>29</v>
      </c>
      <c r="C392" s="253"/>
      <c r="D392" s="253"/>
      <c r="E392" s="253"/>
      <c r="F392" s="253"/>
      <c r="G392" s="253"/>
      <c r="H392" s="253"/>
      <c r="I392" s="253"/>
      <c r="J392" s="253"/>
      <c r="K392" s="253"/>
      <c r="L392" s="253"/>
      <c r="M392" s="253"/>
      <c r="N392" s="254"/>
      <c r="O392" s="9"/>
      <c r="P392" s="3"/>
    </row>
    <row r="393" spans="1:16">
      <c r="B393" s="11">
        <f>IFERROR(VLOOKUP($B$392,$4:$126,MATCH($P393&amp;"/"&amp;B$324,$2:$2,0),FALSE),"")</f>
        <v>354800</v>
      </c>
      <c r="C393" s="11">
        <f>IFERROR(VLOOKUP($B$392,$4:$126,MATCH($P393&amp;"/"&amp;C$324,$2:$2,0),FALSE),"")</f>
        <v>4093522</v>
      </c>
      <c r="D393" s="11">
        <f>IFERROR(VLOOKUP($B$392,$4:$126,MATCH($P393&amp;"/"&amp;D$324,$2:$2,0),FALSE),"")</f>
        <v>462367</v>
      </c>
      <c r="E393" s="11">
        <f>IFERROR(VLOOKUP($B$392,$4:$126,MATCH($P393&amp;"/"&amp;E$324,$2:$2,0),FALSE),"")</f>
        <v>15735569</v>
      </c>
      <c r="F393" s="11">
        <f>IFERROR(VLOOKUP($B$392,$4:$126,MATCH($P393&amp;"/"&amp;F$324,$2:$2,0),FALSE),"")</f>
        <v>5458268</v>
      </c>
      <c r="G393" s="11">
        <f>IFERROR(VLOOKUP($B$392,$4:$126,MATCH($P393&amp;"/"&amp;G$324,$2:$2,0),FALSE),"")</f>
        <v>10943746</v>
      </c>
      <c r="H393" s="11">
        <f>IFERROR(VLOOKUP($B$392,$4:$126,MATCH($P393&amp;"/"&amp;H$324,$2:$2,0),FALSE),"")</f>
        <v>6428315</v>
      </c>
      <c r="I393" s="11">
        <f>IFERROR(VLOOKUP($B$392,$4:$126,MATCH($P393&amp;"/"&amp;I$324,$2:$2,0),FALSE),"")</f>
        <v>6877381</v>
      </c>
      <c r="J393" s="11">
        <f>IFERROR(VLOOKUP($B$392,$4:$126,MATCH($P393&amp;"/"&amp;J$324,$2:$2,0),FALSE),"")</f>
        <v>10767810</v>
      </c>
      <c r="K393" s="11">
        <f>IFERROR(VLOOKUP($B$392,$4:$126,MATCH($P393&amp;"/"&amp;K$324,$2:$2,0),FALSE),"")</f>
        <v>14692170</v>
      </c>
      <c r="L393" s="11">
        <f>IFERROR(VLOOKUP($B$392,$4:$126,MATCH($P393&amp;"/"&amp;L$324,$2:$2,0),FALSE),"")</f>
        <v>14458092</v>
      </c>
      <c r="M393" s="11">
        <f>IFERROR(VLOOKUP($B$392,$4:$126,MATCH($P393&amp;"/"&amp;M$324,$2:$2,0),FALSE),"")</f>
        <v>15201785</v>
      </c>
      <c r="N393" s="11">
        <f>IFERROR(VLOOKUP($B$392,$4:$126,MATCH($P393&amp;"/"&amp;N$324,$2:$2,0),FALSE),"")</f>
        <v>60565763</v>
      </c>
      <c r="O393" s="9"/>
      <c r="P393" s="12" t="s">
        <v>46</v>
      </c>
    </row>
    <row r="394" spans="1:16">
      <c r="B394" s="11">
        <f>IFERROR(VLOOKUP($B$392,$4:$126,MATCH($P394&amp;"/"&amp;B$324,$2:$2,0),FALSE),"")</f>
        <v>4350650</v>
      </c>
      <c r="C394" s="11">
        <f>IFERROR(VLOOKUP($B$392,$4:$126,MATCH($P394&amp;"/"&amp;C$324,$2:$2,0),FALSE),"")</f>
        <v>3923078</v>
      </c>
      <c r="D394" s="11">
        <f>IFERROR(VLOOKUP($B$392,$4:$126,MATCH($P394&amp;"/"&amp;D$324,$2:$2,0),FALSE),"")</f>
        <v>463214</v>
      </c>
      <c r="E394" s="11">
        <f>IFERROR(VLOOKUP($B$392,$4:$126,MATCH($P394&amp;"/"&amp;E$324,$2:$2,0),FALSE),"")</f>
        <v>16243482</v>
      </c>
      <c r="F394" s="11">
        <f>IFERROR(VLOOKUP($B$392,$4:$126,MATCH($P394&amp;"/"&amp;F$324,$2:$2,0),FALSE),"")</f>
        <v>9473542</v>
      </c>
      <c r="G394" s="11">
        <f>IFERROR(VLOOKUP($B$392,$4:$126,MATCH($P394&amp;"/"&amp;G$324,$2:$2,0),FALSE),"")</f>
        <v>6970169</v>
      </c>
      <c r="H394" s="11">
        <f>IFERROR(VLOOKUP($B$392,$4:$126,MATCH($P394&amp;"/"&amp;H$324,$2:$2,0),FALSE),"")</f>
        <v>6430536</v>
      </c>
      <c r="I394" s="11">
        <f>IFERROR(VLOOKUP($B$392,$4:$126,MATCH($P394&amp;"/"&amp;I$324,$2:$2,0),FALSE),"")</f>
        <v>6997961</v>
      </c>
      <c r="J394" s="11">
        <f>IFERROR(VLOOKUP($B$392,$4:$126,MATCH($P394&amp;"/"&amp;J$324,$2:$2,0),FALSE),"")</f>
        <v>15838995</v>
      </c>
      <c r="K394" s="11">
        <f>IFERROR(VLOOKUP($B$392,$4:$126,MATCH($P394&amp;"/"&amp;K$324,$2:$2,0),FALSE),"")</f>
        <v>23301366</v>
      </c>
      <c r="L394" s="11">
        <f>IFERROR(VLOOKUP($B$392,$4:$126,MATCH($P394&amp;"/"&amp;L$324,$2:$2,0),FALSE),"")</f>
        <v>24584960</v>
      </c>
      <c r="M394" s="11">
        <f>IFERROR(VLOOKUP($B$392,$4:$126,MATCH($P394&amp;"/"&amp;M$324,$2:$2,0),FALSE),"")</f>
        <v>15548751</v>
      </c>
      <c r="N394" s="11">
        <f>IFERROR(VLOOKUP($B$392,$4:$126,MATCH($P394&amp;"/"&amp;N$324,$2:$2,0),FALSE),"")</f>
        <v>59380373</v>
      </c>
      <c r="O394" s="9"/>
      <c r="P394" s="12" t="s">
        <v>47</v>
      </c>
    </row>
    <row r="395" spans="1:16">
      <c r="B395" s="11">
        <f>IFERROR(VLOOKUP($B$392,$4:$126,MATCH($P395&amp;"/"&amp;B$324,$2:$2,0),FALSE),"")</f>
        <v>7218377</v>
      </c>
      <c r="C395" s="11">
        <f>IFERROR(VLOOKUP($B$392,$4:$126,MATCH($P395&amp;"/"&amp;C$324,$2:$2,0),FALSE),"")</f>
        <v>479004</v>
      </c>
      <c r="D395" s="11">
        <f>IFERROR(VLOOKUP($B$392,$4:$126,MATCH($P395&amp;"/"&amp;D$324,$2:$2,0),FALSE),"")</f>
        <v>4425685</v>
      </c>
      <c r="E395" s="11">
        <f>IFERROR(VLOOKUP($B$392,$4:$126,MATCH($P395&amp;"/"&amp;E$324,$2:$2,0),FALSE),"")</f>
        <v>18021117</v>
      </c>
      <c r="F395" s="11">
        <f>IFERROR(VLOOKUP($B$392,$4:$126,MATCH($P395&amp;"/"&amp;F$324,$2:$2,0),FALSE),"")</f>
        <v>8463638</v>
      </c>
      <c r="G395" s="11">
        <f>IFERROR(VLOOKUP($B$392,$4:$126,MATCH($P395&amp;"/"&amp;G$324,$2:$2,0),FALSE),"")</f>
        <v>7975455</v>
      </c>
      <c r="H395" s="11">
        <f>IFERROR(VLOOKUP($B$392,$4:$126,MATCH($P395&amp;"/"&amp;H$324,$2:$2,0),FALSE),"")</f>
        <v>9424363</v>
      </c>
      <c r="I395" s="11">
        <f>IFERROR(VLOOKUP($B$392,$4:$126,MATCH($P395&amp;"/"&amp;I$324,$2:$2,0),FALSE),"")</f>
        <v>14875328</v>
      </c>
      <c r="J395" s="11">
        <f>IFERROR(VLOOKUP($B$392,$4:$126,MATCH($P395&amp;"/"&amp;J$324,$2:$2,0),FALSE),"")</f>
        <v>26387328</v>
      </c>
      <c r="K395" s="11">
        <f>IFERROR(VLOOKUP($B$392,$4:$126,MATCH($P395&amp;"/"&amp;K$324,$2:$2,0),FALSE),"")</f>
        <v>31524969</v>
      </c>
      <c r="L395" s="11">
        <f>IFERROR(VLOOKUP($B$392,$4:$126,MATCH($P395&amp;"/"&amp;L$324,$2:$2,0),FALSE),"")</f>
        <v>33471749</v>
      </c>
      <c r="M395" s="11">
        <f>IFERROR(VLOOKUP($B$392,$4:$126,MATCH($P395&amp;"/"&amp;M$324,$2:$2,0),FALSE),"")</f>
        <v>37857453</v>
      </c>
      <c r="N395" s="11">
        <f>IFERROR(VLOOKUP($B$392,$4:$126,MATCH($P395&amp;"/"&amp;N$324,$2:$2,0),FALSE),"")</f>
        <v>49628647</v>
      </c>
      <c r="O395" s="9"/>
      <c r="P395" s="12" t="s">
        <v>48</v>
      </c>
    </row>
    <row r="396" spans="1:16">
      <c r="B396" s="11">
        <f>IFERROR(VLOOKUP($B$392,$4:$126,MATCH($P396&amp;"/"&amp;B$324,$2:$2,0),FALSE),"")</f>
        <v>7524019</v>
      </c>
      <c r="C396" s="11">
        <f>IFERROR(VLOOKUP($B$392,$4:$126,MATCH($P396&amp;"/"&amp;C$324,$2:$2,0),FALSE),"")</f>
        <v>476439.9</v>
      </c>
      <c r="D396" s="11">
        <f>IFERROR(VLOOKUP($B$392,$4:$126,MATCH($P396&amp;"/"&amp;D$324,$2:$2,0),FALSE),"")</f>
        <v>15861522.960000001</v>
      </c>
      <c r="E396" s="11">
        <f>IFERROR(VLOOKUP($B$392,$4:$126,MATCH($P396&amp;"/"&amp;E$324,$2:$2,0),FALSE),"")</f>
        <v>5469182.9500000002</v>
      </c>
      <c r="F396" s="11">
        <f>IFERROR(VLOOKUP($B$392,$4:$126,MATCH($P396&amp;"/"&amp;F$324,$2:$2,0),FALSE),"")</f>
        <v>8461950.1099999994</v>
      </c>
      <c r="G396" s="11">
        <f>IFERROR(VLOOKUP($B$392,$4:$126,MATCH($P396&amp;"/"&amp;G$324,$2:$2,0),FALSE),"")</f>
        <v>12959658.76</v>
      </c>
      <c r="H396" s="11">
        <f>IFERROR(VLOOKUP($B$392,$4:$126,MATCH($P396&amp;"/"&amp;H$324,$2:$2,0),FALSE),"")</f>
        <v>6227880.6200000001</v>
      </c>
      <c r="I396" s="11">
        <f>IFERROR(VLOOKUP($B$392,$4:$126,MATCH($P396&amp;"/"&amp;I$324,$2:$2,0),FALSE),"")</f>
        <v>12855626.859999999</v>
      </c>
      <c r="J396" s="11">
        <f>IFERROR(VLOOKUP($B$392,$4:$126,MATCH($P396&amp;"/"&amp;J$324,$2:$2,0),FALSE),"")</f>
        <v>21701861.649999999</v>
      </c>
      <c r="K396" s="11">
        <f>IFERROR(VLOOKUP($B$392,$4:$126,MATCH($P396&amp;"/"&amp;K$324,$2:$2,0),FALSE),"")</f>
        <v>23564479.760000002</v>
      </c>
      <c r="L396" s="11">
        <f>IFERROR(VLOOKUP($B$392,$4:$126,MATCH($P396&amp;"/"&amp;L$324,$2:$2,0),FALSE),"")</f>
        <v>21075352.060000002</v>
      </c>
      <c r="M396" s="11">
        <f>IFERROR(VLOOKUP($B$392,$4:$126,MATCH($P396&amp;"/"&amp;M$324,$2:$2,0),FALSE),"")</f>
        <v>49361923.93</v>
      </c>
      <c r="N396" s="11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39499207.079999998</v>
      </c>
      <c r="O396" s="9">
        <f>RATE(M$324-B$324,,-B396,M396)</f>
        <v>0.18649926154755392</v>
      </c>
      <c r="P396" s="12" t="s">
        <v>49</v>
      </c>
    </row>
    <row r="397" spans="1:16">
      <c r="B397" s="13">
        <f t="shared" ref="B397:M397" si="14">+B396/B$378</f>
        <v>5.8744091808757483E-2</v>
      </c>
      <c r="C397" s="13">
        <f t="shared" si="14"/>
        <v>3.8107349434320309E-3</v>
      </c>
      <c r="D397" s="13">
        <f t="shared" si="14"/>
        <v>0.16275336537043655</v>
      </c>
      <c r="E397" s="13">
        <f t="shared" si="14"/>
        <v>6.3101841720055368E-2</v>
      </c>
      <c r="F397" s="13">
        <f t="shared" si="14"/>
        <v>8.3808322699604393E-2</v>
      </c>
      <c r="G397" s="13">
        <f t="shared" si="14"/>
        <v>0.11568468276595527</v>
      </c>
      <c r="H397" s="13">
        <f t="shared" si="14"/>
        <v>4.9290485702182356E-2</v>
      </c>
      <c r="I397" s="13">
        <f t="shared" si="14"/>
        <v>7.0728085448522507E-2</v>
      </c>
      <c r="J397" s="13">
        <f t="shared" si="14"/>
        <v>7.8723959997564416E-2</v>
      </c>
      <c r="K397" s="13">
        <f t="shared" si="14"/>
        <v>8.2953846704970066E-2</v>
      </c>
      <c r="L397" s="13">
        <f t="shared" si="14"/>
        <v>7.2547299062364692E-2</v>
      </c>
      <c r="M397" s="13">
        <f t="shared" si="14"/>
        <v>0.17040795938205019</v>
      </c>
      <c r="N397" s="13">
        <f>+N396/N$378</f>
        <v>0.11279990276284131</v>
      </c>
      <c r="O397" s="9">
        <f>RATE(M$324-B$324,,-B397,M397)</f>
        <v>0.10166052832649697</v>
      </c>
      <c r="P397" s="14" t="s">
        <v>50</v>
      </c>
    </row>
    <row r="398" spans="1:16">
      <c r="B398" s="252" t="s">
        <v>30</v>
      </c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  <c r="M398" s="253"/>
      <c r="N398" s="254"/>
      <c r="O398" s="9"/>
      <c r="P398" s="3"/>
    </row>
    <row r="399" spans="1:16">
      <c r="B399" s="11">
        <f>IFERROR(VLOOKUP($B$398,$4:$126,MATCH($P399&amp;"/"&amp;B$324,$2:$2,0),FALSE),"")</f>
        <v>0</v>
      </c>
      <c r="C399" s="11">
        <f>IFERROR(VLOOKUP($B$398,$4:$126,MATCH($P399&amp;"/"&amp;C$324,$2:$2,0),FALSE),"")</f>
        <v>37031553</v>
      </c>
      <c r="D399" s="11">
        <f>IFERROR(VLOOKUP($B$398,$4:$126,MATCH($P399&amp;"/"&amp;D$324,$2:$2,0),FALSE),"")</f>
        <v>35948687</v>
      </c>
      <c r="E399" s="11">
        <f>IFERROR(VLOOKUP($B$398,$4:$126,MATCH($P399&amp;"/"&amp;E$324,$2:$2,0),FALSE),"")</f>
        <v>20498739</v>
      </c>
      <c r="F399" s="11">
        <f>IFERROR(VLOOKUP($B$398,$4:$126,MATCH($P399&amp;"/"&amp;F$324,$2:$2,0),FALSE),"")</f>
        <v>16378632</v>
      </c>
      <c r="G399" s="11">
        <f>IFERROR(VLOOKUP($B$398,$4:$126,MATCH($P399&amp;"/"&amp;G$324,$2:$2,0),FALSE),"")</f>
        <v>12648908</v>
      </c>
      <c r="H399" s="11">
        <f>IFERROR(VLOOKUP($B$398,$4:$126,MATCH($P399&amp;"/"&amp;H$324,$2:$2,0),FALSE),"")</f>
        <v>15232719</v>
      </c>
      <c r="I399" s="11">
        <f>IFERROR(VLOOKUP($B$398,$4:$126,MATCH($P399&amp;"/"&amp;I$324,$2:$2,0),FALSE),"")</f>
        <v>33696088</v>
      </c>
      <c r="J399" s="11">
        <f>IFERROR(VLOOKUP($B$398,$4:$126,MATCH($P399&amp;"/"&amp;J$324,$2:$2,0),FALSE),"")</f>
        <v>51726858</v>
      </c>
      <c r="K399" s="11">
        <f>IFERROR(VLOOKUP($B$398,$4:$126,MATCH($P399&amp;"/"&amp;K$324,$2:$2,0),FALSE),"")</f>
        <v>90813720</v>
      </c>
      <c r="L399" s="11">
        <f>IFERROR(VLOOKUP($B$398,$4:$126,MATCH($P399&amp;"/"&amp;L$324,$2:$2,0),FALSE),"")</f>
        <v>160339518</v>
      </c>
      <c r="M399" s="11">
        <f>IFERROR(VLOOKUP($B$398,$4:$126,MATCH($P399&amp;"/"&amp;M$324,$2:$2,0),FALSE),"")</f>
        <v>92020550</v>
      </c>
      <c r="N399" s="11">
        <f>IFERROR(VLOOKUP($B$398,$4:$126,MATCH($P399&amp;"/"&amp;N$324,$2:$2,0),FALSE),"")</f>
        <v>174744582</v>
      </c>
      <c r="O399" s="9"/>
      <c r="P399" s="12" t="s">
        <v>46</v>
      </c>
    </row>
    <row r="400" spans="1:16">
      <c r="B400" s="11">
        <f>IFERROR(VLOOKUP($B$398,$4:$126,MATCH($P400&amp;"/"&amp;B$324,$2:$2,0),FALSE),"")</f>
        <v>26260948</v>
      </c>
      <c r="C400" s="11">
        <f>IFERROR(VLOOKUP($B$398,$4:$126,MATCH($P400&amp;"/"&amp;C$324,$2:$2,0),FALSE),"")</f>
        <v>36741000</v>
      </c>
      <c r="D400" s="11">
        <f>IFERROR(VLOOKUP($B$398,$4:$126,MATCH($P400&amp;"/"&amp;D$324,$2:$2,0),FALSE),"")</f>
        <v>36320084</v>
      </c>
      <c r="E400" s="11">
        <f>IFERROR(VLOOKUP($B$398,$4:$126,MATCH($P400&amp;"/"&amp;E$324,$2:$2,0),FALSE),"")</f>
        <v>20351609</v>
      </c>
      <c r="F400" s="11">
        <f>IFERROR(VLOOKUP($B$398,$4:$126,MATCH($P400&amp;"/"&amp;F$324,$2:$2,0),FALSE),"")</f>
        <v>13757703</v>
      </c>
      <c r="G400" s="11">
        <f>IFERROR(VLOOKUP($B$398,$4:$126,MATCH($P400&amp;"/"&amp;G$324,$2:$2,0),FALSE),"")</f>
        <v>13205810</v>
      </c>
      <c r="H400" s="11">
        <f>IFERROR(VLOOKUP($B$398,$4:$126,MATCH($P400&amp;"/"&amp;H$324,$2:$2,0),FALSE),"")</f>
        <v>36581776</v>
      </c>
      <c r="I400" s="11">
        <f>IFERROR(VLOOKUP($B$398,$4:$126,MATCH($P400&amp;"/"&amp;I$324,$2:$2,0),FALSE),"")</f>
        <v>33765092</v>
      </c>
      <c r="J400" s="11">
        <f>IFERROR(VLOOKUP($B$398,$4:$126,MATCH($P400&amp;"/"&amp;J$324,$2:$2,0),FALSE),"")</f>
        <v>76048793</v>
      </c>
      <c r="K400" s="11">
        <f>IFERROR(VLOOKUP($B$398,$4:$126,MATCH($P400&amp;"/"&amp;K$324,$2:$2,0),FALSE),"")</f>
        <v>90543063</v>
      </c>
      <c r="L400" s="11">
        <f>IFERROR(VLOOKUP($B$398,$4:$126,MATCH($P400&amp;"/"&amp;L$324,$2:$2,0),FALSE),"")</f>
        <v>92408401</v>
      </c>
      <c r="M400" s="11">
        <f>IFERROR(VLOOKUP($B$398,$4:$126,MATCH($P400&amp;"/"&amp;M$324,$2:$2,0),FALSE),"")</f>
        <v>85895430</v>
      </c>
      <c r="N400" s="11">
        <f>IFERROR(VLOOKUP($B$398,$4:$126,MATCH($P400&amp;"/"&amp;N$324,$2:$2,0),FALSE),"")</f>
        <v>119427088</v>
      </c>
      <c r="O400" s="9"/>
      <c r="P400" s="12" t="s">
        <v>47</v>
      </c>
    </row>
    <row r="401" spans="1:16">
      <c r="B401" s="11">
        <f>IFERROR(VLOOKUP($B$398,$4:$126,MATCH($P401&amp;"/"&amp;B$324,$2:$2,0),FALSE),"")</f>
        <v>26135018</v>
      </c>
      <c r="C401" s="11">
        <f>IFERROR(VLOOKUP($B$398,$4:$126,MATCH($P401&amp;"/"&amp;C$324,$2:$2,0),FALSE),"")</f>
        <v>37192178</v>
      </c>
      <c r="D401" s="11">
        <f>IFERROR(VLOOKUP($B$398,$4:$126,MATCH($P401&amp;"/"&amp;D$324,$2:$2,0),FALSE),"")</f>
        <v>31913700</v>
      </c>
      <c r="E401" s="11">
        <f>IFERROR(VLOOKUP($B$398,$4:$126,MATCH($P401&amp;"/"&amp;E$324,$2:$2,0),FALSE),"")</f>
        <v>15417719</v>
      </c>
      <c r="F401" s="11">
        <f>IFERROR(VLOOKUP($B$398,$4:$126,MATCH($P401&amp;"/"&amp;F$324,$2:$2,0),FALSE),"")</f>
        <v>11387566</v>
      </c>
      <c r="G401" s="11">
        <f>IFERROR(VLOOKUP($B$398,$4:$126,MATCH($P401&amp;"/"&amp;G$324,$2:$2,0),FALSE),"")</f>
        <v>13329151</v>
      </c>
      <c r="H401" s="11">
        <f>IFERROR(VLOOKUP($B$398,$4:$126,MATCH($P401&amp;"/"&amp;H$324,$2:$2,0),FALSE),"")</f>
        <v>36570416</v>
      </c>
      <c r="I401" s="11">
        <f>IFERROR(VLOOKUP($B$398,$4:$126,MATCH($P401&amp;"/"&amp;I$324,$2:$2,0),FALSE),"")</f>
        <v>33625926</v>
      </c>
      <c r="J401" s="11">
        <f>IFERROR(VLOOKUP($B$398,$4:$126,MATCH($P401&amp;"/"&amp;J$324,$2:$2,0),FALSE),"")</f>
        <v>80887282</v>
      </c>
      <c r="K401" s="11">
        <f>IFERROR(VLOOKUP($B$398,$4:$126,MATCH($P401&amp;"/"&amp;K$324,$2:$2,0),FALSE),"")</f>
        <v>91151037</v>
      </c>
      <c r="L401" s="11">
        <f>IFERROR(VLOOKUP($B$398,$4:$126,MATCH($P401&amp;"/"&amp;L$324,$2:$2,0),FALSE),"")</f>
        <v>94005109</v>
      </c>
      <c r="M401" s="11">
        <f>IFERROR(VLOOKUP($B$398,$4:$126,MATCH($P401&amp;"/"&amp;M$324,$2:$2,0),FALSE),"")</f>
        <v>84487068</v>
      </c>
      <c r="N401" s="11">
        <f>IFERROR(VLOOKUP($B$398,$4:$126,MATCH($P401&amp;"/"&amp;N$324,$2:$2,0),FALSE),"")</f>
        <v>126529626</v>
      </c>
      <c r="O401" s="9"/>
      <c r="P401" s="12" t="s">
        <v>48</v>
      </c>
    </row>
    <row r="402" spans="1:16">
      <c r="B402" s="11">
        <f>IFERROR(VLOOKUP($B$398,$4:$126,MATCH($P402&amp;"/"&amp;B$324,$2:$2,0),FALSE),"")</f>
        <v>29774426</v>
      </c>
      <c r="C402" s="11">
        <f>IFERROR(VLOOKUP($B$398,$4:$126,MATCH($P402&amp;"/"&amp;C$324,$2:$2,0),FALSE),"")</f>
        <v>36580737.119999997</v>
      </c>
      <c r="D402" s="11">
        <f>IFERROR(VLOOKUP($B$398,$4:$126,MATCH($P402&amp;"/"&amp;D$324,$2:$2,0),FALSE),"")</f>
        <v>20422053.920000002</v>
      </c>
      <c r="E402" s="11">
        <f>IFERROR(VLOOKUP($B$398,$4:$126,MATCH($P402&amp;"/"&amp;E$324,$2:$2,0),FALSE),"")</f>
        <v>16536660.68</v>
      </c>
      <c r="F402" s="11">
        <f>IFERROR(VLOOKUP($B$398,$4:$126,MATCH($P402&amp;"/"&amp;F$324,$2:$2,0),FALSE),"")</f>
        <v>11887812.970000001</v>
      </c>
      <c r="G402" s="11">
        <f>IFERROR(VLOOKUP($B$398,$4:$126,MATCH($P402&amp;"/"&amp;G$324,$2:$2,0),FALSE),"")</f>
        <v>15354770.699999999</v>
      </c>
      <c r="H402" s="11">
        <f>IFERROR(VLOOKUP($B$398,$4:$126,MATCH($P402&amp;"/"&amp;H$324,$2:$2,0),FALSE),"")</f>
        <v>34478291.369999997</v>
      </c>
      <c r="I402" s="11">
        <f>IFERROR(VLOOKUP($B$398,$4:$126,MATCH($P402&amp;"/"&amp;I$324,$2:$2,0),FALSE),"")</f>
        <v>52576667.380000003</v>
      </c>
      <c r="J402" s="11">
        <f>IFERROR(VLOOKUP($B$398,$4:$126,MATCH($P402&amp;"/"&amp;J$324,$2:$2,0),FALSE),"")</f>
        <v>87273400.140000001</v>
      </c>
      <c r="K402" s="11">
        <f>IFERROR(VLOOKUP($B$398,$4:$126,MATCH($P402&amp;"/"&amp;K$324,$2:$2,0),FALSE),"")</f>
        <v>100101849.68000001</v>
      </c>
      <c r="L402" s="11">
        <f>IFERROR(VLOOKUP($B$398,$4:$126,MATCH($P402&amp;"/"&amp;L$324,$2:$2,0),FALSE),"")</f>
        <v>155545766.88</v>
      </c>
      <c r="M402" s="11">
        <f>IFERROR(VLOOKUP($B$398,$4:$126,MATCH($P402&amp;"/"&amp;M$324,$2:$2,0),FALSE),"")</f>
        <v>69171920.040000007</v>
      </c>
      <c r="N402" s="11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127451682.01000001</v>
      </c>
      <c r="O402" s="9">
        <f>RATE(M$324-B$324,,-B402,M402)</f>
        <v>7.9644023019218121E-2</v>
      </c>
      <c r="P402" s="12" t="s">
        <v>49</v>
      </c>
    </row>
    <row r="403" spans="1:16">
      <c r="B403" s="13">
        <f t="shared" ref="B403:M403" si="15">+B402/B$378</f>
        <v>0.23246507145942294</v>
      </c>
      <c r="C403" s="13">
        <f t="shared" si="15"/>
        <v>0.2925856822648254</v>
      </c>
      <c r="D403" s="13">
        <f t="shared" si="15"/>
        <v>0.20954847851864258</v>
      </c>
      <c r="E403" s="13">
        <f t="shared" si="15"/>
        <v>0.19079517989202083</v>
      </c>
      <c r="F403" s="13">
        <f t="shared" si="15"/>
        <v>0.11773854166369017</v>
      </c>
      <c r="G403" s="13">
        <f t="shared" si="15"/>
        <v>0.13706470288060923</v>
      </c>
      <c r="H403" s="13">
        <f t="shared" si="15"/>
        <v>0.27287801926567146</v>
      </c>
      <c r="I403" s="13">
        <f t="shared" si="15"/>
        <v>0.28926220895705013</v>
      </c>
      <c r="J403" s="13">
        <f t="shared" si="15"/>
        <v>0.31658609626574563</v>
      </c>
      <c r="K403" s="13">
        <f t="shared" si="15"/>
        <v>0.3523877283866112</v>
      </c>
      <c r="L403" s="13">
        <f t="shared" si="15"/>
        <v>0.53543234939099849</v>
      </c>
      <c r="M403" s="13">
        <f t="shared" si="15"/>
        <v>0.2387963191481452</v>
      </c>
      <c r="N403" s="13">
        <f>+N402/N$378</f>
        <v>0.36397027688608913</v>
      </c>
      <c r="O403" s="9">
        <f>RATE(M$324-B$324,,-B403,M403)</f>
        <v>2.4458028339294858E-3</v>
      </c>
      <c r="P403" s="14" t="s">
        <v>50</v>
      </c>
    </row>
    <row r="404" spans="1:16">
      <c r="B404" s="252" t="s">
        <v>31</v>
      </c>
      <c r="C404" s="253"/>
      <c r="D404" s="253"/>
      <c r="E404" s="253"/>
      <c r="F404" s="253"/>
      <c r="G404" s="253"/>
      <c r="H404" s="253"/>
      <c r="I404" s="253"/>
      <c r="J404" s="253"/>
      <c r="K404" s="253"/>
      <c r="L404" s="253"/>
      <c r="M404" s="253"/>
      <c r="N404" s="254"/>
      <c r="O404" s="9"/>
      <c r="P404" s="3"/>
    </row>
    <row r="405" spans="1:16">
      <c r="B405" s="11">
        <f>IFERROR(VLOOKUP($B$404,$4:$126,MATCH($P405&amp;"/"&amp;B$324,$2:$2,0),FALSE),"")</f>
        <v>354800</v>
      </c>
      <c r="C405" s="11">
        <f>IFERROR(VLOOKUP($B$404,$4:$126,MATCH($P405&amp;"/"&amp;C$324,$2:$2,0),FALSE),"")</f>
        <v>41125075</v>
      </c>
      <c r="D405" s="11">
        <f>IFERROR(VLOOKUP($B$404,$4:$126,MATCH($P405&amp;"/"&amp;D$324,$2:$2,0),FALSE),"")</f>
        <v>36411054</v>
      </c>
      <c r="E405" s="11">
        <f>IFERROR(VLOOKUP($B$404,$4:$126,MATCH($P405&amp;"/"&amp;E$324,$2:$2,0),FALSE),"")</f>
        <v>36234308</v>
      </c>
      <c r="F405" s="11">
        <f>IFERROR(VLOOKUP($B$404,$4:$126,MATCH($P405&amp;"/"&amp;F$324,$2:$2,0),FALSE),"")</f>
        <v>21836900</v>
      </c>
      <c r="G405" s="11">
        <f>IFERROR(VLOOKUP($B$404,$4:$126,MATCH($P405&amp;"/"&amp;G$324,$2:$2,0),FALSE),"")</f>
        <v>23592654</v>
      </c>
      <c r="H405" s="11">
        <f>IFERROR(VLOOKUP($B$404,$4:$126,MATCH($P405&amp;"/"&amp;H$324,$2:$2,0),FALSE),"")</f>
        <v>21661034</v>
      </c>
      <c r="I405" s="11">
        <f>IFERROR(VLOOKUP($B$404,$4:$126,MATCH($P405&amp;"/"&amp;I$324,$2:$2,0),FALSE),"")</f>
        <v>40573469</v>
      </c>
      <c r="J405" s="11">
        <f>IFERROR(VLOOKUP($B$404,$4:$126,MATCH($P405&amp;"/"&amp;J$324,$2:$2,0),FALSE),"")</f>
        <v>62494668</v>
      </c>
      <c r="K405" s="11">
        <f>IFERROR(VLOOKUP($B$404,$4:$126,MATCH($P405&amp;"/"&amp;K$324,$2:$2,0),FALSE),"")</f>
        <v>105505890</v>
      </c>
      <c r="L405" s="11">
        <f>IFERROR(VLOOKUP($B$404,$4:$126,MATCH($P405&amp;"/"&amp;L$324,$2:$2,0),FALSE),"")</f>
        <v>174797610</v>
      </c>
      <c r="M405" s="11">
        <f>IFERROR(VLOOKUP($B$404,$4:$126,MATCH($P405&amp;"/"&amp;M$324,$2:$2,0),FALSE),"")</f>
        <v>107222335</v>
      </c>
      <c r="N405" s="11">
        <f>IFERROR(VLOOKUP($B$404,$4:$126,MATCH($P405&amp;"/"&amp;N$324,$2:$2,0),FALSE),"")</f>
        <v>235310345</v>
      </c>
      <c r="O405" s="9"/>
      <c r="P405" s="12" t="s">
        <v>46</v>
      </c>
    </row>
    <row r="406" spans="1:16">
      <c r="B406" s="11">
        <f>IFERROR(VLOOKUP($B$404,$4:$126,MATCH($P406&amp;"/"&amp;B$324,$2:$2,0),FALSE),"")</f>
        <v>30611598</v>
      </c>
      <c r="C406" s="11">
        <f>IFERROR(VLOOKUP($B$404,$4:$126,MATCH($P406&amp;"/"&amp;C$324,$2:$2,0),FALSE),"")</f>
        <v>40664078</v>
      </c>
      <c r="D406" s="11">
        <f>IFERROR(VLOOKUP($B$404,$4:$126,MATCH($P406&amp;"/"&amp;D$324,$2:$2,0),FALSE),"")</f>
        <v>36783298</v>
      </c>
      <c r="E406" s="11">
        <f>IFERROR(VLOOKUP($B$404,$4:$126,MATCH($P406&amp;"/"&amp;E$324,$2:$2,0),FALSE),"")</f>
        <v>36595091</v>
      </c>
      <c r="F406" s="11">
        <f>IFERROR(VLOOKUP($B$404,$4:$126,MATCH($P406&amp;"/"&amp;F$324,$2:$2,0),FALSE),"")</f>
        <v>23231245</v>
      </c>
      <c r="G406" s="11">
        <f>IFERROR(VLOOKUP($B$404,$4:$126,MATCH($P406&amp;"/"&amp;G$324,$2:$2,0),FALSE),"")</f>
        <v>20175979</v>
      </c>
      <c r="H406" s="11">
        <f>IFERROR(VLOOKUP($B$404,$4:$126,MATCH($P406&amp;"/"&amp;H$324,$2:$2,0),FALSE),"")</f>
        <v>43012312</v>
      </c>
      <c r="I406" s="11">
        <f>IFERROR(VLOOKUP($B$404,$4:$126,MATCH($P406&amp;"/"&amp;I$324,$2:$2,0),FALSE),"")</f>
        <v>40763053</v>
      </c>
      <c r="J406" s="11">
        <f>IFERROR(VLOOKUP($B$404,$4:$126,MATCH($P406&amp;"/"&amp;J$324,$2:$2,0),FALSE),"")</f>
        <v>91887788</v>
      </c>
      <c r="K406" s="11">
        <f>IFERROR(VLOOKUP($B$404,$4:$126,MATCH($P406&amp;"/"&amp;K$324,$2:$2,0),FALSE),"")</f>
        <v>113844429</v>
      </c>
      <c r="L406" s="11">
        <f>IFERROR(VLOOKUP($B$404,$4:$126,MATCH($P406&amp;"/"&amp;L$324,$2:$2,0),FALSE),"")</f>
        <v>116993361</v>
      </c>
      <c r="M406" s="11">
        <f>IFERROR(VLOOKUP($B$404,$4:$126,MATCH($P406&amp;"/"&amp;M$324,$2:$2,0),FALSE),"")</f>
        <v>101444181</v>
      </c>
      <c r="N406" s="11">
        <f>IFERROR(VLOOKUP($B$404,$4:$126,MATCH($P406&amp;"/"&amp;N$324,$2:$2,0),FALSE),"")</f>
        <v>178807461</v>
      </c>
      <c r="O406" s="9"/>
      <c r="P406" s="12" t="s">
        <v>47</v>
      </c>
    </row>
    <row r="407" spans="1:16">
      <c r="B407" s="11">
        <f>IFERROR(VLOOKUP($B$404,$4:$126,MATCH($P407&amp;"/"&amp;B$324,$2:$2,0),FALSE),"")</f>
        <v>33353395</v>
      </c>
      <c r="C407" s="11">
        <f>IFERROR(VLOOKUP($B$404,$4:$126,MATCH($P407&amp;"/"&amp;C$324,$2:$2,0),FALSE),"")</f>
        <v>37671182</v>
      </c>
      <c r="D407" s="11">
        <f>IFERROR(VLOOKUP($B$404,$4:$126,MATCH($P407&amp;"/"&amp;D$324,$2:$2,0),FALSE),"")</f>
        <v>36339385</v>
      </c>
      <c r="E407" s="11">
        <f>IFERROR(VLOOKUP($B$404,$4:$126,MATCH($P407&amp;"/"&amp;E$324,$2:$2,0),FALSE),"")</f>
        <v>33438836</v>
      </c>
      <c r="F407" s="11">
        <f>IFERROR(VLOOKUP($B$404,$4:$126,MATCH($P407&amp;"/"&amp;F$324,$2:$2,0),FALSE),"")</f>
        <v>19851204</v>
      </c>
      <c r="G407" s="11">
        <f>IFERROR(VLOOKUP($B$404,$4:$126,MATCH($P407&amp;"/"&amp;G$324,$2:$2,0),FALSE),"")</f>
        <v>21304606</v>
      </c>
      <c r="H407" s="11">
        <f>IFERROR(VLOOKUP($B$404,$4:$126,MATCH($P407&amp;"/"&amp;H$324,$2:$2,0),FALSE),"")</f>
        <v>45994779</v>
      </c>
      <c r="I407" s="11">
        <f>IFERROR(VLOOKUP($B$404,$4:$126,MATCH($P407&amp;"/"&amp;I$324,$2:$2,0),FALSE),"")</f>
        <v>48501254</v>
      </c>
      <c r="J407" s="11">
        <f>IFERROR(VLOOKUP($B$404,$4:$126,MATCH($P407&amp;"/"&amp;J$324,$2:$2,0),FALSE),"")</f>
        <v>107274610</v>
      </c>
      <c r="K407" s="11">
        <f>IFERROR(VLOOKUP($B$404,$4:$126,MATCH($P407&amp;"/"&amp;K$324,$2:$2,0),FALSE),"")</f>
        <v>122676006</v>
      </c>
      <c r="L407" s="11">
        <f>IFERROR(VLOOKUP($B$404,$4:$126,MATCH($P407&amp;"/"&amp;L$324,$2:$2,0),FALSE),"")</f>
        <v>127476858</v>
      </c>
      <c r="M407" s="11">
        <f>IFERROR(VLOOKUP($B$404,$4:$126,MATCH($P407&amp;"/"&amp;M$324,$2:$2,0),FALSE),"")</f>
        <v>122344521</v>
      </c>
      <c r="N407" s="11">
        <f>IFERROR(VLOOKUP($B$404,$4:$126,MATCH($P407&amp;"/"&amp;N$324,$2:$2,0),FALSE),"")</f>
        <v>176158273</v>
      </c>
      <c r="O407" s="9"/>
      <c r="P407" s="12" t="s">
        <v>48</v>
      </c>
    </row>
    <row r="408" spans="1:16">
      <c r="B408" s="11">
        <f>IFERROR(VLOOKUP($B$404,$4:$126,MATCH($P408&amp;"/"&amp;B$324,$2:$2,0),FALSE),"")</f>
        <v>37298445</v>
      </c>
      <c r="C408" s="11">
        <f>IFERROR(VLOOKUP($B$404,$4:$126,MATCH($P408&amp;"/"&amp;C$324,$2:$2,0),FALSE),"")</f>
        <v>37057177.019999996</v>
      </c>
      <c r="D408" s="11">
        <f>IFERROR(VLOOKUP($B$404,$4:$126,MATCH($P408&amp;"/"&amp;D$324,$2:$2,0),FALSE),"")</f>
        <v>36283576.880000003</v>
      </c>
      <c r="E408" s="11">
        <f>IFERROR(VLOOKUP($B$404,$4:$126,MATCH($P408&amp;"/"&amp;E$324,$2:$2,0),FALSE),"")</f>
        <v>22005843.629999999</v>
      </c>
      <c r="F408" s="11">
        <f>IFERROR(VLOOKUP($B$404,$4:$126,MATCH($P408&amp;"/"&amp;F$324,$2:$2,0),FALSE),"")</f>
        <v>20349763.079999998</v>
      </c>
      <c r="G408" s="11">
        <f>IFERROR(VLOOKUP($B$404,$4:$126,MATCH($P408&amp;"/"&amp;G$324,$2:$2,0),FALSE),"")</f>
        <v>28314429.460000001</v>
      </c>
      <c r="H408" s="11">
        <f>IFERROR(VLOOKUP($B$404,$4:$126,MATCH($P408&amp;"/"&amp;H$324,$2:$2,0),FALSE),"")</f>
        <v>40706171.989999995</v>
      </c>
      <c r="I408" s="11">
        <f>IFERROR(VLOOKUP($B$404,$4:$126,MATCH($P408&amp;"/"&amp;I$324,$2:$2,0),FALSE),"")</f>
        <v>65432294.240000002</v>
      </c>
      <c r="J408" s="11">
        <f>IFERROR(VLOOKUP($B$404,$4:$126,MATCH($P408&amp;"/"&amp;J$324,$2:$2,0),FALSE),"")</f>
        <v>108975261.78999999</v>
      </c>
      <c r="K408" s="11">
        <f>IFERROR(VLOOKUP($B$404,$4:$126,MATCH($P408&amp;"/"&amp;K$324,$2:$2,0),FALSE),"")</f>
        <v>123666329.44000001</v>
      </c>
      <c r="L408" s="11">
        <f>IFERROR(VLOOKUP($B$404,$4:$126,MATCH($P408&amp;"/"&amp;L$324,$2:$2,0),FALSE),"")</f>
        <v>176621118.94</v>
      </c>
      <c r="M408" s="11">
        <f>IFERROR(VLOOKUP($B$404,$4:$126,MATCH($P408&amp;"/"&amp;M$324,$2:$2,0),FALSE),"")</f>
        <v>118533843.97</v>
      </c>
      <c r="N408" s="11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166950889.09</v>
      </c>
      <c r="O408" s="9">
        <f>RATE(M$324-B$324,,-B408,M408)</f>
        <v>0.11083652018940038</v>
      </c>
      <c r="P408" s="12" t="s">
        <v>49</v>
      </c>
    </row>
    <row r="409" spans="1:16" s="170" customFormat="1">
      <c r="A409" s="169"/>
      <c r="B409" s="17">
        <f t="shared" ref="B409:N409" si="16">+B408/B$433</f>
        <v>0.51147666411105086</v>
      </c>
      <c r="C409" s="17">
        <f t="shared" si="16"/>
        <v>0.51747720572009481</v>
      </c>
      <c r="D409" s="17">
        <f t="shared" si="16"/>
        <v>0.88117713012106846</v>
      </c>
      <c r="E409" s="17">
        <f t="shared" si="16"/>
        <v>0.56060606554287018</v>
      </c>
      <c r="F409" s="17">
        <f t="shared" si="16"/>
        <v>0.46939516540407944</v>
      </c>
      <c r="G409" s="17">
        <f t="shared" si="16"/>
        <v>0.61892023438730415</v>
      </c>
      <c r="H409" s="17">
        <f t="shared" si="16"/>
        <v>0.87071283985967984</v>
      </c>
      <c r="I409" s="17">
        <f t="shared" si="16"/>
        <v>1.352568315883435</v>
      </c>
      <c r="J409" s="17">
        <f t="shared" si="16"/>
        <v>2.5599746330673372</v>
      </c>
      <c r="K409" s="17">
        <f t="shared" si="16"/>
        <v>2.4575806410776164</v>
      </c>
      <c r="L409" s="17">
        <f t="shared" si="16"/>
        <v>3.0705480902884252</v>
      </c>
      <c r="M409" s="17">
        <f t="shared" si="16"/>
        <v>1.711282221650146</v>
      </c>
      <c r="N409" s="17">
        <f t="shared" si="16"/>
        <v>2.2093976566716749</v>
      </c>
      <c r="O409" s="9">
        <f>RATE(M$324-B$324,,-B409,M409)</f>
        <v>0.11604431016739422</v>
      </c>
      <c r="P409" s="18" t="s">
        <v>51</v>
      </c>
    </row>
    <row r="410" spans="1:16">
      <c r="A410" s="167"/>
      <c r="B410" s="252" t="s">
        <v>1008</v>
      </c>
      <c r="C410" s="253"/>
      <c r="D410" s="253"/>
      <c r="E410" s="253"/>
      <c r="F410" s="253"/>
      <c r="G410" s="253"/>
      <c r="H410" s="253"/>
      <c r="I410" s="253"/>
      <c r="J410" s="253"/>
      <c r="K410" s="253"/>
      <c r="L410" s="253"/>
      <c r="M410" s="253"/>
      <c r="N410" s="254"/>
      <c r="O410" s="9"/>
      <c r="P410" s="3"/>
    </row>
    <row r="411" spans="1:16">
      <c r="B411" s="11">
        <f>IFERROR(VLOOKUP($B$410,$4:$126,MATCH($P411&amp;"/"&amp;B$324,$2:$2,0),FALSE),"")</f>
        <v>22237445</v>
      </c>
      <c r="C411" s="11">
        <f>IFERROR(VLOOKUP($B$410,$4:$126,MATCH($P411&amp;"/"&amp;C$324,$2:$2,0),FALSE),"")</f>
        <v>37042929</v>
      </c>
      <c r="D411" s="11">
        <f>IFERROR(VLOOKUP($B$410,$4:$126,MATCH($P411&amp;"/"&amp;D$324,$2:$2,0),FALSE),"")</f>
        <v>35998623</v>
      </c>
      <c r="E411" s="11">
        <f>IFERROR(VLOOKUP($B$410,$4:$126,MATCH($P411&amp;"/"&amp;E$324,$2:$2,0),FALSE),"")</f>
        <v>21728859</v>
      </c>
      <c r="F411" s="11">
        <f>IFERROR(VLOOKUP($B$410,$4:$126,MATCH($P411&amp;"/"&amp;F$324,$2:$2,0),FALSE),"")</f>
        <v>17493653</v>
      </c>
      <c r="G411" s="11">
        <f>IFERROR(VLOOKUP($B$410,$4:$126,MATCH($P411&amp;"/"&amp;G$324,$2:$2,0),FALSE),"")</f>
        <v>22439526</v>
      </c>
      <c r="H411" s="11">
        <f>IFERROR(VLOOKUP($B$410,$4:$126,MATCH($P411&amp;"/"&amp;H$324,$2:$2,0),FALSE),"")</f>
        <v>20579300</v>
      </c>
      <c r="I411" s="11">
        <f>IFERROR(VLOOKUP($B$410,$4:$126,MATCH($P411&amp;"/"&amp;I$324,$2:$2,0),FALSE),"")</f>
        <v>35895108</v>
      </c>
      <c r="J411" s="11">
        <f>IFERROR(VLOOKUP($B$410,$4:$126,MATCH($P411&amp;"/"&amp;J$324,$2:$2,0),FALSE),"")</f>
        <v>75193110</v>
      </c>
      <c r="K411" s="11">
        <f>IFERROR(VLOOKUP($B$410,$4:$126,MATCH($P411&amp;"/"&amp;K$324,$2:$2,0),FALSE),"")</f>
        <v>167790787</v>
      </c>
      <c r="L411" s="11">
        <f>IFERROR(VLOOKUP($B$410,$4:$126,MATCH($P411&amp;"/"&amp;L$324,$2:$2,0),FALSE),"")</f>
        <v>164734169</v>
      </c>
      <c r="M411" s="11">
        <f>IFERROR(VLOOKUP($B$410,$4:$126,MATCH($P411&amp;"/"&amp;M$324,$2:$2,0),FALSE),"")</f>
        <v>160500445</v>
      </c>
      <c r="N411" s="11">
        <f>IFERROR(VLOOKUP($B$410,$4:$126,MATCH($P411&amp;"/"&amp;N$324,$2:$2,0),FALSE),"")</f>
        <v>184363051</v>
      </c>
      <c r="O411" s="9"/>
      <c r="P411" s="12" t="s">
        <v>46</v>
      </c>
    </row>
    <row r="412" spans="1:16">
      <c r="B412" s="11">
        <f>IFERROR(VLOOKUP($B$410,$4:$126,MATCH($P412&amp;"/"&amp;B$324,$2:$2,0),FALSE),"")</f>
        <v>26271869</v>
      </c>
      <c r="C412" s="11">
        <f>IFERROR(VLOOKUP($B$410,$4:$126,MATCH($P412&amp;"/"&amp;C$324,$2:$2,0),FALSE),"")</f>
        <v>36752337</v>
      </c>
      <c r="D412" s="11">
        <f>IFERROR(VLOOKUP($B$410,$4:$126,MATCH($P412&amp;"/"&amp;D$324,$2:$2,0),FALSE),"")</f>
        <v>36368049</v>
      </c>
      <c r="E412" s="11">
        <f>IFERROR(VLOOKUP($B$410,$4:$126,MATCH($P412&amp;"/"&amp;E$324,$2:$2,0),FALSE),"")</f>
        <v>21484097</v>
      </c>
      <c r="F412" s="11">
        <f>IFERROR(VLOOKUP($B$410,$4:$126,MATCH($P412&amp;"/"&amp;F$324,$2:$2,0),FALSE),"")</f>
        <v>14634096</v>
      </c>
      <c r="G412" s="11">
        <f>IFERROR(VLOOKUP($B$410,$4:$126,MATCH($P412&amp;"/"&amp;G$324,$2:$2,0),FALSE),"")</f>
        <v>22239679</v>
      </c>
      <c r="H412" s="11">
        <f>IFERROR(VLOOKUP($B$410,$4:$126,MATCH($P412&amp;"/"&amp;H$324,$2:$2,0),FALSE),"")</f>
        <v>42042619</v>
      </c>
      <c r="I412" s="11">
        <f>IFERROR(VLOOKUP($B$410,$4:$126,MATCH($P412&amp;"/"&amp;I$324,$2:$2,0),FALSE),"")</f>
        <v>36074461</v>
      </c>
      <c r="J412" s="11">
        <f>IFERROR(VLOOKUP($B$410,$4:$126,MATCH($P412&amp;"/"&amp;J$324,$2:$2,0),FALSE),"")</f>
        <v>160943124</v>
      </c>
      <c r="K412" s="11">
        <f>IFERROR(VLOOKUP($B$410,$4:$126,MATCH($P412&amp;"/"&amp;K$324,$2:$2,0),FALSE),"")</f>
        <v>168164526</v>
      </c>
      <c r="L412" s="11">
        <f>IFERROR(VLOOKUP($B$410,$4:$126,MATCH($P412&amp;"/"&amp;L$324,$2:$2,0),FALSE),"")</f>
        <v>157401428</v>
      </c>
      <c r="M412" s="11">
        <f>IFERROR(VLOOKUP($B$410,$4:$126,MATCH($P412&amp;"/"&amp;M$324,$2:$2,0),FALSE),"")</f>
        <v>155489060</v>
      </c>
      <c r="N412" s="11">
        <f>IFERROR(VLOOKUP($B$410,$4:$126,MATCH($P412&amp;"/"&amp;N$324,$2:$2,0),FALSE),"")</f>
        <v>181240580</v>
      </c>
      <c r="O412" s="9"/>
      <c r="P412" s="12" t="s">
        <v>47</v>
      </c>
    </row>
    <row r="413" spans="1:16">
      <c r="B413" s="11">
        <f>IFERROR(VLOOKUP($B$410,$4:$126,MATCH($P413&amp;"/"&amp;B$324,$2:$2,0),FALSE),"")</f>
        <v>26144054</v>
      </c>
      <c r="C413" s="11">
        <f>IFERROR(VLOOKUP($B$410,$4:$126,MATCH($P413&amp;"/"&amp;C$324,$2:$2,0),FALSE),"")</f>
        <v>37231191</v>
      </c>
      <c r="D413" s="11">
        <f>IFERROR(VLOOKUP($B$410,$4:$126,MATCH($P413&amp;"/"&amp;D$324,$2:$2,0),FALSE),"")</f>
        <v>31970410</v>
      </c>
      <c r="E413" s="11">
        <f>IFERROR(VLOOKUP($B$410,$4:$126,MATCH($P413&amp;"/"&amp;E$324,$2:$2,0),FALSE),"")</f>
        <v>16509173</v>
      </c>
      <c r="F413" s="11">
        <f>IFERROR(VLOOKUP($B$410,$4:$126,MATCH($P413&amp;"/"&amp;F$324,$2:$2,0),FALSE),"")</f>
        <v>12518650</v>
      </c>
      <c r="G413" s="11">
        <f>IFERROR(VLOOKUP($B$410,$4:$126,MATCH($P413&amp;"/"&amp;G$324,$2:$2,0),FALSE),"")</f>
        <v>22303729</v>
      </c>
      <c r="H413" s="11">
        <f>IFERROR(VLOOKUP($B$410,$4:$126,MATCH($P413&amp;"/"&amp;H$324,$2:$2,0),FALSE),"")</f>
        <v>42198231</v>
      </c>
      <c r="I413" s="11">
        <f>IFERROR(VLOOKUP($B$410,$4:$126,MATCH($P413&amp;"/"&amp;I$324,$2:$2,0),FALSE),"")</f>
        <v>36079327</v>
      </c>
      <c r="J413" s="11">
        <f>IFERROR(VLOOKUP($B$410,$4:$126,MATCH($P413&amp;"/"&amp;J$324,$2:$2,0),FALSE),"")</f>
        <v>166498690</v>
      </c>
      <c r="K413" s="11">
        <f>IFERROR(VLOOKUP($B$410,$4:$126,MATCH($P413&amp;"/"&amp;K$324,$2:$2,0),FALSE),"")</f>
        <v>165458311</v>
      </c>
      <c r="L413" s="11">
        <f>IFERROR(VLOOKUP($B$410,$4:$126,MATCH($P413&amp;"/"&amp;L$324,$2:$2,0),FALSE),"")</f>
        <v>161577136</v>
      </c>
      <c r="M413" s="11">
        <f>IFERROR(VLOOKUP($B$410,$4:$126,MATCH($P413&amp;"/"&amp;M$324,$2:$2,0),FALSE),"")</f>
        <v>130234621</v>
      </c>
      <c r="N413" s="11">
        <f>IFERROR(VLOOKUP($B$410,$4:$126,MATCH($P413&amp;"/"&amp;N$324,$2:$2,0),FALSE),"")</f>
        <v>182282176</v>
      </c>
      <c r="O413" s="9"/>
      <c r="P413" s="12" t="s">
        <v>48</v>
      </c>
    </row>
    <row r="414" spans="1:16">
      <c r="B414" s="11">
        <f>IFERROR(VLOOKUP($B$410,$4:$126,MATCH($P414&amp;"/"&amp;B$324,$2:$2,0),FALSE),"")</f>
        <v>29785808</v>
      </c>
      <c r="C414" s="11">
        <f>IFERROR(VLOOKUP($B$410,$4:$126,MATCH($P414&amp;"/"&amp;C$324,$2:$2,0),FALSE),"")</f>
        <v>36631623.140000001</v>
      </c>
      <c r="D414" s="11">
        <f>IFERROR(VLOOKUP($B$410,$4:$126,MATCH($P414&amp;"/"&amp;D$324,$2:$2,0),FALSE),"")</f>
        <v>20488643.98</v>
      </c>
      <c r="E414" s="11">
        <f>IFERROR(VLOOKUP($B$410,$4:$126,MATCH($P414&amp;"/"&amp;E$324,$2:$2,0),FALSE),"")</f>
        <v>17474324.73</v>
      </c>
      <c r="F414" s="11">
        <f>IFERROR(VLOOKUP($B$410,$4:$126,MATCH($P414&amp;"/"&amp;F$324,$2:$2,0),FALSE),"")</f>
        <v>21138419.760000002</v>
      </c>
      <c r="G414" s="11">
        <f>IFERROR(VLOOKUP($B$410,$4:$126,MATCH($P414&amp;"/"&amp;G$324,$2:$2,0),FALSE),"")</f>
        <v>20641888.489999998</v>
      </c>
      <c r="H414" s="11">
        <f>IFERROR(VLOOKUP($B$410,$4:$126,MATCH($P414&amp;"/"&amp;H$324,$2:$2,0),FALSE),"")</f>
        <v>36579690.149999999</v>
      </c>
      <c r="I414" s="11">
        <f>IFERROR(VLOOKUP($B$410,$4:$126,MATCH($P414&amp;"/"&amp;I$324,$2:$2,0),FALSE),"")</f>
        <v>75734998.909999996</v>
      </c>
      <c r="J414" s="11">
        <f>IFERROR(VLOOKUP($B$410,$4:$126,MATCH($P414&amp;"/"&amp;J$324,$2:$2,0),FALSE),"")</f>
        <v>163633988.25999999</v>
      </c>
      <c r="K414" s="11">
        <f>IFERROR(VLOOKUP($B$410,$4:$126,MATCH($P414&amp;"/"&amp;K$324,$2:$2,0),FALSE),"")</f>
        <v>164039790.87</v>
      </c>
      <c r="L414" s="11">
        <f>IFERROR(VLOOKUP($B$410,$4:$126,MATCH($P414&amp;"/"&amp;L$324,$2:$2,0),FALSE),"")</f>
        <v>160071948.88999999</v>
      </c>
      <c r="M414" s="11">
        <f>IFERROR(VLOOKUP($B$410,$4:$126,MATCH($P414&amp;"/"&amp;M$324,$2:$2,0),FALSE),"")</f>
        <v>115019652.29000001</v>
      </c>
      <c r="N414" s="11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180667785.81999999</v>
      </c>
      <c r="O414" s="9">
        <f>RATE(M$324-B$324,,-B414,M414)</f>
        <v>0.13068611871056501</v>
      </c>
      <c r="P414" s="12" t="s">
        <v>49</v>
      </c>
    </row>
    <row r="415" spans="1:16">
      <c r="B415" s="13">
        <f t="shared" ref="B415:M415" si="17">+B414/B$378</f>
        <v>0.23255393689862069</v>
      </c>
      <c r="C415" s="13">
        <f t="shared" si="17"/>
        <v>0.29299268666253891</v>
      </c>
      <c r="D415" s="13">
        <f t="shared" si="17"/>
        <v>0.21023175189614551</v>
      </c>
      <c r="E415" s="13">
        <f t="shared" si="17"/>
        <v>0.20161367490500737</v>
      </c>
      <c r="F415" s="13">
        <f t="shared" si="17"/>
        <v>0.20935782905552658</v>
      </c>
      <c r="G415" s="13">
        <f t="shared" si="17"/>
        <v>0.18426027767230138</v>
      </c>
      <c r="H415" s="13">
        <f t="shared" si="17"/>
        <v>0.28950951444679995</v>
      </c>
      <c r="I415" s="13">
        <f t="shared" si="17"/>
        <v>0.41667291161173592</v>
      </c>
      <c r="J415" s="13">
        <f t="shared" si="17"/>
        <v>0.59358573719513896</v>
      </c>
      <c r="K415" s="13">
        <f t="shared" si="17"/>
        <v>0.57746794344443986</v>
      </c>
      <c r="L415" s="13">
        <f t="shared" si="17"/>
        <v>0.55101274296901992</v>
      </c>
      <c r="M415" s="13">
        <f t="shared" si="17"/>
        <v>0.39707253435597317</v>
      </c>
      <c r="N415" s="13">
        <f>+N414/N$378</f>
        <v>0.51594222212102803</v>
      </c>
      <c r="O415" s="9">
        <f>RATE(M$324-B$324,,-B415,M415)</f>
        <v>4.9838215057495722E-2</v>
      </c>
      <c r="P415" s="14" t="s">
        <v>50</v>
      </c>
    </row>
    <row r="416" spans="1:16">
      <c r="B416" s="264" t="s">
        <v>1009</v>
      </c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6"/>
      <c r="O416" s="9"/>
      <c r="P416" s="3"/>
    </row>
    <row r="417" spans="1:16">
      <c r="B417" s="11">
        <f>IFERROR(VLOOKUP($B$416,$4:$126,MATCH($P417&amp;"/"&amp;B$324,$2:$2,0),FALSE),"")</f>
        <v>51937335</v>
      </c>
      <c r="C417" s="11">
        <f>IFERROR(VLOOKUP($B$416,$4:$126,MATCH($P417&amp;"/"&amp;C$324,$2:$2,0),FALSE),"")</f>
        <v>59595972</v>
      </c>
      <c r="D417" s="11">
        <f>IFERROR(VLOOKUP($B$416,$4:$126,MATCH($P417&amp;"/"&amp;D$324,$2:$2,0),FALSE),"")</f>
        <v>55762766</v>
      </c>
      <c r="E417" s="11">
        <f>IFERROR(VLOOKUP($B$416,$4:$126,MATCH($P417&amp;"/"&amp;E$324,$2:$2,0),FALSE),"")</f>
        <v>72053058</v>
      </c>
      <c r="F417" s="11">
        <f>IFERROR(VLOOKUP($B$416,$4:$126,MATCH($P417&amp;"/"&amp;F$324,$2:$2,0),FALSE),"")</f>
        <v>62478045</v>
      </c>
      <c r="G417" s="11">
        <f>IFERROR(VLOOKUP($B$416,$4:$126,MATCH($P417&amp;"/"&amp;G$324,$2:$2,0),FALSE),"")</f>
        <v>77565879</v>
      </c>
      <c r="H417" s="11">
        <f>IFERROR(VLOOKUP($B$416,$4:$126,MATCH($P417&amp;"/"&amp;H$324,$2:$2,0),FALSE),"")</f>
        <v>77592682</v>
      </c>
      <c r="I417" s="11">
        <f>IFERROR(VLOOKUP($B$416,$4:$126,MATCH($P417&amp;"/"&amp;I$324,$2:$2,0),FALSE),"")</f>
        <v>99742796</v>
      </c>
      <c r="J417" s="11">
        <f>IFERROR(VLOOKUP($B$416,$4:$126,MATCH($P417&amp;"/"&amp;J$324,$2:$2,0),FALSE),"")</f>
        <v>156290705</v>
      </c>
      <c r="K417" s="11">
        <f>IFERROR(VLOOKUP($B$416,$4:$126,MATCH($P417&amp;"/"&amp;K$324,$2:$2,0),FALSE),"")</f>
        <v>241491220</v>
      </c>
      <c r="L417" s="11">
        <f>IFERROR(VLOOKUP($B$416,$4:$126,MATCH($P417&amp;"/"&amp;L$324,$2:$2,0),FALSE),"")</f>
        <v>238749366</v>
      </c>
      <c r="M417" s="11">
        <f>IFERROR(VLOOKUP($B$416,$4:$126,MATCH($P417&amp;"/"&amp;M$324,$2:$2,0),FALSE),"")</f>
        <v>239864965</v>
      </c>
      <c r="N417" s="11">
        <f>IFERROR(VLOOKUP($B$416,$4:$126,MATCH($P417&amp;"/"&amp;N$324,$2:$2,0),FALSE),"")</f>
        <v>309943676</v>
      </c>
      <c r="O417" s="9"/>
      <c r="P417" s="12" t="s">
        <v>46</v>
      </c>
    </row>
    <row r="418" spans="1:16">
      <c r="B418" s="11">
        <f>IFERROR(VLOOKUP($B$416,$4:$126,MATCH($P418&amp;"/"&amp;B$324,$2:$2,0),FALSE),"")</f>
        <v>51592948</v>
      </c>
      <c r="C418" s="11">
        <f>IFERROR(VLOOKUP($B$416,$4:$126,MATCH($P418&amp;"/"&amp;C$324,$2:$2,0),FALSE),"")</f>
        <v>59202614</v>
      </c>
      <c r="D418" s="11">
        <f>IFERROR(VLOOKUP($B$416,$4:$126,MATCH($P418&amp;"/"&amp;D$324,$2:$2,0),FALSE),"")</f>
        <v>56281850</v>
      </c>
      <c r="E418" s="11">
        <f>IFERROR(VLOOKUP($B$416,$4:$126,MATCH($P418&amp;"/"&amp;E$324,$2:$2,0),FALSE),"")</f>
        <v>61281172</v>
      </c>
      <c r="F418" s="11">
        <f>IFERROR(VLOOKUP($B$416,$4:$126,MATCH($P418&amp;"/"&amp;F$324,$2:$2,0),FALSE),"")</f>
        <v>51682125</v>
      </c>
      <c r="G418" s="11">
        <f>IFERROR(VLOOKUP($B$416,$4:$126,MATCH($P418&amp;"/"&amp;G$324,$2:$2,0),FALSE),"")</f>
        <v>60775263</v>
      </c>
      <c r="H418" s="11">
        <f>IFERROR(VLOOKUP($B$416,$4:$126,MATCH($P418&amp;"/"&amp;H$324,$2:$2,0),FALSE),"")</f>
        <v>83693315</v>
      </c>
      <c r="I418" s="11">
        <f>IFERROR(VLOOKUP($B$416,$4:$126,MATCH($P418&amp;"/"&amp;I$324,$2:$2,0),FALSE),"")</f>
        <v>81832359</v>
      </c>
      <c r="J418" s="11">
        <f>IFERROR(VLOOKUP($B$416,$4:$126,MATCH($P418&amp;"/"&amp;J$324,$2:$2,0),FALSE),"")</f>
        <v>223839083</v>
      </c>
      <c r="K418" s="11">
        <f>IFERROR(VLOOKUP($B$416,$4:$126,MATCH($P418&amp;"/"&amp;K$324,$2:$2,0),FALSE),"")</f>
        <v>236504762</v>
      </c>
      <c r="L418" s="11">
        <f>IFERROR(VLOOKUP($B$416,$4:$126,MATCH($P418&amp;"/"&amp;L$324,$2:$2,0),FALSE),"")</f>
        <v>226696322</v>
      </c>
      <c r="M418" s="11">
        <f>IFERROR(VLOOKUP($B$416,$4:$126,MATCH($P418&amp;"/"&amp;M$324,$2:$2,0),FALSE),"")</f>
        <v>223078030</v>
      </c>
      <c r="N418" s="11">
        <f>IFERROR(VLOOKUP($B$416,$4:$126,MATCH($P418&amp;"/"&amp;N$324,$2:$2,0),FALSE),"")</f>
        <v>296377565</v>
      </c>
      <c r="O418" s="9"/>
      <c r="P418" s="12" t="s">
        <v>47</v>
      </c>
    </row>
    <row r="419" spans="1:16">
      <c r="B419" s="11">
        <f>IFERROR(VLOOKUP($B$416,$4:$126,MATCH($P419&amp;"/"&amp;B$324,$2:$2,0),FALSE),"")</f>
        <v>54198671</v>
      </c>
      <c r="C419" s="11">
        <f>IFERROR(VLOOKUP($B$416,$4:$126,MATCH($P419&amp;"/"&amp;C$324,$2:$2,0),FALSE),"")</f>
        <v>55658963</v>
      </c>
      <c r="D419" s="11">
        <f>IFERROR(VLOOKUP($B$416,$4:$126,MATCH($P419&amp;"/"&amp;D$324,$2:$2,0),FALSE),"")</f>
        <v>56547217</v>
      </c>
      <c r="E419" s="11">
        <f>IFERROR(VLOOKUP($B$416,$4:$126,MATCH($P419&amp;"/"&amp;E$324,$2:$2,0),FALSE),"")</f>
        <v>58907463</v>
      </c>
      <c r="F419" s="11">
        <f>IFERROR(VLOOKUP($B$416,$4:$126,MATCH($P419&amp;"/"&amp;F$324,$2:$2,0),FALSE),"")</f>
        <v>50112581</v>
      </c>
      <c r="G419" s="11">
        <f>IFERROR(VLOOKUP($B$416,$4:$126,MATCH($P419&amp;"/"&amp;G$324,$2:$2,0),FALSE),"")</f>
        <v>64547547</v>
      </c>
      <c r="H419" s="11">
        <f>IFERROR(VLOOKUP($B$416,$4:$126,MATCH($P419&amp;"/"&amp;H$324,$2:$2,0),FALSE),"")</f>
        <v>83504560</v>
      </c>
      <c r="I419" s="11">
        <f>IFERROR(VLOOKUP($B$416,$4:$126,MATCH($P419&amp;"/"&amp;I$324,$2:$2,0),FALSE),"")</f>
        <v>92572658</v>
      </c>
      <c r="J419" s="11">
        <f>IFERROR(VLOOKUP($B$416,$4:$126,MATCH($P419&amp;"/"&amp;J$324,$2:$2,0),FALSE),"")</f>
        <v>235277609</v>
      </c>
      <c r="K419" s="11">
        <f>IFERROR(VLOOKUP($B$416,$4:$126,MATCH($P419&amp;"/"&amp;K$324,$2:$2,0),FALSE),"")</f>
        <v>237838419</v>
      </c>
      <c r="L419" s="11">
        <f>IFERROR(VLOOKUP($B$416,$4:$126,MATCH($P419&amp;"/"&amp;L$324,$2:$2,0),FALSE),"")</f>
        <v>240570486</v>
      </c>
      <c r="M419" s="11">
        <f>IFERROR(VLOOKUP($B$416,$4:$126,MATCH($P419&amp;"/"&amp;M$324,$2:$2,0),FALSE),"")</f>
        <v>221494661</v>
      </c>
      <c r="N419" s="11">
        <f>IFERROR(VLOOKUP($B$416,$4:$126,MATCH($P419&amp;"/"&amp;N$324,$2:$2,0),FALSE),"")</f>
        <v>285170845</v>
      </c>
      <c r="O419" s="9"/>
      <c r="P419" s="12" t="s">
        <v>48</v>
      </c>
    </row>
    <row r="420" spans="1:16">
      <c r="B420" s="11">
        <f>IFERROR(VLOOKUP($B$416,$4:$126,MATCH($P420&amp;"/"&amp;B$324,$2:$2,0),FALSE),"")</f>
        <v>54645644</v>
      </c>
      <c r="C420" s="11">
        <f>IFERROR(VLOOKUP($B$416,$4:$126,MATCH($P420&amp;"/"&amp;C$324,$2:$2,0),FALSE),"")</f>
        <v>53214706.240000002</v>
      </c>
      <c r="D420" s="11">
        <f>IFERROR(VLOOKUP($B$416,$4:$126,MATCH($P420&amp;"/"&amp;D$324,$2:$2,0),FALSE),"")</f>
        <v>55977746.990000002</v>
      </c>
      <c r="E420" s="11">
        <f>IFERROR(VLOOKUP($B$416,$4:$126,MATCH($P420&amp;"/"&amp;E$324,$2:$2,0),FALSE),"")</f>
        <v>47208765.979999997</v>
      </c>
      <c r="F420" s="11">
        <f>IFERROR(VLOOKUP($B$416,$4:$126,MATCH($P420&amp;"/"&amp;F$324,$2:$2,0),FALSE),"")</f>
        <v>57426045.890000001</v>
      </c>
      <c r="G420" s="11">
        <f>IFERROR(VLOOKUP($B$416,$4:$126,MATCH($P420&amp;"/"&amp;G$324,$2:$2,0),FALSE),"")</f>
        <v>66133124.229999997</v>
      </c>
      <c r="H420" s="11">
        <f>IFERROR(VLOOKUP($B$416,$4:$126,MATCH($P420&amp;"/"&amp;H$324,$2:$2,0),FALSE),"")</f>
        <v>79485808.489999995</v>
      </c>
      <c r="I420" s="11">
        <f>IFERROR(VLOOKUP($B$416,$4:$126,MATCH($P420&amp;"/"&amp;I$324,$2:$2,0),FALSE),"")</f>
        <v>133268291.39</v>
      </c>
      <c r="J420" s="11">
        <f>IFERROR(VLOOKUP($B$416,$4:$126,MATCH($P420&amp;"/"&amp;J$324,$2:$2,0),FALSE),"")</f>
        <v>232962016.47999999</v>
      </c>
      <c r="K420" s="11">
        <f>IFERROR(VLOOKUP($B$416,$4:$126,MATCH($P420&amp;"/"&amp;K$324,$2:$2,0),FALSE),"")</f>
        <v>233640566.55000001</v>
      </c>
      <c r="L420" s="11">
        <f>IFERROR(VLOOKUP($B$416,$4:$126,MATCH($P420&amp;"/"&amp;L$324,$2:$2,0),FALSE),"")</f>
        <v>232836404.69999999</v>
      </c>
      <c r="M420" s="11">
        <f>IFERROR(VLOOKUP($B$416,$4:$126,MATCH($P420&amp;"/"&amp;M$324,$2:$2,0),FALSE),"")</f>
        <v>220274952.11000001</v>
      </c>
      <c r="N420" s="11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274481210.05000001</v>
      </c>
      <c r="O420" s="9">
        <f>RATE(M$324-B$324,,-B420,M420)</f>
        <v>0.13510812771184388</v>
      </c>
      <c r="P420" s="12" t="s">
        <v>49</v>
      </c>
    </row>
    <row r="421" spans="1:16">
      <c r="B421" s="13">
        <f t="shared" ref="B421:M421" si="18">+B420/B$378</f>
        <v>0.42664814218101754</v>
      </c>
      <c r="C421" s="13">
        <f t="shared" si="18"/>
        <v>0.42563005443758706</v>
      </c>
      <c r="D421" s="13">
        <f t="shared" si="18"/>
        <v>0.57438158564297948</v>
      </c>
      <c r="E421" s="13">
        <f t="shared" si="18"/>
        <v>0.54468100736492897</v>
      </c>
      <c r="F421" s="13">
        <f t="shared" si="18"/>
        <v>0.56875549048958063</v>
      </c>
      <c r="G421" s="13">
        <f t="shared" si="18"/>
        <v>0.5903388074138658</v>
      </c>
      <c r="H421" s="13">
        <f t="shared" si="18"/>
        <v>0.62908946814442135</v>
      </c>
      <c r="I421" s="13">
        <f t="shared" si="18"/>
        <v>0.73320509405408463</v>
      </c>
      <c r="J421" s="13">
        <f t="shared" si="18"/>
        <v>0.84507461903958192</v>
      </c>
      <c r="K421" s="13">
        <f t="shared" si="18"/>
        <v>0.82248298876304393</v>
      </c>
      <c r="L421" s="13">
        <f t="shared" si="18"/>
        <v>0.8014884988059684</v>
      </c>
      <c r="M421" s="13">
        <f t="shared" si="18"/>
        <v>0.7604364275848422</v>
      </c>
      <c r="N421" s="13">
        <f>+N420/N$378</f>
        <v>0.78385000846115782</v>
      </c>
      <c r="O421" s="9">
        <f>RATE(M$324-B$324,,-B421,M421)</f>
        <v>5.3944035373183472E-2</v>
      </c>
      <c r="P421" s="14" t="s">
        <v>50</v>
      </c>
    </row>
    <row r="422" spans="1:16">
      <c r="B422" s="246" t="s">
        <v>52</v>
      </c>
      <c r="C422" s="247"/>
      <c r="D422" s="247"/>
      <c r="E422" s="247"/>
      <c r="F422" s="247"/>
      <c r="G422" s="247"/>
      <c r="H422" s="247"/>
      <c r="I422" s="247"/>
      <c r="J422" s="247"/>
      <c r="K422" s="247"/>
      <c r="L422" s="247"/>
      <c r="M422" s="247"/>
      <c r="N422" s="248"/>
      <c r="O422" s="9"/>
      <c r="P422" s="14"/>
    </row>
    <row r="423" spans="1:16">
      <c r="B423" s="276" t="s">
        <v>1020</v>
      </c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8"/>
    </row>
    <row r="424" spans="1:16">
      <c r="B424" s="11">
        <f>IFERROR(VLOOKUP($B$423,$4:$126,MATCH($P424&amp;"/"&amp;B$324,$2:$2,0),FALSE),"")</f>
        <v>55122381</v>
      </c>
      <c r="C424" s="11">
        <f>IFERROR(VLOOKUP($B$423,$4:$126,MATCH($P424&amp;"/"&amp;C$324,$2:$2,0),FALSE),"")</f>
        <v>52322074</v>
      </c>
      <c r="D424" s="11">
        <f>IFERROR(VLOOKUP($B$423,$4:$126,MATCH($P424&amp;"/"&amp;D$324,$2:$2,0),FALSE),"")</f>
        <v>51118621</v>
      </c>
      <c r="E424" s="11">
        <f>IFERROR(VLOOKUP($B$423,$4:$126,MATCH($P424&amp;"/"&amp;E$324,$2:$2,0),FALSE),"")</f>
        <v>9693235</v>
      </c>
      <c r="F424" s="11">
        <f>IFERROR(VLOOKUP($B$423,$4:$126,MATCH($P424&amp;"/"&amp;F$324,$2:$2,0),FALSE),"")</f>
        <v>9510294</v>
      </c>
      <c r="G424" s="11">
        <f>IFERROR(VLOOKUP($B$423,$4:$126,MATCH($P424&amp;"/"&amp;G$324,$2:$2,0),FALSE),"")</f>
        <v>12403460</v>
      </c>
      <c r="H424" s="11">
        <f>IFERROR(VLOOKUP($B$423,$4:$126,MATCH($P424&amp;"/"&amp;H$324,$2:$2,0),FALSE),"")</f>
        <v>12114975</v>
      </c>
      <c r="I424" s="11">
        <f>IFERROR(VLOOKUP($B$423,$4:$126,MATCH($P424&amp;"/"&amp;I$324,$2:$2,0),FALSE),"")</f>
        <v>12889443</v>
      </c>
      <c r="J424" s="11">
        <f>IFERROR(VLOOKUP($B$423,$4:$126,MATCH($P424&amp;"/"&amp;J$324,$2:$2,0),FALSE),"")</f>
        <v>11090996</v>
      </c>
      <c r="K424" s="11">
        <f>IFERROR(VLOOKUP($B$423,$4:$126,MATCH($P424&amp;"/"&amp;K$324,$2:$2,0),FALSE),"")</f>
        <v>11408986</v>
      </c>
      <c r="L424" s="11">
        <f>IFERROR(VLOOKUP($B$423,$4:$126,MATCH($P424&amp;"/"&amp;L$324,$2:$2,0),FALSE),"")</f>
        <v>21598091</v>
      </c>
      <c r="M424" s="11">
        <f>IFERROR(VLOOKUP($B$423,$4:$126,MATCH($P424&amp;"/"&amp;M$324,$2:$2,0),FALSE),"")</f>
        <v>31119871</v>
      </c>
      <c r="N424" s="11">
        <f>IFERROR(VLOOKUP($B$423,$4:$126,MATCH($P424&amp;"/"&amp;N$324,$2:$2,0),FALSE),"")</f>
        <v>39927413</v>
      </c>
      <c r="O424" s="9"/>
      <c r="P424" s="12" t="s">
        <v>46</v>
      </c>
    </row>
    <row r="425" spans="1:16">
      <c r="B425" s="11">
        <f>IFERROR(VLOOKUP($B$423,$4:$126,MATCH($P425&amp;"/"&amp;B$324,$2:$2,0),FALSE),"")</f>
        <v>51685458</v>
      </c>
      <c r="C425" s="11">
        <f>IFERROR(VLOOKUP($B$423,$4:$126,MATCH($P425&amp;"/"&amp;C$324,$2:$2,0),FALSE),"")</f>
        <v>46745261</v>
      </c>
      <c r="D425" s="11">
        <f>IFERROR(VLOOKUP($B$423,$4:$126,MATCH($P425&amp;"/"&amp;D$324,$2:$2,0),FALSE),"")</f>
        <v>31379550</v>
      </c>
      <c r="E425" s="11">
        <f>IFERROR(VLOOKUP($B$423,$4:$126,MATCH($P425&amp;"/"&amp;E$324,$2:$2,0),FALSE),"")</f>
        <v>15809512</v>
      </c>
      <c r="F425" s="11">
        <f>IFERROR(VLOOKUP($B$423,$4:$126,MATCH($P425&amp;"/"&amp;F$324,$2:$2,0),FALSE),"")</f>
        <v>18223375</v>
      </c>
      <c r="G425" s="11">
        <f>IFERROR(VLOOKUP($B$423,$4:$126,MATCH($P425&amp;"/"&amp;G$324,$2:$2,0),FALSE),"")</f>
        <v>21598062</v>
      </c>
      <c r="H425" s="11">
        <f>IFERROR(VLOOKUP($B$423,$4:$126,MATCH($P425&amp;"/"&amp;H$324,$2:$2,0),FALSE),"")</f>
        <v>20590279</v>
      </c>
      <c r="I425" s="11">
        <f>IFERROR(VLOOKUP($B$423,$4:$126,MATCH($P425&amp;"/"&amp;I$324,$2:$2,0),FALSE),"")</f>
        <v>22738116</v>
      </c>
      <c r="J425" s="11">
        <f>IFERROR(VLOOKUP($B$423,$4:$126,MATCH($P425&amp;"/"&amp;J$324,$2:$2,0),FALSE),"")</f>
        <v>20687300</v>
      </c>
      <c r="K425" s="11">
        <f>IFERROR(VLOOKUP($B$423,$4:$126,MATCH($P425&amp;"/"&amp;K$324,$2:$2,0),FALSE),"")</f>
        <v>18624177</v>
      </c>
      <c r="L425" s="11">
        <f>IFERROR(VLOOKUP($B$423,$4:$126,MATCH($P425&amp;"/"&amp;L$324,$2:$2,0),FALSE),"")</f>
        <v>29603222</v>
      </c>
      <c r="M425" s="11">
        <f>IFERROR(VLOOKUP($B$423,$4:$126,MATCH($P425&amp;"/"&amp;M$324,$2:$2,0),FALSE),"")</f>
        <v>38874303</v>
      </c>
      <c r="N425" s="11">
        <f>IFERROR(VLOOKUP($B$423,$4:$126,MATCH($P425&amp;"/"&amp;N$324,$2:$2,0),FALSE),"")</f>
        <v>46929243</v>
      </c>
      <c r="O425" s="9"/>
      <c r="P425" s="12" t="s">
        <v>47</v>
      </c>
    </row>
    <row r="426" spans="1:16">
      <c r="B426" s="11">
        <f>IFERROR(VLOOKUP($B$423,$4:$126,MATCH($P426&amp;"/"&amp;B$324,$2:$2,0),FALSE),"")</f>
        <v>47334618</v>
      </c>
      <c r="C426" s="11">
        <f>IFERROR(VLOOKUP($B$423,$4:$126,MATCH($P426&amp;"/"&amp;C$324,$2:$2,0),FALSE),"")</f>
        <v>42040157</v>
      </c>
      <c r="D426" s="11">
        <f>IFERROR(VLOOKUP($B$423,$4:$126,MATCH($P426&amp;"/"&amp;D$324,$2:$2,0),FALSE),"")</f>
        <v>27369887</v>
      </c>
      <c r="E426" s="11">
        <f>IFERROR(VLOOKUP($B$423,$4:$126,MATCH($P426&amp;"/"&amp;E$324,$2:$2,0),FALSE),"")</f>
        <v>9584954</v>
      </c>
      <c r="F426" s="11">
        <f>IFERROR(VLOOKUP($B$423,$4:$126,MATCH($P426&amp;"/"&amp;F$324,$2:$2,0),FALSE),"")</f>
        <v>9470482</v>
      </c>
      <c r="G426" s="11">
        <f>IFERROR(VLOOKUP($B$423,$4:$126,MATCH($P426&amp;"/"&amp;G$324,$2:$2,0),FALSE),"")</f>
        <v>10913384</v>
      </c>
      <c r="H426" s="11">
        <f>IFERROR(VLOOKUP($B$423,$4:$126,MATCH($P426&amp;"/"&amp;H$324,$2:$2,0),FALSE),"")</f>
        <v>11588414</v>
      </c>
      <c r="I426" s="11">
        <f>IFERROR(VLOOKUP($B$423,$4:$126,MATCH($P426&amp;"/"&amp;I$324,$2:$2,0),FALSE),"")</f>
        <v>12029351</v>
      </c>
      <c r="J426" s="11">
        <f>IFERROR(VLOOKUP($B$423,$4:$126,MATCH($P426&amp;"/"&amp;J$324,$2:$2,0),FALSE),"")</f>
        <v>10002941</v>
      </c>
      <c r="K426" s="11">
        <f>IFERROR(VLOOKUP($B$423,$4:$126,MATCH($P426&amp;"/"&amp;K$324,$2:$2,0),FALSE),"")</f>
        <v>15657613</v>
      </c>
      <c r="L426" s="11">
        <f>IFERROR(VLOOKUP($B$423,$4:$126,MATCH($P426&amp;"/"&amp;L$324,$2:$2,0),FALSE),"")</f>
        <v>25165808</v>
      </c>
      <c r="M426" s="11">
        <f>IFERROR(VLOOKUP($B$423,$4:$126,MATCH($P426&amp;"/"&amp;M$324,$2:$2,0),FALSE),"")</f>
        <v>36436898</v>
      </c>
      <c r="N426" s="11">
        <f>IFERROR(VLOOKUP($B$423,$4:$126,MATCH($P426&amp;"/"&amp;N$324,$2:$2,0),FALSE),"")</f>
        <v>43807890</v>
      </c>
      <c r="O426" s="9"/>
      <c r="P426" s="12" t="s">
        <v>48</v>
      </c>
    </row>
    <row r="427" spans="1:16">
      <c r="B427" s="11">
        <f>IFERROR(VLOOKUP($B$423,$4:$126,MATCH($P427&amp;"/"&amp;B$324,$2:$2,0),FALSE),"")</f>
        <v>47754800</v>
      </c>
      <c r="C427" s="11">
        <f>IFERROR(VLOOKUP($B$423,$4:$126,MATCH($P427&amp;"/"&amp;C$324,$2:$2,0),FALSE),"")</f>
        <v>46146426.490000002</v>
      </c>
      <c r="D427" s="11">
        <f>IFERROR(VLOOKUP($B$423,$4:$126,MATCH($P427&amp;"/"&amp;D$324,$2:$2,0),FALSE),"")</f>
        <v>15358480.92</v>
      </c>
      <c r="E427" s="11">
        <f>IFERROR(VLOOKUP($B$423,$4:$126,MATCH($P427&amp;"/"&amp;E$324,$2:$2,0),FALSE),"")</f>
        <v>13245952.359999999</v>
      </c>
      <c r="F427" s="11">
        <f>IFERROR(VLOOKUP($B$423,$4:$126,MATCH($P427&amp;"/"&amp;F$324,$2:$2,0),FALSE),"")</f>
        <v>17344196.149999999</v>
      </c>
      <c r="G427" s="11">
        <f>IFERROR(VLOOKUP($B$423,$4:$126,MATCH($P427&amp;"/"&amp;G$324,$2:$2,0),FALSE),"")</f>
        <v>19729332.550000001</v>
      </c>
      <c r="H427" s="11">
        <f>IFERROR(VLOOKUP($B$423,$4:$126,MATCH($P427&amp;"/"&amp;H$324,$2:$2,0),FALSE),"")</f>
        <v>20710294.420000002</v>
      </c>
      <c r="I427" s="11">
        <f>IFERROR(VLOOKUP($B$423,$4:$126,MATCH($P427&amp;"/"&amp;I$324,$2:$2,0),FALSE),"")</f>
        <v>22313204.399999999</v>
      </c>
      <c r="J427" s="11">
        <f>IFERROR(VLOOKUP($B$423,$4:$126,MATCH($P427&amp;"/"&amp;J$324,$2:$2,0),FALSE),"")</f>
        <v>16471015.050000001</v>
      </c>
      <c r="K427" s="11">
        <f>IFERROR(VLOOKUP($B$423,$4:$126,MATCH($P427&amp;"/"&amp;K$324,$2:$2,0),FALSE),"")</f>
        <v>24174742.690000001</v>
      </c>
      <c r="L427" s="11">
        <f>IFERROR(VLOOKUP($B$423,$4:$126,MATCH($P427&amp;"/"&amp;L$324,$2:$2,0),FALSE),"")</f>
        <v>32005107.620000001</v>
      </c>
      <c r="M427" s="11">
        <f>IFERROR(VLOOKUP($B$423,$4:$126,MATCH($P427&amp;"/"&amp;M$324,$2:$2,0),FALSE),"")</f>
        <v>43725576.07</v>
      </c>
      <c r="N427" s="11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50882427.530000001</v>
      </c>
      <c r="O427" s="9">
        <f>RATE(M$324-B$324,,-B427,M427)</f>
        <v>-7.9812871958155861E-3</v>
      </c>
      <c r="P427" s="12" t="s">
        <v>49</v>
      </c>
    </row>
    <row r="428" spans="1:16">
      <c r="A428" s="168"/>
      <c r="B428" s="13">
        <f t="shared" ref="B428:M428" si="19">+B427/B$378</f>
        <v>0.37284759056414557</v>
      </c>
      <c r="C428" s="13">
        <f t="shared" si="19"/>
        <v>0.36909545136744537</v>
      </c>
      <c r="D428" s="13">
        <f t="shared" si="19"/>
        <v>0.15759170560174499</v>
      </c>
      <c r="E428" s="13">
        <f t="shared" si="19"/>
        <v>0.15282794466623462</v>
      </c>
      <c r="F428" s="13">
        <f t="shared" si="19"/>
        <v>0.1717793143434683</v>
      </c>
      <c r="G428" s="13">
        <f t="shared" si="19"/>
        <v>0.17611432673484878</v>
      </c>
      <c r="H428" s="13">
        <f t="shared" si="19"/>
        <v>0.16391137423520444</v>
      </c>
      <c r="I428" s="13">
        <f t="shared" si="19"/>
        <v>0.122761048109135</v>
      </c>
      <c r="J428" s="13">
        <f t="shared" si="19"/>
        <v>5.9748953837583864E-2</v>
      </c>
      <c r="K428" s="13">
        <f t="shared" si="19"/>
        <v>8.5102150340804109E-2</v>
      </c>
      <c r="L428" s="13">
        <f t="shared" si="19"/>
        <v>0.11017059679103207</v>
      </c>
      <c r="M428" s="13">
        <f t="shared" si="19"/>
        <v>0.15095007644879913</v>
      </c>
      <c r="N428" s="13">
        <f>+N427/N$378</f>
        <v>0.14530754670838625</v>
      </c>
      <c r="O428" s="9">
        <f>RATE(M$324-B$324,,-B428,M428)</f>
        <v>-7.8913999628714898E-2</v>
      </c>
      <c r="P428" s="14" t="s">
        <v>50</v>
      </c>
    </row>
    <row r="429" spans="1:16">
      <c r="B429" s="246" t="s">
        <v>1027</v>
      </c>
      <c r="C429" s="247"/>
      <c r="D429" s="247"/>
      <c r="E429" s="247"/>
      <c r="F429" s="247"/>
      <c r="G429" s="247"/>
      <c r="H429" s="247"/>
      <c r="I429" s="247"/>
      <c r="J429" s="247"/>
      <c r="K429" s="247"/>
      <c r="L429" s="247"/>
      <c r="M429" s="247"/>
      <c r="N429" s="248"/>
    </row>
    <row r="430" spans="1:16">
      <c r="B430" s="11">
        <f>IFERROR(VLOOKUP($B$429,$4:$126,MATCH($P430&amp;"/"&amp;B$324,$2:$2,0),FALSE),"")</f>
        <v>80236212</v>
      </c>
      <c r="C430" s="11">
        <f>IFERROR(VLOOKUP($B$429,$4:$126,MATCH($P430&amp;"/"&amp;C$324,$2:$2,0),FALSE),"")</f>
        <v>77534747</v>
      </c>
      <c r="D430" s="11">
        <f>IFERROR(VLOOKUP($B$429,$4:$126,MATCH($P430&amp;"/"&amp;D$324,$2:$2,0),FALSE),"")</f>
        <v>76660975</v>
      </c>
      <c r="E430" s="11">
        <f>IFERROR(VLOOKUP($B$429,$4:$126,MATCH($P430&amp;"/"&amp;E$324,$2:$2,0),FALSE),"")</f>
        <v>35614442</v>
      </c>
      <c r="F430" s="11">
        <f>IFERROR(VLOOKUP($B$429,$4:$126,MATCH($P430&amp;"/"&amp;F$324,$2:$2,0),FALSE),"")</f>
        <v>35515594</v>
      </c>
      <c r="G430" s="11">
        <f>IFERROR(VLOOKUP($B$429,$4:$126,MATCH($P430&amp;"/"&amp;G$324,$2:$2,0),FALSE),"")</f>
        <v>38412023</v>
      </c>
      <c r="H430" s="11">
        <f>IFERROR(VLOOKUP($B$429,$4:$126,MATCH($P430&amp;"/"&amp;H$324,$2:$2,0),FALSE),"")</f>
        <v>38139921</v>
      </c>
      <c r="I430" s="11">
        <f>IFERROR(VLOOKUP($B$429,$4:$126,MATCH($P430&amp;"/"&amp;I$324,$2:$2,0),FALSE),"")</f>
        <v>38938248</v>
      </c>
      <c r="J430" s="11">
        <f>IFERROR(VLOOKUP($B$429,$4:$126,MATCH($P430&amp;"/"&amp;J$324,$2:$2,0),FALSE),"")</f>
        <v>37162959</v>
      </c>
      <c r="K430" s="11">
        <f>IFERROR(VLOOKUP($B$429,$4:$126,MATCH($P430&amp;"/"&amp;K$324,$2:$2,0),FALSE),"")</f>
        <v>37516223</v>
      </c>
      <c r="L430" s="11">
        <f>IFERROR(VLOOKUP($B$429,$4:$126,MATCH($P430&amp;"/"&amp;L$324,$2:$2,0),FALSE),"")</f>
        <v>47711510</v>
      </c>
      <c r="M430" s="11">
        <f>IFERROR(VLOOKUP($B$429,$4:$126,MATCH($P430&amp;"/"&amp;M$324,$2:$2,0),FALSE),"")</f>
        <v>56641586</v>
      </c>
      <c r="N430" s="11">
        <f>IFERROR(VLOOKUP($B$429,$4:$126,MATCH($P430&amp;"/"&amp;N$324,$2:$2,0),FALSE),"")</f>
        <v>64643305</v>
      </c>
      <c r="O430" s="9"/>
      <c r="P430" s="12" t="s">
        <v>46</v>
      </c>
    </row>
    <row r="431" spans="1:16">
      <c r="B431" s="11">
        <f>IFERROR(VLOOKUP($B$429,$4:$126,MATCH($P431&amp;"/"&amp;B$324,$2:$2,0),FALSE),"")</f>
        <v>76826611</v>
      </c>
      <c r="C431" s="11">
        <f>IFERROR(VLOOKUP($B$429,$4:$126,MATCH($P431&amp;"/"&amp;C$324,$2:$2,0),FALSE),"")</f>
        <v>71983336</v>
      </c>
      <c r="D431" s="11">
        <f>IFERROR(VLOOKUP($B$429,$4:$126,MATCH($P431&amp;"/"&amp;D$324,$2:$2,0),FALSE),"")</f>
        <v>56952124</v>
      </c>
      <c r="E431" s="11">
        <f>IFERROR(VLOOKUP($B$429,$4:$126,MATCH($P431&amp;"/"&amp;E$324,$2:$2,0),FALSE),"")</f>
        <v>41815227</v>
      </c>
      <c r="F431" s="11">
        <f>IFERROR(VLOOKUP($B$429,$4:$126,MATCH($P431&amp;"/"&amp;F$324,$2:$2,0),FALSE),"")</f>
        <v>44230133</v>
      </c>
      <c r="G431" s="11">
        <f>IFERROR(VLOOKUP($B$429,$4:$126,MATCH($P431&amp;"/"&amp;G$324,$2:$2,0),FALSE),"")</f>
        <v>47605263</v>
      </c>
      <c r="H431" s="11">
        <f>IFERROR(VLOOKUP($B$429,$4:$126,MATCH($P431&amp;"/"&amp;H$324,$2:$2,0),FALSE),"")</f>
        <v>46617273</v>
      </c>
      <c r="I431" s="11">
        <f>IFERROR(VLOOKUP($B$429,$4:$126,MATCH($P431&amp;"/"&amp;I$324,$2:$2,0),FALSE),"")</f>
        <v>48791975</v>
      </c>
      <c r="J431" s="11">
        <f>IFERROR(VLOOKUP($B$429,$4:$126,MATCH($P431&amp;"/"&amp;J$324,$2:$2,0),FALSE),"")</f>
        <v>46768368</v>
      </c>
      <c r="K431" s="11">
        <f>IFERROR(VLOOKUP($B$429,$4:$126,MATCH($P431&amp;"/"&amp;K$324,$2:$2,0),FALSE),"")</f>
        <v>44740030</v>
      </c>
      <c r="L431" s="11">
        <f>IFERROR(VLOOKUP($B$429,$4:$126,MATCH($P431&amp;"/"&amp;L$324,$2:$2,0),FALSE),"")</f>
        <v>55727331</v>
      </c>
      <c r="M431" s="11">
        <f>IFERROR(VLOOKUP($B$429,$4:$126,MATCH($P431&amp;"/"&amp;M$324,$2:$2,0),FALSE),"")</f>
        <v>64402696</v>
      </c>
      <c r="N431" s="11">
        <f>IFERROR(VLOOKUP($B$429,$4:$126,MATCH($P431&amp;"/"&amp;N$324,$2:$2,0),FALSE),"")</f>
        <v>71568629</v>
      </c>
      <c r="O431" s="9"/>
      <c r="P431" s="12" t="s">
        <v>47</v>
      </c>
    </row>
    <row r="432" spans="1:16">
      <c r="B432" s="11">
        <f>IFERROR(VLOOKUP($B$429,$4:$126,MATCH($P432&amp;"/"&amp;B$324,$2:$2,0),FALSE),"")</f>
        <v>72502881</v>
      </c>
      <c r="C432" s="11">
        <f>IFERROR(VLOOKUP($B$429,$4:$126,MATCH($P432&amp;"/"&amp;C$324,$2:$2,0),FALSE),"")</f>
        <v>67500167</v>
      </c>
      <c r="D432" s="11">
        <f>IFERROR(VLOOKUP($B$429,$4:$126,MATCH($P432&amp;"/"&amp;D$324,$2:$2,0),FALSE),"")</f>
        <v>53068106</v>
      </c>
      <c r="E432" s="11">
        <f>IFERROR(VLOOKUP($B$429,$4:$126,MATCH($P432&amp;"/"&amp;E$324,$2:$2,0),FALSE),"")</f>
        <v>35591003</v>
      </c>
      <c r="F432" s="11">
        <f>IFERROR(VLOOKUP($B$429,$4:$126,MATCH($P432&amp;"/"&amp;F$324,$2:$2,0),FALSE),"")</f>
        <v>35477743</v>
      </c>
      <c r="G432" s="11">
        <f>IFERROR(VLOOKUP($B$429,$4:$126,MATCH($P432&amp;"/"&amp;G$324,$2:$2,0),FALSE),"")</f>
        <v>36922818</v>
      </c>
      <c r="H432" s="11">
        <f>IFERROR(VLOOKUP($B$429,$4:$126,MATCH($P432&amp;"/"&amp;H$324,$2:$2,0),FALSE),"")</f>
        <v>37619719</v>
      </c>
      <c r="I432" s="11">
        <f>IFERROR(VLOOKUP($B$429,$4:$126,MATCH($P432&amp;"/"&amp;I$324,$2:$2,0),FALSE),"")</f>
        <v>38084920</v>
      </c>
      <c r="J432" s="11">
        <f>IFERROR(VLOOKUP($B$429,$4:$126,MATCH($P432&amp;"/"&amp;J$324,$2:$2,0),FALSE),"")</f>
        <v>36091495</v>
      </c>
      <c r="K432" s="11">
        <f>IFERROR(VLOOKUP($B$429,$4:$126,MATCH($P432&amp;"/"&amp;K$324,$2:$2,0),FALSE),"")</f>
        <v>41787478</v>
      </c>
      <c r="L432" s="11">
        <f>IFERROR(VLOOKUP($B$429,$4:$126,MATCH($P432&amp;"/"&amp;L$324,$2:$2,0),FALSE),"")</f>
        <v>50674756</v>
      </c>
      <c r="M432" s="11">
        <f>IFERROR(VLOOKUP($B$429,$4:$126,MATCH($P432&amp;"/"&amp;M$324,$2:$2,0),FALSE),"")</f>
        <v>61971356</v>
      </c>
      <c r="N432" s="11">
        <f>IFERROR(VLOOKUP($B$429,$4:$126,MATCH($P432&amp;"/"&amp;N$324,$2:$2,0),FALSE),"")</f>
        <v>68499692</v>
      </c>
      <c r="O432" s="9"/>
      <c r="P432" s="12" t="s">
        <v>48</v>
      </c>
    </row>
    <row r="433" spans="1:17">
      <c r="B433" s="11">
        <f>IFERROR(VLOOKUP($B$429,$4:$126,MATCH($P433&amp;"/"&amp;B$324,$2:$2,0),FALSE),"")</f>
        <v>72923063</v>
      </c>
      <c r="C433" s="11">
        <f>IFERROR(VLOOKUP($B$429,$4:$126,MATCH($P433&amp;"/"&amp;C$324,$2:$2,0),FALSE),"")</f>
        <v>71611225.790000007</v>
      </c>
      <c r="D433" s="11">
        <f>IFERROR(VLOOKUP($B$429,$4:$126,MATCH($P433&amp;"/"&amp;D$324,$2:$2,0),FALSE),"")</f>
        <v>41176258.030000001</v>
      </c>
      <c r="E433" s="11">
        <f>IFERROR(VLOOKUP($B$429,$4:$126,MATCH($P433&amp;"/"&amp;E$324,$2:$2,0),FALSE),"")</f>
        <v>39253666.670000002</v>
      </c>
      <c r="F433" s="11">
        <f>IFERROR(VLOOKUP($B$429,$4:$126,MATCH($P433&amp;"/"&amp;F$324,$2:$2,0),FALSE),"")</f>
        <v>43353158.659999996</v>
      </c>
      <c r="G433" s="11">
        <f>IFERROR(VLOOKUP($B$429,$4:$126,MATCH($P433&amp;"/"&amp;G$324,$2:$2,0),FALSE),"")</f>
        <v>45748107.57</v>
      </c>
      <c r="H433" s="11">
        <f>IFERROR(VLOOKUP($B$429,$4:$126,MATCH($P433&amp;"/"&amp;H$324,$2:$2,0),FALSE),"")</f>
        <v>46750398.210000001</v>
      </c>
      <c r="I433" s="11">
        <f>IFERROR(VLOOKUP($B$429,$4:$126,MATCH($P433&amp;"/"&amp;I$324,$2:$2,0),FALSE),"")</f>
        <v>48376332.25</v>
      </c>
      <c r="J433" s="11">
        <f>IFERROR(VLOOKUP($B$429,$4:$126,MATCH($P433&amp;"/"&amp;J$324,$2:$2,0),FALSE),"")</f>
        <v>42568883.450000003</v>
      </c>
      <c r="K433" s="11">
        <f>IFERROR(VLOOKUP($B$429,$4:$126,MATCH($P433&amp;"/"&amp;K$324,$2:$2,0),FALSE),"")</f>
        <v>50320354.649999999</v>
      </c>
      <c r="L433" s="11">
        <f>IFERROR(VLOOKUP($B$429,$4:$126,MATCH($P433&amp;"/"&amp;L$324,$2:$2,0),FALSE),"")</f>
        <v>57521039.810000002</v>
      </c>
      <c r="M433" s="11">
        <f>IFERROR(VLOOKUP($B$429,$4:$126,MATCH($P433&amp;"/"&amp;M$324,$2:$2,0),FALSE),"")</f>
        <v>69266099.109999999</v>
      </c>
      <c r="N433" s="11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75563983.959999993</v>
      </c>
      <c r="O433" s="9">
        <f>RATE(M$324-B$324,,-B433,M433)</f>
        <v>-4.6662932022954184E-3</v>
      </c>
      <c r="P433" s="12" t="s">
        <v>49</v>
      </c>
    </row>
    <row r="434" spans="1:17">
      <c r="A434" s="168"/>
      <c r="B434" s="13">
        <f t="shared" ref="B434:M434" si="20">+B433/B$378</f>
        <v>0.56934985249875181</v>
      </c>
      <c r="C434" s="13">
        <f t="shared" si="20"/>
        <v>0.57277192875733973</v>
      </c>
      <c r="D434" s="13">
        <f t="shared" si="20"/>
        <v>0.42250511408293939</v>
      </c>
      <c r="E434" s="13">
        <f t="shared" si="20"/>
        <v>0.45289738591431705</v>
      </c>
      <c r="F434" s="13">
        <f t="shared" si="20"/>
        <v>0.42937567154061473</v>
      </c>
      <c r="G434" s="13">
        <f t="shared" si="20"/>
        <v>0.4083715018572176</v>
      </c>
      <c r="H434" s="13">
        <f t="shared" si="20"/>
        <v>0.37000546014662311</v>
      </c>
      <c r="I434" s="13">
        <f t="shared" si="20"/>
        <v>0.2661531326574389</v>
      </c>
      <c r="J434" s="13">
        <f t="shared" si="20"/>
        <v>0.15441952086441313</v>
      </c>
      <c r="K434" s="13">
        <f t="shared" si="20"/>
        <v>0.17714233576510016</v>
      </c>
      <c r="L434" s="13">
        <f t="shared" si="20"/>
        <v>0.19800362364500662</v>
      </c>
      <c r="M434" s="13">
        <f t="shared" si="20"/>
        <v>0.23912144551797546</v>
      </c>
      <c r="N434" s="13">
        <f>+N433/N$378</f>
        <v>0.21579192781762799</v>
      </c>
      <c r="O434" s="9">
        <f>RATE(M$324-B$324,,-B434,M434)</f>
        <v>-7.5836038983994339E-2</v>
      </c>
      <c r="P434" s="14" t="s">
        <v>50</v>
      </c>
    </row>
    <row r="435" spans="1:17">
      <c r="B435" s="258" t="s">
        <v>53</v>
      </c>
      <c r="C435" s="259"/>
      <c r="D435" s="259"/>
      <c r="E435" s="259"/>
      <c r="F435" s="259"/>
      <c r="G435" s="259"/>
      <c r="H435" s="259"/>
      <c r="I435" s="259"/>
      <c r="J435" s="259"/>
      <c r="K435" s="259"/>
      <c r="L435" s="259"/>
      <c r="M435" s="259"/>
      <c r="N435" s="260"/>
      <c r="O435" s="9"/>
      <c r="P435" s="20"/>
    </row>
    <row r="436" spans="1:17">
      <c r="B436" s="258" t="s">
        <v>1034</v>
      </c>
      <c r="C436" s="259"/>
      <c r="D436" s="259"/>
      <c r="E436" s="259"/>
      <c r="F436" s="259"/>
      <c r="G436" s="259"/>
      <c r="H436" s="259"/>
      <c r="I436" s="259"/>
      <c r="J436" s="259"/>
      <c r="K436" s="259"/>
      <c r="L436" s="259"/>
      <c r="M436" s="259"/>
      <c r="N436" s="260"/>
      <c r="O436" s="9"/>
      <c r="P436" s="12"/>
    </row>
    <row r="437" spans="1:17">
      <c r="B437" s="21">
        <f>IFERROR(VLOOKUP($B$436,$130:$203,MATCH($P437&amp;"/"&amp;B$324,$128:$128,0),FALSE),"")</f>
        <v>28647944</v>
      </c>
      <c r="C437" s="21">
        <f>IFERROR(VLOOKUP($B$436,$130:$203,MATCH($P437&amp;"/"&amp;C$324,$128:$128,0),FALSE),"")</f>
        <v>26299969</v>
      </c>
      <c r="D437" s="21">
        <f>IFERROR(VLOOKUP($B$436,$130:$203,MATCH($P437&amp;"/"&amp;D$324,$128:$128,0),FALSE),"")</f>
        <v>26964600</v>
      </c>
      <c r="E437" s="21">
        <f>IFERROR(VLOOKUP($B$436,$130:$203,MATCH($P437&amp;"/"&amp;E$324,$128:$128,0),FALSE),"")</f>
        <v>31147620</v>
      </c>
      <c r="F437" s="21">
        <f>IFERROR(VLOOKUP($B$436,$130:$203,MATCH($P437&amp;"/"&amp;F$324,$128:$128,0),FALSE),"")</f>
        <v>35177585</v>
      </c>
      <c r="G437" s="21">
        <f>IFERROR(VLOOKUP($B$436,$130:$203,MATCH($P437&amp;"/"&amp;G$324,$128:$128,0),FALSE),"")</f>
        <v>37491938</v>
      </c>
      <c r="H437" s="21">
        <f>IFERROR(VLOOKUP($B$436,$130:$203,MATCH($P437&amp;"/"&amp;H$324,$128:$128,0),FALSE),"")</f>
        <v>36699408</v>
      </c>
      <c r="I437" s="21">
        <f>IFERROR(VLOOKUP($B$436,$130:$203,MATCH($P437&amp;"/"&amp;I$324,$128:$128,0),FALSE),"")</f>
        <v>40579235</v>
      </c>
      <c r="J437" s="21">
        <f>IFERROR(VLOOKUP($B$436,$130:$203,MATCH($P437&amp;"/"&amp;J$324,$128:$128,0),FALSE),"")</f>
        <v>37252268</v>
      </c>
      <c r="K437" s="21">
        <f>IFERROR(VLOOKUP($B$436,$130:$203,MATCH($P437&amp;"/"&amp;K$324,$128:$128,0),FALSE),"")</f>
        <v>38858020</v>
      </c>
      <c r="L437" s="21">
        <f>IFERROR(VLOOKUP($B$436,$130:$203,MATCH($P437&amp;"/"&amp;L$324,$128:$128,0),FALSE),"")</f>
        <v>40933418</v>
      </c>
      <c r="M437" s="21">
        <f>IFERROR(VLOOKUP($B$436,$130:$203,MATCH($P437&amp;"/"&amp;M$324,$128:$128,0),FALSE),"")</f>
        <v>43261680</v>
      </c>
      <c r="N437" s="21">
        <f>IFERROR(VLOOKUP($B$436,$130:$203,MATCH($P437&amp;"/"&amp;N$324,$128:$128,0),FALSE),"")</f>
        <v>42845398</v>
      </c>
      <c r="O437" s="22"/>
      <c r="P437" s="12" t="s">
        <v>46</v>
      </c>
      <c r="Q437" s="171"/>
    </row>
    <row r="438" spans="1:17">
      <c r="B438" s="10">
        <f>IFERROR(VLOOKUP($B$436,$130:$203,MATCH($P438&amp;"/"&amp;B$324,$128:$128,0),FALSE),"")</f>
        <v>28345354</v>
      </c>
      <c r="C438" s="10">
        <f>IFERROR(VLOOKUP($B$436,$130:$203,MATCH($P438&amp;"/"&amp;C$324,$128:$128,0),FALSE),"")</f>
        <v>25197649</v>
      </c>
      <c r="D438" s="10">
        <f>IFERROR(VLOOKUP($B$436,$130:$203,MATCH($P438&amp;"/"&amp;D$324,$128:$128,0),FALSE),"")</f>
        <v>26523085</v>
      </c>
      <c r="E438" s="10">
        <f>IFERROR(VLOOKUP($B$436,$130:$203,MATCH($P438&amp;"/"&amp;E$324,$128:$128,0),FALSE),"")</f>
        <v>31110106</v>
      </c>
      <c r="F438" s="10">
        <f>IFERROR(VLOOKUP($B$436,$130:$203,MATCH($P438&amp;"/"&amp;F$324,$128:$128,0),FALSE),"")</f>
        <v>34487686</v>
      </c>
      <c r="G438" s="10">
        <f>IFERROR(VLOOKUP($B$436,$130:$203,MATCH($P438&amp;"/"&amp;G$324,$128:$128,0),FALSE),"")</f>
        <v>36007459</v>
      </c>
      <c r="H438" s="10">
        <f>IFERROR(VLOOKUP($B$436,$130:$203,MATCH($P438&amp;"/"&amp;H$324,$128:$128,0),FALSE),"")</f>
        <v>36677727</v>
      </c>
      <c r="I438" s="10">
        <f>IFERROR(VLOOKUP($B$436,$130:$203,MATCH($P438&amp;"/"&amp;I$324,$128:$128,0),FALSE),"")</f>
        <v>38134686</v>
      </c>
      <c r="J438" s="10">
        <f>IFERROR(VLOOKUP($B$436,$130:$203,MATCH($P438&amp;"/"&amp;J$324,$128:$128,0),FALSE),"")</f>
        <v>36482405</v>
      </c>
      <c r="K438" s="10">
        <f>IFERROR(VLOOKUP($B$436,$130:$203,MATCH($P438&amp;"/"&amp;K$324,$128:$128,0),FALSE),"")</f>
        <v>39078539</v>
      </c>
      <c r="L438" s="10">
        <f>IFERROR(VLOOKUP($B$436,$130:$203,MATCH($P438&amp;"/"&amp;L$324,$128:$128,0),FALSE),"")</f>
        <v>42227959</v>
      </c>
      <c r="M438" s="10">
        <f>IFERROR(VLOOKUP($B$436,$130:$203,MATCH($P438&amp;"/"&amp;M$324,$128:$128,0),FALSE),"")</f>
        <v>44081425</v>
      </c>
      <c r="N438" s="10">
        <f>IFERROR(VLOOKUP($B$436,$130:$203,MATCH($P438&amp;"/"&amp;N$324,$128:$128,0),FALSE),"")</f>
        <v>42255889</v>
      </c>
      <c r="O438" s="22"/>
      <c r="P438" s="12" t="s">
        <v>47</v>
      </c>
    </row>
    <row r="439" spans="1:17">
      <c r="B439" s="10">
        <f>IFERROR(VLOOKUP($B$436,$130:$203,MATCH($P439&amp;"/"&amp;B$324,$128:$128,0),FALSE),"")</f>
        <v>27527858</v>
      </c>
      <c r="C439" s="10">
        <f>IFERROR(VLOOKUP($B$436,$130:$203,MATCH($P439&amp;"/"&amp;C$324,$128:$128,0),FALSE),"")</f>
        <v>24970700</v>
      </c>
      <c r="D439" s="10">
        <f>IFERROR(VLOOKUP($B$436,$130:$203,MATCH($P439&amp;"/"&amp;D$324,$128:$128,0),FALSE),"")</f>
        <v>27642168</v>
      </c>
      <c r="E439" s="10">
        <f>IFERROR(VLOOKUP($B$436,$130:$203,MATCH($P439&amp;"/"&amp;E$324,$128:$128,0),FALSE),"")</f>
        <v>31013783</v>
      </c>
      <c r="F439" s="10">
        <f>IFERROR(VLOOKUP($B$436,$130:$203,MATCH($P439&amp;"/"&amp;F$324,$128:$128,0),FALSE),"")</f>
        <v>33721185</v>
      </c>
      <c r="G439" s="10">
        <f>IFERROR(VLOOKUP($B$436,$130:$203,MATCH($P439&amp;"/"&amp;G$324,$128:$128,0),FALSE),"")</f>
        <v>33476521</v>
      </c>
      <c r="H439" s="10">
        <f>IFERROR(VLOOKUP($B$436,$130:$203,MATCH($P439&amp;"/"&amp;H$324,$128:$128,0),FALSE),"")</f>
        <v>35489886</v>
      </c>
      <c r="I439" s="10">
        <f>IFERROR(VLOOKUP($B$436,$130:$203,MATCH($P439&amp;"/"&amp;I$324,$128:$128,0),FALSE),"")</f>
        <v>36778208</v>
      </c>
      <c r="J439" s="10">
        <f>IFERROR(VLOOKUP($B$436,$130:$203,MATCH($P439&amp;"/"&amp;J$324,$128:$128,0),FALSE),"")</f>
        <v>37095716</v>
      </c>
      <c r="K439" s="10">
        <f>IFERROR(VLOOKUP($B$436,$130:$203,MATCH($P439&amp;"/"&amp;K$324,$128:$128,0),FALSE),"")</f>
        <v>38579765</v>
      </c>
      <c r="L439" s="10">
        <f>IFERROR(VLOOKUP($B$436,$130:$203,MATCH($P439&amp;"/"&amp;L$324,$128:$128,0),FALSE),"")</f>
        <v>42110008</v>
      </c>
      <c r="M439" s="10">
        <f>IFERROR(VLOOKUP($B$436,$130:$203,MATCH($P439&amp;"/"&amp;M$324,$128:$128,0),FALSE),"")</f>
        <v>44732915</v>
      </c>
      <c r="N439" s="10">
        <f>IFERROR(VLOOKUP($B$436,$130:$203,MATCH($P439&amp;"/"&amp;N$324,$128:$128,0),FALSE),"")</f>
        <v>41715008</v>
      </c>
      <c r="O439" s="22"/>
      <c r="P439" s="12" t="s">
        <v>48</v>
      </c>
    </row>
    <row r="440" spans="1:17">
      <c r="B440" s="23">
        <f>IFERROR(VLOOKUP($B$436,$130:$203,MATCH($P440&amp;"/"&amp;B$324,$128:$128,0),FALSE),"")</f>
        <v>26270345</v>
      </c>
      <c r="C440" s="23">
        <f>IFERROR(VLOOKUP($B$436,$130:$203,MATCH($P440&amp;"/"&amp;C$324,$128:$128,0),FALSE),"")</f>
        <v>25983507.59</v>
      </c>
      <c r="D440" s="23">
        <f>IFERROR(VLOOKUP($B$436,$130:$203,MATCH($P440&amp;"/"&amp;D$324,$128:$128,0),FALSE),"")</f>
        <v>30149752.34</v>
      </c>
      <c r="E440" s="23">
        <f>IFERROR(VLOOKUP($B$436,$130:$203,MATCH($P440&amp;"/"&amp;E$324,$128:$128,0),FALSE),"")</f>
        <v>33165725.5</v>
      </c>
      <c r="F440" s="23">
        <f>IFERROR(VLOOKUP($B$436,$130:$203,MATCH($P440&amp;"/"&amp;F$324,$128:$128,0),FALSE),"")</f>
        <v>38181843.93</v>
      </c>
      <c r="G440" s="23">
        <f>IFERROR(VLOOKUP($B$436,$130:$203,MATCH($P440&amp;"/"&amp;G$324,$128:$128,0),FALSE),"")</f>
        <v>35822452.640000001</v>
      </c>
      <c r="H440" s="23">
        <f>IFERROR(VLOOKUP($B$436,$130:$203,MATCH($P440&amp;"/"&amp;H$324,$128:$128,0),FALSE),"")</f>
        <v>40462026.130000003</v>
      </c>
      <c r="I440" s="23">
        <f>IFERROR(VLOOKUP($B$436,$130:$203,MATCH($P440&amp;"/"&amp;I$324,$128:$128,0),FALSE),"")</f>
        <v>39784311.549999997</v>
      </c>
      <c r="J440" s="23">
        <f>IFERROR(VLOOKUP($B$436,$130:$203,MATCH($P440&amp;"/"&amp;J$324,$128:$128,0),FALSE),"")</f>
        <v>41319477.560000002</v>
      </c>
      <c r="K440" s="23">
        <f>IFERROR(VLOOKUP($B$436,$130:$203,MATCH($P440&amp;"/"&amp;K$324,$128:$128,0),FALSE),"")</f>
        <v>41205476.350000001</v>
      </c>
      <c r="L440" s="23">
        <f>IFERROR(VLOOKUP($B$436,$130:$203,MATCH($P440&amp;"/"&amp;L$324,$128:$128,0),FALSE),"")</f>
        <v>44584462.159999996</v>
      </c>
      <c r="M440" s="23">
        <f>IFERROR(VLOOKUP($B$436,$130:$203,MATCH($P440&amp;"/"&amp;M$324,$128:$128,0),FALSE),"")</f>
        <v>48817665.240000002</v>
      </c>
      <c r="N440" s="23">
        <f>IFERROR(VLOOKUP($B$436,$130:$203,MATCH($P440&amp;"/"&amp;N$324,$128:$128,0),FALSE),"")</f>
        <v>46073970.289999999</v>
      </c>
      <c r="O440" s="22"/>
      <c r="P440" s="12" t="s">
        <v>54</v>
      </c>
    </row>
    <row r="441" spans="1:17">
      <c r="B441" s="21">
        <f>SUM(B437:B440)</f>
        <v>110791501</v>
      </c>
      <c r="C441" s="21">
        <f t="shared" ref="C441:M441" si="21">SUM(C437:C440)</f>
        <v>102451825.59</v>
      </c>
      <c r="D441" s="21">
        <f t="shared" si="21"/>
        <v>111279605.34</v>
      </c>
      <c r="E441" s="21">
        <f t="shared" si="21"/>
        <v>126437234.5</v>
      </c>
      <c r="F441" s="21">
        <f t="shared" si="21"/>
        <v>141568299.93000001</v>
      </c>
      <c r="G441" s="21">
        <f t="shared" si="21"/>
        <v>142798370.63999999</v>
      </c>
      <c r="H441" s="21">
        <f t="shared" si="21"/>
        <v>149329047.13</v>
      </c>
      <c r="I441" s="21">
        <f t="shared" si="21"/>
        <v>155276440.55000001</v>
      </c>
      <c r="J441" s="21">
        <f t="shared" si="21"/>
        <v>152149866.56</v>
      </c>
      <c r="K441" s="21">
        <f t="shared" si="21"/>
        <v>157721800.34999999</v>
      </c>
      <c r="L441" s="21">
        <f t="shared" si="21"/>
        <v>169855847.16</v>
      </c>
      <c r="M441" s="21">
        <f t="shared" si="21"/>
        <v>180893685.24000001</v>
      </c>
      <c r="N441" s="21">
        <f>IF(N438="",N437*4,IF(N439="",(N438+N437)*2,IF(N440="",((N439+N438+N437)/3)*4,SUM(N437:N440))))</f>
        <v>172890265.28999999</v>
      </c>
      <c r="O441" s="9">
        <f>RATE(M$324-B$324,,-B441,M441)</f>
        <v>4.5577158844459863E-2</v>
      </c>
      <c r="P441" s="12" t="s">
        <v>49</v>
      </c>
    </row>
    <row r="442" spans="1:17" s="170" customFormat="1">
      <c r="A442" s="169"/>
      <c r="B442" s="24"/>
      <c r="C442" s="25">
        <f t="shared" ref="C442:M442" si="22">C441/B441-1</f>
        <v>-7.5273602530215755E-2</v>
      </c>
      <c r="D442" s="25">
        <f t="shared" si="22"/>
        <v>8.6165177625313616E-2</v>
      </c>
      <c r="E442" s="25">
        <f t="shared" si="22"/>
        <v>0.13621210385935401</v>
      </c>
      <c r="F442" s="25">
        <f t="shared" si="22"/>
        <v>0.11967254337566202</v>
      </c>
      <c r="G442" s="25">
        <f t="shared" si="22"/>
        <v>8.6888852278950157E-3</v>
      </c>
      <c r="H442" s="25">
        <f t="shared" si="22"/>
        <v>4.5733550465110628E-2</v>
      </c>
      <c r="I442" s="25">
        <f t="shared" si="22"/>
        <v>3.9827438360484857E-2</v>
      </c>
      <c r="J442" s="25">
        <f t="shared" si="22"/>
        <v>-2.0135533625870505E-2</v>
      </c>
      <c r="K442" s="25">
        <f t="shared" si="22"/>
        <v>3.6621351802518465E-2</v>
      </c>
      <c r="L442" s="25">
        <f t="shared" si="22"/>
        <v>7.6933225356757173E-2</v>
      </c>
      <c r="M442" s="25">
        <f t="shared" si="22"/>
        <v>6.4983562618263324E-2</v>
      </c>
      <c r="N442" s="13">
        <f>N441/M441-1</f>
        <v>-4.4243777439668563E-2</v>
      </c>
      <c r="O442" s="22"/>
      <c r="P442" s="18" t="s">
        <v>55</v>
      </c>
    </row>
    <row r="443" spans="1:17">
      <c r="B443" s="258" t="s">
        <v>1207</v>
      </c>
      <c r="C443" s="259"/>
      <c r="D443" s="259"/>
      <c r="E443" s="259"/>
      <c r="F443" s="259"/>
      <c r="G443" s="259"/>
      <c r="H443" s="259"/>
      <c r="I443" s="259"/>
      <c r="J443" s="259"/>
      <c r="K443" s="259"/>
      <c r="L443" s="259"/>
      <c r="M443" s="259"/>
      <c r="N443" s="260"/>
      <c r="O443" s="9"/>
      <c r="P443" s="12"/>
    </row>
    <row r="444" spans="1:17">
      <c r="B444" s="21">
        <f>IFERROR(VLOOKUP($B$443,$130:$203,MATCH($P444&amp;"/"&amp;B$324,$128:$128,0),FALSE),"")</f>
        <v>28839693</v>
      </c>
      <c r="C444" s="21">
        <f>IFERROR(VLOOKUP($B$443,$130:$203,MATCH($P444&amp;"/"&amp;C$324,$128:$128,0),FALSE),"")</f>
        <v>26483830</v>
      </c>
      <c r="D444" s="21">
        <f>IFERROR(VLOOKUP($B$443,$130:$203,MATCH($P444&amp;"/"&amp;D$324,$128:$128,0),FALSE),"")</f>
        <v>27141414</v>
      </c>
      <c r="E444" s="21">
        <f>IFERROR(VLOOKUP($B$443,$130:$203,MATCH($P444&amp;"/"&amp;E$324,$128:$128,0),FALSE),"")</f>
        <v>31402164</v>
      </c>
      <c r="F444" s="21">
        <f>IFERROR(VLOOKUP($B$443,$130:$203,MATCH($P444&amp;"/"&amp;F$324,$128:$128,0),FALSE),"")</f>
        <v>35435222</v>
      </c>
      <c r="G444" s="21">
        <f>IFERROR(VLOOKUP($B$443,$130:$203,MATCH($P444&amp;"/"&amp;G$324,$128:$128,0),FALSE),"")</f>
        <v>37940001</v>
      </c>
      <c r="H444" s="21">
        <f>IFERROR(VLOOKUP($B$443,$130:$203,MATCH($P444&amp;"/"&amp;H$324,$128:$128,0),FALSE),"")</f>
        <v>36825159</v>
      </c>
      <c r="I444" s="21">
        <f>IFERROR(VLOOKUP($B$443,$130:$203,MATCH($P444&amp;"/"&amp;I$324,$128:$128,0),FALSE),"")</f>
        <v>40744089</v>
      </c>
      <c r="J444" s="21">
        <f>IFERROR(VLOOKUP($B$443,$130:$203,MATCH($P444&amp;"/"&amp;J$324,$128:$128,0),FALSE),"")</f>
        <v>37397704</v>
      </c>
      <c r="K444" s="21">
        <f>IFERROR(VLOOKUP($B$443,$130:$203,MATCH($P444&amp;"/"&amp;K$324,$128:$128,0),FALSE),"")</f>
        <v>39064944</v>
      </c>
      <c r="L444" s="21">
        <f>IFERROR(VLOOKUP($B$443,$130:$203,MATCH($P444&amp;"/"&amp;L$324,$128:$128,0),FALSE),"")</f>
        <v>41289926</v>
      </c>
      <c r="M444" s="21">
        <f>IFERROR(VLOOKUP($B$443,$130:$203,MATCH($P444&amp;"/"&amp;M$324,$128:$128,0),FALSE),"")</f>
        <v>43516543</v>
      </c>
      <c r="N444" s="21">
        <f>IFERROR(VLOOKUP($B$443,$130:$203,MATCH($P444&amp;"/"&amp;N$324,$128:$128,0),FALSE),"")</f>
        <v>43072262</v>
      </c>
      <c r="O444" s="9"/>
      <c r="P444" s="12" t="s">
        <v>46</v>
      </c>
    </row>
    <row r="445" spans="1:17">
      <c r="B445" s="10">
        <f>IFERROR(VLOOKUP($B$443,$130:$203,MATCH($P445&amp;"/"&amp;B$324,$128:$128,0),FALSE),"")</f>
        <v>30289472</v>
      </c>
      <c r="C445" s="10">
        <f>IFERROR(VLOOKUP($B$443,$130:$203,MATCH($P445&amp;"/"&amp;C$324,$128:$128,0),FALSE),"")</f>
        <v>25335212</v>
      </c>
      <c r="D445" s="10">
        <f>IFERROR(VLOOKUP($B$443,$130:$203,MATCH($P445&amp;"/"&amp;D$324,$128:$128,0),FALSE),"")</f>
        <v>26662983</v>
      </c>
      <c r="E445" s="10">
        <f>IFERROR(VLOOKUP($B$443,$130:$203,MATCH($P445&amp;"/"&amp;E$324,$128:$128,0),FALSE),"")</f>
        <v>31324851</v>
      </c>
      <c r="F445" s="10">
        <f>IFERROR(VLOOKUP($B$443,$130:$203,MATCH($P445&amp;"/"&amp;F$324,$128:$128,0),FALSE),"")</f>
        <v>34829714</v>
      </c>
      <c r="G445" s="10">
        <f>IFERROR(VLOOKUP($B$443,$130:$203,MATCH($P445&amp;"/"&amp;G$324,$128:$128,0),FALSE),"")</f>
        <v>36263376</v>
      </c>
      <c r="H445" s="10">
        <f>IFERROR(VLOOKUP($B$443,$130:$203,MATCH($P445&amp;"/"&amp;H$324,$128:$128,0),FALSE),"")</f>
        <v>36845723</v>
      </c>
      <c r="I445" s="10">
        <f>IFERROR(VLOOKUP($B$443,$130:$203,MATCH($P445&amp;"/"&amp;I$324,$128:$128,0),FALSE),"")</f>
        <v>38296296</v>
      </c>
      <c r="J445" s="10">
        <f>IFERROR(VLOOKUP($B$443,$130:$203,MATCH($P445&amp;"/"&amp;J$324,$128:$128,0),FALSE),"")</f>
        <v>36630837</v>
      </c>
      <c r="K445" s="10">
        <f>IFERROR(VLOOKUP($B$443,$130:$203,MATCH($P445&amp;"/"&amp;K$324,$128:$128,0),FALSE),"")</f>
        <v>39250733</v>
      </c>
      <c r="L445" s="10">
        <f>IFERROR(VLOOKUP($B$443,$130:$203,MATCH($P445&amp;"/"&amp;L$324,$128:$128,0),FALSE),"")</f>
        <v>42383625</v>
      </c>
      <c r="M445" s="10">
        <f>IFERROR(VLOOKUP($B$443,$130:$203,MATCH($P445&amp;"/"&amp;M$324,$128:$128,0),FALSE),"")</f>
        <v>44243026</v>
      </c>
      <c r="N445" s="10">
        <f>IFERROR(VLOOKUP($B$443,$130:$203,MATCH($P445&amp;"/"&amp;N$324,$128:$128,0),FALSE),"")</f>
        <v>42542539</v>
      </c>
      <c r="O445" s="9"/>
      <c r="P445" s="12" t="s">
        <v>47</v>
      </c>
    </row>
    <row r="446" spans="1:17">
      <c r="B446" s="10">
        <f>IFERROR(VLOOKUP($B$443,$130:$203,MATCH($P446&amp;"/"&amp;B$324,$128:$128,0),FALSE),"")</f>
        <v>27711363</v>
      </c>
      <c r="C446" s="10">
        <f>IFERROR(VLOOKUP($B$443,$130:$203,MATCH($P446&amp;"/"&amp;C$324,$128:$128,0),FALSE),"")</f>
        <v>25107060</v>
      </c>
      <c r="D446" s="10">
        <f>IFERROR(VLOOKUP($B$443,$130:$203,MATCH($P446&amp;"/"&amp;D$324,$128:$128,0),FALSE),"")</f>
        <v>27792497</v>
      </c>
      <c r="E446" s="10">
        <f>IFERROR(VLOOKUP($B$443,$130:$203,MATCH($P446&amp;"/"&amp;E$324,$128:$128,0),FALSE),"")</f>
        <v>31309298</v>
      </c>
      <c r="F446" s="10">
        <f>IFERROR(VLOOKUP($B$443,$130:$203,MATCH($P446&amp;"/"&amp;F$324,$128:$128,0),FALSE),"")</f>
        <v>34089256</v>
      </c>
      <c r="G446" s="10">
        <f>IFERROR(VLOOKUP($B$443,$130:$203,MATCH($P446&amp;"/"&amp;G$324,$128:$128,0),FALSE),"")</f>
        <v>33788187</v>
      </c>
      <c r="H446" s="10">
        <f>IFERROR(VLOOKUP($B$443,$130:$203,MATCH($P446&amp;"/"&amp;H$324,$128:$128,0),FALSE),"")</f>
        <v>35710881</v>
      </c>
      <c r="I446" s="10">
        <f>IFERROR(VLOOKUP($B$443,$130:$203,MATCH($P446&amp;"/"&amp;I$324,$128:$128,0),FALSE),"")</f>
        <v>37041003</v>
      </c>
      <c r="J446" s="10">
        <f>IFERROR(VLOOKUP($B$443,$130:$203,MATCH($P446&amp;"/"&amp;J$324,$128:$128,0),FALSE),"")</f>
        <v>37228026</v>
      </c>
      <c r="K446" s="10">
        <f>IFERROR(VLOOKUP($B$443,$130:$203,MATCH($P446&amp;"/"&amp;K$324,$128:$128,0),FALSE),"")</f>
        <v>38699722</v>
      </c>
      <c r="L446" s="10">
        <f>IFERROR(VLOOKUP($B$443,$130:$203,MATCH($P446&amp;"/"&amp;L$324,$128:$128,0),FALSE),"")</f>
        <v>42302931</v>
      </c>
      <c r="M446" s="10">
        <f>IFERROR(VLOOKUP($B$443,$130:$203,MATCH($P446&amp;"/"&amp;M$324,$128:$128,0),FALSE),"")</f>
        <v>44895976</v>
      </c>
      <c r="N446" s="10">
        <f>IFERROR(VLOOKUP($B$443,$130:$203,MATCH($P446&amp;"/"&amp;N$324,$128:$128,0),FALSE),"")</f>
        <v>42114742</v>
      </c>
      <c r="O446" s="9"/>
      <c r="P446" s="12" t="s">
        <v>48</v>
      </c>
    </row>
    <row r="447" spans="1:17">
      <c r="B447" s="23">
        <f>IFERROR(VLOOKUP($B$443,$130:$203,MATCH($P447&amp;"/"&amp;B$324,$128:$128,0),FALSE),"")</f>
        <v>26516526</v>
      </c>
      <c r="C447" s="23">
        <f>IFERROR(VLOOKUP($B$443,$130:$203,MATCH($P447&amp;"/"&amp;C$324,$128:$128,0),FALSE),"")</f>
        <v>26213758.989999998</v>
      </c>
      <c r="D447" s="23">
        <f>IFERROR(VLOOKUP($B$443,$130:$203,MATCH($P447&amp;"/"&amp;D$324,$128:$128,0),FALSE),"")</f>
        <v>30361871.940000001</v>
      </c>
      <c r="E447" s="23">
        <f>IFERROR(VLOOKUP($B$443,$130:$203,MATCH($P447&amp;"/"&amp;E$324,$128:$128,0),FALSE),"")</f>
        <v>33389540.629999999</v>
      </c>
      <c r="F447" s="23">
        <f>IFERROR(VLOOKUP($B$443,$130:$203,MATCH($P447&amp;"/"&amp;F$324,$128:$128,0),FALSE),"")</f>
        <v>38327910.799999997</v>
      </c>
      <c r="G447" s="23">
        <f>IFERROR(VLOOKUP($B$443,$130:$203,MATCH($P447&amp;"/"&amp;G$324,$128:$128,0),FALSE),"")</f>
        <v>35981432.219999999</v>
      </c>
      <c r="H447" s="23">
        <f>IFERROR(VLOOKUP($B$443,$130:$203,MATCH($P447&amp;"/"&amp;H$324,$128:$128,0),FALSE),"")</f>
        <v>40647177.310000002</v>
      </c>
      <c r="I447" s="23">
        <f>IFERROR(VLOOKUP($B$443,$130:$203,MATCH($P447&amp;"/"&amp;I$324,$128:$128,0),FALSE),"")</f>
        <v>39933865.609999999</v>
      </c>
      <c r="J447" s="23">
        <f>IFERROR(VLOOKUP($B$443,$130:$203,MATCH($P447&amp;"/"&amp;J$324,$128:$128,0),FALSE),"")</f>
        <v>41461426.700000003</v>
      </c>
      <c r="K447" s="23">
        <f>IFERROR(VLOOKUP($B$443,$130:$203,MATCH($P447&amp;"/"&amp;K$324,$128:$128,0),FALSE),"")</f>
        <v>41456398.25</v>
      </c>
      <c r="L447" s="23">
        <f>IFERROR(VLOOKUP($B$443,$130:$203,MATCH($P447&amp;"/"&amp;L$324,$128:$128,0),FALSE),"")</f>
        <v>44829704.75</v>
      </c>
      <c r="M447" s="23">
        <f>IFERROR(VLOOKUP($B$443,$130:$203,MATCH($P447&amp;"/"&amp;M$324,$128:$128,0),FALSE),"")</f>
        <v>49084639.649999999</v>
      </c>
      <c r="N447" s="23">
        <f>IFERROR(VLOOKUP($B$443,$130:$203,MATCH($P447&amp;"/"&amp;N$324,$128:$128,0),FALSE),"")</f>
        <v>45863526.049999997</v>
      </c>
      <c r="O447" s="9"/>
      <c r="P447" s="12" t="s">
        <v>54</v>
      </c>
    </row>
    <row r="448" spans="1:17">
      <c r="B448" s="23">
        <f>SUM(B444:B447)</f>
        <v>113357054</v>
      </c>
      <c r="C448" s="26">
        <f t="shared" ref="C448:M448" si="23">SUM(C444:C447)</f>
        <v>103139860.98999999</v>
      </c>
      <c r="D448" s="26">
        <f t="shared" si="23"/>
        <v>111958765.94</v>
      </c>
      <c r="E448" s="26">
        <f t="shared" si="23"/>
        <v>127425853.63</v>
      </c>
      <c r="F448" s="26">
        <f t="shared" si="23"/>
        <v>142682102.80000001</v>
      </c>
      <c r="G448" s="26">
        <f t="shared" si="23"/>
        <v>143972996.22</v>
      </c>
      <c r="H448" s="26">
        <f t="shared" si="23"/>
        <v>150028940.31</v>
      </c>
      <c r="I448" s="26">
        <f t="shared" si="23"/>
        <v>156015253.61000001</v>
      </c>
      <c r="J448" s="26">
        <f t="shared" si="23"/>
        <v>152717993.69999999</v>
      </c>
      <c r="K448" s="26">
        <f t="shared" si="23"/>
        <v>158471797.25</v>
      </c>
      <c r="L448" s="26">
        <f t="shared" si="23"/>
        <v>170806186.75</v>
      </c>
      <c r="M448" s="26">
        <f t="shared" si="23"/>
        <v>181740184.65000001</v>
      </c>
      <c r="N448" s="26">
        <f>IF(N445="",N444*4,IF(N446="",(N445+N444)*2,IF(N447="",((N446+N445+N444)/3)*4,SUM(N444:N447))))</f>
        <v>173593069.05000001</v>
      </c>
      <c r="O448" s="9">
        <f>RATE(M$324-B$324,,-B448,M448)</f>
        <v>4.3846364797899516E-2</v>
      </c>
      <c r="P448" s="12" t="s">
        <v>49</v>
      </c>
    </row>
    <row r="449" spans="1:16" s="2" customFormat="1">
      <c r="B449" s="258" t="s">
        <v>839</v>
      </c>
      <c r="C449" s="259"/>
      <c r="D449" s="259"/>
      <c r="E449" s="259"/>
      <c r="F449" s="259"/>
      <c r="G449" s="259"/>
      <c r="H449" s="259"/>
      <c r="I449" s="259"/>
      <c r="J449" s="259"/>
      <c r="K449" s="259"/>
      <c r="L449" s="259"/>
      <c r="M449" s="259"/>
      <c r="N449" s="260"/>
      <c r="O449" s="9"/>
      <c r="P449" s="12"/>
    </row>
    <row r="450" spans="1:16" s="2" customFormat="1">
      <c r="B450" s="10">
        <f t="shared" ref="B450:M453" si="24">B444+B437</f>
        <v>57487637</v>
      </c>
      <c r="C450" s="10">
        <f t="shared" si="24"/>
        <v>52783799</v>
      </c>
      <c r="D450" s="10">
        <f t="shared" si="24"/>
        <v>54106014</v>
      </c>
      <c r="E450" s="10">
        <f t="shared" si="24"/>
        <v>62549784</v>
      </c>
      <c r="F450" s="10">
        <f t="shared" si="24"/>
        <v>70612807</v>
      </c>
      <c r="G450" s="10">
        <f t="shared" si="24"/>
        <v>75431939</v>
      </c>
      <c r="H450" s="10">
        <f t="shared" si="24"/>
        <v>73524567</v>
      </c>
      <c r="I450" s="10">
        <f t="shared" si="24"/>
        <v>81323324</v>
      </c>
      <c r="J450" s="10">
        <f t="shared" si="24"/>
        <v>74649972</v>
      </c>
      <c r="K450" s="10">
        <f t="shared" si="24"/>
        <v>77922964</v>
      </c>
      <c r="L450" s="10">
        <f t="shared" si="24"/>
        <v>82223344</v>
      </c>
      <c r="M450" s="10">
        <f t="shared" si="24"/>
        <v>86778223</v>
      </c>
      <c r="N450" s="10">
        <f>N444+N437</f>
        <v>85917660</v>
      </c>
      <c r="O450" s="9"/>
      <c r="P450" s="12" t="s">
        <v>46</v>
      </c>
    </row>
    <row r="451" spans="1:16" s="2" customFormat="1">
      <c r="B451" s="10">
        <f t="shared" si="24"/>
        <v>58634826</v>
      </c>
      <c r="C451" s="10">
        <f t="shared" si="24"/>
        <v>50532861</v>
      </c>
      <c r="D451" s="10">
        <f t="shared" si="24"/>
        <v>53186068</v>
      </c>
      <c r="E451" s="10">
        <f t="shared" si="24"/>
        <v>62434957</v>
      </c>
      <c r="F451" s="10">
        <f t="shared" si="24"/>
        <v>69317400</v>
      </c>
      <c r="G451" s="10">
        <f t="shared" si="24"/>
        <v>72270835</v>
      </c>
      <c r="H451" s="10">
        <f t="shared" si="24"/>
        <v>73523450</v>
      </c>
      <c r="I451" s="10">
        <f t="shared" si="24"/>
        <v>76430982</v>
      </c>
      <c r="J451" s="10">
        <f t="shared" si="24"/>
        <v>73113242</v>
      </c>
      <c r="K451" s="10">
        <f t="shared" si="24"/>
        <v>78329272</v>
      </c>
      <c r="L451" s="10">
        <f t="shared" si="24"/>
        <v>84611584</v>
      </c>
      <c r="M451" s="10">
        <f t="shared" si="24"/>
        <v>88324451</v>
      </c>
      <c r="N451" s="10">
        <f>N445+N438</f>
        <v>84798428</v>
      </c>
      <c r="O451" s="9"/>
      <c r="P451" s="12" t="s">
        <v>47</v>
      </c>
    </row>
    <row r="452" spans="1:16" s="2" customFormat="1">
      <c r="B452" s="10">
        <f t="shared" si="24"/>
        <v>55239221</v>
      </c>
      <c r="C452" s="10">
        <f t="shared" si="24"/>
        <v>50077760</v>
      </c>
      <c r="D452" s="10">
        <f t="shared" si="24"/>
        <v>55434665</v>
      </c>
      <c r="E452" s="10">
        <f t="shared" si="24"/>
        <v>62323081</v>
      </c>
      <c r="F452" s="10">
        <f t="shared" si="24"/>
        <v>67810441</v>
      </c>
      <c r="G452" s="10">
        <f t="shared" si="24"/>
        <v>67264708</v>
      </c>
      <c r="H452" s="10">
        <f t="shared" si="24"/>
        <v>71200767</v>
      </c>
      <c r="I452" s="10">
        <f t="shared" si="24"/>
        <v>73819211</v>
      </c>
      <c r="J452" s="10">
        <f t="shared" si="24"/>
        <v>74323742</v>
      </c>
      <c r="K452" s="10">
        <f t="shared" si="24"/>
        <v>77279487</v>
      </c>
      <c r="L452" s="10">
        <f t="shared" si="24"/>
        <v>84412939</v>
      </c>
      <c r="M452" s="10">
        <f t="shared" si="24"/>
        <v>89628891</v>
      </c>
      <c r="N452" s="10" t="str">
        <f>IFERROR(VLOOKUP($B$405,$131:$202,MATCH($P452&amp;"/"&amp;N$315,$129:$129,0),FALSE),"")</f>
        <v/>
      </c>
      <c r="O452" s="9"/>
      <c r="P452" s="12" t="s">
        <v>48</v>
      </c>
    </row>
    <row r="453" spans="1:16" s="2" customFormat="1">
      <c r="B453" s="10">
        <f t="shared" si="24"/>
        <v>52786871</v>
      </c>
      <c r="C453" s="10">
        <f t="shared" si="24"/>
        <v>52197266.579999998</v>
      </c>
      <c r="D453" s="10">
        <f t="shared" si="24"/>
        <v>60511624.280000001</v>
      </c>
      <c r="E453" s="10">
        <f t="shared" si="24"/>
        <v>66555266.129999995</v>
      </c>
      <c r="F453" s="10">
        <f t="shared" si="24"/>
        <v>76509754.729999989</v>
      </c>
      <c r="G453" s="10">
        <f t="shared" si="24"/>
        <v>71803884.859999999</v>
      </c>
      <c r="H453" s="10">
        <f t="shared" si="24"/>
        <v>81109203.439999998</v>
      </c>
      <c r="I453" s="10">
        <f t="shared" si="24"/>
        <v>79718177.159999996</v>
      </c>
      <c r="J453" s="10">
        <f t="shared" si="24"/>
        <v>82780904.260000005</v>
      </c>
      <c r="K453" s="10">
        <f t="shared" si="24"/>
        <v>82661874.599999994</v>
      </c>
      <c r="L453" s="10">
        <f t="shared" si="24"/>
        <v>89414166.909999996</v>
      </c>
      <c r="M453" s="10">
        <f t="shared" si="24"/>
        <v>97902304.890000001</v>
      </c>
      <c r="N453" s="10" t="str">
        <f>IFERROR(VLOOKUP($B$405,$131:$202,MATCH($P453&amp;"/"&amp;N$315,$129:$129,0),FALSE),"")</f>
        <v/>
      </c>
      <c r="O453" s="9"/>
      <c r="P453" s="12" t="s">
        <v>54</v>
      </c>
    </row>
    <row r="454" spans="1:16" s="2" customFormat="1">
      <c r="B454" s="31">
        <f t="shared" ref="B454:M454" si="25">SUM(B450:B453)</f>
        <v>224148555</v>
      </c>
      <c r="C454" s="31">
        <f t="shared" si="25"/>
        <v>205591686.57999998</v>
      </c>
      <c r="D454" s="31">
        <f t="shared" si="25"/>
        <v>223238371.28</v>
      </c>
      <c r="E454" s="31">
        <f t="shared" si="25"/>
        <v>253863088.13</v>
      </c>
      <c r="F454" s="31">
        <f t="shared" si="25"/>
        <v>284250402.73000002</v>
      </c>
      <c r="G454" s="31">
        <f t="shared" si="25"/>
        <v>286771366.86000001</v>
      </c>
      <c r="H454" s="31">
        <f t="shared" si="25"/>
        <v>299357987.44</v>
      </c>
      <c r="I454" s="31">
        <f t="shared" si="25"/>
        <v>311291694.15999997</v>
      </c>
      <c r="J454" s="31">
        <f t="shared" si="25"/>
        <v>304867860.25999999</v>
      </c>
      <c r="K454" s="31">
        <f t="shared" si="25"/>
        <v>316193597.60000002</v>
      </c>
      <c r="L454" s="31">
        <f t="shared" si="25"/>
        <v>340662033.90999997</v>
      </c>
      <c r="M454" s="31">
        <f t="shared" si="25"/>
        <v>362633869.88999999</v>
      </c>
      <c r="N454" s="31">
        <f>IF(N451="",N450*4,IF(N452="",(N451+N450)*2,IF(N453="",((N452+N451+N450)/3)*4,SUM(N450:N453))))</f>
        <v>341432176</v>
      </c>
      <c r="O454" s="9">
        <f>RATE(M$324-B$324,,-B454,M454)</f>
        <v>4.4705440706407917E-2</v>
      </c>
      <c r="P454" s="12" t="s">
        <v>49</v>
      </c>
    </row>
    <row r="455" spans="1:16">
      <c r="B455" s="264" t="s">
        <v>56</v>
      </c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6"/>
      <c r="O455" s="9"/>
      <c r="P455" s="12"/>
    </row>
    <row r="456" spans="1:16">
      <c r="B456" s="267" t="s">
        <v>1043</v>
      </c>
      <c r="C456" s="268"/>
      <c r="D456" s="268"/>
      <c r="E456" s="268"/>
      <c r="F456" s="268"/>
      <c r="G456" s="268"/>
      <c r="H456" s="268"/>
      <c r="I456" s="268"/>
      <c r="J456" s="268"/>
      <c r="K456" s="268"/>
      <c r="L456" s="268"/>
      <c r="M456" s="268"/>
      <c r="N456" s="269"/>
      <c r="O456" s="9"/>
      <c r="P456" s="12"/>
    </row>
    <row r="457" spans="1:16">
      <c r="B457" s="21">
        <f>IFERROR(VLOOKUP($B$456,$130:$203,MATCH($P457&amp;"/"&amp;B$324,$128:$128,0),FALSE),"")</f>
        <v>18398899</v>
      </c>
      <c r="C457" s="21">
        <f>IFERROR(VLOOKUP($B$456,$130:$203,MATCH($P457&amp;"/"&amp;C$324,$128:$128,0),FALSE),"")</f>
        <v>17035536</v>
      </c>
      <c r="D457" s="21">
        <f>IFERROR(VLOOKUP($B$456,$130:$203,MATCH($P457&amp;"/"&amp;D$324,$128:$128,0),FALSE),"")</f>
        <v>16792153</v>
      </c>
      <c r="E457" s="21">
        <f>IFERROR(VLOOKUP($B$456,$130:$203,MATCH($P457&amp;"/"&amp;E$324,$128:$128,0),FALSE),"")</f>
        <v>18781280</v>
      </c>
      <c r="F457" s="21">
        <f>IFERROR(VLOOKUP($B$456,$130:$203,MATCH($P457&amp;"/"&amp;F$324,$128:$128,0),FALSE),"")</f>
        <v>20914973</v>
      </c>
      <c r="G457" s="21">
        <f>IFERROR(VLOOKUP($B$456,$130:$203,MATCH($P457&amp;"/"&amp;G$324,$128:$128,0),FALSE),"")</f>
        <v>22151410</v>
      </c>
      <c r="H457" s="21">
        <f>IFERROR(VLOOKUP($B$456,$130:$203,MATCH($P457&amp;"/"&amp;H$324,$128:$128,0),FALSE),"")</f>
        <v>20713338</v>
      </c>
      <c r="I457" s="21">
        <f>IFERROR(VLOOKUP($B$456,$130:$203,MATCH($P457&amp;"/"&amp;I$324,$128:$128,0),FALSE),"")</f>
        <v>23439396</v>
      </c>
      <c r="J457" s="21">
        <f>IFERROR(VLOOKUP($B$456,$130:$203,MATCH($P457&amp;"/"&amp;J$324,$128:$128,0),FALSE),"")</f>
        <v>19720665</v>
      </c>
      <c r="K457" s="21">
        <f>IFERROR(VLOOKUP($B$456,$130:$203,MATCH($P457&amp;"/"&amp;K$324,$128:$128,0),FALSE),"")</f>
        <v>23091467</v>
      </c>
      <c r="L457" s="21">
        <f>IFERROR(VLOOKUP($B$456,$130:$203,MATCH($P457&amp;"/"&amp;L$324,$128:$128,0),FALSE),"")</f>
        <v>23718485</v>
      </c>
      <c r="M457" s="21">
        <f>IFERROR(VLOOKUP($B$456,$130:$203,MATCH($P457&amp;"/"&amp;M$324,$128:$128,0),FALSE),"")</f>
        <v>26975846</v>
      </c>
      <c r="N457" s="21">
        <f>IFERROR(VLOOKUP($B$456,$130:$203,MATCH($P457&amp;"/"&amp;N$324,$128:$128,0),FALSE),"")</f>
        <v>26757027</v>
      </c>
      <c r="O457" s="9"/>
      <c r="P457" s="12" t="s">
        <v>46</v>
      </c>
    </row>
    <row r="458" spans="1:16">
      <c r="B458" s="10">
        <f>IFERROR(VLOOKUP($B$456,$130:$203,MATCH($P458&amp;"/"&amp;B$324,$128:$128,0),FALSE),"")</f>
        <v>18406264</v>
      </c>
      <c r="C458" s="10">
        <f>IFERROR(VLOOKUP($B$456,$130:$203,MATCH($P458&amp;"/"&amp;C$324,$128:$128,0),FALSE),"")</f>
        <v>16468749</v>
      </c>
      <c r="D458" s="10">
        <f>IFERROR(VLOOKUP($B$456,$130:$203,MATCH($P458&amp;"/"&amp;D$324,$128:$128,0),FALSE),"")</f>
        <v>16215506</v>
      </c>
      <c r="E458" s="10">
        <f>IFERROR(VLOOKUP($B$456,$130:$203,MATCH($P458&amp;"/"&amp;E$324,$128:$128,0),FALSE),"")</f>
        <v>18935652</v>
      </c>
      <c r="F458" s="10">
        <f>IFERROR(VLOOKUP($B$456,$130:$203,MATCH($P458&amp;"/"&amp;F$324,$128:$128,0),FALSE),"")</f>
        <v>20196214</v>
      </c>
      <c r="G458" s="10">
        <f>IFERROR(VLOOKUP($B$456,$130:$203,MATCH($P458&amp;"/"&amp;G$324,$128:$128,0),FALSE),"")</f>
        <v>20927121</v>
      </c>
      <c r="H458" s="10">
        <f>IFERROR(VLOOKUP($B$456,$130:$203,MATCH($P458&amp;"/"&amp;H$324,$128:$128,0),FALSE),"")</f>
        <v>20588163</v>
      </c>
      <c r="I458" s="10">
        <f>IFERROR(VLOOKUP($B$456,$130:$203,MATCH($P458&amp;"/"&amp;I$324,$128:$128,0),FALSE),"")</f>
        <v>20568941</v>
      </c>
      <c r="J458" s="10">
        <f>IFERROR(VLOOKUP($B$456,$130:$203,MATCH($P458&amp;"/"&amp;J$324,$128:$128,0),FALSE),"")</f>
        <v>17423563</v>
      </c>
      <c r="K458" s="10">
        <f>IFERROR(VLOOKUP($B$456,$130:$203,MATCH($P458&amp;"/"&amp;K$324,$128:$128,0),FALSE),"")</f>
        <v>22534844</v>
      </c>
      <c r="L458" s="10">
        <f>IFERROR(VLOOKUP($B$456,$130:$203,MATCH($P458&amp;"/"&amp;L$324,$128:$128,0),FALSE),"")</f>
        <v>25299374</v>
      </c>
      <c r="M458" s="10">
        <f>IFERROR(VLOOKUP($B$456,$130:$203,MATCH($P458&amp;"/"&amp;M$324,$128:$128,0),FALSE),"")</f>
        <v>26878981</v>
      </c>
      <c r="N458" s="10">
        <f>IFERROR(VLOOKUP($B$456,$130:$203,MATCH($P458&amp;"/"&amp;N$324,$128:$128,0),FALSE),"")</f>
        <v>26767296</v>
      </c>
      <c r="O458" s="9"/>
      <c r="P458" s="12" t="s">
        <v>47</v>
      </c>
    </row>
    <row r="459" spans="1:16">
      <c r="B459" s="10">
        <f>IFERROR(VLOOKUP($B$456,$130:$203,MATCH($P459&amp;"/"&amp;B$324,$128:$128,0),FALSE),"")</f>
        <v>18067541</v>
      </c>
      <c r="C459" s="10">
        <f>IFERROR(VLOOKUP($B$456,$130:$203,MATCH($P459&amp;"/"&amp;C$324,$128:$128,0),FALSE),"")</f>
        <v>16297856</v>
      </c>
      <c r="D459" s="10">
        <f>IFERROR(VLOOKUP($B$456,$130:$203,MATCH($P459&amp;"/"&amp;D$324,$128:$128,0),FALSE),"")</f>
        <v>17179718</v>
      </c>
      <c r="E459" s="10">
        <f>IFERROR(VLOOKUP($B$456,$130:$203,MATCH($P459&amp;"/"&amp;E$324,$128:$128,0),FALSE),"")</f>
        <v>18597484</v>
      </c>
      <c r="F459" s="10">
        <f>IFERROR(VLOOKUP($B$456,$130:$203,MATCH($P459&amp;"/"&amp;F$324,$128:$128,0),FALSE),"")</f>
        <v>19501216</v>
      </c>
      <c r="G459" s="10">
        <f>IFERROR(VLOOKUP($B$456,$130:$203,MATCH($P459&amp;"/"&amp;G$324,$128:$128,0),FALSE),"")</f>
        <v>18530756</v>
      </c>
      <c r="H459" s="10">
        <f>IFERROR(VLOOKUP($B$456,$130:$203,MATCH($P459&amp;"/"&amp;H$324,$128:$128,0),FALSE),"")</f>
        <v>19413036</v>
      </c>
      <c r="I459" s="10">
        <f>IFERROR(VLOOKUP($B$456,$130:$203,MATCH($P459&amp;"/"&amp;I$324,$128:$128,0),FALSE),"")</f>
        <v>20398847</v>
      </c>
      <c r="J459" s="10">
        <f>IFERROR(VLOOKUP($B$456,$130:$203,MATCH($P459&amp;"/"&amp;J$324,$128:$128,0),FALSE),"")</f>
        <v>20768335</v>
      </c>
      <c r="K459" s="10">
        <f>IFERROR(VLOOKUP($B$456,$130:$203,MATCH($P459&amp;"/"&amp;K$324,$128:$128,0),FALSE),"")</f>
        <v>22080239</v>
      </c>
      <c r="L459" s="10">
        <f>IFERROR(VLOOKUP($B$456,$130:$203,MATCH($P459&amp;"/"&amp;L$324,$128:$128,0),FALSE),"")</f>
        <v>26023392</v>
      </c>
      <c r="M459" s="10">
        <f>IFERROR(VLOOKUP($B$456,$130:$203,MATCH($P459&amp;"/"&amp;M$324,$128:$128,0),FALSE),"")</f>
        <v>26636611</v>
      </c>
      <c r="N459" s="10">
        <f>IFERROR(VLOOKUP($B$456,$130:$203,MATCH($P459&amp;"/"&amp;N$324,$128:$128,0),FALSE),"")</f>
        <v>26527521</v>
      </c>
      <c r="O459" s="9"/>
      <c r="P459" s="12" t="s">
        <v>48</v>
      </c>
    </row>
    <row r="460" spans="1:16">
      <c r="B460" s="23">
        <f>IFERROR(VLOOKUP($B$456,$130:$203,MATCH($P460&amp;"/"&amp;B$324,$128:$128,0),FALSE),"")</f>
        <v>17166139</v>
      </c>
      <c r="C460" s="23">
        <f>IFERROR(VLOOKUP($B$456,$130:$203,MATCH($P460&amp;"/"&amp;C$324,$128:$128,0),FALSE),"")</f>
        <v>16513579.369999999</v>
      </c>
      <c r="D460" s="23">
        <f>IFERROR(VLOOKUP($B$456,$130:$203,MATCH($P460&amp;"/"&amp;D$324,$128:$128,0),FALSE),"")</f>
        <v>18515188.699999999</v>
      </c>
      <c r="E460" s="23">
        <f>IFERROR(VLOOKUP($B$456,$130:$203,MATCH($P460&amp;"/"&amp;E$324,$128:$128,0),FALSE),"")</f>
        <v>19905534.370000001</v>
      </c>
      <c r="F460" s="23">
        <f>IFERROR(VLOOKUP($B$456,$130:$203,MATCH($P460&amp;"/"&amp;F$324,$128:$128,0),FALSE),"")</f>
        <v>23357566.670000002</v>
      </c>
      <c r="G460" s="23">
        <f>IFERROR(VLOOKUP($B$456,$130:$203,MATCH($P460&amp;"/"&amp;G$324,$128:$128,0),FALSE),"")</f>
        <v>19547421.640000001</v>
      </c>
      <c r="H460" s="23">
        <f>IFERROR(VLOOKUP($B$456,$130:$203,MATCH($P460&amp;"/"&amp;H$324,$128:$128,0),FALSE),"")</f>
        <v>22833733.23</v>
      </c>
      <c r="I460" s="23">
        <f>IFERROR(VLOOKUP($B$456,$130:$203,MATCH($P460&amp;"/"&amp;I$324,$128:$128,0),FALSE),"")</f>
        <v>20411829.379999999</v>
      </c>
      <c r="J460" s="23">
        <f>IFERROR(VLOOKUP($B$456,$130:$203,MATCH($P460&amp;"/"&amp;J$324,$128:$128,0),FALSE),"")</f>
        <v>25079321.23</v>
      </c>
      <c r="K460" s="23">
        <f>IFERROR(VLOOKUP($B$456,$130:$203,MATCH($P460&amp;"/"&amp;K$324,$128:$128,0),FALSE),"")</f>
        <v>24552089.09</v>
      </c>
      <c r="L460" s="23">
        <f>IFERROR(VLOOKUP($B$456,$130:$203,MATCH($P460&amp;"/"&amp;L$324,$128:$128,0),FALSE),"")</f>
        <v>28414437.789999999</v>
      </c>
      <c r="M460" s="23">
        <f>IFERROR(VLOOKUP($B$456,$130:$203,MATCH($P460&amp;"/"&amp;M$324,$128:$128,0),FALSE),"")</f>
        <v>31408005.809999999</v>
      </c>
      <c r="N460" s="23">
        <f>IFERROR(VLOOKUP($B$456,$130:$203,MATCH($P460&amp;"/"&amp;N$324,$128:$128,0),FALSE),"")</f>
        <v>30796478.789999999</v>
      </c>
      <c r="O460" s="9"/>
      <c r="P460" s="12" t="s">
        <v>54</v>
      </c>
    </row>
    <row r="461" spans="1:16">
      <c r="B461" s="23">
        <f>SUM(B457:B460)</f>
        <v>72038843</v>
      </c>
      <c r="C461" s="23">
        <f t="shared" ref="C461:M461" si="26">SUM(C457:C460)</f>
        <v>66315720.369999997</v>
      </c>
      <c r="D461" s="23">
        <f t="shared" si="26"/>
        <v>68702565.700000003</v>
      </c>
      <c r="E461" s="23">
        <f t="shared" si="26"/>
        <v>76219950.370000005</v>
      </c>
      <c r="F461" s="23">
        <f t="shared" si="26"/>
        <v>83969969.670000002</v>
      </c>
      <c r="G461" s="23">
        <f t="shared" si="26"/>
        <v>81156708.640000001</v>
      </c>
      <c r="H461" s="23">
        <f t="shared" si="26"/>
        <v>83548270.230000004</v>
      </c>
      <c r="I461" s="23">
        <f t="shared" si="26"/>
        <v>84819013.379999995</v>
      </c>
      <c r="J461" s="23">
        <f t="shared" si="26"/>
        <v>82991884.230000004</v>
      </c>
      <c r="K461" s="23">
        <f t="shared" si="26"/>
        <v>92258639.090000004</v>
      </c>
      <c r="L461" s="23">
        <f t="shared" si="26"/>
        <v>103455688.78999999</v>
      </c>
      <c r="M461" s="23">
        <f t="shared" si="26"/>
        <v>111899443.81</v>
      </c>
      <c r="N461" s="23">
        <f>IF(N458="",N457*4,IF(N459="",(N458+N457)*2,IF(N460="",((N459+N458+N457)/3)*4,SUM(N457:N460))))</f>
        <v>110848322.78999999</v>
      </c>
      <c r="O461" s="9">
        <f>RATE(M$324-B$324,,-B461,M461)</f>
        <v>4.0848166958959056E-2</v>
      </c>
      <c r="P461" s="12" t="s">
        <v>49</v>
      </c>
    </row>
    <row r="462" spans="1:16">
      <c r="B462" s="27">
        <f>B461/B$441</f>
        <v>0.65021993880198448</v>
      </c>
      <c r="C462" s="28">
        <f>C461/C$441</f>
        <v>0.64728685885391257</v>
      </c>
      <c r="D462" s="28">
        <f t="shared" ref="D462:N462" si="27">D461/D$441</f>
        <v>0.61738685619964651</v>
      </c>
      <c r="E462" s="28">
        <f t="shared" si="27"/>
        <v>0.6028283572589529</v>
      </c>
      <c r="F462" s="28">
        <f t="shared" si="27"/>
        <v>0.59314104719432159</v>
      </c>
      <c r="G462" s="28">
        <f t="shared" si="27"/>
        <v>0.56833077489797901</v>
      </c>
      <c r="H462" s="28">
        <f t="shared" si="27"/>
        <v>0.55949108251702806</v>
      </c>
      <c r="I462" s="28">
        <f t="shared" si="27"/>
        <v>0.54624521968410089</v>
      </c>
      <c r="J462" s="28">
        <f t="shared" si="27"/>
        <v>0.54546143290419724</v>
      </c>
      <c r="K462" s="28">
        <f t="shared" si="27"/>
        <v>0.5849453841210861</v>
      </c>
      <c r="L462" s="28">
        <f t="shared" si="27"/>
        <v>0.60907934887014692</v>
      </c>
      <c r="M462" s="28">
        <f t="shared" si="27"/>
        <v>0.61859231659489844</v>
      </c>
      <c r="N462" s="29">
        <f t="shared" si="27"/>
        <v>0.64114843368460883</v>
      </c>
      <c r="O462" s="9">
        <f>RATE(M$324-B$324,,-B462,M462)</f>
        <v>-4.5228530916752085E-3</v>
      </c>
      <c r="P462" s="14" t="s">
        <v>50</v>
      </c>
    </row>
    <row r="463" spans="1:16" s="170" customFormat="1">
      <c r="A463" s="169"/>
      <c r="B463" s="24"/>
      <c r="C463" s="13">
        <f t="shared" ref="C463:M463" si="28">C461/B461-1</f>
        <v>-7.9444954855813044E-2</v>
      </c>
      <c r="D463" s="13">
        <f t="shared" si="28"/>
        <v>3.5992149624295866E-2</v>
      </c>
      <c r="E463" s="13">
        <f t="shared" si="28"/>
        <v>0.10941927122235562</v>
      </c>
      <c r="F463" s="13">
        <f t="shared" si="28"/>
        <v>0.10167966867438927</v>
      </c>
      <c r="G463" s="13">
        <f t="shared" si="28"/>
        <v>-3.3503180256656662E-2</v>
      </c>
      <c r="H463" s="13">
        <f t="shared" si="28"/>
        <v>2.9468439887189612E-2</v>
      </c>
      <c r="I463" s="13">
        <f t="shared" si="28"/>
        <v>1.5209688321514703E-2</v>
      </c>
      <c r="J463" s="13">
        <f t="shared" si="28"/>
        <v>-2.1541504400837796E-2</v>
      </c>
      <c r="K463" s="13">
        <f t="shared" si="28"/>
        <v>0.11165856693069554</v>
      </c>
      <c r="L463" s="13">
        <f t="shared" si="28"/>
        <v>0.12136586676806549</v>
      </c>
      <c r="M463" s="13">
        <f t="shared" si="28"/>
        <v>8.1617116649231436E-2</v>
      </c>
      <c r="N463" s="13">
        <f>N461/M461-1</f>
        <v>-9.3934427572738288E-3</v>
      </c>
      <c r="O463" s="22"/>
      <c r="P463" s="18" t="s">
        <v>55</v>
      </c>
    </row>
    <row r="464" spans="1:16">
      <c r="B464" s="246" t="s">
        <v>57</v>
      </c>
      <c r="C464" s="247"/>
      <c r="D464" s="247"/>
      <c r="E464" s="247"/>
      <c r="F464" s="247"/>
      <c r="G464" s="247"/>
      <c r="H464" s="247"/>
      <c r="I464" s="247"/>
      <c r="J464" s="247"/>
      <c r="K464" s="247"/>
      <c r="L464" s="247"/>
      <c r="M464" s="247"/>
      <c r="N464" s="248"/>
      <c r="O464" s="9"/>
      <c r="P464" s="12"/>
    </row>
    <row r="465" spans="1:16">
      <c r="B465" s="21">
        <f t="shared" ref="B465:N469" si="29">IFERROR(B437-B457,"")</f>
        <v>10249045</v>
      </c>
      <c r="C465" s="21">
        <f t="shared" si="29"/>
        <v>9264433</v>
      </c>
      <c r="D465" s="21">
        <f t="shared" si="29"/>
        <v>10172447</v>
      </c>
      <c r="E465" s="21">
        <f t="shared" si="29"/>
        <v>12366340</v>
      </c>
      <c r="F465" s="21">
        <f t="shared" si="29"/>
        <v>14262612</v>
      </c>
      <c r="G465" s="21">
        <f t="shared" si="29"/>
        <v>15340528</v>
      </c>
      <c r="H465" s="21">
        <f t="shared" si="29"/>
        <v>15986070</v>
      </c>
      <c r="I465" s="21">
        <f t="shared" si="29"/>
        <v>17139839</v>
      </c>
      <c r="J465" s="21">
        <f t="shared" si="29"/>
        <v>17531603</v>
      </c>
      <c r="K465" s="21">
        <f t="shared" si="29"/>
        <v>15766553</v>
      </c>
      <c r="L465" s="21">
        <f t="shared" si="29"/>
        <v>17214933</v>
      </c>
      <c r="M465" s="21">
        <f t="shared" si="29"/>
        <v>16285834</v>
      </c>
      <c r="N465" s="21">
        <f t="shared" si="29"/>
        <v>16088371</v>
      </c>
      <c r="O465" s="9"/>
      <c r="P465" s="12" t="s">
        <v>46</v>
      </c>
    </row>
    <row r="466" spans="1:16">
      <c r="B466" s="10">
        <f t="shared" si="29"/>
        <v>9939090</v>
      </c>
      <c r="C466" s="10">
        <f t="shared" si="29"/>
        <v>8728900</v>
      </c>
      <c r="D466" s="10">
        <f t="shared" si="29"/>
        <v>10307579</v>
      </c>
      <c r="E466" s="10">
        <f t="shared" si="29"/>
        <v>12174454</v>
      </c>
      <c r="F466" s="10">
        <f t="shared" si="29"/>
        <v>14291472</v>
      </c>
      <c r="G466" s="10">
        <f t="shared" si="29"/>
        <v>15080338</v>
      </c>
      <c r="H466" s="10">
        <f t="shared" si="29"/>
        <v>16089564</v>
      </c>
      <c r="I466" s="10">
        <f t="shared" si="29"/>
        <v>17565745</v>
      </c>
      <c r="J466" s="10">
        <f t="shared" si="29"/>
        <v>19058842</v>
      </c>
      <c r="K466" s="10">
        <f t="shared" si="29"/>
        <v>16543695</v>
      </c>
      <c r="L466" s="10">
        <f t="shared" si="29"/>
        <v>16928585</v>
      </c>
      <c r="M466" s="10">
        <f t="shared" si="29"/>
        <v>17202444</v>
      </c>
      <c r="N466" s="10">
        <f t="shared" si="29"/>
        <v>15488593</v>
      </c>
      <c r="O466" s="9"/>
      <c r="P466" s="12" t="s">
        <v>47</v>
      </c>
    </row>
    <row r="467" spans="1:16">
      <c r="B467" s="10">
        <f t="shared" si="29"/>
        <v>9460317</v>
      </c>
      <c r="C467" s="10">
        <f t="shared" si="29"/>
        <v>8672844</v>
      </c>
      <c r="D467" s="10">
        <f t="shared" si="29"/>
        <v>10462450</v>
      </c>
      <c r="E467" s="10">
        <f t="shared" si="29"/>
        <v>12416299</v>
      </c>
      <c r="F467" s="10">
        <f t="shared" si="29"/>
        <v>14219969</v>
      </c>
      <c r="G467" s="10">
        <f t="shared" si="29"/>
        <v>14945765</v>
      </c>
      <c r="H467" s="10">
        <f t="shared" si="29"/>
        <v>16076850</v>
      </c>
      <c r="I467" s="10">
        <f t="shared" si="29"/>
        <v>16379361</v>
      </c>
      <c r="J467" s="10">
        <f t="shared" si="29"/>
        <v>16327381</v>
      </c>
      <c r="K467" s="10">
        <f t="shared" si="29"/>
        <v>16499526</v>
      </c>
      <c r="L467" s="10">
        <f t="shared" si="29"/>
        <v>16086616</v>
      </c>
      <c r="M467" s="10">
        <f t="shared" si="29"/>
        <v>18096304</v>
      </c>
      <c r="N467" s="10">
        <f t="shared" si="29"/>
        <v>15187487</v>
      </c>
      <c r="O467" s="9"/>
      <c r="P467" s="12" t="s">
        <v>48</v>
      </c>
    </row>
    <row r="468" spans="1:16">
      <c r="B468" s="23">
        <f t="shared" si="29"/>
        <v>9104206</v>
      </c>
      <c r="C468" s="23">
        <f t="shared" si="29"/>
        <v>9469928.2200000007</v>
      </c>
      <c r="D468" s="23">
        <f t="shared" si="29"/>
        <v>11634563.640000001</v>
      </c>
      <c r="E468" s="23">
        <f t="shared" si="29"/>
        <v>13260191.129999999</v>
      </c>
      <c r="F468" s="23">
        <f t="shared" si="29"/>
        <v>14824277.259999998</v>
      </c>
      <c r="G468" s="23">
        <f t="shared" si="29"/>
        <v>16275031</v>
      </c>
      <c r="H468" s="23">
        <f t="shared" si="29"/>
        <v>17628292.900000002</v>
      </c>
      <c r="I468" s="23">
        <f t="shared" si="29"/>
        <v>19372482.169999998</v>
      </c>
      <c r="J468" s="23">
        <f t="shared" si="29"/>
        <v>16240156.330000002</v>
      </c>
      <c r="K468" s="23">
        <f t="shared" si="29"/>
        <v>16653387.260000002</v>
      </c>
      <c r="L468" s="23">
        <f t="shared" si="29"/>
        <v>16170024.369999997</v>
      </c>
      <c r="M468" s="23">
        <f t="shared" si="29"/>
        <v>17409659.430000003</v>
      </c>
      <c r="N468" s="23">
        <f t="shared" si="29"/>
        <v>15277491.5</v>
      </c>
      <c r="O468" s="9"/>
      <c r="P468" s="12" t="s">
        <v>54</v>
      </c>
    </row>
    <row r="469" spans="1:16">
      <c r="B469" s="21">
        <f t="shared" si="29"/>
        <v>38752658</v>
      </c>
      <c r="C469" s="21">
        <f t="shared" si="29"/>
        <v>36136105.220000006</v>
      </c>
      <c r="D469" s="21">
        <f t="shared" si="29"/>
        <v>42577039.640000001</v>
      </c>
      <c r="E469" s="21">
        <f t="shared" si="29"/>
        <v>50217284.129999995</v>
      </c>
      <c r="F469" s="21">
        <f t="shared" si="29"/>
        <v>57598330.260000005</v>
      </c>
      <c r="G469" s="21">
        <f t="shared" si="29"/>
        <v>61641661.999999985</v>
      </c>
      <c r="H469" s="21">
        <f t="shared" si="29"/>
        <v>65780776.899999991</v>
      </c>
      <c r="I469" s="21">
        <f t="shared" si="29"/>
        <v>70457427.170000017</v>
      </c>
      <c r="J469" s="21">
        <f t="shared" si="29"/>
        <v>69157982.329999998</v>
      </c>
      <c r="K469" s="21">
        <f t="shared" si="29"/>
        <v>65463161.25999999</v>
      </c>
      <c r="L469" s="21">
        <f t="shared" si="29"/>
        <v>66400158.370000005</v>
      </c>
      <c r="M469" s="21">
        <f t="shared" si="29"/>
        <v>68994241.430000007</v>
      </c>
      <c r="N469" s="21">
        <f t="shared" si="29"/>
        <v>62041942.5</v>
      </c>
      <c r="O469" s="9">
        <f>RATE(M$324-B$324,,-B469,M469)</f>
        <v>5.3837767897310679E-2</v>
      </c>
      <c r="P469" s="12" t="s">
        <v>49</v>
      </c>
    </row>
    <row r="470" spans="1:16">
      <c r="B470" s="13">
        <f t="shared" ref="B470:N470" si="30">B469/B$441</f>
        <v>0.34978006119801552</v>
      </c>
      <c r="C470" s="13">
        <f t="shared" si="30"/>
        <v>0.35271314114608748</v>
      </c>
      <c r="D470" s="13">
        <f t="shared" si="30"/>
        <v>0.38261314380035344</v>
      </c>
      <c r="E470" s="13">
        <f t="shared" si="30"/>
        <v>0.3971716427410471</v>
      </c>
      <c r="F470" s="13">
        <f t="shared" si="30"/>
        <v>0.40685895280567846</v>
      </c>
      <c r="G470" s="13">
        <f t="shared" si="30"/>
        <v>0.43166922510202105</v>
      </c>
      <c r="H470" s="13">
        <f t="shared" si="30"/>
        <v>0.44050891748297188</v>
      </c>
      <c r="I470" s="13">
        <f t="shared" si="30"/>
        <v>0.45375478031589905</v>
      </c>
      <c r="J470" s="13">
        <f t="shared" si="30"/>
        <v>0.45453856709580276</v>
      </c>
      <c r="K470" s="13">
        <f t="shared" si="30"/>
        <v>0.41505461587891385</v>
      </c>
      <c r="L470" s="13">
        <f t="shared" si="30"/>
        <v>0.39092065112985308</v>
      </c>
      <c r="M470" s="13">
        <f t="shared" si="30"/>
        <v>0.38140768340510151</v>
      </c>
      <c r="N470" s="13">
        <f t="shared" si="30"/>
        <v>0.35885156631539117</v>
      </c>
      <c r="O470" s="9">
        <f>RATE(M$324-B$324,,-B470,M470)</f>
        <v>7.9005255451268207E-3</v>
      </c>
      <c r="P470" s="30" t="s">
        <v>58</v>
      </c>
    </row>
    <row r="471" spans="1:16" s="170" customFormat="1">
      <c r="A471" s="169"/>
      <c r="B471" s="24"/>
      <c r="C471" s="13">
        <f t="shared" ref="C471:M471" si="31">C469/B469-1</f>
        <v>-6.751931132052913E-2</v>
      </c>
      <c r="D471" s="13">
        <f t="shared" si="31"/>
        <v>0.17824096926846367</v>
      </c>
      <c r="E471" s="13">
        <f t="shared" si="31"/>
        <v>0.1794451787771123</v>
      </c>
      <c r="F471" s="13">
        <f t="shared" si="31"/>
        <v>0.14698218467753699</v>
      </c>
      <c r="G471" s="13">
        <f t="shared" si="31"/>
        <v>7.0198766557091119E-2</v>
      </c>
      <c r="H471" s="13">
        <f t="shared" si="31"/>
        <v>6.7148009409610188E-2</v>
      </c>
      <c r="I471" s="13">
        <f t="shared" si="31"/>
        <v>7.1094482163223338E-2</v>
      </c>
      <c r="J471" s="13">
        <f t="shared" si="31"/>
        <v>-1.8442978862465598E-2</v>
      </c>
      <c r="K471" s="13">
        <f t="shared" si="31"/>
        <v>-5.3425807773996192E-2</v>
      </c>
      <c r="L471" s="13">
        <f t="shared" si="31"/>
        <v>1.4313349553629839E-2</v>
      </c>
      <c r="M471" s="13">
        <f t="shared" si="31"/>
        <v>3.9067422784522021E-2</v>
      </c>
      <c r="N471" s="13">
        <f>N469/M469-1</f>
        <v>-0.10076636521982274</v>
      </c>
      <c r="O471" s="22"/>
      <c r="P471" s="18" t="s">
        <v>55</v>
      </c>
    </row>
    <row r="472" spans="1:16">
      <c r="B472" s="270" t="s">
        <v>59</v>
      </c>
      <c r="C472" s="271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2"/>
      <c r="O472" s="9"/>
      <c r="P472" s="3"/>
    </row>
    <row r="473" spans="1:16">
      <c r="B473" s="252" t="s">
        <v>1208</v>
      </c>
      <c r="C473" s="253"/>
      <c r="D473" s="253"/>
      <c r="E473" s="253"/>
      <c r="F473" s="253"/>
      <c r="G473" s="253"/>
      <c r="H473" s="253"/>
      <c r="I473" s="253"/>
      <c r="J473" s="253"/>
      <c r="K473" s="253"/>
      <c r="L473" s="253"/>
      <c r="M473" s="253"/>
      <c r="N473" s="254"/>
      <c r="O473" s="9"/>
      <c r="P473" s="3"/>
    </row>
    <row r="474" spans="1:16">
      <c r="B474" s="21">
        <f>IFERROR(VLOOKUP($B$473,$130:$203,MATCH($P474&amp;"/"&amp;B$324,$128:$128,0),FALSE),"")</f>
        <v>0</v>
      </c>
      <c r="C474" s="21">
        <f>IFERROR(VLOOKUP($B$473,$130:$203,MATCH($P474&amp;"/"&amp;C$324,$128:$128,0),FALSE),"")</f>
        <v>0</v>
      </c>
      <c r="D474" s="21">
        <f>IFERROR(VLOOKUP($B$473,$130:$203,MATCH($P474&amp;"/"&amp;D$324,$128:$128,0),FALSE),"")</f>
        <v>302372</v>
      </c>
      <c r="E474" s="21">
        <f>IFERROR(VLOOKUP($B$473,$130:$203,MATCH($P474&amp;"/"&amp;E$324,$128:$128,0),FALSE),"")</f>
        <v>509006</v>
      </c>
      <c r="F474" s="21">
        <f>IFERROR(VLOOKUP($B$473,$130:$203,MATCH($P474&amp;"/"&amp;F$324,$128:$128,0),FALSE),"")</f>
        <v>507562</v>
      </c>
      <c r="G474" s="21">
        <f>IFERROR(VLOOKUP($B$473,$130:$203,MATCH($P474&amp;"/"&amp;G$324,$128:$128,0),FALSE),"")</f>
        <v>706272</v>
      </c>
      <c r="H474" s="21">
        <f>IFERROR(VLOOKUP($B$473,$130:$203,MATCH($P474&amp;"/"&amp;H$324,$128:$128,0),FALSE),"")</f>
        <v>1185137</v>
      </c>
      <c r="I474" s="21">
        <f>IFERROR(VLOOKUP($B$473,$130:$203,MATCH($P474&amp;"/"&amp;I$324,$128:$128,0),FALSE),"")</f>
        <v>1331710</v>
      </c>
      <c r="J474" s="21">
        <f>IFERROR(VLOOKUP($B$473,$130:$203,MATCH($P474&amp;"/"&amp;J$324,$128:$128,0),FALSE),"")</f>
        <v>5075968</v>
      </c>
      <c r="K474" s="21">
        <f>IFERROR(VLOOKUP($B$473,$130:$203,MATCH($P474&amp;"/"&amp;K$324,$128:$128,0),FALSE),"")</f>
        <v>2156610</v>
      </c>
      <c r="L474" s="21">
        <f>IFERROR(VLOOKUP($B$473,$130:$203,MATCH($P474&amp;"/"&amp;L$324,$128:$128,0),FALSE),"")</f>
        <v>2249735</v>
      </c>
      <c r="M474" s="21">
        <f>IFERROR(VLOOKUP($B$473,$130:$203,MATCH($P474&amp;"/"&amp;M$324,$128:$128,0),FALSE),"")</f>
        <v>1933679</v>
      </c>
      <c r="N474" s="21">
        <f>IFERROR(VLOOKUP($B$473,$130:$203,MATCH($P474&amp;"/"&amp;N$324,$128:$128,0),FALSE),"")</f>
        <v>1761833</v>
      </c>
      <c r="O474" s="9"/>
      <c r="P474" s="12" t="s">
        <v>46</v>
      </c>
    </row>
    <row r="475" spans="1:16">
      <c r="B475" s="10">
        <f>IFERROR(VLOOKUP($B$473,$130:$203,MATCH($P475&amp;"/"&amp;B$324,$128:$128,0),FALSE),"")</f>
        <v>0</v>
      </c>
      <c r="C475" s="10">
        <f>IFERROR(VLOOKUP($B$473,$130:$203,MATCH($P475&amp;"/"&amp;C$324,$128:$128,0),FALSE),"")</f>
        <v>657864</v>
      </c>
      <c r="D475" s="10">
        <f>IFERROR(VLOOKUP($B$473,$130:$203,MATCH($P475&amp;"/"&amp;D$324,$128:$128,0),FALSE),"")</f>
        <v>622915</v>
      </c>
      <c r="E475" s="10">
        <f>IFERROR(VLOOKUP($B$473,$130:$203,MATCH($P475&amp;"/"&amp;E$324,$128:$128,0),FALSE),"")</f>
        <v>629834</v>
      </c>
      <c r="F475" s="10">
        <f>IFERROR(VLOOKUP($B$473,$130:$203,MATCH($P475&amp;"/"&amp;F$324,$128:$128,0),FALSE),"")</f>
        <v>749173</v>
      </c>
      <c r="G475" s="10">
        <f>IFERROR(VLOOKUP($B$473,$130:$203,MATCH($P475&amp;"/"&amp;G$324,$128:$128,0),FALSE),"")</f>
        <v>916699</v>
      </c>
      <c r="H475" s="10">
        <f>IFERROR(VLOOKUP($B$473,$130:$203,MATCH($P475&amp;"/"&amp;H$324,$128:$128,0),FALSE),"")</f>
        <v>1754179</v>
      </c>
      <c r="I475" s="10">
        <f>IFERROR(VLOOKUP($B$473,$130:$203,MATCH($P475&amp;"/"&amp;I$324,$128:$128,0),FALSE),"")</f>
        <v>1627329</v>
      </c>
      <c r="J475" s="10">
        <f>IFERROR(VLOOKUP($B$473,$130:$203,MATCH($P475&amp;"/"&amp;J$324,$128:$128,0),FALSE),"")</f>
        <v>3120919</v>
      </c>
      <c r="K475" s="10">
        <f>IFERROR(VLOOKUP($B$473,$130:$203,MATCH($P475&amp;"/"&amp;K$324,$128:$128,0),FALSE),"")</f>
        <v>2869463</v>
      </c>
      <c r="L475" s="10">
        <f>IFERROR(VLOOKUP($B$473,$130:$203,MATCH($P475&amp;"/"&amp;L$324,$128:$128,0),FALSE),"")</f>
        <v>2160421</v>
      </c>
      <c r="M475" s="10">
        <f>IFERROR(VLOOKUP($B$473,$130:$203,MATCH($P475&amp;"/"&amp;M$324,$128:$128,0),FALSE),"")</f>
        <v>1906137</v>
      </c>
      <c r="N475" s="10">
        <f>IFERROR(VLOOKUP($B$473,$130:$203,MATCH($P475&amp;"/"&amp;N$324,$128:$128,0),FALSE),"")</f>
        <v>1600174</v>
      </c>
      <c r="O475" s="9"/>
      <c r="P475" s="12" t="s">
        <v>47</v>
      </c>
    </row>
    <row r="476" spans="1:16">
      <c r="B476" s="10">
        <f>IFERROR(VLOOKUP($B$473,$130:$203,MATCH($P476&amp;"/"&amp;B$324,$128:$128,0),FALSE),"")</f>
        <v>0</v>
      </c>
      <c r="C476" s="10">
        <f>IFERROR(VLOOKUP($B$473,$130:$203,MATCH($P476&amp;"/"&amp;C$324,$128:$128,0),FALSE),"")</f>
        <v>612404</v>
      </c>
      <c r="D476" s="10">
        <f>IFERROR(VLOOKUP($B$473,$130:$203,MATCH($P476&amp;"/"&amp;D$324,$128:$128,0),FALSE),"")</f>
        <v>565744</v>
      </c>
      <c r="E476" s="10">
        <f>IFERROR(VLOOKUP($B$473,$130:$203,MATCH($P476&amp;"/"&amp;E$324,$128:$128,0),FALSE),"")</f>
        <v>550623</v>
      </c>
      <c r="F476" s="10">
        <f>IFERROR(VLOOKUP($B$473,$130:$203,MATCH($P476&amp;"/"&amp;F$324,$128:$128,0),FALSE),"")</f>
        <v>645969</v>
      </c>
      <c r="G476" s="10">
        <f>IFERROR(VLOOKUP($B$473,$130:$203,MATCH($P476&amp;"/"&amp;G$324,$128:$128,0),FALSE),"")</f>
        <v>1288750</v>
      </c>
      <c r="H476" s="10">
        <f>IFERROR(VLOOKUP($B$473,$130:$203,MATCH($P476&amp;"/"&amp;H$324,$128:$128,0),FALSE),"")</f>
        <v>1414395</v>
      </c>
      <c r="I476" s="10">
        <f>IFERROR(VLOOKUP($B$473,$130:$203,MATCH($P476&amp;"/"&amp;I$324,$128:$128,0),FALSE),"")</f>
        <v>1733194</v>
      </c>
      <c r="J476" s="10">
        <f>IFERROR(VLOOKUP($B$473,$130:$203,MATCH($P476&amp;"/"&amp;J$324,$128:$128,0),FALSE),"")</f>
        <v>3827602</v>
      </c>
      <c r="K476" s="10">
        <f>IFERROR(VLOOKUP($B$473,$130:$203,MATCH($P476&amp;"/"&amp;K$324,$128:$128,0),FALSE),"")</f>
        <v>2607541</v>
      </c>
      <c r="L476" s="10">
        <f>IFERROR(VLOOKUP($B$473,$130:$203,MATCH($P476&amp;"/"&amp;L$324,$128:$128,0),FALSE),"")</f>
        <v>2426470</v>
      </c>
      <c r="M476" s="10">
        <f>IFERROR(VLOOKUP($B$473,$130:$203,MATCH($P476&amp;"/"&amp;M$324,$128:$128,0),FALSE),"")</f>
        <v>1498531</v>
      </c>
      <c r="N476" s="10">
        <f>IFERROR(VLOOKUP($B$473,$130:$203,MATCH($P476&amp;"/"&amp;N$324,$128:$128,0),FALSE),"")</f>
        <v>1552313</v>
      </c>
      <c r="O476" s="9"/>
      <c r="P476" s="12" t="s">
        <v>48</v>
      </c>
    </row>
    <row r="477" spans="1:16">
      <c r="B477" s="23">
        <f>IFERROR(VLOOKUP($B$473,$130:$203,MATCH($P477&amp;"/"&amp;B$324,$128:$128,0),FALSE),"")</f>
        <v>0</v>
      </c>
      <c r="C477" s="23">
        <f>IFERROR(VLOOKUP($B$473,$130:$203,MATCH($P477&amp;"/"&amp;C$324,$128:$128,0),FALSE),"")</f>
        <v>905921.1</v>
      </c>
      <c r="D477" s="23">
        <f>IFERROR(VLOOKUP($B$473,$130:$203,MATCH($P477&amp;"/"&amp;D$324,$128:$128,0),FALSE),"")</f>
        <v>833203.86</v>
      </c>
      <c r="E477" s="23">
        <f>IFERROR(VLOOKUP($B$473,$130:$203,MATCH($P477&amp;"/"&amp;E$324,$128:$128,0),FALSE),"")</f>
        <v>1136955.99</v>
      </c>
      <c r="F477" s="23">
        <f>IFERROR(VLOOKUP($B$473,$130:$203,MATCH($P477&amp;"/"&amp;F$324,$128:$128,0),FALSE),"")</f>
        <v>987654.45</v>
      </c>
      <c r="G477" s="23">
        <f>IFERROR(VLOOKUP($B$473,$130:$203,MATCH($P477&amp;"/"&amp;G$324,$128:$128,0),FALSE),"")</f>
        <v>1419636.64</v>
      </c>
      <c r="H477" s="23">
        <f>IFERROR(VLOOKUP($B$473,$130:$203,MATCH($P477&amp;"/"&amp;H$324,$128:$128,0),FALSE),"")</f>
        <v>1865995.96</v>
      </c>
      <c r="I477" s="23">
        <f>IFERROR(VLOOKUP($B$473,$130:$203,MATCH($P477&amp;"/"&amp;I$324,$128:$128,0),FALSE),"")</f>
        <v>2208750.67</v>
      </c>
      <c r="J477" s="23">
        <f>IFERROR(VLOOKUP($B$473,$130:$203,MATCH($P477&amp;"/"&amp;J$324,$128:$128,0),FALSE),"")</f>
        <v>3987883.81</v>
      </c>
      <c r="K477" s="23">
        <f>IFERROR(VLOOKUP($B$473,$130:$203,MATCH($P477&amp;"/"&amp;K$324,$128:$128,0),FALSE),"")</f>
        <v>2356546.13</v>
      </c>
      <c r="L477" s="23">
        <f>IFERROR(VLOOKUP($B$473,$130:$203,MATCH($P477&amp;"/"&amp;L$324,$128:$128,0),FALSE),"")</f>
        <v>2712884</v>
      </c>
      <c r="M477" s="23">
        <f>IFERROR(VLOOKUP($B$473,$130:$203,MATCH($P477&amp;"/"&amp;M$324,$128:$128,0),FALSE),"")</f>
        <v>2522964.59</v>
      </c>
      <c r="N477" s="23">
        <f>IFERROR(VLOOKUP($B$473,$130:$203,MATCH($P477&amp;"/"&amp;N$324,$128:$128,0),FALSE),"")</f>
        <v>1683923.89</v>
      </c>
      <c r="O477" s="9"/>
      <c r="P477" s="12" t="s">
        <v>54</v>
      </c>
    </row>
    <row r="478" spans="1:16">
      <c r="B478" s="23">
        <f>SUM(B474:B477)</f>
        <v>0</v>
      </c>
      <c r="C478" s="23">
        <f t="shared" ref="C478:M478" si="32">SUM(C474:C477)</f>
        <v>2176189.1</v>
      </c>
      <c r="D478" s="23">
        <f t="shared" si="32"/>
        <v>2324234.86</v>
      </c>
      <c r="E478" s="23">
        <f t="shared" si="32"/>
        <v>2826418.99</v>
      </c>
      <c r="F478" s="23">
        <f t="shared" si="32"/>
        <v>2890358.45</v>
      </c>
      <c r="G478" s="23">
        <f t="shared" si="32"/>
        <v>4331357.6399999997</v>
      </c>
      <c r="H478" s="23">
        <f t="shared" si="32"/>
        <v>6219706.96</v>
      </c>
      <c r="I478" s="23">
        <f t="shared" si="32"/>
        <v>6900983.6699999999</v>
      </c>
      <c r="J478" s="23">
        <f t="shared" si="32"/>
        <v>16012372.810000001</v>
      </c>
      <c r="K478" s="23">
        <f t="shared" si="32"/>
        <v>9990160.129999999</v>
      </c>
      <c r="L478" s="23">
        <f t="shared" si="32"/>
        <v>9549510</v>
      </c>
      <c r="M478" s="23">
        <f t="shared" si="32"/>
        <v>7861311.5899999999</v>
      </c>
      <c r="N478" s="23">
        <f>IF(N475="",N474*4,IF(N476="",(N475+N474)*2,IF(N477="",((N476+N475+N474)/3)*4,SUM(N474:N477))))</f>
        <v>6598243.8899999997</v>
      </c>
      <c r="O478" s="9">
        <f>RATE(M$324-C$324,,-C478,M478)</f>
        <v>0.137050721109647</v>
      </c>
      <c r="P478" s="12" t="s">
        <v>49</v>
      </c>
    </row>
    <row r="479" spans="1:16">
      <c r="B479" s="13">
        <f t="shared" ref="B479:M479" si="33">+B478/(B$441+B$448)</f>
        <v>0</v>
      </c>
      <c r="C479" s="13">
        <f t="shared" si="33"/>
        <v>1.0585005338497478E-2</v>
      </c>
      <c r="D479" s="13">
        <f t="shared" si="33"/>
        <v>1.041144874276472E-2</v>
      </c>
      <c r="E479" s="13">
        <f t="shared" si="33"/>
        <v>1.1133635105520451E-2</v>
      </c>
      <c r="F479" s="13">
        <f t="shared" si="33"/>
        <v>1.0168353051536237E-2</v>
      </c>
      <c r="G479" s="13">
        <f t="shared" si="33"/>
        <v>1.5103870680766192E-2</v>
      </c>
      <c r="H479" s="13">
        <f t="shared" si="33"/>
        <v>2.0776819797556294E-2</v>
      </c>
      <c r="I479" s="13">
        <f t="shared" si="33"/>
        <v>2.2168865406517982E-2</v>
      </c>
      <c r="J479" s="13">
        <f t="shared" si="33"/>
        <v>5.2522338026527927E-2</v>
      </c>
      <c r="K479" s="13">
        <f t="shared" si="33"/>
        <v>3.1595074049026214E-2</v>
      </c>
      <c r="L479" s="13">
        <f t="shared" si="33"/>
        <v>2.8032210958157139E-2</v>
      </c>
      <c r="M479" s="13">
        <f t="shared" si="33"/>
        <v>2.1678371058899217E-2</v>
      </c>
      <c r="N479" s="13">
        <f>+N478/(N$441+N$448)</f>
        <v>1.9043466845436268E-2</v>
      </c>
      <c r="O479" s="9">
        <f>RATE(M$324-C$324,,-C479,M479)</f>
        <v>7.4319741760291838E-2</v>
      </c>
      <c r="P479" s="14" t="s">
        <v>50</v>
      </c>
    </row>
    <row r="480" spans="1:16" s="170" customFormat="1">
      <c r="A480" s="169"/>
      <c r="B480" s="24"/>
      <c r="C480" s="13" t="e">
        <f t="shared" ref="C480:M480" si="34">C478/B478-1</f>
        <v>#DIV/0!</v>
      </c>
      <c r="D480" s="13">
        <f t="shared" si="34"/>
        <v>6.8029823327393713E-2</v>
      </c>
      <c r="E480" s="13">
        <f t="shared" si="34"/>
        <v>0.21606427932158301</v>
      </c>
      <c r="F480" s="13">
        <f t="shared" si="34"/>
        <v>2.2622074160349337E-2</v>
      </c>
      <c r="G480" s="13">
        <f t="shared" si="34"/>
        <v>0.49855380048104392</v>
      </c>
      <c r="H480" s="13">
        <f t="shared" si="34"/>
        <v>0.43597169223827947</v>
      </c>
      <c r="I480" s="13">
        <f t="shared" si="34"/>
        <v>0.10953517816537128</v>
      </c>
      <c r="J480" s="13">
        <f t="shared" si="34"/>
        <v>1.3203029561726236</v>
      </c>
      <c r="K480" s="13">
        <f t="shared" si="34"/>
        <v>-0.37609745610213541</v>
      </c>
      <c r="L480" s="13">
        <f t="shared" si="34"/>
        <v>-4.4108415107055876E-2</v>
      </c>
      <c r="M480" s="13">
        <f t="shared" si="34"/>
        <v>-0.17678377319883432</v>
      </c>
      <c r="N480" s="13">
        <f>N478/M478-1</f>
        <v>-0.16066882549302441</v>
      </c>
      <c r="O480" s="22"/>
      <c r="P480" s="18" t="s">
        <v>55</v>
      </c>
    </row>
    <row r="481" spans="1:16">
      <c r="B481" s="252" t="s">
        <v>1047</v>
      </c>
      <c r="C481" s="253"/>
      <c r="D481" s="253"/>
      <c r="E481" s="253"/>
      <c r="F481" s="253"/>
      <c r="G481" s="253"/>
      <c r="H481" s="253"/>
      <c r="I481" s="253"/>
      <c r="J481" s="253"/>
      <c r="K481" s="253"/>
      <c r="L481" s="253"/>
      <c r="M481" s="253"/>
      <c r="N481" s="254"/>
      <c r="O481" s="9"/>
      <c r="P481" s="3"/>
    </row>
    <row r="482" spans="1:16">
      <c r="B482" s="21">
        <f>IFERROR(VLOOKUP($B$481,$130:$203,MATCH($P482&amp;"/"&amp;B$324,$128:$128,0),FALSE),"")</f>
        <v>0</v>
      </c>
      <c r="C482" s="21">
        <f>IFERROR(VLOOKUP($B$481,$130:$203,MATCH($P482&amp;"/"&amp;C$324,$128:$128,0),FALSE),"")</f>
        <v>0</v>
      </c>
      <c r="D482" s="21">
        <f>IFERROR(VLOOKUP($B$481,$130:$203,MATCH($P482&amp;"/"&amp;D$324,$128:$128,0),FALSE),"")</f>
        <v>1885120</v>
      </c>
      <c r="E482" s="21">
        <f>IFERROR(VLOOKUP($B$481,$130:$203,MATCH($P482&amp;"/"&amp;E$324,$128:$128,0),FALSE),"")</f>
        <v>2011434</v>
      </c>
      <c r="F482" s="21">
        <f>IFERROR(VLOOKUP($B$481,$130:$203,MATCH($P482&amp;"/"&amp;F$324,$128:$128,0),FALSE),"")</f>
        <v>2048494</v>
      </c>
      <c r="G482" s="21">
        <f>IFERROR(VLOOKUP($B$481,$130:$203,MATCH($P482&amp;"/"&amp;G$324,$128:$128,0),FALSE),"")</f>
        <v>2315382</v>
      </c>
      <c r="H482" s="21">
        <f>IFERROR(VLOOKUP($B$481,$130:$203,MATCH($P482&amp;"/"&amp;H$324,$128:$128,0),FALSE),"")</f>
        <v>2819148</v>
      </c>
      <c r="I482" s="21">
        <f>IFERROR(VLOOKUP($B$481,$130:$203,MATCH($P482&amp;"/"&amp;I$324,$128:$128,0),FALSE),"")</f>
        <v>3344654</v>
      </c>
      <c r="J482" s="21">
        <f>IFERROR(VLOOKUP($B$481,$130:$203,MATCH($P482&amp;"/"&amp;J$324,$128:$128,0),FALSE),"")</f>
        <v>3019243</v>
      </c>
      <c r="K482" s="21">
        <f>IFERROR(VLOOKUP($B$481,$130:$203,MATCH($P482&amp;"/"&amp;K$324,$128:$128,0),FALSE),"")</f>
        <v>3282882</v>
      </c>
      <c r="L482" s="21">
        <f>IFERROR(VLOOKUP($B$481,$130:$203,MATCH($P482&amp;"/"&amp;L$324,$128:$128,0),FALSE),"")</f>
        <v>4086105</v>
      </c>
      <c r="M482" s="21">
        <f>IFERROR(VLOOKUP($B$481,$130:$203,MATCH($P482&amp;"/"&amp;M$324,$128:$128,0),FALSE),"")</f>
        <v>4328178</v>
      </c>
      <c r="N482" s="21">
        <f>IFERROR(VLOOKUP($B$481,$130:$203,MATCH($P482&amp;"/"&amp;N$324,$128:$128,0),FALSE),"")</f>
        <v>4511315</v>
      </c>
      <c r="O482" s="9"/>
      <c r="P482" s="12" t="s">
        <v>46</v>
      </c>
    </row>
    <row r="483" spans="1:16">
      <c r="B483" s="10">
        <f>IFERROR(VLOOKUP($B$481,$130:$203,MATCH($P483&amp;"/"&amp;B$324,$128:$128,0),FALSE),"")</f>
        <v>0</v>
      </c>
      <c r="C483" s="10">
        <f>IFERROR(VLOOKUP($B$481,$130:$203,MATCH($P483&amp;"/"&amp;C$324,$128:$128,0),FALSE),"")</f>
        <v>1729000</v>
      </c>
      <c r="D483" s="10">
        <f>IFERROR(VLOOKUP($B$481,$130:$203,MATCH($P483&amp;"/"&amp;D$324,$128:$128,0),FALSE),"")</f>
        <v>1867001</v>
      </c>
      <c r="E483" s="10">
        <f>IFERROR(VLOOKUP($B$481,$130:$203,MATCH($P483&amp;"/"&amp;E$324,$128:$128,0),FALSE),"")</f>
        <v>1999524</v>
      </c>
      <c r="F483" s="10">
        <f>IFERROR(VLOOKUP($B$481,$130:$203,MATCH($P483&amp;"/"&amp;F$324,$128:$128,0),FALSE),"")</f>
        <v>2190884</v>
      </c>
      <c r="G483" s="10">
        <f>IFERROR(VLOOKUP($B$481,$130:$203,MATCH($P483&amp;"/"&amp;G$324,$128:$128,0),FALSE),"")</f>
        <v>2432382</v>
      </c>
      <c r="H483" s="10">
        <f>IFERROR(VLOOKUP($B$481,$130:$203,MATCH($P483&amp;"/"&amp;H$324,$128:$128,0),FALSE),"")</f>
        <v>3390111</v>
      </c>
      <c r="I483" s="10">
        <f>IFERROR(VLOOKUP($B$481,$130:$203,MATCH($P483&amp;"/"&amp;I$324,$128:$128,0),FALSE),"")</f>
        <v>3248399</v>
      </c>
      <c r="J483" s="10">
        <f>IFERROR(VLOOKUP($B$481,$130:$203,MATCH($P483&amp;"/"&amp;J$324,$128:$128,0),FALSE),"")</f>
        <v>3338618</v>
      </c>
      <c r="K483" s="10">
        <f>IFERROR(VLOOKUP($B$481,$130:$203,MATCH($P483&amp;"/"&amp;K$324,$128:$128,0),FALSE),"")</f>
        <v>3831206</v>
      </c>
      <c r="L483" s="10">
        <f>IFERROR(VLOOKUP($B$481,$130:$203,MATCH($P483&amp;"/"&amp;L$324,$128:$128,0),FALSE),"")</f>
        <v>4036883</v>
      </c>
      <c r="M483" s="10">
        <f>IFERROR(VLOOKUP($B$481,$130:$203,MATCH($P483&amp;"/"&amp;M$324,$128:$128,0),FALSE),"")</f>
        <v>5141378</v>
      </c>
      <c r="N483" s="10">
        <f>IFERROR(VLOOKUP($B$481,$130:$203,MATCH($P483&amp;"/"&amp;N$324,$128:$128,0),FALSE),"")</f>
        <v>4425494</v>
      </c>
      <c r="O483" s="9"/>
      <c r="P483" s="12" t="s">
        <v>47</v>
      </c>
    </row>
    <row r="484" spans="1:16">
      <c r="B484" s="10">
        <f>IFERROR(VLOOKUP($B$481,$130:$203,MATCH($P484&amp;"/"&amp;B$324,$128:$128,0),FALSE),"")</f>
        <v>0</v>
      </c>
      <c r="C484" s="10">
        <f>IFERROR(VLOOKUP($B$481,$130:$203,MATCH($P484&amp;"/"&amp;C$324,$128:$128,0),FALSE),"")</f>
        <v>1726683</v>
      </c>
      <c r="D484" s="10">
        <f>IFERROR(VLOOKUP($B$481,$130:$203,MATCH($P484&amp;"/"&amp;D$324,$128:$128,0),FALSE),"")</f>
        <v>2025621</v>
      </c>
      <c r="E484" s="10">
        <f>IFERROR(VLOOKUP($B$481,$130:$203,MATCH($P484&amp;"/"&amp;E$324,$128:$128,0),FALSE),"")</f>
        <v>2270178</v>
      </c>
      <c r="F484" s="10">
        <f>IFERROR(VLOOKUP($B$481,$130:$203,MATCH($P484&amp;"/"&amp;F$324,$128:$128,0),FALSE),"")</f>
        <v>2199974</v>
      </c>
      <c r="G484" s="10">
        <f>IFERROR(VLOOKUP($B$481,$130:$203,MATCH($P484&amp;"/"&amp;G$324,$128:$128,0),FALSE),"")</f>
        <v>2777205</v>
      </c>
      <c r="H484" s="10">
        <f>IFERROR(VLOOKUP($B$481,$130:$203,MATCH($P484&amp;"/"&amp;H$324,$128:$128,0),FALSE),"")</f>
        <v>3228887</v>
      </c>
      <c r="I484" s="10">
        <f>IFERROR(VLOOKUP($B$481,$130:$203,MATCH($P484&amp;"/"&amp;I$324,$128:$128,0),FALSE),"")</f>
        <v>3163151</v>
      </c>
      <c r="J484" s="10">
        <f>IFERROR(VLOOKUP($B$481,$130:$203,MATCH($P484&amp;"/"&amp;J$324,$128:$128,0),FALSE),"")</f>
        <v>3432746</v>
      </c>
      <c r="K484" s="10">
        <f>IFERROR(VLOOKUP($B$481,$130:$203,MATCH($P484&amp;"/"&amp;K$324,$128:$128,0),FALSE),"")</f>
        <v>3991718</v>
      </c>
      <c r="L484" s="10">
        <f>IFERROR(VLOOKUP($B$481,$130:$203,MATCH($P484&amp;"/"&amp;L$324,$128:$128,0),FALSE),"")</f>
        <v>4367572</v>
      </c>
      <c r="M484" s="10">
        <f>IFERROR(VLOOKUP($B$481,$130:$203,MATCH($P484&amp;"/"&amp;M$324,$128:$128,0),FALSE),"")</f>
        <v>4832783</v>
      </c>
      <c r="N484" s="10">
        <f>IFERROR(VLOOKUP($B$481,$130:$203,MATCH($P484&amp;"/"&amp;N$324,$128:$128,0),FALSE),"")</f>
        <v>4454172</v>
      </c>
      <c r="O484" s="9"/>
      <c r="P484" s="12" t="s">
        <v>48</v>
      </c>
    </row>
    <row r="485" spans="1:16">
      <c r="B485" s="23">
        <f>IFERROR(VLOOKUP($B$481,$130:$203,MATCH($P485&amp;"/"&amp;B$324,$128:$128,0),FALSE),"")</f>
        <v>0</v>
      </c>
      <c r="C485" s="23">
        <f>IFERROR(VLOOKUP($B$481,$130:$203,MATCH($P485&amp;"/"&amp;C$324,$128:$128,0),FALSE),"")</f>
        <v>2088133.59</v>
      </c>
      <c r="D485" s="23">
        <f>IFERROR(VLOOKUP($B$481,$130:$203,MATCH($P485&amp;"/"&amp;D$324,$128:$128,0),FALSE),"")</f>
        <v>1710098.05</v>
      </c>
      <c r="E485" s="23">
        <f>IFERROR(VLOOKUP($B$481,$130:$203,MATCH($P485&amp;"/"&amp;E$324,$128:$128,0),FALSE),"")</f>
        <v>2011244.41</v>
      </c>
      <c r="F485" s="23">
        <f>IFERROR(VLOOKUP($B$481,$130:$203,MATCH($P485&amp;"/"&amp;F$324,$128:$128,0),FALSE),"")</f>
        <v>2628147.7599999998</v>
      </c>
      <c r="G485" s="23">
        <f>IFERROR(VLOOKUP($B$481,$130:$203,MATCH($P485&amp;"/"&amp;G$324,$128:$128,0),FALSE),"")</f>
        <v>3020089.96</v>
      </c>
      <c r="H485" s="23">
        <f>IFERROR(VLOOKUP($B$481,$130:$203,MATCH($P485&amp;"/"&amp;H$324,$128:$128,0),FALSE),"")</f>
        <v>3202528.56</v>
      </c>
      <c r="I485" s="23">
        <f>IFERROR(VLOOKUP($B$481,$130:$203,MATCH($P485&amp;"/"&amp;I$324,$128:$128,0),FALSE),"")</f>
        <v>3434197.8</v>
      </c>
      <c r="J485" s="23">
        <f>IFERROR(VLOOKUP($B$481,$130:$203,MATCH($P485&amp;"/"&amp;J$324,$128:$128,0),FALSE),"")</f>
        <v>3972847.07</v>
      </c>
      <c r="K485" s="23">
        <f>IFERROR(VLOOKUP($B$481,$130:$203,MATCH($P485&amp;"/"&amp;K$324,$128:$128,0),FALSE),"")</f>
        <v>3981766.62</v>
      </c>
      <c r="L485" s="23">
        <f>IFERROR(VLOOKUP($B$481,$130:$203,MATCH($P485&amp;"/"&amp;L$324,$128:$128,0),FALSE),"")</f>
        <v>4254773.21</v>
      </c>
      <c r="M485" s="23">
        <f>IFERROR(VLOOKUP($B$481,$130:$203,MATCH($P485&amp;"/"&amp;M$324,$128:$128,0),FALSE),"")</f>
        <v>5576899.5</v>
      </c>
      <c r="N485" s="23">
        <f>IFERROR(VLOOKUP($B$481,$130:$203,MATCH($P485&amp;"/"&amp;N$324,$128:$128,0),FALSE),"")</f>
        <v>4341659.3099999996</v>
      </c>
      <c r="O485" s="9"/>
      <c r="P485" s="12" t="s">
        <v>54</v>
      </c>
    </row>
    <row r="486" spans="1:16">
      <c r="B486" s="23">
        <f>SUM(B482:B485)</f>
        <v>0</v>
      </c>
      <c r="C486" s="23">
        <f t="shared" ref="C486:M486" si="35">SUM(C482:C485)</f>
        <v>5543816.5899999999</v>
      </c>
      <c r="D486" s="23">
        <f t="shared" si="35"/>
        <v>7487840.0499999998</v>
      </c>
      <c r="E486" s="23">
        <f t="shared" si="35"/>
        <v>8292380.4100000001</v>
      </c>
      <c r="F486" s="23">
        <f t="shared" si="35"/>
        <v>9067499.7599999998</v>
      </c>
      <c r="G486" s="23">
        <f t="shared" si="35"/>
        <v>10545058.960000001</v>
      </c>
      <c r="H486" s="23">
        <f t="shared" si="35"/>
        <v>12640674.560000001</v>
      </c>
      <c r="I486" s="23">
        <f t="shared" si="35"/>
        <v>13190401.800000001</v>
      </c>
      <c r="J486" s="23">
        <f t="shared" si="35"/>
        <v>13763454.07</v>
      </c>
      <c r="K486" s="23">
        <f t="shared" si="35"/>
        <v>15087572.620000001</v>
      </c>
      <c r="L486" s="23">
        <f t="shared" si="35"/>
        <v>16745333.210000001</v>
      </c>
      <c r="M486" s="23">
        <f t="shared" si="35"/>
        <v>19879238.5</v>
      </c>
      <c r="N486" s="23">
        <f>IF(N483="",N482*4,IF(N484="",(N483+N482)*2,IF(N485="",((N484+N483+N482)/3)*4,SUM(N482:N485))))</f>
        <v>17732640.309999999</v>
      </c>
      <c r="O486" s="9">
        <f>RATE(M$324-C$324,,-C486,M486)</f>
        <v>0.13621126042593334</v>
      </c>
      <c r="P486" s="12" t="s">
        <v>49</v>
      </c>
    </row>
    <row r="487" spans="1:16">
      <c r="B487" s="13">
        <f t="shared" ref="B487:N487" si="36">+B486/(B$441+B$448)</f>
        <v>0</v>
      </c>
      <c r="C487" s="13">
        <f t="shared" si="36"/>
        <v>2.6965178807669278E-2</v>
      </c>
      <c r="D487" s="13">
        <f t="shared" si="36"/>
        <v>3.3541904140701094E-2</v>
      </c>
      <c r="E487" s="13">
        <f t="shared" si="36"/>
        <v>3.2664774036600307E-2</v>
      </c>
      <c r="F487" s="13">
        <f t="shared" si="36"/>
        <v>3.1899690107432904E-2</v>
      </c>
      <c r="G487" s="13">
        <f t="shared" si="36"/>
        <v>3.6771659163406065E-2</v>
      </c>
      <c r="H487" s="13">
        <f t="shared" si="36"/>
        <v>4.2225947161451831E-2</v>
      </c>
      <c r="I487" s="13">
        <f t="shared" si="36"/>
        <v>4.2373124781223043E-2</v>
      </c>
      <c r="J487" s="13">
        <f t="shared" si="36"/>
        <v>4.5145638042206664E-2</v>
      </c>
      <c r="K487" s="13">
        <f t="shared" si="36"/>
        <v>4.7716249584175641E-2</v>
      </c>
      <c r="L487" s="13">
        <f t="shared" si="36"/>
        <v>4.9155266930696412E-2</v>
      </c>
      <c r="M487" s="13">
        <f t="shared" si="36"/>
        <v>5.4819034157041355E-2</v>
      </c>
      <c r="N487" s="13">
        <f t="shared" si="36"/>
        <v>5.1178912670585094E-2</v>
      </c>
      <c r="O487" s="9">
        <f>RATE(M$324-C$324,,-C487,M487)</f>
        <v>7.3526594042095869E-2</v>
      </c>
      <c r="P487" s="14" t="s">
        <v>50</v>
      </c>
    </row>
    <row r="488" spans="1:16" s="170" customFormat="1">
      <c r="A488" s="169"/>
      <c r="B488" s="24"/>
      <c r="C488" s="13" t="e">
        <f t="shared" ref="C488:M488" si="37">C486/B486-1</f>
        <v>#DIV/0!</v>
      </c>
      <c r="D488" s="13">
        <f t="shared" si="37"/>
        <v>0.35066518317122042</v>
      </c>
      <c r="E488" s="13">
        <f t="shared" si="37"/>
        <v>0.10744625347599412</v>
      </c>
      <c r="F488" s="13">
        <f t="shared" si="37"/>
        <v>9.3473684476083951E-2</v>
      </c>
      <c r="G488" s="13">
        <f t="shared" si="37"/>
        <v>0.16295111542412677</v>
      </c>
      <c r="H488" s="13">
        <f t="shared" si="37"/>
        <v>0.19872962379339798</v>
      </c>
      <c r="I488" s="13">
        <f t="shared" si="37"/>
        <v>4.348875824550924E-2</v>
      </c>
      <c r="J488" s="13">
        <f t="shared" si="37"/>
        <v>4.3444640935805356E-2</v>
      </c>
      <c r="K488" s="13">
        <f t="shared" si="37"/>
        <v>9.6205396063053783E-2</v>
      </c>
      <c r="L488" s="13">
        <f t="shared" si="37"/>
        <v>0.10987589798258734</v>
      </c>
      <c r="M488" s="13">
        <f t="shared" si="37"/>
        <v>0.18715096622433824</v>
      </c>
      <c r="N488" s="13">
        <f>N486/M486-1</f>
        <v>-0.10798191238562793</v>
      </c>
      <c r="O488" s="22"/>
      <c r="P488" s="18" t="s">
        <v>55</v>
      </c>
    </row>
    <row r="489" spans="1:16">
      <c r="B489" s="270" t="s">
        <v>1046</v>
      </c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  <c r="M489" s="271"/>
      <c r="N489" s="272"/>
      <c r="O489" s="9"/>
      <c r="P489" s="3"/>
    </row>
    <row r="490" spans="1:16">
      <c r="B490" s="21">
        <f>IFERROR(VLOOKUP($B$489,$130:$203,MATCH($P490&amp;"/"&amp;B$324,$128:$128,0),FALSE),"")</f>
        <v>2585116</v>
      </c>
      <c r="C490" s="21">
        <f>IFERROR(VLOOKUP($B$489,$130:$203,MATCH($P490&amp;"/"&amp;C$324,$128:$128,0),FALSE),"")</f>
        <v>2415391</v>
      </c>
      <c r="D490" s="21">
        <f>IFERROR(VLOOKUP($B$489,$130:$203,MATCH($P490&amp;"/"&amp;D$324,$128:$128,0),FALSE),"")</f>
        <v>2187492</v>
      </c>
      <c r="E490" s="21">
        <f>IFERROR(VLOOKUP($B$489,$130:$203,MATCH($P490&amp;"/"&amp;E$324,$128:$128,0),FALSE),"")</f>
        <v>2520440</v>
      </c>
      <c r="F490" s="21">
        <f>IFERROR(VLOOKUP($B$489,$130:$203,MATCH($P490&amp;"/"&amp;F$324,$128:$128,0),FALSE),"")</f>
        <v>2556056</v>
      </c>
      <c r="G490" s="21">
        <f>IFERROR(VLOOKUP($B$489,$130:$203,MATCH($P490&amp;"/"&amp;G$324,$128:$128,0),FALSE),"")</f>
        <v>3021654</v>
      </c>
      <c r="H490" s="21">
        <f>IFERROR(VLOOKUP($B$489,$130:$203,MATCH($P490&amp;"/"&amp;H$324,$128:$128,0),FALSE),"")</f>
        <v>4004285</v>
      </c>
      <c r="I490" s="21">
        <f>IFERROR(VLOOKUP($B$489,$130:$203,MATCH($P490&amp;"/"&amp;I$324,$128:$128,0),FALSE),"")</f>
        <v>4676364</v>
      </c>
      <c r="J490" s="21">
        <f>IFERROR(VLOOKUP($B$489,$130:$203,MATCH($P490&amp;"/"&amp;J$324,$128:$128,0),FALSE),"")</f>
        <v>8095211</v>
      </c>
      <c r="K490" s="21">
        <f>IFERROR(VLOOKUP($B$489,$130:$203,MATCH($P490&amp;"/"&amp;K$324,$128:$128,0),FALSE),"")</f>
        <v>5439492</v>
      </c>
      <c r="L490" s="21">
        <f>IFERROR(VLOOKUP($B$489,$130:$203,MATCH($P490&amp;"/"&amp;L$324,$128:$128,0),FALSE),"")</f>
        <v>6335840</v>
      </c>
      <c r="M490" s="21">
        <f>IFERROR(VLOOKUP($B$489,$130:$203,MATCH($P490&amp;"/"&amp;M$324,$128:$128,0),FALSE),"")</f>
        <v>6261857</v>
      </c>
      <c r="N490" s="21">
        <f>IFERROR(VLOOKUP($B$489,$130:$203,MATCH($P490&amp;"/"&amp;N$324,$128:$128,0),FALSE),"")</f>
        <v>6273148</v>
      </c>
      <c r="O490" s="9"/>
      <c r="P490" s="12" t="s">
        <v>46</v>
      </c>
    </row>
    <row r="491" spans="1:16">
      <c r="B491" s="10">
        <f>IFERROR(VLOOKUP($B$489,$130:$203,MATCH($P491&amp;"/"&amp;B$324,$128:$128,0),FALSE),"")</f>
        <v>2612675</v>
      </c>
      <c r="C491" s="10">
        <f>IFERROR(VLOOKUP($B$489,$130:$203,MATCH($P491&amp;"/"&amp;C$324,$128:$128,0),FALSE),"")</f>
        <v>2386864</v>
      </c>
      <c r="D491" s="10">
        <f>IFERROR(VLOOKUP($B$489,$130:$203,MATCH($P491&amp;"/"&amp;D$324,$128:$128,0),FALSE),"")</f>
        <v>2489916</v>
      </c>
      <c r="E491" s="10">
        <f>IFERROR(VLOOKUP($B$489,$130:$203,MATCH($P491&amp;"/"&amp;E$324,$128:$128,0),FALSE),"")</f>
        <v>2629358</v>
      </c>
      <c r="F491" s="10">
        <f>IFERROR(VLOOKUP($B$489,$130:$203,MATCH($P491&amp;"/"&amp;F$324,$128:$128,0),FALSE),"")</f>
        <v>2940057</v>
      </c>
      <c r="G491" s="10">
        <f>IFERROR(VLOOKUP($B$489,$130:$203,MATCH($P491&amp;"/"&amp;G$324,$128:$128,0),FALSE),"")</f>
        <v>3349081</v>
      </c>
      <c r="H491" s="10">
        <f>IFERROR(VLOOKUP($B$489,$130:$203,MATCH($P491&amp;"/"&amp;H$324,$128:$128,0),FALSE),"")</f>
        <v>5144290</v>
      </c>
      <c r="I491" s="10">
        <f>IFERROR(VLOOKUP($B$489,$130:$203,MATCH($P491&amp;"/"&amp;I$324,$128:$128,0),FALSE),"")</f>
        <v>4875728</v>
      </c>
      <c r="J491" s="10">
        <f>IFERROR(VLOOKUP($B$489,$130:$203,MATCH($P491&amp;"/"&amp;J$324,$128:$128,0),FALSE),"")</f>
        <v>6459537</v>
      </c>
      <c r="K491" s="10">
        <f>IFERROR(VLOOKUP($B$489,$130:$203,MATCH($P491&amp;"/"&amp;K$324,$128:$128,0),FALSE),"")</f>
        <v>6700669</v>
      </c>
      <c r="L491" s="10">
        <f>IFERROR(VLOOKUP($B$489,$130:$203,MATCH($P491&amp;"/"&amp;L$324,$128:$128,0),FALSE),"")</f>
        <v>6197304</v>
      </c>
      <c r="M491" s="10">
        <f>IFERROR(VLOOKUP($B$489,$130:$203,MATCH($P491&amp;"/"&amp;M$324,$128:$128,0),FALSE),"")</f>
        <v>7047515</v>
      </c>
      <c r="N491" s="10">
        <f>IFERROR(VLOOKUP($B$489,$130:$203,MATCH($P491&amp;"/"&amp;N$324,$128:$128,0),FALSE),"")</f>
        <v>6025668</v>
      </c>
      <c r="O491" s="9"/>
      <c r="P491" s="12" t="s">
        <v>47</v>
      </c>
    </row>
    <row r="492" spans="1:16">
      <c r="B492" s="10">
        <f>IFERROR(VLOOKUP($B$489,$130:$203,MATCH($P492&amp;"/"&amp;B$324,$128:$128,0),FALSE),"")</f>
        <v>2731915</v>
      </c>
      <c r="C492" s="10">
        <f>IFERROR(VLOOKUP($B$489,$130:$203,MATCH($P492&amp;"/"&amp;C$324,$128:$128,0),FALSE),"")</f>
        <v>2339087</v>
      </c>
      <c r="D492" s="10">
        <f>IFERROR(VLOOKUP($B$489,$130:$203,MATCH($P492&amp;"/"&amp;D$324,$128:$128,0),FALSE),"")</f>
        <v>2591365</v>
      </c>
      <c r="E492" s="10">
        <f>IFERROR(VLOOKUP($B$489,$130:$203,MATCH($P492&amp;"/"&amp;E$324,$128:$128,0),FALSE),"")</f>
        <v>2820801</v>
      </c>
      <c r="F492" s="10">
        <f>IFERROR(VLOOKUP($B$489,$130:$203,MATCH($P492&amp;"/"&amp;F$324,$128:$128,0),FALSE),"")</f>
        <v>2845943</v>
      </c>
      <c r="G492" s="10">
        <f>IFERROR(VLOOKUP($B$489,$130:$203,MATCH($P492&amp;"/"&amp;G$324,$128:$128,0),FALSE),"")</f>
        <v>4065955</v>
      </c>
      <c r="H492" s="10">
        <f>IFERROR(VLOOKUP($B$489,$130:$203,MATCH($P492&amp;"/"&amp;H$324,$128:$128,0),FALSE),"")</f>
        <v>4643282</v>
      </c>
      <c r="I492" s="10">
        <f>IFERROR(VLOOKUP($B$489,$130:$203,MATCH($P492&amp;"/"&amp;I$324,$128:$128,0),FALSE),"")</f>
        <v>4896345</v>
      </c>
      <c r="J492" s="10">
        <f>IFERROR(VLOOKUP($B$489,$130:$203,MATCH($P492&amp;"/"&amp;J$324,$128:$128,0),FALSE),"")</f>
        <v>7260348</v>
      </c>
      <c r="K492" s="10">
        <f>IFERROR(VLOOKUP($B$489,$130:$203,MATCH($P492&amp;"/"&amp;K$324,$128:$128,0),FALSE),"")</f>
        <v>6599259</v>
      </c>
      <c r="L492" s="10">
        <f>IFERROR(VLOOKUP($B$489,$130:$203,MATCH($P492&amp;"/"&amp;L$324,$128:$128,0),FALSE),"")</f>
        <v>6794042</v>
      </c>
      <c r="M492" s="10">
        <f>IFERROR(VLOOKUP($B$489,$130:$203,MATCH($P492&amp;"/"&amp;M$324,$128:$128,0),FALSE),"")</f>
        <v>6331314</v>
      </c>
      <c r="N492" s="10">
        <f>IFERROR(VLOOKUP($B$489,$130:$203,MATCH($P492&amp;"/"&amp;N$324,$128:$128,0),FALSE),"")</f>
        <v>6006485</v>
      </c>
      <c r="O492" s="9"/>
      <c r="P492" s="12" t="s">
        <v>48</v>
      </c>
    </row>
    <row r="493" spans="1:16">
      <c r="B493" s="23">
        <f>IFERROR(VLOOKUP($B$489,$130:$203,MATCH($P493&amp;"/"&amp;B$324,$128:$128,0),FALSE),"")</f>
        <v>3276110</v>
      </c>
      <c r="C493" s="23">
        <f>IFERROR(VLOOKUP($B$489,$130:$203,MATCH($P493&amp;"/"&amp;C$324,$128:$128,0),FALSE),"")</f>
        <v>2994054.7</v>
      </c>
      <c r="D493" s="23">
        <f>IFERROR(VLOOKUP($B$489,$130:$203,MATCH($P493&amp;"/"&amp;D$324,$128:$128,0),FALSE),"")</f>
        <v>2543301.9</v>
      </c>
      <c r="E493" s="23">
        <f>IFERROR(VLOOKUP($B$489,$130:$203,MATCH($P493&amp;"/"&amp;E$324,$128:$128,0),FALSE),"")</f>
        <v>3148200.39</v>
      </c>
      <c r="F493" s="23">
        <f>IFERROR(VLOOKUP($B$489,$130:$203,MATCH($P493&amp;"/"&amp;F$324,$128:$128,0),FALSE),"")</f>
        <v>3615802.22</v>
      </c>
      <c r="G493" s="23">
        <f>IFERROR(VLOOKUP($B$489,$130:$203,MATCH($P493&amp;"/"&amp;G$324,$128:$128,0),FALSE),"")</f>
        <v>4439726.5999999996</v>
      </c>
      <c r="H493" s="23">
        <f>IFERROR(VLOOKUP($B$489,$130:$203,MATCH($P493&amp;"/"&amp;H$324,$128:$128,0),FALSE),"")</f>
        <v>5068524.5199999996</v>
      </c>
      <c r="I493" s="23">
        <f>IFERROR(VLOOKUP($B$489,$130:$203,MATCH($P493&amp;"/"&amp;I$324,$128:$128,0),FALSE),"")</f>
        <v>5642948.4699999997</v>
      </c>
      <c r="J493" s="23">
        <f>IFERROR(VLOOKUP($B$489,$130:$203,MATCH($P493&amp;"/"&amp;J$324,$128:$128,0),FALSE),"")</f>
        <v>7960730.8799999999</v>
      </c>
      <c r="K493" s="23">
        <f>IFERROR(VLOOKUP($B$489,$130:$203,MATCH($P493&amp;"/"&amp;K$324,$128:$128,0),FALSE),"")</f>
        <v>6338312.75</v>
      </c>
      <c r="L493" s="23">
        <f>IFERROR(VLOOKUP($B$489,$130:$203,MATCH($P493&amp;"/"&amp;L$324,$128:$128,0),FALSE),"")</f>
        <v>6967657.21</v>
      </c>
      <c r="M493" s="23">
        <f>IFERROR(VLOOKUP($B$489,$130:$203,MATCH($P493&amp;"/"&amp;M$324,$128:$128,0),FALSE),"")</f>
        <v>8099864.0899999999</v>
      </c>
      <c r="N493" s="23">
        <f>IFERROR(VLOOKUP($B$489,$130:$203,MATCH($P493&amp;"/"&amp;N$324,$128:$128,0),FALSE),"")</f>
        <v>6025583.2000000002</v>
      </c>
      <c r="O493" s="9"/>
      <c r="P493" s="12" t="s">
        <v>54</v>
      </c>
    </row>
    <row r="494" spans="1:16">
      <c r="B494" s="31">
        <f t="shared" ref="B494:M494" si="38">SUM(B490:B493)</f>
        <v>11205816</v>
      </c>
      <c r="C494" s="31">
        <f t="shared" si="38"/>
        <v>10135396.699999999</v>
      </c>
      <c r="D494" s="31">
        <f t="shared" si="38"/>
        <v>9812074.9000000004</v>
      </c>
      <c r="E494" s="31">
        <f t="shared" si="38"/>
        <v>11118799.390000001</v>
      </c>
      <c r="F494" s="31">
        <f t="shared" si="38"/>
        <v>11957858.220000001</v>
      </c>
      <c r="G494" s="31">
        <f t="shared" si="38"/>
        <v>14876416.6</v>
      </c>
      <c r="H494" s="31">
        <f t="shared" si="38"/>
        <v>18860381.52</v>
      </c>
      <c r="I494" s="31">
        <f t="shared" si="38"/>
        <v>20091385.469999999</v>
      </c>
      <c r="J494" s="31">
        <f t="shared" si="38"/>
        <v>29775826.879999999</v>
      </c>
      <c r="K494" s="31">
        <f t="shared" si="38"/>
        <v>25077732.75</v>
      </c>
      <c r="L494" s="31">
        <f t="shared" si="38"/>
        <v>26294843.210000001</v>
      </c>
      <c r="M494" s="31">
        <f t="shared" si="38"/>
        <v>27740550.09</v>
      </c>
      <c r="N494" s="31">
        <f>IF(N491="",N490*4,IF(N492="",(N491+N490)*2,IF(N493="",((N492+N491+N490)/3)*4,SUM(N490:N493))))</f>
        <v>24330884.199999999</v>
      </c>
      <c r="O494" s="9">
        <f>RATE(M$324-C$324,,-C494,M494)</f>
        <v>0.10592947187357393</v>
      </c>
      <c r="P494" s="12" t="s">
        <v>49</v>
      </c>
    </row>
    <row r="495" spans="1:16">
      <c r="B495" s="27">
        <f t="shared" ref="B495:N495" si="39">+B494/(B$441+B$448)</f>
        <v>4.999280945621086E-2</v>
      </c>
      <c r="C495" s="13">
        <f t="shared" si="39"/>
        <v>4.9298669944302959E-2</v>
      </c>
      <c r="D495" s="13">
        <f t="shared" si="39"/>
        <v>4.3953352838670648E-2</v>
      </c>
      <c r="E495" s="13">
        <f t="shared" si="39"/>
        <v>4.3798409102729453E-2</v>
      </c>
      <c r="F495" s="13">
        <f t="shared" si="39"/>
        <v>4.206804319414939E-2</v>
      </c>
      <c r="G495" s="13">
        <f t="shared" si="39"/>
        <v>5.187552984417225E-2</v>
      </c>
      <c r="H495" s="13">
        <f t="shared" si="39"/>
        <v>6.3002766959008125E-2</v>
      </c>
      <c r="I495" s="13">
        <f t="shared" si="39"/>
        <v>6.4541990187741011E-2</v>
      </c>
      <c r="J495" s="13">
        <f t="shared" si="39"/>
        <v>9.7667976068734591E-2</v>
      </c>
      <c r="K495" s="13">
        <f t="shared" si="39"/>
        <v>7.9311323633201855E-2</v>
      </c>
      <c r="L495" s="13">
        <f t="shared" si="39"/>
        <v>7.7187477888853551E-2</v>
      </c>
      <c r="M495" s="13">
        <f t="shared" si="39"/>
        <v>7.6497405215940575E-2</v>
      </c>
      <c r="N495" s="13">
        <f t="shared" si="39"/>
        <v>7.0222379516021366E-2</v>
      </c>
      <c r="O495" s="9">
        <f>RATE(M$324-C$324,,-C495,M495)</f>
        <v>4.4915448862983577E-2</v>
      </c>
      <c r="P495" s="14" t="s">
        <v>50</v>
      </c>
    </row>
    <row r="496" spans="1:16" s="170" customFormat="1">
      <c r="A496" s="169"/>
      <c r="B496" s="24"/>
      <c r="C496" s="13">
        <f t="shared" ref="C496:M496" si="40">C494/B494-1</f>
        <v>-9.5523547771978468E-2</v>
      </c>
      <c r="D496" s="13">
        <f t="shared" si="40"/>
        <v>-3.1900260993237617E-2</v>
      </c>
      <c r="E496" s="13">
        <f t="shared" si="40"/>
        <v>0.13317514422968779</v>
      </c>
      <c r="F496" s="13">
        <f t="shared" si="40"/>
        <v>7.5463078392675298E-2</v>
      </c>
      <c r="G496" s="13">
        <f t="shared" si="40"/>
        <v>0.24407032817286556</v>
      </c>
      <c r="H496" s="13">
        <f t="shared" si="40"/>
        <v>0.26780407050445199</v>
      </c>
      <c r="I496" s="13">
        <f t="shared" si="40"/>
        <v>6.5269302675272645E-2</v>
      </c>
      <c r="J496" s="13">
        <f t="shared" si="40"/>
        <v>0.48201959115565174</v>
      </c>
      <c r="K496" s="13">
        <f t="shared" si="40"/>
        <v>-0.1577821549317121</v>
      </c>
      <c r="L496" s="13">
        <f t="shared" si="40"/>
        <v>4.853351266373962E-2</v>
      </c>
      <c r="M496" s="13">
        <f t="shared" si="40"/>
        <v>5.498062370838519E-2</v>
      </c>
      <c r="N496" s="13">
        <f>N494/M494-1</f>
        <v>-0.12291269924128601</v>
      </c>
      <c r="O496" s="22"/>
      <c r="P496" s="18" t="s">
        <v>55</v>
      </c>
    </row>
    <row r="497" spans="1:16">
      <c r="B497" s="252" t="s">
        <v>41</v>
      </c>
      <c r="C497" s="253"/>
      <c r="D497" s="253"/>
      <c r="E497" s="253"/>
      <c r="F497" s="253"/>
      <c r="G497" s="253"/>
      <c r="H497" s="253"/>
      <c r="I497" s="253"/>
      <c r="J497" s="253"/>
      <c r="K497" s="253"/>
      <c r="L497" s="253"/>
      <c r="M497" s="253"/>
      <c r="N497" s="254"/>
      <c r="O497" s="9"/>
      <c r="P497" s="3"/>
    </row>
    <row r="498" spans="1:16">
      <c r="B498" s="21">
        <f>IFERROR(VLOOKUP($B$497,$130:$203,MATCH($P498&amp;"/"&amp;B$324,$128:$128,0),FALSE),"")</f>
        <v>0</v>
      </c>
      <c r="C498" s="21">
        <f>IFERROR(VLOOKUP($B$497,$130:$203,MATCH($P498&amp;"/"&amp;C$324,$128:$128,0),FALSE),"")</f>
        <v>0</v>
      </c>
      <c r="D498" s="21">
        <f>IFERROR(VLOOKUP($B$497,$130:$203,MATCH($P498&amp;"/"&amp;D$324,$128:$128,0),FALSE),"")</f>
        <v>0</v>
      </c>
      <c r="E498" s="21">
        <f>IFERROR(VLOOKUP($B$497,$130:$203,MATCH($P498&amp;"/"&amp;E$324,$128:$128,0),FALSE),"")</f>
        <v>0</v>
      </c>
      <c r="F498" s="21">
        <f>IFERROR(VLOOKUP($B$497,$130:$203,MATCH($P498&amp;"/"&amp;F$324,$128:$128,0),FALSE),"")</f>
        <v>0</v>
      </c>
      <c r="G498" s="21">
        <f>IFERROR(VLOOKUP($B$497,$130:$203,MATCH($P498&amp;"/"&amp;G$324,$128:$128,0),FALSE),"")</f>
        <v>0</v>
      </c>
      <c r="H498" s="21">
        <f>IFERROR(VLOOKUP($B$497,$130:$203,MATCH($P498&amp;"/"&amp;H$324,$128:$128,0),FALSE),"")</f>
        <v>0</v>
      </c>
      <c r="I498" s="21">
        <f>IFERROR(VLOOKUP($B$497,$130:$203,MATCH($P498&amp;"/"&amp;I$324,$128:$128,0),FALSE),"")</f>
        <v>0</v>
      </c>
      <c r="J498" s="21">
        <f>IFERROR(VLOOKUP($B$497,$130:$203,MATCH($P498&amp;"/"&amp;J$324,$128:$128,0),FALSE),"")</f>
        <v>0</v>
      </c>
      <c r="K498" s="21">
        <f>IFERROR(VLOOKUP($B$497,$130:$203,MATCH($P498&amp;"/"&amp;K$324,$128:$128,0),FALSE),"")</f>
        <v>0</v>
      </c>
      <c r="L498" s="21">
        <f>IFERROR(VLOOKUP($B$497,$130:$203,MATCH($P498&amp;"/"&amp;L$324,$128:$128,0),FALSE),"")</f>
        <v>0</v>
      </c>
      <c r="M498" s="21">
        <f>IFERROR(VLOOKUP($B$497,$130:$203,MATCH($P498&amp;"/"&amp;M$324,$128:$128,0),FALSE),"")</f>
        <v>0</v>
      </c>
      <c r="N498" s="21">
        <f>IFERROR(VLOOKUP($B$497,$130:$203,MATCH($P498&amp;"/"&amp;N$324,$128:$128,0),FALSE),"")</f>
        <v>0</v>
      </c>
      <c r="O498" s="9"/>
      <c r="P498" s="12" t="s">
        <v>46</v>
      </c>
    </row>
    <row r="499" spans="1:16">
      <c r="B499" s="10">
        <f>IFERROR(VLOOKUP($B$497,$130:$203,MATCH($P499&amp;"/"&amp;B$324,$128:$128,0),FALSE),"")</f>
        <v>0</v>
      </c>
      <c r="C499" s="10">
        <f>IFERROR(VLOOKUP($B$497,$130:$203,MATCH($P499&amp;"/"&amp;C$324,$128:$128,0),FALSE),"")</f>
        <v>0</v>
      </c>
      <c r="D499" s="10">
        <f>IFERROR(VLOOKUP($B$497,$130:$203,MATCH($P499&amp;"/"&amp;D$324,$128:$128,0),FALSE),"")</f>
        <v>0</v>
      </c>
      <c r="E499" s="10">
        <f>IFERROR(VLOOKUP($B$497,$130:$203,MATCH($P499&amp;"/"&amp;E$324,$128:$128,0),FALSE),"")</f>
        <v>0</v>
      </c>
      <c r="F499" s="10">
        <f>IFERROR(VLOOKUP($B$497,$130:$203,MATCH($P499&amp;"/"&amp;F$324,$128:$128,0),FALSE),"")</f>
        <v>0</v>
      </c>
      <c r="G499" s="10">
        <f>IFERROR(VLOOKUP($B$497,$130:$203,MATCH($P499&amp;"/"&amp;G$324,$128:$128,0),FALSE),"")</f>
        <v>0</v>
      </c>
      <c r="H499" s="10">
        <f>IFERROR(VLOOKUP($B$497,$130:$203,MATCH($P499&amp;"/"&amp;H$324,$128:$128,0),FALSE),"")</f>
        <v>0</v>
      </c>
      <c r="I499" s="10">
        <f>IFERROR(VLOOKUP($B$497,$130:$203,MATCH($P499&amp;"/"&amp;I$324,$128:$128,0),FALSE),"")</f>
        <v>0</v>
      </c>
      <c r="J499" s="10">
        <f>IFERROR(VLOOKUP($B$497,$130:$203,MATCH($P499&amp;"/"&amp;J$324,$128:$128,0),FALSE),"")</f>
        <v>0</v>
      </c>
      <c r="K499" s="10">
        <f>IFERROR(VLOOKUP($B$497,$130:$203,MATCH($P499&amp;"/"&amp;K$324,$128:$128,0),FALSE),"")</f>
        <v>0</v>
      </c>
      <c r="L499" s="10">
        <f>IFERROR(VLOOKUP($B$497,$130:$203,MATCH($P499&amp;"/"&amp;L$324,$128:$128,0),FALSE),"")</f>
        <v>0</v>
      </c>
      <c r="M499" s="10">
        <f>IFERROR(VLOOKUP($B$497,$130:$203,MATCH($P499&amp;"/"&amp;M$324,$128:$128,0),FALSE),"")</f>
        <v>0</v>
      </c>
      <c r="N499" s="10">
        <f>IFERROR(VLOOKUP($B$497,$130:$203,MATCH($P499&amp;"/"&amp;N$324,$128:$128,0),FALSE),"")</f>
        <v>0</v>
      </c>
      <c r="O499" s="9"/>
      <c r="P499" s="12" t="s">
        <v>47</v>
      </c>
    </row>
    <row r="500" spans="1:16">
      <c r="B500" s="10">
        <f>IFERROR(VLOOKUP($B$497,$130:$203,MATCH($P500&amp;"/"&amp;B$324,$128:$128,0),FALSE),"")</f>
        <v>0</v>
      </c>
      <c r="C500" s="10">
        <f>IFERROR(VLOOKUP($B$497,$130:$203,MATCH($P500&amp;"/"&amp;C$324,$128:$128,0),FALSE),"")</f>
        <v>0</v>
      </c>
      <c r="D500" s="10">
        <f>IFERROR(VLOOKUP($B$497,$130:$203,MATCH($P500&amp;"/"&amp;D$324,$128:$128,0),FALSE),"")</f>
        <v>0</v>
      </c>
      <c r="E500" s="10">
        <f>IFERROR(VLOOKUP($B$497,$130:$203,MATCH($P500&amp;"/"&amp;E$324,$128:$128,0),FALSE),"")</f>
        <v>0</v>
      </c>
      <c r="F500" s="10">
        <f>IFERROR(VLOOKUP($B$497,$130:$203,MATCH($P500&amp;"/"&amp;F$324,$128:$128,0),FALSE),"")</f>
        <v>0</v>
      </c>
      <c r="G500" s="10">
        <f>IFERROR(VLOOKUP($B$497,$130:$203,MATCH($P500&amp;"/"&amp;G$324,$128:$128,0),FALSE),"")</f>
        <v>0</v>
      </c>
      <c r="H500" s="10">
        <f>IFERROR(VLOOKUP($B$497,$130:$203,MATCH($P500&amp;"/"&amp;H$324,$128:$128,0),FALSE),"")</f>
        <v>0</v>
      </c>
      <c r="I500" s="10">
        <f>IFERROR(VLOOKUP($B$497,$130:$203,MATCH($P500&amp;"/"&amp;I$324,$128:$128,0),FALSE),"")</f>
        <v>0</v>
      </c>
      <c r="J500" s="10">
        <f>IFERROR(VLOOKUP($B$497,$130:$203,MATCH($P500&amp;"/"&amp;J$324,$128:$128,0),FALSE),"")</f>
        <v>0</v>
      </c>
      <c r="K500" s="10">
        <f>IFERROR(VLOOKUP($B$497,$130:$203,MATCH($P500&amp;"/"&amp;K$324,$128:$128,0),FALSE),"")</f>
        <v>0</v>
      </c>
      <c r="L500" s="10">
        <f>IFERROR(VLOOKUP($B$497,$130:$203,MATCH($P500&amp;"/"&amp;L$324,$128:$128,0),FALSE),"")</f>
        <v>0</v>
      </c>
      <c r="M500" s="10">
        <f>IFERROR(VLOOKUP($B$497,$130:$203,MATCH($P500&amp;"/"&amp;M$324,$128:$128,0),FALSE),"")</f>
        <v>0</v>
      </c>
      <c r="N500" s="10">
        <f>IFERROR(VLOOKUP($B$497,$130:$203,MATCH($P500&amp;"/"&amp;N$324,$128:$128,0),FALSE),"")</f>
        <v>0</v>
      </c>
      <c r="O500" s="9"/>
      <c r="P500" s="12" t="s">
        <v>48</v>
      </c>
    </row>
    <row r="501" spans="1:16">
      <c r="B501" s="23">
        <f>IFERROR(VLOOKUP($B$497,$130:$203,MATCH($P501&amp;"/"&amp;B$324,$128:$128,0),FALSE),"")</f>
        <v>0</v>
      </c>
      <c r="C501" s="23">
        <f>IFERROR(VLOOKUP($B$497,$130:$203,MATCH($P501&amp;"/"&amp;C$324,$128:$128,0),FALSE),"")</f>
        <v>0</v>
      </c>
      <c r="D501" s="23">
        <f>IFERROR(VLOOKUP($B$497,$130:$203,MATCH($P501&amp;"/"&amp;D$324,$128:$128,0),FALSE),"")</f>
        <v>0</v>
      </c>
      <c r="E501" s="23">
        <f>IFERROR(VLOOKUP($B$497,$130:$203,MATCH($P501&amp;"/"&amp;E$324,$128:$128,0),FALSE),"")</f>
        <v>0</v>
      </c>
      <c r="F501" s="23">
        <f>IFERROR(VLOOKUP($B$497,$130:$203,MATCH($P501&amp;"/"&amp;F$324,$128:$128,0),FALSE),"")</f>
        <v>0</v>
      </c>
      <c r="G501" s="23">
        <f>IFERROR(VLOOKUP($B$497,$130:$203,MATCH($P501&amp;"/"&amp;G$324,$128:$128,0),FALSE),"")</f>
        <v>0</v>
      </c>
      <c r="H501" s="23">
        <f>IFERROR(VLOOKUP($B$497,$130:$203,MATCH($P501&amp;"/"&amp;H$324,$128:$128,0),FALSE),"")</f>
        <v>0</v>
      </c>
      <c r="I501" s="23">
        <f>IFERROR(VLOOKUP($B$497,$130:$203,MATCH($P501&amp;"/"&amp;I$324,$128:$128,0),FALSE),"")</f>
        <v>0</v>
      </c>
      <c r="J501" s="23">
        <f>IFERROR(VLOOKUP($B$497,$130:$203,MATCH($P501&amp;"/"&amp;J$324,$128:$128,0),FALSE),"")</f>
        <v>0</v>
      </c>
      <c r="K501" s="23">
        <f>IFERROR(VLOOKUP($B$497,$130:$203,MATCH($P501&amp;"/"&amp;K$324,$128:$128,0),FALSE),"")</f>
        <v>0</v>
      </c>
      <c r="L501" s="23">
        <f>IFERROR(VLOOKUP($B$497,$130:$203,MATCH($P501&amp;"/"&amp;L$324,$128:$128,0),FALSE),"")</f>
        <v>0</v>
      </c>
      <c r="M501" s="23">
        <f>IFERROR(VLOOKUP($B$497,$130:$203,MATCH($P501&amp;"/"&amp;M$324,$128:$128,0),FALSE),"")</f>
        <v>0</v>
      </c>
      <c r="N501" s="23">
        <f>IFERROR(VLOOKUP($B$497,$130:$203,MATCH($P501&amp;"/"&amp;N$324,$128:$128,0),FALSE),"")</f>
        <v>0</v>
      </c>
      <c r="O501" s="9"/>
      <c r="P501" s="12" t="s">
        <v>54</v>
      </c>
    </row>
    <row r="502" spans="1:16">
      <c r="B502" s="23">
        <f>SUM(B498:B501)</f>
        <v>0</v>
      </c>
      <c r="C502" s="23">
        <f t="shared" ref="C502:M502" si="41">SUM(C498:C501)</f>
        <v>0</v>
      </c>
      <c r="D502" s="23">
        <f t="shared" si="41"/>
        <v>0</v>
      </c>
      <c r="E502" s="23">
        <f t="shared" si="41"/>
        <v>0</v>
      </c>
      <c r="F502" s="23">
        <f t="shared" si="41"/>
        <v>0</v>
      </c>
      <c r="G502" s="23">
        <f t="shared" si="41"/>
        <v>0</v>
      </c>
      <c r="H502" s="23">
        <f t="shared" si="41"/>
        <v>0</v>
      </c>
      <c r="I502" s="23">
        <f t="shared" si="41"/>
        <v>0</v>
      </c>
      <c r="J502" s="23">
        <f t="shared" si="41"/>
        <v>0</v>
      </c>
      <c r="K502" s="23">
        <f t="shared" si="41"/>
        <v>0</v>
      </c>
      <c r="L502" s="23">
        <f t="shared" si="41"/>
        <v>0</v>
      </c>
      <c r="M502" s="23">
        <f t="shared" si="41"/>
        <v>0</v>
      </c>
      <c r="N502" s="23">
        <f>IF(N499="",N498*4,IF(N500="",(N499+N498)*2,IF(N501="",((N500+N499+N498)/3)*4,SUM(N498:N501))))</f>
        <v>0</v>
      </c>
      <c r="O502" s="9" t="e">
        <f>RATE(M$324-C$324,,-C502,M502)</f>
        <v>#NUM!</v>
      </c>
      <c r="P502" s="12" t="s">
        <v>49</v>
      </c>
    </row>
    <row r="503" spans="1:16">
      <c r="B503" s="27">
        <f t="shared" ref="B503:N503" si="42">+B502/(B$441+B$448)</f>
        <v>0</v>
      </c>
      <c r="C503" s="28">
        <f t="shared" si="42"/>
        <v>0</v>
      </c>
      <c r="D503" s="28">
        <f t="shared" si="42"/>
        <v>0</v>
      </c>
      <c r="E503" s="28">
        <f t="shared" si="42"/>
        <v>0</v>
      </c>
      <c r="F503" s="28">
        <f t="shared" si="42"/>
        <v>0</v>
      </c>
      <c r="G503" s="28">
        <f t="shared" si="42"/>
        <v>0</v>
      </c>
      <c r="H503" s="28">
        <f t="shared" si="42"/>
        <v>0</v>
      </c>
      <c r="I503" s="28">
        <f t="shared" si="42"/>
        <v>0</v>
      </c>
      <c r="J503" s="28">
        <f t="shared" si="42"/>
        <v>0</v>
      </c>
      <c r="K503" s="28">
        <f t="shared" si="42"/>
        <v>0</v>
      </c>
      <c r="L503" s="28">
        <f t="shared" si="42"/>
        <v>0</v>
      </c>
      <c r="M503" s="28">
        <f t="shared" si="42"/>
        <v>0</v>
      </c>
      <c r="N503" s="29">
        <f t="shared" si="42"/>
        <v>0</v>
      </c>
      <c r="O503" s="9" t="e">
        <f>RATE(M$324-C$324,,-C503,M503)</f>
        <v>#NUM!</v>
      </c>
      <c r="P503" s="14" t="s">
        <v>50</v>
      </c>
    </row>
    <row r="504" spans="1:16">
      <c r="B504" s="246" t="s">
        <v>60</v>
      </c>
      <c r="C504" s="247"/>
      <c r="D504" s="247"/>
      <c r="E504" s="247"/>
      <c r="F504" s="247"/>
      <c r="G504" s="247"/>
      <c r="H504" s="247"/>
      <c r="I504" s="247"/>
      <c r="J504" s="247"/>
      <c r="K504" s="247"/>
      <c r="L504" s="247"/>
      <c r="M504" s="247"/>
      <c r="N504" s="248"/>
      <c r="O504" s="9"/>
      <c r="P504" s="3"/>
    </row>
    <row r="505" spans="1:16">
      <c r="B505" s="21">
        <f t="shared" ref="B505:N509" si="43">IFERROR(B465+B444-B490-B498,"")</f>
        <v>36503622</v>
      </c>
      <c r="C505" s="21">
        <f t="shared" si="43"/>
        <v>33332872</v>
      </c>
      <c r="D505" s="21">
        <f t="shared" si="43"/>
        <v>35126369</v>
      </c>
      <c r="E505" s="21">
        <f t="shared" si="43"/>
        <v>41248064</v>
      </c>
      <c r="F505" s="21">
        <f t="shared" si="43"/>
        <v>47141778</v>
      </c>
      <c r="G505" s="21">
        <f t="shared" si="43"/>
        <v>50258875</v>
      </c>
      <c r="H505" s="21">
        <f t="shared" si="43"/>
        <v>48806944</v>
      </c>
      <c r="I505" s="21">
        <f t="shared" si="43"/>
        <v>53207564</v>
      </c>
      <c r="J505" s="21">
        <f t="shared" si="43"/>
        <v>46834096</v>
      </c>
      <c r="K505" s="21">
        <f t="shared" si="43"/>
        <v>49392005</v>
      </c>
      <c r="L505" s="21">
        <f t="shared" si="43"/>
        <v>52169019</v>
      </c>
      <c r="M505" s="21">
        <f t="shared" si="43"/>
        <v>53540520</v>
      </c>
      <c r="N505" s="21">
        <f t="shared" si="43"/>
        <v>52887485</v>
      </c>
      <c r="O505" s="9"/>
      <c r="P505" s="12" t="s">
        <v>46</v>
      </c>
    </row>
    <row r="506" spans="1:16">
      <c r="B506" s="10">
        <f t="shared" si="43"/>
        <v>37615887</v>
      </c>
      <c r="C506" s="10">
        <f t="shared" si="43"/>
        <v>31677248</v>
      </c>
      <c r="D506" s="10">
        <f t="shared" si="43"/>
        <v>34480646</v>
      </c>
      <c r="E506" s="10">
        <f t="shared" si="43"/>
        <v>40869947</v>
      </c>
      <c r="F506" s="10">
        <f t="shared" si="43"/>
        <v>46181129</v>
      </c>
      <c r="G506" s="10">
        <f t="shared" si="43"/>
        <v>47994633</v>
      </c>
      <c r="H506" s="10">
        <f t="shared" si="43"/>
        <v>47790997</v>
      </c>
      <c r="I506" s="10">
        <f t="shared" si="43"/>
        <v>50986313</v>
      </c>
      <c r="J506" s="10">
        <f t="shared" si="43"/>
        <v>49230142</v>
      </c>
      <c r="K506" s="10">
        <f t="shared" si="43"/>
        <v>49093759</v>
      </c>
      <c r="L506" s="10">
        <f t="shared" si="43"/>
        <v>53114906</v>
      </c>
      <c r="M506" s="10">
        <f t="shared" si="43"/>
        <v>54397955</v>
      </c>
      <c r="N506" s="10">
        <f t="shared" si="43"/>
        <v>52005464</v>
      </c>
      <c r="O506" s="9"/>
      <c r="P506" s="12" t="s">
        <v>47</v>
      </c>
    </row>
    <row r="507" spans="1:16">
      <c r="B507" s="10">
        <f t="shared" si="43"/>
        <v>34439765</v>
      </c>
      <c r="C507" s="10">
        <f t="shared" si="43"/>
        <v>31440817</v>
      </c>
      <c r="D507" s="10">
        <f t="shared" si="43"/>
        <v>35663582</v>
      </c>
      <c r="E507" s="10">
        <f t="shared" si="43"/>
        <v>40904796</v>
      </c>
      <c r="F507" s="10">
        <f t="shared" si="43"/>
        <v>45463282</v>
      </c>
      <c r="G507" s="10">
        <f t="shared" si="43"/>
        <v>44667997</v>
      </c>
      <c r="H507" s="10">
        <f t="shared" si="43"/>
        <v>47144449</v>
      </c>
      <c r="I507" s="10">
        <f t="shared" si="43"/>
        <v>48524019</v>
      </c>
      <c r="J507" s="10">
        <f t="shared" si="43"/>
        <v>46295059</v>
      </c>
      <c r="K507" s="10">
        <f t="shared" si="43"/>
        <v>48599989</v>
      </c>
      <c r="L507" s="10">
        <f t="shared" si="43"/>
        <v>51595505</v>
      </c>
      <c r="M507" s="10">
        <f t="shared" si="43"/>
        <v>56660966</v>
      </c>
      <c r="N507" s="10">
        <f t="shared" si="43"/>
        <v>51295744</v>
      </c>
      <c r="O507" s="9"/>
      <c r="P507" s="12" t="s">
        <v>48</v>
      </c>
    </row>
    <row r="508" spans="1:16">
      <c r="B508" s="23">
        <f t="shared" si="43"/>
        <v>32344622</v>
      </c>
      <c r="C508" s="23">
        <f t="shared" si="43"/>
        <v>32689632.510000002</v>
      </c>
      <c r="D508" s="23">
        <f t="shared" si="43"/>
        <v>39453133.68</v>
      </c>
      <c r="E508" s="23">
        <f t="shared" si="43"/>
        <v>43501531.369999997</v>
      </c>
      <c r="F508" s="23">
        <f t="shared" si="43"/>
        <v>49536385.839999996</v>
      </c>
      <c r="G508" s="23">
        <f t="shared" si="43"/>
        <v>47816736.619999997</v>
      </c>
      <c r="H508" s="23">
        <f t="shared" si="43"/>
        <v>53206945.690000013</v>
      </c>
      <c r="I508" s="23">
        <f t="shared" si="43"/>
        <v>53663399.310000002</v>
      </c>
      <c r="J508" s="23">
        <f t="shared" si="43"/>
        <v>49740852.149999999</v>
      </c>
      <c r="K508" s="23">
        <f t="shared" si="43"/>
        <v>51771472.760000005</v>
      </c>
      <c r="L508" s="23">
        <f t="shared" si="43"/>
        <v>54032071.909999996</v>
      </c>
      <c r="M508" s="23">
        <f t="shared" si="43"/>
        <v>58394434.989999995</v>
      </c>
      <c r="N508" s="23">
        <f t="shared" si="43"/>
        <v>55115434.349999994</v>
      </c>
      <c r="O508" s="9"/>
      <c r="P508" s="12" t="s">
        <v>54</v>
      </c>
    </row>
    <row r="509" spans="1:16">
      <c r="B509" s="31">
        <f t="shared" si="43"/>
        <v>140903896</v>
      </c>
      <c r="C509" s="23">
        <f t="shared" si="43"/>
        <v>129140569.51000001</v>
      </c>
      <c r="D509" s="23">
        <f t="shared" si="43"/>
        <v>144723730.67999998</v>
      </c>
      <c r="E509" s="23">
        <f t="shared" si="43"/>
        <v>166524338.37</v>
      </c>
      <c r="F509" s="23">
        <f t="shared" si="43"/>
        <v>188322574.84</v>
      </c>
      <c r="G509" s="23">
        <f t="shared" si="43"/>
        <v>190738241.61999997</v>
      </c>
      <c r="H509" s="23">
        <f t="shared" si="43"/>
        <v>196949335.68999997</v>
      </c>
      <c r="I509" s="23">
        <f t="shared" si="43"/>
        <v>206381295.31000003</v>
      </c>
      <c r="J509" s="23">
        <f t="shared" si="43"/>
        <v>192100149.14999998</v>
      </c>
      <c r="K509" s="23">
        <f t="shared" si="43"/>
        <v>198857225.75999999</v>
      </c>
      <c r="L509" s="23">
        <f t="shared" si="43"/>
        <v>210911501.91</v>
      </c>
      <c r="M509" s="23">
        <f t="shared" si="43"/>
        <v>222993875.99000001</v>
      </c>
      <c r="N509" s="23">
        <f t="shared" si="43"/>
        <v>211304127.35000002</v>
      </c>
      <c r="O509" s="9">
        <f>RATE(M$324-C$324,,-C509,M509)</f>
        <v>5.6143727061636291E-2</v>
      </c>
      <c r="P509" s="12" t="s">
        <v>49</v>
      </c>
    </row>
    <row r="510" spans="1:16">
      <c r="B510" s="13">
        <f t="shared" ref="B510:N510" si="44">+B509/(B$441+B$448)</f>
        <v>0.62861835535812394</v>
      </c>
      <c r="C510" s="13">
        <f t="shared" si="44"/>
        <v>0.62814100929002659</v>
      </c>
      <c r="D510" s="13">
        <f t="shared" si="44"/>
        <v>0.64829236053903172</v>
      </c>
      <c r="E510" s="13">
        <f t="shared" si="44"/>
        <v>0.65596120962936155</v>
      </c>
      <c r="F510" s="13">
        <f t="shared" si="44"/>
        <v>0.66252351107091079</v>
      </c>
      <c r="G510" s="13">
        <f t="shared" si="44"/>
        <v>0.66512303410374018</v>
      </c>
      <c r="H510" s="13">
        <f t="shared" si="44"/>
        <v>0.65790573144294107</v>
      </c>
      <c r="I510" s="13">
        <f t="shared" si="44"/>
        <v>0.66298362334050143</v>
      </c>
      <c r="J510" s="13">
        <f t="shared" si="44"/>
        <v>0.63010954643159667</v>
      </c>
      <c r="K510" s="13">
        <f t="shared" si="44"/>
        <v>0.62890971629211756</v>
      </c>
      <c r="L510" s="13">
        <f t="shared" si="44"/>
        <v>0.61912241728035078</v>
      </c>
      <c r="M510" s="13">
        <f t="shared" si="44"/>
        <v>0.61492842921054824</v>
      </c>
      <c r="N510" s="13">
        <f t="shared" si="44"/>
        <v>0.60985365357471932</v>
      </c>
      <c r="O510" s="9">
        <f>RATE(M$324-C$324,,-C510,M510)</f>
        <v>-2.1236211773637062E-3</v>
      </c>
      <c r="P510" s="14" t="s">
        <v>61</v>
      </c>
    </row>
    <row r="511" spans="1:16" s="170" customFormat="1">
      <c r="A511" s="169"/>
      <c r="B511" s="24"/>
      <c r="C511" s="13">
        <f t="shared" ref="C511:M511" si="45">C509/B509-1</f>
        <v>-8.3484749704862637E-2</v>
      </c>
      <c r="D511" s="13">
        <f t="shared" si="45"/>
        <v>0.12066820851981208</v>
      </c>
      <c r="E511" s="13">
        <f t="shared" si="45"/>
        <v>0.15063602622436223</v>
      </c>
      <c r="F511" s="13">
        <f t="shared" si="45"/>
        <v>0.1309012044928024</v>
      </c>
      <c r="G511" s="13">
        <f t="shared" si="45"/>
        <v>1.2827282029530096E-2</v>
      </c>
      <c r="H511" s="13">
        <f t="shared" si="45"/>
        <v>3.256344410668377E-2</v>
      </c>
      <c r="I511" s="13">
        <f t="shared" si="45"/>
        <v>4.789028400098827E-2</v>
      </c>
      <c r="J511" s="13">
        <f t="shared" si="45"/>
        <v>-6.9197870565492425E-2</v>
      </c>
      <c r="K511" s="13">
        <f t="shared" si="45"/>
        <v>3.5174759831778202E-2</v>
      </c>
      <c r="L511" s="13">
        <f t="shared" si="45"/>
        <v>6.0617742724361712E-2</v>
      </c>
      <c r="M511" s="13">
        <f t="shared" si="45"/>
        <v>5.7286463614278249E-2</v>
      </c>
      <c r="N511" s="13">
        <f>N509/M509-1</f>
        <v>-5.242183709351822E-2</v>
      </c>
      <c r="O511" s="22"/>
      <c r="P511" s="18" t="s">
        <v>55</v>
      </c>
    </row>
    <row r="512" spans="1:16">
      <c r="B512" s="246" t="s">
        <v>62</v>
      </c>
      <c r="C512" s="247"/>
      <c r="D512" s="247"/>
      <c r="E512" s="247"/>
      <c r="F512" s="247"/>
      <c r="G512" s="247"/>
      <c r="H512" s="247"/>
      <c r="I512" s="247"/>
      <c r="J512" s="247"/>
      <c r="K512" s="247"/>
      <c r="L512" s="247"/>
      <c r="M512" s="247"/>
      <c r="N512" s="248"/>
      <c r="O512" s="9"/>
      <c r="P512" s="14"/>
    </row>
    <row r="513" spans="1:16">
      <c r="B513" s="21">
        <f t="shared" ref="B513:N513" si="46">IFERROR(B505+B551,"")</f>
        <v>41139880</v>
      </c>
      <c r="C513" s="21">
        <f t="shared" si="46"/>
        <v>38192512</v>
      </c>
      <c r="D513" s="21">
        <f t="shared" si="46"/>
        <v>40057293</v>
      </c>
      <c r="E513" s="21">
        <f t="shared" si="46"/>
        <v>45768916</v>
      </c>
      <c r="F513" s="21">
        <f t="shared" si="46"/>
        <v>51170913</v>
      </c>
      <c r="G513" s="21">
        <f t="shared" si="46"/>
        <v>54149825</v>
      </c>
      <c r="H513" s="21">
        <f t="shared" si="46"/>
        <v>53092839</v>
      </c>
      <c r="I513" s="21">
        <f t="shared" si="46"/>
        <v>58663081</v>
      </c>
      <c r="J513" s="21">
        <f t="shared" si="46"/>
        <v>50907519</v>
      </c>
      <c r="K513" s="21">
        <f t="shared" si="46"/>
        <v>56308852</v>
      </c>
      <c r="L513" s="21">
        <f t="shared" si="46"/>
        <v>60248423</v>
      </c>
      <c r="M513" s="21">
        <f t="shared" si="46"/>
        <v>62387632</v>
      </c>
      <c r="N513" s="21">
        <f t="shared" si="46"/>
        <v>65893875</v>
      </c>
      <c r="O513" s="9"/>
      <c r="P513" s="12" t="s">
        <v>46</v>
      </c>
    </row>
    <row r="514" spans="1:16">
      <c r="B514" s="10">
        <f t="shared" ref="B514:N516" si="47">IFERROR(B506+B552-B551,"")</f>
        <v>42302987</v>
      </c>
      <c r="C514" s="10">
        <f t="shared" si="47"/>
        <v>36681628</v>
      </c>
      <c r="D514" s="10">
        <f t="shared" si="47"/>
        <v>39350665</v>
      </c>
      <c r="E514" s="10">
        <f t="shared" si="47"/>
        <v>45347410</v>
      </c>
      <c r="F514" s="10">
        <f t="shared" si="47"/>
        <v>50042768</v>
      </c>
      <c r="G514" s="10">
        <f t="shared" si="47"/>
        <v>52036652</v>
      </c>
      <c r="H514" s="10">
        <f t="shared" si="47"/>
        <v>52413037</v>
      </c>
      <c r="I514" s="10">
        <f t="shared" si="47"/>
        <v>56486537</v>
      </c>
      <c r="J514" s="10">
        <f t="shared" si="47"/>
        <v>53734094</v>
      </c>
      <c r="K514" s="10">
        <f t="shared" si="47"/>
        <v>56425421</v>
      </c>
      <c r="L514" s="10">
        <f t="shared" si="47"/>
        <v>61439780</v>
      </c>
      <c r="M514" s="10">
        <f t="shared" si="47"/>
        <v>63449699</v>
      </c>
      <c r="N514" s="10">
        <f t="shared" si="47"/>
        <v>64867641</v>
      </c>
      <c r="O514" s="9"/>
      <c r="P514" s="12" t="s">
        <v>47</v>
      </c>
    </row>
    <row r="515" spans="1:16">
      <c r="B515" s="10">
        <f t="shared" si="47"/>
        <v>39233822</v>
      </c>
      <c r="C515" s="10">
        <f t="shared" si="47"/>
        <v>36585034</v>
      </c>
      <c r="D515" s="10">
        <f t="shared" si="47"/>
        <v>40475460</v>
      </c>
      <c r="E515" s="10">
        <f t="shared" si="47"/>
        <v>45327673</v>
      </c>
      <c r="F515" s="10">
        <f t="shared" si="47"/>
        <v>49300617</v>
      </c>
      <c r="G515" s="10">
        <f t="shared" si="47"/>
        <v>49065402</v>
      </c>
      <c r="H515" s="10">
        <f t="shared" si="47"/>
        <v>52037040</v>
      </c>
      <c r="I515" s="10">
        <f t="shared" si="47"/>
        <v>54475098</v>
      </c>
      <c r="J515" s="10">
        <f t="shared" si="47"/>
        <v>52556791</v>
      </c>
      <c r="K515" s="10">
        <f t="shared" si="47"/>
        <v>56337827</v>
      </c>
      <c r="L515" s="10">
        <f t="shared" si="47"/>
        <v>60151507</v>
      </c>
      <c r="M515" s="10">
        <f t="shared" si="47"/>
        <v>66233348</v>
      </c>
      <c r="N515" s="10">
        <f t="shared" si="47"/>
        <v>64243920</v>
      </c>
      <c r="O515" s="9"/>
      <c r="P515" s="12" t="s">
        <v>48</v>
      </c>
    </row>
    <row r="516" spans="1:16">
      <c r="B516" s="23">
        <f t="shared" si="47"/>
        <v>37183235</v>
      </c>
      <c r="C516" s="23">
        <f t="shared" si="47"/>
        <v>37792114.549999997</v>
      </c>
      <c r="D516" s="23">
        <f t="shared" si="47"/>
        <v>44207194</v>
      </c>
      <c r="E516" s="23">
        <f t="shared" si="47"/>
        <v>47755612.399999999</v>
      </c>
      <c r="F516" s="23">
        <f t="shared" si="47"/>
        <v>53438154.25</v>
      </c>
      <c r="G516" s="23">
        <f t="shared" si="47"/>
        <v>52027506.93</v>
      </c>
      <c r="H516" s="23">
        <f t="shared" si="47"/>
        <v>58328171.780000016</v>
      </c>
      <c r="I516" s="23">
        <f t="shared" si="47"/>
        <v>57251757.310000002</v>
      </c>
      <c r="J516" s="23">
        <f t="shared" si="47"/>
        <v>56569058.140000001</v>
      </c>
      <c r="K516" s="23">
        <f t="shared" si="47"/>
        <v>59935820.780000001</v>
      </c>
      <c r="L516" s="23">
        <f t="shared" si="47"/>
        <v>62950882.829999998</v>
      </c>
      <c r="M516" s="23">
        <f t="shared" si="47"/>
        <v>68152016.699999988</v>
      </c>
      <c r="N516" s="23">
        <f t="shared" si="47"/>
        <v>68140280.479999989</v>
      </c>
      <c r="O516" s="9"/>
      <c r="P516" s="12" t="s">
        <v>54</v>
      </c>
    </row>
    <row r="517" spans="1:16">
      <c r="B517" s="31">
        <f t="shared" ref="B517:N517" si="48">IFERROR(B509+B554,"")</f>
        <v>159859924</v>
      </c>
      <c r="C517" s="23">
        <f t="shared" si="48"/>
        <v>149251288.55000001</v>
      </c>
      <c r="D517" s="23">
        <f t="shared" si="48"/>
        <v>164090611.99999997</v>
      </c>
      <c r="E517" s="23">
        <f t="shared" si="48"/>
        <v>184199611.40000001</v>
      </c>
      <c r="F517" s="23">
        <f t="shared" si="48"/>
        <v>203952452.25</v>
      </c>
      <c r="G517" s="23">
        <f t="shared" si="48"/>
        <v>207279385.92999998</v>
      </c>
      <c r="H517" s="23">
        <f t="shared" si="48"/>
        <v>215871087.77999997</v>
      </c>
      <c r="I517" s="23">
        <f t="shared" si="48"/>
        <v>226876473.31000003</v>
      </c>
      <c r="J517" s="23">
        <f t="shared" si="48"/>
        <v>213767462.13999999</v>
      </c>
      <c r="K517" s="23">
        <f t="shared" si="48"/>
        <v>229007920.78</v>
      </c>
      <c r="L517" s="23">
        <f t="shared" si="48"/>
        <v>244790592.82999998</v>
      </c>
      <c r="M517" s="23">
        <f t="shared" si="48"/>
        <v>260222695.70000002</v>
      </c>
      <c r="N517" s="23">
        <f t="shared" si="48"/>
        <v>263145716.48000002</v>
      </c>
      <c r="O517" s="9">
        <f>RATE(M$324-C$324,,-C517,M517)</f>
        <v>5.7164834213580346E-2</v>
      </c>
      <c r="P517" s="12" t="s">
        <v>49</v>
      </c>
    </row>
    <row r="518" spans="1:16">
      <c r="B518" s="13">
        <f t="shared" ref="B518:N518" si="49">+B517/(B$441+B$448)</f>
        <v>0.71318739485070515</v>
      </c>
      <c r="C518" s="13">
        <f t="shared" si="49"/>
        <v>0.72595974590598655</v>
      </c>
      <c r="D518" s="13">
        <f t="shared" si="49"/>
        <v>0.73504662777792318</v>
      </c>
      <c r="E518" s="13">
        <f t="shared" si="49"/>
        <v>0.72558642832578235</v>
      </c>
      <c r="F518" s="13">
        <f t="shared" si="49"/>
        <v>0.71750980927801056</v>
      </c>
      <c r="G518" s="13">
        <f t="shared" si="49"/>
        <v>0.72280363342966691</v>
      </c>
      <c r="H518" s="13">
        <f t="shared" si="49"/>
        <v>0.7211135056928013</v>
      </c>
      <c r="I518" s="13">
        <f t="shared" si="49"/>
        <v>0.72882276516310895</v>
      </c>
      <c r="J518" s="13">
        <f t="shared" si="49"/>
        <v>0.70118070811955391</v>
      </c>
      <c r="K518" s="13">
        <f t="shared" si="49"/>
        <v>0.72426488872082073</v>
      </c>
      <c r="L518" s="13">
        <f t="shared" si="49"/>
        <v>0.71857315598212979</v>
      </c>
      <c r="M518" s="13">
        <f t="shared" si="49"/>
        <v>0.7175907087193345</v>
      </c>
      <c r="N518" s="13">
        <f t="shared" si="49"/>
        <v>0.7594758258178681</v>
      </c>
      <c r="O518" s="9">
        <f>RATE(M$324-C$324,,-C518,M518)</f>
        <v>-1.1588484091662624E-3</v>
      </c>
      <c r="P518" s="14" t="s">
        <v>63</v>
      </c>
    </row>
    <row r="519" spans="1:16" s="170" customFormat="1">
      <c r="A519" s="169"/>
      <c r="B519" s="24"/>
      <c r="C519" s="13">
        <f t="shared" ref="C519:M519" si="50">C517/B517-1</f>
        <v>-6.6362069895641862E-2</v>
      </c>
      <c r="D519" s="13">
        <f t="shared" si="50"/>
        <v>9.9425094377183276E-2</v>
      </c>
      <c r="E519" s="13">
        <f t="shared" si="50"/>
        <v>0.12254814065779729</v>
      </c>
      <c r="F519" s="13">
        <f t="shared" si="50"/>
        <v>0.10723606146543685</v>
      </c>
      <c r="G519" s="13">
        <f t="shared" si="50"/>
        <v>1.6312300456784445E-2</v>
      </c>
      <c r="H519" s="13">
        <f t="shared" si="50"/>
        <v>4.1449861554980982E-2</v>
      </c>
      <c r="I519" s="13">
        <f t="shared" si="50"/>
        <v>5.0981285373500107E-2</v>
      </c>
      <c r="J519" s="13">
        <f t="shared" si="50"/>
        <v>-5.778039026588766E-2</v>
      </c>
      <c r="K519" s="13">
        <f t="shared" si="50"/>
        <v>7.1294566944050564E-2</v>
      </c>
      <c r="L519" s="13">
        <f t="shared" si="50"/>
        <v>6.8917581524011284E-2</v>
      </c>
      <c r="M519" s="13">
        <f t="shared" si="50"/>
        <v>6.3042058485953234E-2</v>
      </c>
      <c r="N519" s="13">
        <f>N517/M517-1</f>
        <v>1.1232766504616576E-2</v>
      </c>
      <c r="O519" s="22"/>
      <c r="P519" s="18" t="s">
        <v>55</v>
      </c>
    </row>
    <row r="520" spans="1:16">
      <c r="B520" s="252" t="s">
        <v>1055</v>
      </c>
      <c r="C520" s="253"/>
      <c r="D520" s="253"/>
      <c r="E520" s="253"/>
      <c r="F520" s="253"/>
      <c r="G520" s="253"/>
      <c r="H520" s="253"/>
      <c r="I520" s="253"/>
      <c r="J520" s="253"/>
      <c r="K520" s="253"/>
      <c r="L520" s="253"/>
      <c r="M520" s="253"/>
      <c r="N520" s="254"/>
      <c r="O520" s="9"/>
      <c r="P520" s="3"/>
    </row>
    <row r="521" spans="1:16">
      <c r="B521" s="21">
        <f>IFERROR(VLOOKUP($B$520,$130:$203,MATCH($P521&amp;"/"&amp;B$324,$128:$128,0),FALSE),"")</f>
        <v>374219</v>
      </c>
      <c r="C521" s="21">
        <f>IFERROR(VLOOKUP($B$520,$130:$203,MATCH($P521&amp;"/"&amp;C$324,$128:$128,0),FALSE),"")</f>
        <v>507625</v>
      </c>
      <c r="D521" s="21">
        <f>IFERROR(VLOOKUP($B$520,$130:$203,MATCH($P521&amp;"/"&amp;D$324,$128:$128,0),FALSE),"")</f>
        <v>432096</v>
      </c>
      <c r="E521" s="21">
        <f>IFERROR(VLOOKUP($B$520,$130:$203,MATCH($P521&amp;"/"&amp;E$324,$128:$128,0),FALSE),"")</f>
        <v>431225</v>
      </c>
      <c r="F521" s="21">
        <f>IFERROR(VLOOKUP($B$520,$130:$203,MATCH($P521&amp;"/"&amp;F$324,$128:$128,0),FALSE),"")</f>
        <v>287466</v>
      </c>
      <c r="G521" s="21">
        <f>IFERROR(VLOOKUP($B$520,$130:$203,MATCH($P521&amp;"/"&amp;G$324,$128:$128,0),FALSE),"")</f>
        <v>274813</v>
      </c>
      <c r="H521" s="21">
        <f>IFERROR(VLOOKUP($B$520,$130:$203,MATCH($P521&amp;"/"&amp;H$324,$128:$128,0),FALSE),"")</f>
        <v>228997</v>
      </c>
      <c r="I521" s="21">
        <f>IFERROR(VLOOKUP($B$520,$130:$203,MATCH($P521&amp;"/"&amp;I$324,$128:$128,0),FALSE),"")</f>
        <v>428818</v>
      </c>
      <c r="J521" s="21">
        <f>IFERROR(VLOOKUP($B$520,$130:$203,MATCH($P521&amp;"/"&amp;J$324,$128:$128,0),FALSE),"")</f>
        <v>751461</v>
      </c>
      <c r="K521" s="21">
        <f>IFERROR(VLOOKUP($B$520,$130:$203,MATCH($P521&amp;"/"&amp;K$324,$128:$128,0),FALSE),"")</f>
        <v>1292810</v>
      </c>
      <c r="L521" s="21">
        <f>IFERROR(VLOOKUP($B$520,$130:$203,MATCH($P521&amp;"/"&amp;L$324,$128:$128,0),FALSE),"")</f>
        <v>1292249</v>
      </c>
      <c r="M521" s="21">
        <f>IFERROR(VLOOKUP($B$520,$130:$203,MATCH($P521&amp;"/"&amp;M$324,$128:$128,0),FALSE),"")</f>
        <v>1216794</v>
      </c>
      <c r="N521" s="21">
        <f>IFERROR(VLOOKUP($B$520,$130:$203,MATCH($P521&amp;"/"&amp;N$324,$128:$128,0),FALSE),"")</f>
        <v>1472339</v>
      </c>
      <c r="O521" s="9"/>
      <c r="P521" s="12" t="s">
        <v>46</v>
      </c>
    </row>
    <row r="522" spans="1:16">
      <c r="B522" s="10">
        <f>IFERROR(VLOOKUP($B$520,$130:$203,MATCH($P522&amp;"/"&amp;B$324,$128:$128,0),FALSE),"")</f>
        <v>394428</v>
      </c>
      <c r="C522" s="10">
        <f>IFERROR(VLOOKUP($B$520,$130:$203,MATCH($P522&amp;"/"&amp;C$324,$128:$128,0),FALSE),"")</f>
        <v>496814</v>
      </c>
      <c r="D522" s="10">
        <f>IFERROR(VLOOKUP($B$520,$130:$203,MATCH($P522&amp;"/"&amp;D$324,$128:$128,0),FALSE),"")</f>
        <v>435327</v>
      </c>
      <c r="E522" s="10">
        <f>IFERROR(VLOOKUP($B$520,$130:$203,MATCH($P522&amp;"/"&amp;E$324,$128:$128,0),FALSE),"")</f>
        <v>443837</v>
      </c>
      <c r="F522" s="10">
        <f>IFERROR(VLOOKUP($B$520,$130:$203,MATCH($P522&amp;"/"&amp;F$324,$128:$128,0),FALSE),"")</f>
        <v>292371</v>
      </c>
      <c r="G522" s="10">
        <f>IFERROR(VLOOKUP($B$520,$130:$203,MATCH($P522&amp;"/"&amp;G$324,$128:$128,0),FALSE),"")</f>
        <v>258424</v>
      </c>
      <c r="H522" s="10">
        <f>IFERROR(VLOOKUP($B$520,$130:$203,MATCH($P522&amp;"/"&amp;H$324,$128:$128,0),FALSE),"")</f>
        <v>369435</v>
      </c>
      <c r="I522" s="10">
        <f>IFERROR(VLOOKUP($B$520,$130:$203,MATCH($P522&amp;"/"&amp;I$324,$128:$128,0),FALSE),"")</f>
        <v>469890</v>
      </c>
      <c r="J522" s="10">
        <f>IFERROR(VLOOKUP($B$520,$130:$203,MATCH($P522&amp;"/"&amp;J$324,$128:$128,0),FALSE),"")</f>
        <v>842270</v>
      </c>
      <c r="K522" s="10">
        <f>IFERROR(VLOOKUP($B$520,$130:$203,MATCH($P522&amp;"/"&amp;K$324,$128:$128,0),FALSE),"")</f>
        <v>1324168</v>
      </c>
      <c r="L522" s="10">
        <f>IFERROR(VLOOKUP($B$520,$130:$203,MATCH($P522&amp;"/"&amp;L$324,$128:$128,0),FALSE),"")</f>
        <v>1289948</v>
      </c>
      <c r="M522" s="10">
        <f>IFERROR(VLOOKUP($B$520,$130:$203,MATCH($P522&amp;"/"&amp;M$324,$128:$128,0),FALSE),"")</f>
        <v>1193777</v>
      </c>
      <c r="N522" s="10">
        <f>IFERROR(VLOOKUP($B$520,$130:$203,MATCH($P522&amp;"/"&amp;N$324,$128:$128,0),FALSE),"")</f>
        <v>1545804</v>
      </c>
      <c r="O522" s="9"/>
      <c r="P522" s="12" t="s">
        <v>47</v>
      </c>
    </row>
    <row r="523" spans="1:16">
      <c r="B523" s="10">
        <f>IFERROR(VLOOKUP($B$520,$130:$203,MATCH($P523&amp;"/"&amp;B$324,$128:$128,0),FALSE),"")</f>
        <v>417065</v>
      </c>
      <c r="C523" s="10">
        <f>IFERROR(VLOOKUP($B$520,$130:$203,MATCH($P523&amp;"/"&amp;C$324,$128:$128,0),FALSE),"")</f>
        <v>472614</v>
      </c>
      <c r="D523" s="10">
        <f>IFERROR(VLOOKUP($B$520,$130:$203,MATCH($P523&amp;"/"&amp;D$324,$128:$128,0),FALSE),"")</f>
        <v>430449</v>
      </c>
      <c r="E523" s="10">
        <f>IFERROR(VLOOKUP($B$520,$130:$203,MATCH($P523&amp;"/"&amp;E$324,$128:$128,0),FALSE),"")</f>
        <v>439150</v>
      </c>
      <c r="F523" s="10">
        <f>IFERROR(VLOOKUP($B$520,$130:$203,MATCH($P523&amp;"/"&amp;F$324,$128:$128,0),FALSE),"")</f>
        <v>255132</v>
      </c>
      <c r="G523" s="10">
        <f>IFERROR(VLOOKUP($B$520,$130:$203,MATCH($P523&amp;"/"&amp;G$324,$128:$128,0),FALSE),"")</f>
        <v>240740</v>
      </c>
      <c r="H523" s="10">
        <f>IFERROR(VLOOKUP($B$520,$130:$203,MATCH($P523&amp;"/"&amp;H$324,$128:$128,0),FALSE),"")</f>
        <v>470613</v>
      </c>
      <c r="I523" s="10">
        <f>IFERROR(VLOOKUP($B$520,$130:$203,MATCH($P523&amp;"/"&amp;I$324,$128:$128,0),FALSE),"")</f>
        <v>463437</v>
      </c>
      <c r="J523" s="10">
        <f>IFERROR(VLOOKUP($B$520,$130:$203,MATCH($P523&amp;"/"&amp;J$324,$128:$128,0),FALSE),"")</f>
        <v>1310933</v>
      </c>
      <c r="K523" s="10">
        <f>IFERROR(VLOOKUP($B$520,$130:$203,MATCH($P523&amp;"/"&amp;K$324,$128:$128,0),FALSE),"")</f>
        <v>1338960</v>
      </c>
      <c r="L523" s="10">
        <f>IFERROR(VLOOKUP($B$520,$130:$203,MATCH($P523&amp;"/"&amp;L$324,$128:$128,0),FALSE),"")</f>
        <v>1277215</v>
      </c>
      <c r="M523" s="10">
        <f>IFERROR(VLOOKUP($B$520,$130:$203,MATCH($P523&amp;"/"&amp;M$324,$128:$128,0),FALSE),"")</f>
        <v>1194741</v>
      </c>
      <c r="N523" s="10">
        <f>IFERROR(VLOOKUP($B$520,$130:$203,MATCH($P523&amp;"/"&amp;N$324,$128:$128,0),FALSE),"")</f>
        <v>1449234</v>
      </c>
      <c r="O523" s="9"/>
      <c r="P523" s="12" t="s">
        <v>48</v>
      </c>
    </row>
    <row r="524" spans="1:16">
      <c r="B524" s="23">
        <f>IFERROR(VLOOKUP($B$520,$130:$203,MATCH($P524&amp;"/"&amp;B$324,$128:$128,0),FALSE),"")</f>
        <v>439542</v>
      </c>
      <c r="C524" s="23">
        <f>IFERROR(VLOOKUP($B$520,$130:$203,MATCH($P524&amp;"/"&amp;C$324,$128:$128,0),FALSE),"")</f>
        <v>444182.78</v>
      </c>
      <c r="D524" s="23">
        <f>IFERROR(VLOOKUP($B$520,$130:$203,MATCH($P524&amp;"/"&amp;D$324,$128:$128,0),FALSE),"")</f>
        <v>436983.87</v>
      </c>
      <c r="E524" s="23">
        <f>IFERROR(VLOOKUP($B$520,$130:$203,MATCH($P524&amp;"/"&amp;E$324,$128:$128,0),FALSE),"")</f>
        <v>351413.98</v>
      </c>
      <c r="F524" s="23">
        <f>IFERROR(VLOOKUP($B$520,$130:$203,MATCH($P524&amp;"/"&amp;F$324,$128:$128,0),FALSE),"")</f>
        <v>257824.8</v>
      </c>
      <c r="G524" s="23">
        <f>IFERROR(VLOOKUP($B$520,$130:$203,MATCH($P524&amp;"/"&amp;G$324,$128:$128,0),FALSE),"")</f>
        <v>228302.16</v>
      </c>
      <c r="H524" s="23">
        <f>IFERROR(VLOOKUP($B$520,$130:$203,MATCH($P524&amp;"/"&amp;H$324,$128:$128,0),FALSE),"")</f>
        <v>457824.92</v>
      </c>
      <c r="I524" s="23">
        <f>IFERROR(VLOOKUP($B$520,$130:$203,MATCH($P524&amp;"/"&amp;I$324,$128:$128,0),FALSE),"")</f>
        <v>597417.80000000005</v>
      </c>
      <c r="J524" s="23">
        <f>IFERROR(VLOOKUP($B$520,$130:$203,MATCH($P524&amp;"/"&amp;J$324,$128:$128,0),FALSE),"")</f>
        <v>1331474.99</v>
      </c>
      <c r="K524" s="23">
        <f>IFERROR(VLOOKUP($B$520,$130:$203,MATCH($P524&amp;"/"&amp;K$324,$128:$128,0),FALSE),"")</f>
        <v>1345694.49</v>
      </c>
      <c r="L524" s="23">
        <f>IFERROR(VLOOKUP($B$520,$130:$203,MATCH($P524&amp;"/"&amp;L$324,$128:$128,0),FALSE),"")</f>
        <v>1288273.3999999999</v>
      </c>
      <c r="M524" s="23">
        <f>IFERROR(VLOOKUP($B$520,$130:$203,MATCH($P524&amp;"/"&amp;M$324,$128:$128,0),FALSE),"")</f>
        <v>1171295.53</v>
      </c>
      <c r="N524" s="23">
        <f>IFERROR(VLOOKUP($B$520,$130:$203,MATCH($P524&amp;"/"&amp;N$324,$128:$128,0),FALSE),"")</f>
        <v>1358003.74</v>
      </c>
      <c r="O524" s="9"/>
      <c r="P524" s="12" t="s">
        <v>54</v>
      </c>
    </row>
    <row r="525" spans="1:16">
      <c r="B525" s="23">
        <f>SUM(B521:B524)</f>
        <v>1625254</v>
      </c>
      <c r="C525" s="23">
        <f t="shared" ref="C525:M525" si="51">SUM(C521:C524)</f>
        <v>1921235.78</v>
      </c>
      <c r="D525" s="23">
        <f t="shared" si="51"/>
        <v>1734855.87</v>
      </c>
      <c r="E525" s="23">
        <f t="shared" si="51"/>
        <v>1665625.98</v>
      </c>
      <c r="F525" s="23">
        <f t="shared" si="51"/>
        <v>1092793.8</v>
      </c>
      <c r="G525" s="23">
        <f t="shared" si="51"/>
        <v>1002279.16</v>
      </c>
      <c r="H525" s="23">
        <f t="shared" si="51"/>
        <v>1526869.92</v>
      </c>
      <c r="I525" s="23">
        <f t="shared" si="51"/>
        <v>1959562.8</v>
      </c>
      <c r="J525" s="23">
        <f t="shared" si="51"/>
        <v>4236138.99</v>
      </c>
      <c r="K525" s="23">
        <f t="shared" si="51"/>
        <v>5301632.49</v>
      </c>
      <c r="L525" s="23">
        <f t="shared" si="51"/>
        <v>5147685.4000000004</v>
      </c>
      <c r="M525" s="23">
        <f t="shared" si="51"/>
        <v>4776607.53</v>
      </c>
      <c r="N525" s="23">
        <f>IF(N522="",N521*4,IF(N523="",(N522+N521)*2,IF(N524="",((N523+N522+N521)/3)*4,SUM(N521:N524))))</f>
        <v>5825380.7400000002</v>
      </c>
      <c r="O525" s="9">
        <f>RATE(M$324-C$324,,-C525,M525)</f>
        <v>9.5352463375770288E-2</v>
      </c>
      <c r="P525" s="12" t="s">
        <v>49</v>
      </c>
    </row>
    <row r="526" spans="1:16">
      <c r="B526" s="13">
        <f t="shared" ref="B526:N526" si="52">+B525/(B$441+B$448)</f>
        <v>7.2507895489221427E-3</v>
      </c>
      <c r="C526" s="13">
        <f t="shared" si="52"/>
        <v>9.3449098645941968E-3</v>
      </c>
      <c r="D526" s="13">
        <f t="shared" si="52"/>
        <v>7.7713157467182541E-3</v>
      </c>
      <c r="E526" s="13">
        <f t="shared" si="52"/>
        <v>6.5611191932993997E-3</v>
      </c>
      <c r="F526" s="13">
        <f t="shared" si="52"/>
        <v>3.8444758195752089E-3</v>
      </c>
      <c r="G526" s="13">
        <f t="shared" si="52"/>
        <v>3.4950461441616188E-3</v>
      </c>
      <c r="H526" s="13">
        <f t="shared" si="52"/>
        <v>5.1004816442588785E-3</v>
      </c>
      <c r="I526" s="13">
        <f t="shared" si="52"/>
        <v>6.2949408441100559E-3</v>
      </c>
      <c r="J526" s="13">
        <f t="shared" si="52"/>
        <v>1.3895000235142204E-2</v>
      </c>
      <c r="K526" s="13">
        <f t="shared" si="52"/>
        <v>1.6767045665190279E-2</v>
      </c>
      <c r="L526" s="13">
        <f t="shared" si="52"/>
        <v>1.5110827998402592E-2</v>
      </c>
      <c r="M526" s="13">
        <f t="shared" si="52"/>
        <v>1.3171983994349228E-2</v>
      </c>
      <c r="N526" s="13">
        <f t="shared" si="52"/>
        <v>1.6812874278921659E-2</v>
      </c>
      <c r="O526" s="9">
        <f>RATE(M$324-C$324,,-C526,M526)</f>
        <v>3.4921972910746397E-2</v>
      </c>
      <c r="P526" s="14" t="s">
        <v>50</v>
      </c>
    </row>
    <row r="527" spans="1:16">
      <c r="B527" s="246" t="s">
        <v>64</v>
      </c>
      <c r="C527" s="247"/>
      <c r="D527" s="247"/>
      <c r="E527" s="247"/>
      <c r="F527" s="247"/>
      <c r="G527" s="247"/>
      <c r="H527" s="247"/>
      <c r="I527" s="247"/>
      <c r="J527" s="247"/>
      <c r="K527" s="247"/>
      <c r="L527" s="247"/>
      <c r="M527" s="247"/>
      <c r="N527" s="248"/>
      <c r="O527" s="9"/>
      <c r="P527" s="3"/>
    </row>
    <row r="528" spans="1:16">
      <c r="B528" s="21">
        <f t="shared" ref="B528:N531" si="53">IFERROR(B505-B521,"")</f>
        <v>36129403</v>
      </c>
      <c r="C528" s="21">
        <f t="shared" si="53"/>
        <v>32825247</v>
      </c>
      <c r="D528" s="21">
        <f t="shared" si="53"/>
        <v>34694273</v>
      </c>
      <c r="E528" s="21">
        <f t="shared" si="53"/>
        <v>40816839</v>
      </c>
      <c r="F528" s="21">
        <f t="shared" si="53"/>
        <v>46854312</v>
      </c>
      <c r="G528" s="21">
        <f t="shared" si="53"/>
        <v>49984062</v>
      </c>
      <c r="H528" s="21">
        <f t="shared" si="53"/>
        <v>48577947</v>
      </c>
      <c r="I528" s="21">
        <f t="shared" si="53"/>
        <v>52778746</v>
      </c>
      <c r="J528" s="21">
        <f t="shared" si="53"/>
        <v>46082635</v>
      </c>
      <c r="K528" s="21">
        <f t="shared" si="53"/>
        <v>48099195</v>
      </c>
      <c r="L528" s="21">
        <f t="shared" si="53"/>
        <v>50876770</v>
      </c>
      <c r="M528" s="21">
        <f t="shared" si="53"/>
        <v>52323726</v>
      </c>
      <c r="N528" s="21">
        <f t="shared" si="53"/>
        <v>51415146</v>
      </c>
      <c r="O528" s="9"/>
      <c r="P528" s="12" t="s">
        <v>46</v>
      </c>
    </row>
    <row r="529" spans="2:16">
      <c r="B529" s="10">
        <f t="shared" si="53"/>
        <v>37221459</v>
      </c>
      <c r="C529" s="10">
        <f t="shared" si="53"/>
        <v>31180434</v>
      </c>
      <c r="D529" s="10">
        <f t="shared" si="53"/>
        <v>34045319</v>
      </c>
      <c r="E529" s="10">
        <f t="shared" si="53"/>
        <v>40426110</v>
      </c>
      <c r="F529" s="10">
        <f t="shared" si="53"/>
        <v>45888758</v>
      </c>
      <c r="G529" s="10">
        <f t="shared" si="53"/>
        <v>47736209</v>
      </c>
      <c r="H529" s="10">
        <f t="shared" si="53"/>
        <v>47421562</v>
      </c>
      <c r="I529" s="10">
        <f t="shared" si="53"/>
        <v>50516423</v>
      </c>
      <c r="J529" s="10">
        <f t="shared" si="53"/>
        <v>48387872</v>
      </c>
      <c r="K529" s="10">
        <f t="shared" si="53"/>
        <v>47769591</v>
      </c>
      <c r="L529" s="10">
        <f t="shared" si="53"/>
        <v>51824958</v>
      </c>
      <c r="M529" s="10">
        <f t="shared" si="53"/>
        <v>53204178</v>
      </c>
      <c r="N529" s="10">
        <f t="shared" si="53"/>
        <v>50459660</v>
      </c>
      <c r="O529" s="9"/>
      <c r="P529" s="12" t="s">
        <v>47</v>
      </c>
    </row>
    <row r="530" spans="2:16">
      <c r="B530" s="10">
        <f t="shared" si="53"/>
        <v>34022700</v>
      </c>
      <c r="C530" s="10">
        <f t="shared" si="53"/>
        <v>30968203</v>
      </c>
      <c r="D530" s="10">
        <f t="shared" si="53"/>
        <v>35233133</v>
      </c>
      <c r="E530" s="10">
        <f t="shared" si="53"/>
        <v>40465646</v>
      </c>
      <c r="F530" s="10">
        <f t="shared" si="53"/>
        <v>45208150</v>
      </c>
      <c r="G530" s="10">
        <f t="shared" si="53"/>
        <v>44427257</v>
      </c>
      <c r="H530" s="10">
        <f t="shared" si="53"/>
        <v>46673836</v>
      </c>
      <c r="I530" s="10">
        <f t="shared" si="53"/>
        <v>48060582</v>
      </c>
      <c r="J530" s="10">
        <f t="shared" si="53"/>
        <v>44984126</v>
      </c>
      <c r="K530" s="10">
        <f t="shared" si="53"/>
        <v>47261029</v>
      </c>
      <c r="L530" s="10">
        <f t="shared" si="53"/>
        <v>50318290</v>
      </c>
      <c r="M530" s="10">
        <f t="shared" si="53"/>
        <v>55466225</v>
      </c>
      <c r="N530" s="10">
        <f t="shared" si="53"/>
        <v>49846510</v>
      </c>
      <c r="O530" s="9"/>
      <c r="P530" s="12" t="s">
        <v>48</v>
      </c>
    </row>
    <row r="531" spans="2:16">
      <c r="B531" s="10">
        <f t="shared" si="53"/>
        <v>31905080</v>
      </c>
      <c r="C531" s="23">
        <f t="shared" si="53"/>
        <v>32245449.73</v>
      </c>
      <c r="D531" s="23">
        <f t="shared" si="53"/>
        <v>39016149.810000002</v>
      </c>
      <c r="E531" s="23">
        <f t="shared" si="53"/>
        <v>43150117.390000001</v>
      </c>
      <c r="F531" s="23">
        <f t="shared" si="53"/>
        <v>49278561.039999999</v>
      </c>
      <c r="G531" s="23">
        <f t="shared" si="53"/>
        <v>47588434.460000001</v>
      </c>
      <c r="H531" s="23">
        <f t="shared" si="53"/>
        <v>52749120.770000011</v>
      </c>
      <c r="I531" s="23">
        <f t="shared" si="53"/>
        <v>53065981.510000005</v>
      </c>
      <c r="J531" s="23">
        <f t="shared" si="53"/>
        <v>48409377.159999996</v>
      </c>
      <c r="K531" s="23">
        <f t="shared" si="53"/>
        <v>50425778.270000003</v>
      </c>
      <c r="L531" s="23">
        <f t="shared" si="53"/>
        <v>52743798.509999998</v>
      </c>
      <c r="M531" s="23">
        <f t="shared" si="53"/>
        <v>57223139.459999993</v>
      </c>
      <c r="N531" s="23">
        <f t="shared" si="53"/>
        <v>53757430.609999992</v>
      </c>
      <c r="O531" s="9"/>
      <c r="P531" s="12" t="s">
        <v>54</v>
      </c>
    </row>
    <row r="532" spans="2:16">
      <c r="B532" s="31">
        <f t="shared" ref="B532:M532" si="54">B509-B525</f>
        <v>139278642</v>
      </c>
      <c r="C532" s="23">
        <f t="shared" si="54"/>
        <v>127219333.73</v>
      </c>
      <c r="D532" s="23">
        <f t="shared" si="54"/>
        <v>142988874.80999997</v>
      </c>
      <c r="E532" s="23">
        <f t="shared" si="54"/>
        <v>164858712.39000002</v>
      </c>
      <c r="F532" s="23">
        <f t="shared" si="54"/>
        <v>187229781.03999999</v>
      </c>
      <c r="G532" s="23">
        <f t="shared" si="54"/>
        <v>189735962.45999998</v>
      </c>
      <c r="H532" s="23">
        <f t="shared" si="54"/>
        <v>195422465.76999998</v>
      </c>
      <c r="I532" s="23">
        <f t="shared" si="54"/>
        <v>204421732.51000002</v>
      </c>
      <c r="J532" s="23">
        <f t="shared" si="54"/>
        <v>187864010.15999997</v>
      </c>
      <c r="K532" s="23">
        <f t="shared" si="54"/>
        <v>193555593.26999998</v>
      </c>
      <c r="L532" s="23">
        <f t="shared" si="54"/>
        <v>205763816.50999999</v>
      </c>
      <c r="M532" s="23">
        <f t="shared" si="54"/>
        <v>218217268.46000001</v>
      </c>
      <c r="N532" s="23">
        <f>IFERROR(N509-N525,"")</f>
        <v>205478746.61000001</v>
      </c>
      <c r="O532" s="9">
        <f>RATE(M$324-C$324,,-C532,M532)</f>
        <v>5.5440122511078868E-2</v>
      </c>
      <c r="P532" s="12" t="s">
        <v>49</v>
      </c>
    </row>
    <row r="533" spans="2:16">
      <c r="B533" s="13">
        <f t="shared" ref="B533:N533" si="55">+B532/(B$441+B$448)</f>
        <v>0.62136756580920183</v>
      </c>
      <c r="C533" s="13">
        <f t="shared" si="55"/>
        <v>0.61879609942543234</v>
      </c>
      <c r="D533" s="13">
        <f t="shared" si="55"/>
        <v>0.64052104479231342</v>
      </c>
      <c r="E533" s="13">
        <f t="shared" si="55"/>
        <v>0.64940009043606217</v>
      </c>
      <c r="F533" s="13">
        <f t="shared" si="55"/>
        <v>0.65867903525133553</v>
      </c>
      <c r="G533" s="13">
        <f t="shared" si="55"/>
        <v>0.66162798795957856</v>
      </c>
      <c r="H533" s="13">
        <f t="shared" si="55"/>
        <v>0.65280524979868226</v>
      </c>
      <c r="I533" s="13">
        <f t="shared" si="55"/>
        <v>0.65668868249639134</v>
      </c>
      <c r="J533" s="13">
        <f t="shared" si="55"/>
        <v>0.61621454619645444</v>
      </c>
      <c r="K533" s="13">
        <f t="shared" si="55"/>
        <v>0.61214267062692718</v>
      </c>
      <c r="L533" s="13">
        <f t="shared" si="55"/>
        <v>0.60401158928194809</v>
      </c>
      <c r="M533" s="13">
        <f t="shared" si="55"/>
        <v>0.60175644521619898</v>
      </c>
      <c r="N533" s="13">
        <f t="shared" si="55"/>
        <v>0.59304077929579757</v>
      </c>
      <c r="O533" s="9">
        <f>RATE(M$324-C$324,,-C533,M533)</f>
        <v>-2.788407932275114E-3</v>
      </c>
      <c r="P533" s="14" t="s">
        <v>65</v>
      </c>
    </row>
    <row r="534" spans="2:16">
      <c r="B534" s="255" t="s">
        <v>1056</v>
      </c>
      <c r="C534" s="256"/>
      <c r="D534" s="256"/>
      <c r="E534" s="256"/>
      <c r="F534" s="256"/>
      <c r="G534" s="256"/>
      <c r="H534" s="256"/>
      <c r="I534" s="256"/>
      <c r="J534" s="256"/>
      <c r="K534" s="256"/>
      <c r="L534" s="256"/>
      <c r="M534" s="256"/>
      <c r="N534" s="257"/>
      <c r="O534" s="9"/>
      <c r="P534" s="3"/>
    </row>
    <row r="535" spans="2:16">
      <c r="B535" s="21">
        <f>IFERROR(VLOOKUP($B$534,$130:$203,MATCH($P535&amp;"/"&amp;B$324,$128:$128,0),FALSE),"")</f>
        <v>2199124</v>
      </c>
      <c r="C535" s="21">
        <f>IFERROR(VLOOKUP($B$534,$130:$203,MATCH($P535&amp;"/"&amp;C$324,$128:$128,0),FALSE),"")</f>
        <v>1961267</v>
      </c>
      <c r="D535" s="21">
        <f>IFERROR(VLOOKUP($B$534,$130:$203,MATCH($P535&amp;"/"&amp;D$324,$128:$128,0),FALSE),"")</f>
        <v>2252212</v>
      </c>
      <c r="E535" s="21">
        <f>IFERROR(VLOOKUP($B$534,$130:$203,MATCH($P535&amp;"/"&amp;E$324,$128:$128,0),FALSE),"")</f>
        <v>2891703</v>
      </c>
      <c r="F535" s="21">
        <f>IFERROR(VLOOKUP($B$534,$130:$203,MATCH($P535&amp;"/"&amp;F$324,$128:$128,0),FALSE),"")</f>
        <v>2700961</v>
      </c>
      <c r="G535" s="21">
        <f>IFERROR(VLOOKUP($B$534,$130:$203,MATCH($P535&amp;"/"&amp;G$324,$128:$128,0),FALSE),"")</f>
        <v>2523185</v>
      </c>
      <c r="H535" s="21">
        <f>IFERROR(VLOOKUP($B$534,$130:$203,MATCH($P535&amp;"/"&amp;H$324,$128:$128,0),FALSE),"")</f>
        <v>2442659</v>
      </c>
      <c r="I535" s="21">
        <f>IFERROR(VLOOKUP($B$534,$130:$203,MATCH($P535&amp;"/"&amp;I$324,$128:$128,0),FALSE),"")</f>
        <v>2399753</v>
      </c>
      <c r="J535" s="21">
        <f>IFERROR(VLOOKUP($B$534,$130:$203,MATCH($P535&amp;"/"&amp;J$324,$128:$128,0),FALSE),"")</f>
        <v>754182</v>
      </c>
      <c r="K535" s="21">
        <f>IFERROR(VLOOKUP($B$534,$130:$203,MATCH($P535&amp;"/"&amp;K$324,$128:$128,0),FALSE),"")</f>
        <v>1667990</v>
      </c>
      <c r="L535" s="21">
        <f>IFERROR(VLOOKUP($B$534,$130:$203,MATCH($P535&amp;"/"&amp;L$324,$128:$128,0),FALSE),"")</f>
        <v>1657576</v>
      </c>
      <c r="M535" s="21">
        <f>IFERROR(VLOOKUP($B$534,$130:$203,MATCH($P535&amp;"/"&amp;M$324,$128:$128,0),FALSE),"")</f>
        <v>1523270</v>
      </c>
      <c r="N535" s="21">
        <f>IFERROR(VLOOKUP($B$534,$130:$203,MATCH($P535&amp;"/"&amp;N$324,$128:$128,0),FALSE),"")</f>
        <v>1334881</v>
      </c>
      <c r="O535" s="9"/>
      <c r="P535" s="12" t="s">
        <v>46</v>
      </c>
    </row>
    <row r="536" spans="2:16">
      <c r="B536" s="10">
        <f>IFERROR(VLOOKUP($B$534,$130:$203,MATCH($P536&amp;"/"&amp;B$324,$128:$128,0),FALSE),"")</f>
        <v>2556890</v>
      </c>
      <c r="C536" s="10">
        <f>IFERROR(VLOOKUP($B$534,$130:$203,MATCH($P536&amp;"/"&amp;C$324,$128:$128,0),FALSE),"")</f>
        <v>1811564</v>
      </c>
      <c r="D536" s="10">
        <f>IFERROR(VLOOKUP($B$534,$130:$203,MATCH($P536&amp;"/"&amp;D$324,$128:$128,0),FALSE),"")</f>
        <v>2220210</v>
      </c>
      <c r="E536" s="10">
        <f>IFERROR(VLOOKUP($B$534,$130:$203,MATCH($P536&amp;"/"&amp;E$324,$128:$128,0),FALSE),"")</f>
        <v>2755336</v>
      </c>
      <c r="F536" s="10">
        <f>IFERROR(VLOOKUP($B$534,$130:$203,MATCH($P536&amp;"/"&amp;F$324,$128:$128,0),FALSE),"")</f>
        <v>2603917</v>
      </c>
      <c r="G536" s="10">
        <f>IFERROR(VLOOKUP($B$534,$130:$203,MATCH($P536&amp;"/"&amp;G$324,$128:$128,0),FALSE),"")</f>
        <v>2339402</v>
      </c>
      <c r="H536" s="10">
        <f>IFERROR(VLOOKUP($B$534,$130:$203,MATCH($P536&amp;"/"&amp;H$324,$128:$128,0),FALSE),"")</f>
        <v>2226401</v>
      </c>
      <c r="I536" s="10">
        <f>IFERROR(VLOOKUP($B$534,$130:$203,MATCH($P536&amp;"/"&amp;I$324,$128:$128,0),FALSE),"")</f>
        <v>2506587</v>
      </c>
      <c r="J536" s="10">
        <f>IFERROR(VLOOKUP($B$534,$130:$203,MATCH($P536&amp;"/"&amp;J$324,$128:$128,0),FALSE),"")</f>
        <v>2456360</v>
      </c>
      <c r="K536" s="10">
        <f>IFERROR(VLOOKUP($B$534,$130:$203,MATCH($P536&amp;"/"&amp;K$324,$128:$128,0),FALSE),"")</f>
        <v>1442513</v>
      </c>
      <c r="L536" s="10">
        <f>IFERROR(VLOOKUP($B$534,$130:$203,MATCH($P536&amp;"/"&amp;L$324,$128:$128,0),FALSE),"")</f>
        <v>1599372</v>
      </c>
      <c r="M536" s="10">
        <f>IFERROR(VLOOKUP($B$534,$130:$203,MATCH($P536&amp;"/"&amp;M$324,$128:$128,0),FALSE),"")</f>
        <v>1549749</v>
      </c>
      <c r="N536" s="10">
        <f>IFERROR(VLOOKUP($B$534,$130:$203,MATCH($P536&amp;"/"&amp;N$324,$128:$128,0),FALSE),"")</f>
        <v>1410710</v>
      </c>
      <c r="O536" s="9"/>
      <c r="P536" s="12" t="s">
        <v>47</v>
      </c>
    </row>
    <row r="537" spans="2:16">
      <c r="B537" s="10">
        <f>IFERROR(VLOOKUP($B$534,$130:$203,MATCH($P537&amp;"/"&amp;B$324,$128:$128,0),FALSE),"")</f>
        <v>1942354</v>
      </c>
      <c r="C537" s="10">
        <f>IFERROR(VLOOKUP($B$534,$130:$203,MATCH($P537&amp;"/"&amp;C$324,$128:$128,0),FALSE),"")</f>
        <v>1797974</v>
      </c>
      <c r="D537" s="10">
        <f>IFERROR(VLOOKUP($B$534,$130:$203,MATCH($P537&amp;"/"&amp;D$324,$128:$128,0),FALSE),"")</f>
        <v>2256235</v>
      </c>
      <c r="E537" s="10">
        <f>IFERROR(VLOOKUP($B$534,$130:$203,MATCH($P537&amp;"/"&amp;E$324,$128:$128,0),FALSE),"")</f>
        <v>2840440</v>
      </c>
      <c r="F537" s="10">
        <f>IFERROR(VLOOKUP($B$534,$130:$203,MATCH($P537&amp;"/"&amp;F$324,$128:$128,0),FALSE),"")</f>
        <v>2637971</v>
      </c>
      <c r="G537" s="10">
        <f>IFERROR(VLOOKUP($B$534,$130:$203,MATCH($P537&amp;"/"&amp;G$324,$128:$128,0),FALSE),"")</f>
        <v>2437907</v>
      </c>
      <c r="H537" s="10">
        <f>IFERROR(VLOOKUP($B$534,$130:$203,MATCH($P537&amp;"/"&amp;H$324,$128:$128,0),FALSE),"")</f>
        <v>2310979</v>
      </c>
      <c r="I537" s="10">
        <f>IFERROR(VLOOKUP($B$534,$130:$203,MATCH($P537&amp;"/"&amp;I$324,$128:$128,0),FALSE),"")</f>
        <v>2494844</v>
      </c>
      <c r="J537" s="10">
        <f>IFERROR(VLOOKUP($B$534,$130:$203,MATCH($P537&amp;"/"&amp;J$324,$128:$128,0),FALSE),"")</f>
        <v>1370781</v>
      </c>
      <c r="K537" s="10">
        <f>IFERROR(VLOOKUP($B$534,$130:$203,MATCH($P537&amp;"/"&amp;K$324,$128:$128,0),FALSE),"")</f>
        <v>1220701</v>
      </c>
      <c r="L537" s="10">
        <f>IFERROR(VLOOKUP($B$534,$130:$203,MATCH($P537&amp;"/"&amp;L$324,$128:$128,0),FALSE),"")</f>
        <v>1345148</v>
      </c>
      <c r="M537" s="10">
        <f>IFERROR(VLOOKUP($B$534,$130:$203,MATCH($P537&amp;"/"&amp;M$324,$128:$128,0),FALSE),"")</f>
        <v>1833192</v>
      </c>
      <c r="N537" s="10">
        <f>IFERROR(VLOOKUP($B$534,$130:$203,MATCH($P537&amp;"/"&amp;N$324,$128:$128,0),FALSE),"")</f>
        <v>1215321</v>
      </c>
      <c r="O537" s="9"/>
      <c r="P537" s="12" t="s">
        <v>48</v>
      </c>
    </row>
    <row r="538" spans="2:16">
      <c r="B538" s="23">
        <f>IFERROR(VLOOKUP($B$534,$130:$203,MATCH($P538&amp;"/"&amp;B$324,$128:$128,0),FALSE),"")</f>
        <v>1682875</v>
      </c>
      <c r="C538" s="23">
        <f>IFERROR(VLOOKUP($B$534,$130:$203,MATCH($P538&amp;"/"&amp;C$324,$128:$128,0),FALSE),"")</f>
        <v>1847798.45</v>
      </c>
      <c r="D538" s="23">
        <f>IFERROR(VLOOKUP($B$534,$130:$203,MATCH($P538&amp;"/"&amp;D$324,$128:$128,0),FALSE),"")</f>
        <v>2638250.6</v>
      </c>
      <c r="E538" s="23">
        <f>IFERROR(VLOOKUP($B$534,$130:$203,MATCH($P538&amp;"/"&amp;E$324,$128:$128,0),FALSE),"")</f>
        <v>5877391.2999999998</v>
      </c>
      <c r="F538" s="23">
        <f>IFERROR(VLOOKUP($B$534,$130:$203,MATCH($P538&amp;"/"&amp;F$324,$128:$128,0),FALSE),"")</f>
        <v>2771657.89</v>
      </c>
      <c r="G538" s="23">
        <f>IFERROR(VLOOKUP($B$534,$130:$203,MATCH($P538&amp;"/"&amp;G$324,$128:$128,0),FALSE),"")</f>
        <v>2707141.25</v>
      </c>
      <c r="H538" s="23">
        <f>IFERROR(VLOOKUP($B$534,$130:$203,MATCH($P538&amp;"/"&amp;H$324,$128:$128,0),FALSE),"")</f>
        <v>3099677.67</v>
      </c>
      <c r="I538" s="23">
        <f>IFERROR(VLOOKUP($B$534,$130:$203,MATCH($P538&amp;"/"&amp;I$324,$128:$128,0),FALSE),"")</f>
        <v>2597982.65</v>
      </c>
      <c r="J538" s="23">
        <f>IFERROR(VLOOKUP($B$534,$130:$203,MATCH($P538&amp;"/"&amp;J$324,$128:$128,0),FALSE),"")</f>
        <v>593976.51</v>
      </c>
      <c r="K538" s="23">
        <f>IFERROR(VLOOKUP($B$534,$130:$203,MATCH($P538&amp;"/"&amp;K$324,$128:$128,0),FALSE),"")</f>
        <v>1512224.34</v>
      </c>
      <c r="L538" s="23">
        <f>IFERROR(VLOOKUP($B$534,$130:$203,MATCH($P538&amp;"/"&amp;L$324,$128:$128,0),FALSE),"")</f>
        <v>1320442.9099999999</v>
      </c>
      <c r="M538" s="23">
        <f>IFERROR(VLOOKUP($B$534,$130:$203,MATCH($P538&amp;"/"&amp;M$324,$128:$128,0),FALSE),"")</f>
        <v>1303030.3600000001</v>
      </c>
      <c r="N538" s="23">
        <f>IFERROR(VLOOKUP($B$534,$130:$203,MATCH($P538&amp;"/"&amp;N$324,$128:$128,0),FALSE),"")</f>
        <v>1127674.51</v>
      </c>
      <c r="O538" s="9"/>
      <c r="P538" s="12" t="s">
        <v>54</v>
      </c>
    </row>
    <row r="539" spans="2:16">
      <c r="B539" s="23">
        <f>SUM(B535:B538)</f>
        <v>8381243</v>
      </c>
      <c r="C539" s="23">
        <f t="shared" ref="C539:M539" si="56">SUM(C535:C538)</f>
        <v>7418603.4500000002</v>
      </c>
      <c r="D539" s="23">
        <f t="shared" si="56"/>
        <v>9366907.5999999996</v>
      </c>
      <c r="E539" s="23">
        <f t="shared" si="56"/>
        <v>14364870.300000001</v>
      </c>
      <c r="F539" s="23">
        <f t="shared" si="56"/>
        <v>10714506.890000001</v>
      </c>
      <c r="G539" s="23">
        <f t="shared" si="56"/>
        <v>10007635.25</v>
      </c>
      <c r="H539" s="23">
        <f t="shared" si="56"/>
        <v>10079716.67</v>
      </c>
      <c r="I539" s="23">
        <f t="shared" si="56"/>
        <v>9999166.6500000004</v>
      </c>
      <c r="J539" s="23">
        <f t="shared" si="56"/>
        <v>5175299.51</v>
      </c>
      <c r="K539" s="23">
        <f t="shared" si="56"/>
        <v>5843428.3399999999</v>
      </c>
      <c r="L539" s="23">
        <f t="shared" si="56"/>
        <v>5922538.9100000001</v>
      </c>
      <c r="M539" s="23">
        <f t="shared" si="56"/>
        <v>6209241.3600000003</v>
      </c>
      <c r="N539" s="23">
        <f>IF(N536="",N535*4,IF(N537="",(N536+N535)*2,IF(N538="",((N537+N536+N535)/3)*4,SUM(N535:N538))))</f>
        <v>5088586.51</v>
      </c>
      <c r="O539" s="9">
        <f>RATE(M$324-C$324,,-C539,M539)</f>
        <v>-1.7637810380159484E-2</v>
      </c>
      <c r="P539" s="12" t="s">
        <v>49</v>
      </c>
    </row>
    <row r="540" spans="2:16">
      <c r="B540" s="13">
        <f t="shared" ref="B540:M540" si="57">+B539/B$532</f>
        <v>6.0176082130381482E-2</v>
      </c>
      <c r="C540" s="13">
        <f t="shared" si="57"/>
        <v>5.8313490823215929E-2</v>
      </c>
      <c r="D540" s="13">
        <f t="shared" si="57"/>
        <v>6.5507946771708722E-2</v>
      </c>
      <c r="E540" s="13">
        <f t="shared" si="57"/>
        <v>8.7134432216221427E-2</v>
      </c>
      <c r="F540" s="13">
        <f t="shared" si="57"/>
        <v>5.7226509749060385E-2</v>
      </c>
      <c r="G540" s="13">
        <f t="shared" si="57"/>
        <v>5.2745062771691498E-2</v>
      </c>
      <c r="H540" s="13">
        <f t="shared" si="57"/>
        <v>5.1579109035821892E-2</v>
      </c>
      <c r="I540" s="13">
        <f t="shared" si="57"/>
        <v>4.8914401258735321E-2</v>
      </c>
      <c r="J540" s="13">
        <f t="shared" si="57"/>
        <v>2.754811581841728E-2</v>
      </c>
      <c r="K540" s="13">
        <f t="shared" si="57"/>
        <v>3.0189922395312655E-2</v>
      </c>
      <c r="L540" s="13">
        <f t="shared" si="57"/>
        <v>2.8783189437547044E-2</v>
      </c>
      <c r="M540" s="13">
        <f t="shared" si="57"/>
        <v>2.8454399616582939E-2</v>
      </c>
      <c r="N540" s="13">
        <f>+N539/N$532</f>
        <v>2.4764539369408214E-2</v>
      </c>
      <c r="O540" s="9">
        <f>RATE(M$324-C$324,,-C540,M540)</f>
        <v>-6.9239297741837916E-2</v>
      </c>
      <c r="P540" s="14" t="s">
        <v>66</v>
      </c>
    </row>
    <row r="541" spans="2:16">
      <c r="B541" s="246" t="s">
        <v>1070</v>
      </c>
      <c r="C541" s="247"/>
      <c r="D541" s="247"/>
      <c r="E541" s="247"/>
      <c r="F541" s="247"/>
      <c r="G541" s="247"/>
      <c r="H541" s="247"/>
      <c r="I541" s="247"/>
      <c r="J541" s="247"/>
      <c r="K541" s="247"/>
      <c r="L541" s="247"/>
      <c r="M541" s="247"/>
      <c r="N541" s="248"/>
      <c r="O541" s="9"/>
      <c r="P541" s="3"/>
    </row>
    <row r="542" spans="2:16">
      <c r="B542" s="21">
        <f>IFERROR(VLOOKUP($B$541,$130:$203,MATCH($P542&amp;"/"&amp;B$324,$128:$128,0),FALSE),"")</f>
        <v>5123729</v>
      </c>
      <c r="C542" s="21">
        <f>IFERROR(VLOOKUP($B$541,$130:$203,MATCH($P542&amp;"/"&amp;C$324,$128:$128,0),FALSE),"")</f>
        <v>4567274</v>
      </c>
      <c r="D542" s="21">
        <f>IFERROR(VLOOKUP($B$541,$130:$203,MATCH($P542&amp;"/"&amp;D$324,$128:$128,0),FALSE),"")</f>
        <v>4972195</v>
      </c>
      <c r="E542" s="21">
        <f>IFERROR(VLOOKUP($B$541,$130:$203,MATCH($P542&amp;"/"&amp;E$324,$128:$128,0),FALSE),"")</f>
        <v>6268907</v>
      </c>
      <c r="F542" s="21">
        <f>IFERROR(VLOOKUP($B$541,$130:$203,MATCH($P542&amp;"/"&amp;F$324,$128:$128,0),FALSE),"")</f>
        <v>8925931</v>
      </c>
      <c r="G542" s="21">
        <f>IFERROR(VLOOKUP($B$541,$130:$203,MATCH($P542&amp;"/"&amp;G$324,$128:$128,0),FALSE),"")</f>
        <v>9922609</v>
      </c>
      <c r="H542" s="21">
        <f>IFERROR(VLOOKUP($B$541,$130:$203,MATCH($P542&amp;"/"&amp;H$324,$128:$128,0),FALSE),"")</f>
        <v>9480549</v>
      </c>
      <c r="I542" s="21">
        <f>IFERROR(VLOOKUP($B$541,$130:$203,MATCH($P542&amp;"/"&amp;I$324,$128:$128,0),FALSE),"")</f>
        <v>9896863</v>
      </c>
      <c r="J542" s="21">
        <f>IFERROR(VLOOKUP($B$541,$130:$203,MATCH($P542&amp;"/"&amp;J$324,$128:$128,0),FALSE),"")</f>
        <v>8072745</v>
      </c>
      <c r="K542" s="21">
        <f>IFERROR(VLOOKUP($B$541,$130:$203,MATCH($P542&amp;"/"&amp;K$324,$128:$128,0),FALSE),"")</f>
        <v>7692550</v>
      </c>
      <c r="L542" s="21">
        <f>IFERROR(VLOOKUP($B$541,$130:$203,MATCH($P542&amp;"/"&amp;L$324,$128:$128,0),FALSE),"")</f>
        <v>8037299</v>
      </c>
      <c r="M542" s="21">
        <f>IFERROR(VLOOKUP($B$541,$130:$203,MATCH($P542&amp;"/"&amp;M$324,$128:$128,0),FALSE),"")</f>
        <v>7570026</v>
      </c>
      <c r="N542" s="21">
        <f>IFERROR(VLOOKUP($B$541,$130:$203,MATCH($P542&amp;"/"&amp;N$324,$128:$128,0),FALSE),"")</f>
        <v>6756194</v>
      </c>
      <c r="O542" s="9"/>
      <c r="P542" s="12" t="s">
        <v>46</v>
      </c>
    </row>
    <row r="543" spans="2:16">
      <c r="B543" s="10">
        <f>IFERROR(VLOOKUP($B$541,$130:$203,MATCH($P543&amp;"/"&amp;B$324,$128:$128,0),FALSE),"")</f>
        <v>6332595</v>
      </c>
      <c r="C543" s="10">
        <f>IFERROR(VLOOKUP($B$541,$130:$203,MATCH($P543&amp;"/"&amp;C$324,$128:$128,0),FALSE),"")</f>
        <v>4197441</v>
      </c>
      <c r="D543" s="10">
        <f>IFERROR(VLOOKUP($B$541,$130:$203,MATCH($P543&amp;"/"&amp;D$324,$128:$128,0),FALSE),"")</f>
        <v>4878552</v>
      </c>
      <c r="E543" s="10">
        <f>IFERROR(VLOOKUP($B$541,$130:$203,MATCH($P543&amp;"/"&amp;E$324,$128:$128,0),FALSE),"")</f>
        <v>6116277</v>
      </c>
      <c r="F543" s="10">
        <f>IFERROR(VLOOKUP($B$541,$130:$203,MATCH($P543&amp;"/"&amp;F$324,$128:$128,0),FALSE),"")</f>
        <v>8713081</v>
      </c>
      <c r="G543" s="10">
        <f>IFERROR(VLOOKUP($B$541,$130:$203,MATCH($P543&amp;"/"&amp;G$324,$128:$128,0),FALSE),"")</f>
        <v>9194589</v>
      </c>
      <c r="H543" s="10">
        <f>IFERROR(VLOOKUP($B$541,$130:$203,MATCH($P543&amp;"/"&amp;H$324,$128:$128,0),FALSE),"")</f>
        <v>8475304</v>
      </c>
      <c r="I543" s="10">
        <f>IFERROR(VLOOKUP($B$541,$130:$203,MATCH($P543&amp;"/"&amp;I$324,$128:$128,0),FALSE),"")</f>
        <v>9848673</v>
      </c>
      <c r="J543" s="10">
        <f>IFERROR(VLOOKUP($B$541,$130:$203,MATCH($P543&amp;"/"&amp;J$324,$128:$128,0),FALSE),"")</f>
        <v>9596304</v>
      </c>
      <c r="K543" s="10">
        <f>IFERROR(VLOOKUP($B$541,$130:$203,MATCH($P543&amp;"/"&amp;K$324,$128:$128,0),FALSE),"")</f>
        <v>7215165</v>
      </c>
      <c r="L543" s="10">
        <f>IFERROR(VLOOKUP($B$541,$130:$203,MATCH($P543&amp;"/"&amp;L$324,$128:$128,0),FALSE),"")</f>
        <v>8005119</v>
      </c>
      <c r="M543" s="10">
        <f>IFERROR(VLOOKUP($B$541,$130:$203,MATCH($P543&amp;"/"&amp;M$324,$128:$128,0),FALSE),"")</f>
        <v>7754154</v>
      </c>
      <c r="N543" s="10">
        <f>IFERROR(VLOOKUP($B$541,$130:$203,MATCH($P543&amp;"/"&amp;N$324,$128:$128,0),FALSE),"")</f>
        <v>7001114</v>
      </c>
      <c r="O543" s="9"/>
      <c r="P543" s="12" t="s">
        <v>47</v>
      </c>
    </row>
    <row r="544" spans="2:16">
      <c r="B544" s="10">
        <f>IFERROR(VLOOKUP($B$541,$130:$203,MATCH($P544&amp;"/"&amp;B$324,$128:$128,0),FALSE),"")</f>
        <v>4532530</v>
      </c>
      <c r="C544" s="10">
        <f>IFERROR(VLOOKUP($B$541,$130:$203,MATCH($P544&amp;"/"&amp;C$324,$128:$128,0),FALSE),"")</f>
        <v>4184381</v>
      </c>
      <c r="D544" s="10">
        <f>IFERROR(VLOOKUP($B$541,$130:$203,MATCH($P544&amp;"/"&amp;D$324,$128:$128,0),FALSE),"")</f>
        <v>4892029</v>
      </c>
      <c r="E544" s="10">
        <f>IFERROR(VLOOKUP($B$541,$130:$203,MATCH($P544&amp;"/"&amp;E$324,$128:$128,0),FALSE),"")</f>
        <v>6171528</v>
      </c>
      <c r="F544" s="10">
        <f>IFERROR(VLOOKUP($B$541,$130:$203,MATCH($P544&amp;"/"&amp;F$324,$128:$128,0),FALSE),"")</f>
        <v>8786611</v>
      </c>
      <c r="G544" s="10">
        <f>IFERROR(VLOOKUP($B$541,$130:$203,MATCH($P544&amp;"/"&amp;G$324,$128:$128,0),FALSE),"")</f>
        <v>8340981</v>
      </c>
      <c r="H544" s="10">
        <f>IFERROR(VLOOKUP($B$541,$130:$203,MATCH($P544&amp;"/"&amp;H$324,$128:$128,0),FALSE),"")</f>
        <v>8955432</v>
      </c>
      <c r="I544" s="10">
        <f>IFERROR(VLOOKUP($B$541,$130:$203,MATCH($P544&amp;"/"&amp;I$324,$128:$128,0),FALSE),"")</f>
        <v>8615533</v>
      </c>
      <c r="J544" s="10">
        <f>IFERROR(VLOOKUP($B$541,$130:$203,MATCH($P544&amp;"/"&amp;J$324,$128:$128,0),FALSE),"")</f>
        <v>6529416</v>
      </c>
      <c r="K544" s="10">
        <f>IFERROR(VLOOKUP($B$541,$130:$203,MATCH($P544&amp;"/"&amp;K$324,$128:$128,0),FALSE),"")</f>
        <v>7468969</v>
      </c>
      <c r="L544" s="10">
        <f>IFERROR(VLOOKUP($B$541,$130:$203,MATCH($P544&amp;"/"&amp;L$324,$128:$128,0),FALSE),"")</f>
        <v>6800461</v>
      </c>
      <c r="M544" s="10">
        <f>IFERROR(VLOOKUP($B$541,$130:$203,MATCH($P544&amp;"/"&amp;M$324,$128:$128,0),FALSE),"")</f>
        <v>8800454</v>
      </c>
      <c r="N544" s="10">
        <f>IFERROR(VLOOKUP($B$541,$130:$203,MATCH($P544&amp;"/"&amp;N$324,$128:$128,0),FALSE),"")</f>
        <v>6512671</v>
      </c>
      <c r="O544" s="9"/>
      <c r="P544" s="12" t="s">
        <v>48</v>
      </c>
    </row>
    <row r="545" spans="1:16">
      <c r="B545" s="10">
        <f>IFERROR(VLOOKUP($B$541,$130:$203,MATCH($P545&amp;"/"&amp;B$324,$128:$128,0),FALSE),"")</f>
        <v>420182</v>
      </c>
      <c r="C545" s="23">
        <f>IFERROR(VLOOKUP($B$541,$130:$203,MATCH($P545&amp;"/"&amp;C$324,$128:$128,0),FALSE),"")</f>
        <v>4106269.62</v>
      </c>
      <c r="D545" s="23">
        <f>IFERROR(VLOOKUP($B$541,$130:$203,MATCH($P545&amp;"/"&amp;D$324,$128:$128,0),FALSE),"")</f>
        <v>5804668.5499999998</v>
      </c>
      <c r="E545" s="23">
        <f>IFERROR(VLOOKUP($B$541,$130:$203,MATCH($P545&amp;"/"&amp;E$324,$128:$128,0),FALSE),"")</f>
        <v>3660998.64</v>
      </c>
      <c r="F545" s="23">
        <f>IFERROR(VLOOKUP($B$541,$130:$203,MATCH($P545&amp;"/"&amp;F$324,$128:$128,0),FALSE),"")</f>
        <v>8457603.9600000009</v>
      </c>
      <c r="G545" s="23">
        <f>IFERROR(VLOOKUP($B$541,$130:$203,MATCH($P545&amp;"/"&amp;G$324,$128:$128,0),FALSE),"")</f>
        <v>8815948.6199999992</v>
      </c>
      <c r="H545" s="23">
        <f>IFERROR(VLOOKUP($B$541,$130:$203,MATCH($P545&amp;"/"&amp;H$324,$128:$128,0),FALSE),"")</f>
        <v>9121880.5600000005</v>
      </c>
      <c r="I545" s="23">
        <f>IFERROR(VLOOKUP($B$541,$130:$203,MATCH($P545&amp;"/"&amp;I$324,$128:$128,0),FALSE),"")</f>
        <v>10791341.439999999</v>
      </c>
      <c r="J545" s="23">
        <f>IFERROR(VLOOKUP($B$541,$130:$203,MATCH($P545&amp;"/"&amp;J$324,$128:$128,0),FALSE),"")</f>
        <v>6468073.4299999997</v>
      </c>
      <c r="K545" s="23">
        <f>IFERROR(VLOOKUP($B$541,$130:$203,MATCH($P545&amp;"/"&amp;K$324,$128:$128,0),FALSE),"")</f>
        <v>7700628.0999999996</v>
      </c>
      <c r="L545" s="23">
        <f>IFERROR(VLOOKUP($B$541,$130:$203,MATCH($P545&amp;"/"&amp;L$324,$128:$128,0),FALSE),"")</f>
        <v>6839299.1399999997</v>
      </c>
      <c r="M545" s="23">
        <f>IFERROR(VLOOKUP($B$541,$130:$203,MATCH($P545&amp;"/"&amp;M$324,$128:$128,0),FALSE),"")</f>
        <v>7064937.6900000004</v>
      </c>
      <c r="N545" s="23">
        <f>IFERROR(VLOOKUP($B$541,$130:$203,MATCH($P545&amp;"/"&amp;N$324,$128:$128,0),FALSE),"")</f>
        <v>7164381.3399999999</v>
      </c>
      <c r="O545" s="9"/>
      <c r="P545" s="12" t="s">
        <v>54</v>
      </c>
    </row>
    <row r="546" spans="1:16">
      <c r="B546" s="32">
        <f>SUM(B542:B545)</f>
        <v>16409036</v>
      </c>
      <c r="C546" s="23">
        <f t="shared" ref="C546:M546" si="58">SUM(C542:C545)</f>
        <v>17055365.620000001</v>
      </c>
      <c r="D546" s="23">
        <f t="shared" si="58"/>
        <v>20547444.550000001</v>
      </c>
      <c r="E546" s="23">
        <f t="shared" si="58"/>
        <v>22217710.640000001</v>
      </c>
      <c r="F546" s="23">
        <f t="shared" si="58"/>
        <v>34883226.960000001</v>
      </c>
      <c r="G546" s="23">
        <f t="shared" si="58"/>
        <v>36274127.619999997</v>
      </c>
      <c r="H546" s="23">
        <f t="shared" si="58"/>
        <v>36033165.560000002</v>
      </c>
      <c r="I546" s="23">
        <f t="shared" si="58"/>
        <v>39152410.439999998</v>
      </c>
      <c r="J546" s="23">
        <f t="shared" si="58"/>
        <v>30666538.43</v>
      </c>
      <c r="K546" s="23">
        <f t="shared" si="58"/>
        <v>30077312.100000001</v>
      </c>
      <c r="L546" s="23">
        <f t="shared" si="58"/>
        <v>29682178.140000001</v>
      </c>
      <c r="M546" s="23">
        <f t="shared" si="58"/>
        <v>31189571.690000001</v>
      </c>
      <c r="N546" s="23">
        <f>IF(N543="",N542*4,IF(N544="",(N543+N542)*2,IF(N545="",((N544+N543+N542)/3)*4,SUM(N542:N545))))</f>
        <v>27434360.34</v>
      </c>
      <c r="O546" s="9">
        <f>RATE(M$324-C$324,,-C546,M546)</f>
        <v>6.2220888882014568E-2</v>
      </c>
      <c r="P546" s="12" t="s">
        <v>49</v>
      </c>
    </row>
    <row r="547" spans="1:16">
      <c r="B547" s="13">
        <f t="shared" ref="B547:N547" si="59">+B546/(B$441+B$448)</f>
        <v>7.3206075319111469E-2</v>
      </c>
      <c r="C547" s="13">
        <f t="shared" si="59"/>
        <v>8.2957467316478309E-2</v>
      </c>
      <c r="D547" s="13">
        <f t="shared" si="59"/>
        <v>9.2042619878408213E-2</v>
      </c>
      <c r="E547" s="13">
        <f t="shared" si="59"/>
        <v>8.7518476213535229E-2</v>
      </c>
      <c r="F547" s="13">
        <f t="shared" si="59"/>
        <v>0.12272006169551293</v>
      </c>
      <c r="G547" s="13">
        <f t="shared" si="59"/>
        <v>0.12649145560515043</v>
      </c>
      <c r="H547" s="13">
        <f t="shared" si="59"/>
        <v>0.12036814473581431</v>
      </c>
      <c r="I547" s="13">
        <f t="shared" si="59"/>
        <v>0.12577402858643619</v>
      </c>
      <c r="J547" s="13">
        <f t="shared" si="59"/>
        <v>0.10058960758883112</v>
      </c>
      <c r="K547" s="13">
        <f t="shared" si="59"/>
        <v>9.5123090183657777E-2</v>
      </c>
      <c r="L547" s="13">
        <f t="shared" si="59"/>
        <v>8.7130866329066137E-2</v>
      </c>
      <c r="M547" s="13">
        <f t="shared" si="59"/>
        <v>8.6008435173087747E-2</v>
      </c>
      <c r="N547" s="13">
        <f t="shared" si="59"/>
        <v>7.9179451422269523E-2</v>
      </c>
      <c r="O547" s="9">
        <f>RATE(M$324-C$324,,-C547,M547)</f>
        <v>3.6182642076008106E-3</v>
      </c>
      <c r="P547" s="14" t="s">
        <v>67</v>
      </c>
    </row>
    <row r="548" spans="1:16" s="170" customFormat="1">
      <c r="A548" s="169"/>
      <c r="B548" s="24"/>
      <c r="C548" s="13">
        <f t="shared" ref="C548:M548" si="60">C546/B546-1</f>
        <v>3.9388640502708405E-2</v>
      </c>
      <c r="D548" s="13">
        <f t="shared" si="60"/>
        <v>0.20474957897736346</v>
      </c>
      <c r="E548" s="13">
        <f t="shared" si="60"/>
        <v>8.128826365417785E-2</v>
      </c>
      <c r="F548" s="13">
        <f t="shared" si="60"/>
        <v>0.57006396947115889</v>
      </c>
      <c r="G548" s="13">
        <f t="shared" si="60"/>
        <v>3.9873050208196537E-2</v>
      </c>
      <c r="H548" s="13">
        <f t="shared" si="60"/>
        <v>-6.642807858103783E-3</v>
      </c>
      <c r="I548" s="13">
        <f t="shared" si="60"/>
        <v>8.6565940891483395E-2</v>
      </c>
      <c r="J548" s="13">
        <f t="shared" si="60"/>
        <v>-0.21673945268336325</v>
      </c>
      <c r="K548" s="13">
        <f t="shared" si="60"/>
        <v>-1.9213982410990926E-2</v>
      </c>
      <c r="L548" s="13">
        <f t="shared" si="60"/>
        <v>-1.3137276319315827E-2</v>
      </c>
      <c r="M548" s="13">
        <f t="shared" si="60"/>
        <v>5.0784465442198279E-2</v>
      </c>
      <c r="N548" s="13">
        <f>N546/M546-1</f>
        <v>-0.1203995805817365</v>
      </c>
      <c r="O548" s="22"/>
      <c r="P548" s="18" t="s">
        <v>55</v>
      </c>
    </row>
    <row r="549" spans="1:16">
      <c r="B549" s="258" t="s">
        <v>43</v>
      </c>
      <c r="C549" s="259"/>
      <c r="D549" s="259"/>
      <c r="E549" s="259"/>
      <c r="F549" s="259"/>
      <c r="G549" s="259"/>
      <c r="H549" s="259"/>
      <c r="I549" s="259"/>
      <c r="J549" s="259"/>
      <c r="K549" s="259"/>
      <c r="L549" s="259"/>
      <c r="M549" s="259"/>
      <c r="N549" s="260"/>
    </row>
    <row r="550" spans="1:16">
      <c r="B550" s="261" t="s">
        <v>1079</v>
      </c>
      <c r="C550" s="262"/>
      <c r="D550" s="262"/>
      <c r="E550" s="262"/>
      <c r="F550" s="262"/>
      <c r="G550" s="262"/>
      <c r="H550" s="262"/>
      <c r="I550" s="262"/>
      <c r="J550" s="262"/>
      <c r="K550" s="262"/>
      <c r="L550" s="262"/>
      <c r="M550" s="262"/>
      <c r="N550" s="263"/>
    </row>
    <row r="551" spans="1:16">
      <c r="B551" s="10">
        <f>IFERROR(VLOOKUP($B$550,$208:$319,MATCH($P551&amp;"/"&amp;B$324,$206:$206,0),FALSE),"")</f>
        <v>4636258</v>
      </c>
      <c r="C551" s="10">
        <f>IFERROR(VLOOKUP($B$550,$208:$319,MATCH($P551&amp;"/"&amp;C$324,$206:$206,0),FALSE),"")</f>
        <v>4859640</v>
      </c>
      <c r="D551" s="10">
        <f>IFERROR(VLOOKUP($B$550,$208:$319,MATCH($P551&amp;"/"&amp;D$324,$206:$206,0),FALSE),"")</f>
        <v>4930924</v>
      </c>
      <c r="E551" s="10">
        <f>IFERROR(VLOOKUP($B$550,$208:$319,MATCH($P551&amp;"/"&amp;E$324,$206:$206,0),FALSE),"")</f>
        <v>4520852</v>
      </c>
      <c r="F551" s="10">
        <f>IFERROR(VLOOKUP($B$550,$208:$319,MATCH($P551&amp;"/"&amp;F$324,$206:$206,0),FALSE),"")</f>
        <v>4029135</v>
      </c>
      <c r="G551" s="10">
        <f>IFERROR(VLOOKUP($B$550,$208:$319,MATCH($P551&amp;"/"&amp;G$324,$206:$206,0),FALSE),"")</f>
        <v>3890950</v>
      </c>
      <c r="H551" s="10">
        <f>IFERROR(VLOOKUP($B$550,$208:$319,MATCH($P551&amp;"/"&amp;H$324,$206:$206,0),FALSE),"")</f>
        <v>4285895</v>
      </c>
      <c r="I551" s="10">
        <f>IFERROR(VLOOKUP($B$550,$208:$319,MATCH($P551&amp;"/"&amp;I$324,$206:$206,0),FALSE),"")</f>
        <v>5455517</v>
      </c>
      <c r="J551" s="10">
        <f>IFERROR(VLOOKUP($B$550,$208:$319,MATCH($P551&amp;"/"&amp;J$324,$206:$206,0),FALSE),"")</f>
        <v>4073423</v>
      </c>
      <c r="K551" s="10">
        <f>IFERROR(VLOOKUP($B$550,$208:$319,MATCH($P551&amp;"/"&amp;K$324,$206:$206,0),FALSE),"")</f>
        <v>6916847</v>
      </c>
      <c r="L551" s="10">
        <f>IFERROR(VLOOKUP($B$550,$208:$319,MATCH($P551&amp;"/"&amp;L$324,$206:$206,0),FALSE),"")</f>
        <v>8079404</v>
      </c>
      <c r="M551" s="10">
        <f>IFERROR(VLOOKUP($B$550,$208:$319,MATCH($P551&amp;"/"&amp;M$324,$206:$206,0),FALSE),"")</f>
        <v>8847112</v>
      </c>
      <c r="N551" s="11">
        <f>IFERROR(VLOOKUP($B$550,$208:$319,MATCH($P551&amp;"/"&amp;N$324,$206:$206,0),FALSE),"")</f>
        <v>13006390</v>
      </c>
      <c r="O551" s="9"/>
      <c r="P551" s="12" t="s">
        <v>46</v>
      </c>
    </row>
    <row r="552" spans="1:16">
      <c r="B552" s="10">
        <f>IFERROR(VLOOKUP($B$550,$208:$319,MATCH($P552&amp;"/"&amp;B$324,$206:$206,0),FALSE),"")</f>
        <v>9323358</v>
      </c>
      <c r="C552" s="10">
        <f>IFERROR(VLOOKUP($B$550,$208:$319,MATCH($P552&amp;"/"&amp;C$324,$206:$206,0),FALSE),"")</f>
        <v>9864020</v>
      </c>
      <c r="D552" s="10">
        <f>IFERROR(VLOOKUP($B$550,$208:$319,MATCH($P552&amp;"/"&amp;D$324,$206:$206,0),FALSE),"")</f>
        <v>9800943</v>
      </c>
      <c r="E552" s="10">
        <f>IFERROR(VLOOKUP($B$550,$208:$319,MATCH($P552&amp;"/"&amp;E$324,$206:$206,0),FALSE),"")</f>
        <v>8998315</v>
      </c>
      <c r="F552" s="10">
        <f>IFERROR(VLOOKUP($B$550,$208:$319,MATCH($P552&amp;"/"&amp;F$324,$206:$206,0),FALSE),"")</f>
        <v>7890774</v>
      </c>
      <c r="G552" s="10">
        <f>IFERROR(VLOOKUP($B$550,$208:$319,MATCH($P552&amp;"/"&amp;G$324,$206:$206,0),FALSE),"")</f>
        <v>7932969</v>
      </c>
      <c r="H552" s="10">
        <f>IFERROR(VLOOKUP($B$550,$208:$319,MATCH($P552&amp;"/"&amp;H$324,$206:$206,0),FALSE),"")</f>
        <v>8907935</v>
      </c>
      <c r="I552" s="10">
        <f>IFERROR(VLOOKUP($B$550,$208:$319,MATCH($P552&amp;"/"&amp;I$324,$206:$206,0),FALSE),"")</f>
        <v>10955741</v>
      </c>
      <c r="J552" s="10">
        <f>IFERROR(VLOOKUP($B$550,$208:$319,MATCH($P552&amp;"/"&amp;J$324,$206:$206,0),FALSE),"")</f>
        <v>8577375</v>
      </c>
      <c r="K552" s="10">
        <f>IFERROR(VLOOKUP($B$550,$208:$319,MATCH($P552&amp;"/"&amp;K$324,$206:$206,0),FALSE),"")</f>
        <v>14248509</v>
      </c>
      <c r="L552" s="10">
        <f>IFERROR(VLOOKUP($B$550,$208:$319,MATCH($P552&amp;"/"&amp;L$324,$206:$206,0),FALSE),"")</f>
        <v>16404278</v>
      </c>
      <c r="M552" s="10">
        <f>IFERROR(VLOOKUP($B$550,$208:$319,MATCH($P552&amp;"/"&amp;M$324,$206:$206,0),FALSE),"")</f>
        <v>17898856</v>
      </c>
      <c r="N552" s="11">
        <f>IFERROR(VLOOKUP($B$550,$208:$319,MATCH($P552&amp;"/"&amp;N$324,$206:$206,0),FALSE),"")</f>
        <v>25868567</v>
      </c>
      <c r="O552" s="9"/>
      <c r="P552" s="12" t="s">
        <v>47</v>
      </c>
    </row>
    <row r="553" spans="1:16">
      <c r="B553" s="10">
        <f>IFERROR(VLOOKUP($B$550,$208:$319,MATCH($P553&amp;"/"&amp;B$324,$206:$206,0),FALSE),"")</f>
        <v>14117415</v>
      </c>
      <c r="C553" s="10">
        <f>IFERROR(VLOOKUP($B$550,$208:$319,MATCH($P553&amp;"/"&amp;C$324,$206:$206,0),FALSE),"")</f>
        <v>15008237</v>
      </c>
      <c r="D553" s="10">
        <f>IFERROR(VLOOKUP($B$550,$208:$319,MATCH($P553&amp;"/"&amp;D$324,$206:$206,0),FALSE),"")</f>
        <v>14612821</v>
      </c>
      <c r="E553" s="10">
        <f>IFERROR(VLOOKUP($B$550,$208:$319,MATCH($P553&amp;"/"&amp;E$324,$206:$206,0),FALSE),"")</f>
        <v>13421192</v>
      </c>
      <c r="F553" s="10">
        <f>IFERROR(VLOOKUP($B$550,$208:$319,MATCH($P553&amp;"/"&amp;F$324,$206:$206,0),FALSE),"")</f>
        <v>11728109</v>
      </c>
      <c r="G553" s="10">
        <f>IFERROR(VLOOKUP($B$550,$208:$319,MATCH($P553&amp;"/"&amp;G$324,$206:$206,0),FALSE),"")</f>
        <v>12330374</v>
      </c>
      <c r="H553" s="10">
        <f>IFERROR(VLOOKUP($B$550,$208:$319,MATCH($P553&amp;"/"&amp;H$324,$206:$206,0),FALSE),"")</f>
        <v>13800526</v>
      </c>
      <c r="I553" s="10">
        <f>IFERROR(VLOOKUP($B$550,$208:$319,MATCH($P553&amp;"/"&amp;I$324,$206:$206,0),FALSE),"")</f>
        <v>16906820</v>
      </c>
      <c r="J553" s="10">
        <f>IFERROR(VLOOKUP($B$550,$208:$319,MATCH($P553&amp;"/"&amp;J$324,$206:$206,0),FALSE),"")</f>
        <v>14839107</v>
      </c>
      <c r="K553" s="10">
        <f>IFERROR(VLOOKUP($B$550,$208:$319,MATCH($P553&amp;"/"&amp;K$324,$206:$206,0),FALSE),"")</f>
        <v>21986347</v>
      </c>
      <c r="L553" s="10">
        <f>IFERROR(VLOOKUP($B$550,$208:$319,MATCH($P553&amp;"/"&amp;L$324,$206:$206,0),FALSE),"")</f>
        <v>24960280</v>
      </c>
      <c r="M553" s="10">
        <f>IFERROR(VLOOKUP($B$550,$208:$319,MATCH($P553&amp;"/"&amp;M$324,$206:$206,0),FALSE),"")</f>
        <v>27471238</v>
      </c>
      <c r="N553" s="11">
        <f>IFERROR(VLOOKUP($B$550,$208:$319,MATCH($P553&amp;"/"&amp;N$324,$206:$206,0),FALSE),"")</f>
        <v>38816743</v>
      </c>
      <c r="O553" s="9"/>
      <c r="P553" s="12" t="s">
        <v>48</v>
      </c>
    </row>
    <row r="554" spans="1:16">
      <c r="B554" s="10">
        <f>IFERROR(VLOOKUP($B$550,$208:$319,MATCH($P554&amp;"/"&amp;B$324,$206:$206,0),FALSE),"")</f>
        <v>18956028</v>
      </c>
      <c r="C554" s="10">
        <f>IFERROR(VLOOKUP($B$550,$208:$319,MATCH($P554&amp;"/"&amp;C$324,$206:$206,0),FALSE),"")</f>
        <v>20110719.039999999</v>
      </c>
      <c r="D554" s="10">
        <f>IFERROR(VLOOKUP($B$550,$208:$319,MATCH($P554&amp;"/"&amp;D$324,$206:$206,0),FALSE),"")</f>
        <v>19366881.32</v>
      </c>
      <c r="E554" s="10">
        <f>IFERROR(VLOOKUP($B$550,$208:$319,MATCH($P554&amp;"/"&amp;E$324,$206:$206,0),FALSE),"")</f>
        <v>17675273.030000001</v>
      </c>
      <c r="F554" s="10">
        <f>IFERROR(VLOOKUP($B$550,$208:$319,MATCH($P554&amp;"/"&amp;F$324,$206:$206,0),FALSE),"")</f>
        <v>15629877.41</v>
      </c>
      <c r="G554" s="10">
        <f>IFERROR(VLOOKUP($B$550,$208:$319,MATCH($P554&amp;"/"&amp;G$324,$206:$206,0),FALSE),"")</f>
        <v>16541144.310000001</v>
      </c>
      <c r="H554" s="10">
        <f>IFERROR(VLOOKUP($B$550,$208:$319,MATCH($P554&amp;"/"&amp;H$324,$206:$206,0),FALSE),"")</f>
        <v>18921752.09</v>
      </c>
      <c r="I554" s="10">
        <f>IFERROR(VLOOKUP($B$550,$208:$319,MATCH($P554&amp;"/"&amp;I$324,$206:$206,0),FALSE),"")</f>
        <v>20495178</v>
      </c>
      <c r="J554" s="10">
        <f>IFERROR(VLOOKUP($B$550,$208:$319,MATCH($P554&amp;"/"&amp;J$324,$206:$206,0),FALSE),"")</f>
        <v>21667312.989999998</v>
      </c>
      <c r="K554" s="10">
        <f>IFERROR(VLOOKUP($B$550,$208:$319,MATCH($P554&amp;"/"&amp;K$324,$206:$206,0),FALSE),"")</f>
        <v>30150695.02</v>
      </c>
      <c r="L554" s="10">
        <f>IFERROR(VLOOKUP($B$550,$208:$319,MATCH($P554&amp;"/"&amp;L$324,$206:$206,0),FALSE),"")</f>
        <v>33879090.920000002</v>
      </c>
      <c r="M554" s="10">
        <f>IFERROR(VLOOKUP($B$550,$208:$319,MATCH($P554&amp;"/"&amp;M$324,$206:$206,0),FALSE),"")</f>
        <v>37228819.710000001</v>
      </c>
      <c r="N554" s="11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51841589.130000003</v>
      </c>
      <c r="O554" s="9">
        <f>RATE(M$324-C$324,,-C554,M554)</f>
        <v>6.3518788983295868E-2</v>
      </c>
      <c r="P554" s="12" t="s">
        <v>49</v>
      </c>
    </row>
    <row r="555" spans="1:16">
      <c r="B555" s="13">
        <f t="shared" ref="B555:N555" si="61">B554/(B$441+B448)</f>
        <v>8.4569039492581155E-2</v>
      </c>
      <c r="C555" s="13">
        <f t="shared" si="61"/>
        <v>9.7818736615959911E-2</v>
      </c>
      <c r="D555" s="13">
        <f t="shared" si="61"/>
        <v>8.67542672388915E-2</v>
      </c>
      <c r="E555" s="13">
        <f t="shared" si="61"/>
        <v>6.9625218696420813E-2</v>
      </c>
      <c r="F555" s="13">
        <f t="shared" si="61"/>
        <v>5.4986298207099812E-2</v>
      </c>
      <c r="G555" s="13">
        <f t="shared" si="61"/>
        <v>5.7680599325926715E-2</v>
      </c>
      <c r="H555" s="13">
        <f t="shared" si="61"/>
        <v>6.3207774249860182E-2</v>
      </c>
      <c r="I555" s="13">
        <f t="shared" si="61"/>
        <v>6.58391418226075E-2</v>
      </c>
      <c r="J555" s="13">
        <f t="shared" si="61"/>
        <v>7.1071161687957199E-2</v>
      </c>
      <c r="K555" s="13">
        <f t="shared" si="61"/>
        <v>9.5355172428703214E-2</v>
      </c>
      <c r="L555" s="13">
        <f t="shared" si="61"/>
        <v>9.9450738701779048E-2</v>
      </c>
      <c r="M555" s="13">
        <f t="shared" si="61"/>
        <v>0.10266227950878624</v>
      </c>
      <c r="N555" s="13">
        <f t="shared" si="61"/>
        <v>0.1496221722431488</v>
      </c>
      <c r="O555" s="9">
        <f>RATE(M$324-C$324,,-C555,M555)</f>
        <v>4.844559284638705E-3</v>
      </c>
      <c r="P555" s="14" t="s">
        <v>50</v>
      </c>
    </row>
    <row r="556" spans="1:16">
      <c r="B556" s="258" t="s">
        <v>1109</v>
      </c>
      <c r="C556" s="259"/>
      <c r="D556" s="259"/>
      <c r="E556" s="259"/>
      <c r="F556" s="259"/>
      <c r="G556" s="259"/>
      <c r="H556" s="259"/>
      <c r="I556" s="259"/>
      <c r="J556" s="259"/>
      <c r="K556" s="259"/>
      <c r="L556" s="259"/>
      <c r="M556" s="259"/>
      <c r="N556" s="260"/>
    </row>
    <row r="557" spans="1:16">
      <c r="B557" s="10">
        <f>IFERROR(VLOOKUP($B$556,$208:$319,MATCH($P557&amp;"/"&amp;B$324,$206:$206,0),FALSE),"")</f>
        <v>14799182</v>
      </c>
      <c r="C557" s="10">
        <f>IFERROR(VLOOKUP($B$556,$208:$319,MATCH($P557&amp;"/"&amp;C$324,$206:$206,0),FALSE),"")</f>
        <v>12430061</v>
      </c>
      <c r="D557" s="10">
        <f>IFERROR(VLOOKUP($B$556,$208:$319,MATCH($P557&amp;"/"&amp;D$324,$206:$206,0),FALSE),"")</f>
        <v>13469873</v>
      </c>
      <c r="E557" s="10">
        <f>IFERROR(VLOOKUP($B$556,$208:$319,MATCH($P557&amp;"/"&amp;E$324,$206:$206,0),FALSE),"")</f>
        <v>14130459</v>
      </c>
      <c r="F557" s="10">
        <f>IFERROR(VLOOKUP($B$556,$208:$319,MATCH($P557&amp;"/"&amp;F$324,$206:$206,0),FALSE),"")</f>
        <v>15885472</v>
      </c>
      <c r="G557" s="10">
        <f>IFERROR(VLOOKUP($B$556,$208:$319,MATCH($P557&amp;"/"&amp;G$324,$206:$206,0),FALSE),"")</f>
        <v>15684161</v>
      </c>
      <c r="H557" s="10">
        <f>IFERROR(VLOOKUP($B$556,$208:$319,MATCH($P557&amp;"/"&amp;H$324,$206:$206,0),FALSE),"")</f>
        <v>16276327</v>
      </c>
      <c r="I557" s="10">
        <f>IFERROR(VLOOKUP($B$556,$208:$319,MATCH($P557&amp;"/"&amp;I$324,$206:$206,0),FALSE),"")</f>
        <v>16376621</v>
      </c>
      <c r="J557" s="10">
        <f>IFERROR(VLOOKUP($B$556,$208:$319,MATCH($P557&amp;"/"&amp;J$324,$206:$206,0),FALSE),"")</f>
        <v>16626366</v>
      </c>
      <c r="K557" s="10">
        <f>IFERROR(VLOOKUP($B$556,$208:$319,MATCH($P557&amp;"/"&amp;K$324,$206:$206,0),FALSE),"")</f>
        <v>13837649</v>
      </c>
      <c r="L557" s="10">
        <f>IFERROR(VLOOKUP($B$556,$208:$319,MATCH($P557&amp;"/"&amp;L$324,$206:$206,0),FALSE),"")</f>
        <v>17734219</v>
      </c>
      <c r="M557" s="10">
        <f>IFERROR(VLOOKUP($B$556,$208:$319,MATCH($P557&amp;"/"&amp;M$324,$206:$206,0),FALSE),"")</f>
        <v>20611383</v>
      </c>
      <c r="N557" s="11">
        <f>IFERROR(VLOOKUP($B$556,$208:$319,MATCH($P557&amp;"/"&amp;N$324,$206:$206,0),FALSE),"")</f>
        <v>22550197</v>
      </c>
      <c r="O557" s="9"/>
      <c r="P557" s="12" t="s">
        <v>46</v>
      </c>
    </row>
    <row r="558" spans="1:16">
      <c r="B558" s="10">
        <f>IFERROR(VLOOKUP($B$556,$208:$319,MATCH($P558&amp;"/"&amp;B$324,$206:$206,0),FALSE),"")</f>
        <v>20727740</v>
      </c>
      <c r="C558" s="10">
        <f>IFERROR(VLOOKUP($B$556,$208:$319,MATCH($P558&amp;"/"&amp;C$324,$206:$206,0),FALSE),"")</f>
        <v>22661237</v>
      </c>
      <c r="D558" s="10">
        <f>IFERROR(VLOOKUP($B$556,$208:$319,MATCH($P558&amp;"/"&amp;D$324,$206:$206,0),FALSE),"")</f>
        <v>24898172</v>
      </c>
      <c r="E558" s="10">
        <f>IFERROR(VLOOKUP($B$556,$208:$319,MATCH($P558&amp;"/"&amp;E$324,$206:$206,0),FALSE),"")</f>
        <v>25989182</v>
      </c>
      <c r="F558" s="10">
        <f>IFERROR(VLOOKUP($B$556,$208:$319,MATCH($P558&amp;"/"&amp;F$324,$206:$206,0),FALSE),"")</f>
        <v>29249689</v>
      </c>
      <c r="G558" s="10">
        <f>IFERROR(VLOOKUP($B$556,$208:$319,MATCH($P558&amp;"/"&amp;G$324,$206:$206,0),FALSE),"")</f>
        <v>29406424</v>
      </c>
      <c r="H558" s="10">
        <f>IFERROR(VLOOKUP($B$556,$208:$319,MATCH($P558&amp;"/"&amp;H$324,$206:$206,0),FALSE),"")</f>
        <v>29996222</v>
      </c>
      <c r="I558" s="10">
        <f>IFERROR(VLOOKUP($B$556,$208:$319,MATCH($P558&amp;"/"&amp;I$324,$206:$206,0),FALSE),"")</f>
        <v>29605996</v>
      </c>
      <c r="J558" s="10">
        <f>IFERROR(VLOOKUP($B$556,$208:$319,MATCH($P558&amp;"/"&amp;J$324,$206:$206,0),FALSE),"")</f>
        <v>26842629</v>
      </c>
      <c r="K558" s="10">
        <f>IFERROR(VLOOKUP($B$556,$208:$319,MATCH($P558&amp;"/"&amp;K$324,$206:$206,0),FALSE),"")</f>
        <v>30257847</v>
      </c>
      <c r="L558" s="10">
        <f>IFERROR(VLOOKUP($B$556,$208:$319,MATCH($P558&amp;"/"&amp;L$324,$206:$206,0),FALSE),"")</f>
        <v>31193103</v>
      </c>
      <c r="M558" s="10">
        <f>IFERROR(VLOOKUP($B$556,$208:$319,MATCH($P558&amp;"/"&amp;M$324,$206:$206,0),FALSE),"")</f>
        <v>34611124</v>
      </c>
      <c r="N558" s="11">
        <f>IFERROR(VLOOKUP($B$556,$208:$319,MATCH($P558&amp;"/"&amp;N$324,$206:$206,0),FALSE),"")</f>
        <v>42325235.990000002</v>
      </c>
      <c r="O558" s="9"/>
      <c r="P558" s="12" t="s">
        <v>47</v>
      </c>
    </row>
    <row r="559" spans="1:16">
      <c r="B559" s="10">
        <f>IFERROR(VLOOKUP($B$556,$208:$319,MATCH($P559&amp;"/"&amp;B$324,$206:$206,0),FALSE),"")</f>
        <v>31250734</v>
      </c>
      <c r="C559" s="10">
        <f>IFERROR(VLOOKUP($B$556,$208:$319,MATCH($P559&amp;"/"&amp;C$324,$206:$206,0),FALSE),"")</f>
        <v>33140925</v>
      </c>
      <c r="D559" s="10">
        <f>IFERROR(VLOOKUP($B$556,$208:$319,MATCH($P559&amp;"/"&amp;D$324,$206:$206,0),FALSE),"")</f>
        <v>35754563</v>
      </c>
      <c r="E559" s="10">
        <f>IFERROR(VLOOKUP($B$556,$208:$319,MATCH($P559&amp;"/"&amp;E$324,$206:$206,0),FALSE),"")</f>
        <v>38599404</v>
      </c>
      <c r="F559" s="10">
        <f>IFERROR(VLOOKUP($B$556,$208:$319,MATCH($P559&amp;"/"&amp;F$324,$206:$206,0),FALSE),"")</f>
        <v>41924502</v>
      </c>
      <c r="G559" s="10">
        <f>IFERROR(VLOOKUP($B$556,$208:$319,MATCH($P559&amp;"/"&amp;G$324,$206:$206,0),FALSE),"")</f>
        <v>43594079</v>
      </c>
      <c r="H559" s="10">
        <f>IFERROR(VLOOKUP($B$556,$208:$319,MATCH($P559&amp;"/"&amp;H$324,$206:$206,0),FALSE),"")</f>
        <v>44124815</v>
      </c>
      <c r="I559" s="10">
        <f>IFERROR(VLOOKUP($B$556,$208:$319,MATCH($P559&amp;"/"&amp;I$324,$206:$206,0),FALSE),"")</f>
        <v>44610568</v>
      </c>
      <c r="J559" s="10">
        <f>IFERROR(VLOOKUP($B$556,$208:$319,MATCH($P559&amp;"/"&amp;J$324,$206:$206,0),FALSE),"")</f>
        <v>41245211</v>
      </c>
      <c r="K559" s="10">
        <f>IFERROR(VLOOKUP($B$556,$208:$319,MATCH($P559&amp;"/"&amp;K$324,$206:$206,0),FALSE),"")</f>
        <v>46762324</v>
      </c>
      <c r="L559" s="10">
        <f>IFERROR(VLOOKUP($B$556,$208:$319,MATCH($P559&amp;"/"&amp;L$324,$206:$206,0),FALSE),"")</f>
        <v>48881977</v>
      </c>
      <c r="M559" s="10">
        <f>IFERROR(VLOOKUP($B$556,$208:$319,MATCH($P559&amp;"/"&amp;M$324,$206:$206,0),FALSE),"")</f>
        <v>55936193</v>
      </c>
      <c r="N559" s="11">
        <f>IFERROR(VLOOKUP($B$556,$208:$319,MATCH($P559&amp;"/"&amp;N$324,$206:$206,0),FALSE),"")</f>
        <v>59234532</v>
      </c>
      <c r="O559" s="9"/>
      <c r="P559" s="12" t="s">
        <v>48</v>
      </c>
    </row>
    <row r="560" spans="1:16">
      <c r="B560" s="10">
        <f>IFERROR(VLOOKUP($B$556,$208:$319,MATCH($P560&amp;"/"&amp;B$324,$206:$206,0),FALSE),"")</f>
        <v>36721490</v>
      </c>
      <c r="C560" s="10">
        <f>IFERROR(VLOOKUP($B$556,$208:$319,MATCH($P560&amp;"/"&amp;C$324,$206:$206,0),FALSE),"")</f>
        <v>40913499.590000004</v>
      </c>
      <c r="D560" s="10">
        <f>IFERROR(VLOOKUP($B$556,$208:$319,MATCH($P560&amp;"/"&amp;D$324,$206:$206,0),FALSE),"")</f>
        <v>45224175.57</v>
      </c>
      <c r="E560" s="10">
        <f>IFERROR(VLOOKUP($B$556,$208:$319,MATCH($P560&amp;"/"&amp;E$324,$206:$206,0),FALSE),"")</f>
        <v>48216442.810000002</v>
      </c>
      <c r="F560" s="10">
        <f>IFERROR(VLOOKUP($B$556,$208:$319,MATCH($P560&amp;"/"&amp;F$324,$206:$206,0),FALSE),"")</f>
        <v>51132645.799999997</v>
      </c>
      <c r="G560" s="10">
        <f>IFERROR(VLOOKUP($B$556,$208:$319,MATCH($P560&amp;"/"&amp;G$324,$206:$206,0),FALSE),"")</f>
        <v>51328726.969999999</v>
      </c>
      <c r="H560" s="10">
        <f>IFERROR(VLOOKUP($B$556,$208:$319,MATCH($P560&amp;"/"&amp;H$324,$206:$206,0),FALSE),"")</f>
        <v>62820397.890000001</v>
      </c>
      <c r="I560" s="10">
        <f>IFERROR(VLOOKUP($B$556,$208:$319,MATCH($P560&amp;"/"&amp;I$324,$206:$206,0),FALSE),"")</f>
        <v>61629401.780000001</v>
      </c>
      <c r="J560" s="10">
        <f>IFERROR(VLOOKUP($B$556,$208:$319,MATCH($P560&amp;"/"&amp;J$324,$206:$206,0),FALSE),"")</f>
        <v>61635456.770000003</v>
      </c>
      <c r="K560" s="10">
        <f>IFERROR(VLOOKUP($B$556,$208:$319,MATCH($P560&amp;"/"&amp;K$324,$206:$206,0),FALSE),"")</f>
        <v>65528519.119999997</v>
      </c>
      <c r="L560" s="10">
        <f>IFERROR(VLOOKUP($B$556,$208:$319,MATCH($P560&amp;"/"&amp;L$324,$206:$206,0),FALSE),"")</f>
        <v>69131694.189999998</v>
      </c>
      <c r="M560" s="10">
        <f>IFERROR(VLOOKUP($B$556,$208:$319,MATCH($P560&amp;"/"&amp;M$324,$206:$206,0),FALSE),"")</f>
        <v>76627242.569999993</v>
      </c>
      <c r="N560" s="11">
        <f>IFERROR(VLOOKUP($B$556,$208:$319,MATCH($P560&amp;"/"&amp;N$324,$206:$206,0),FALSE),"")</f>
        <v>85629391.780000001</v>
      </c>
      <c r="O560" s="9"/>
      <c r="P560" s="12" t="s">
        <v>49</v>
      </c>
    </row>
    <row r="561" spans="2:16">
      <c r="B561" s="33">
        <f t="shared" ref="B561:M561" si="62">B560/B$546</f>
        <v>2.2378822253787485</v>
      </c>
      <c r="C561" s="33">
        <f t="shared" si="62"/>
        <v>2.3988638239465665</v>
      </c>
      <c r="D561" s="33">
        <f t="shared" si="62"/>
        <v>2.200963504729351</v>
      </c>
      <c r="E561" s="33">
        <f t="shared" si="62"/>
        <v>2.1701805191032051</v>
      </c>
      <c r="F561" s="33">
        <f t="shared" si="62"/>
        <v>1.4658232696944273</v>
      </c>
      <c r="G561" s="33">
        <f t="shared" si="62"/>
        <v>1.4150230574173628</v>
      </c>
      <c r="H561" s="33">
        <f t="shared" si="62"/>
        <v>1.7434049136037104</v>
      </c>
      <c r="I561" s="33">
        <f t="shared" si="62"/>
        <v>1.5740895921196316</v>
      </c>
      <c r="J561" s="33">
        <f t="shared" si="62"/>
        <v>2.009860255688467</v>
      </c>
      <c r="K561" s="33">
        <f t="shared" si="62"/>
        <v>2.1786693871491263</v>
      </c>
      <c r="L561" s="33">
        <f t="shared" si="62"/>
        <v>2.3290640553375508</v>
      </c>
      <c r="M561" s="33">
        <f t="shared" si="62"/>
        <v>2.456822534519389</v>
      </c>
      <c r="N561" s="33">
        <f>IFERROR(N560/N$546,IFERROR(N559/N$546,IFERROR(N558/N$546,N557/N$546)))</f>
        <v>3.1212461569643435</v>
      </c>
      <c r="O561" s="9">
        <f>RATE(M$324-C$324,,-C561,M561)</f>
        <v>2.3902164070003984E-3</v>
      </c>
      <c r="P561" s="14" t="s">
        <v>68</v>
      </c>
    </row>
    <row r="562" spans="2:16">
      <c r="B562" s="246" t="s">
        <v>69</v>
      </c>
      <c r="C562" s="247"/>
      <c r="D562" s="247"/>
      <c r="E562" s="247"/>
      <c r="F562" s="247"/>
      <c r="G562" s="247"/>
      <c r="H562" s="247"/>
      <c r="I562" s="247"/>
      <c r="J562" s="247"/>
      <c r="K562" s="247"/>
      <c r="L562" s="247"/>
      <c r="M562" s="247"/>
      <c r="N562" s="248"/>
    </row>
    <row r="563" spans="2:16">
      <c r="B563" s="10">
        <f t="shared" ref="B563:N566" si="63">IFERROR(B557+B569,"")</f>
        <v>14281978</v>
      </c>
      <c r="C563" s="10">
        <f t="shared" si="63"/>
        <v>11541663</v>
      </c>
      <c r="D563" s="10">
        <f t="shared" si="63"/>
        <v>12665101</v>
      </c>
      <c r="E563" s="10">
        <f t="shared" si="63"/>
        <v>13321528</v>
      </c>
      <c r="F563" s="10">
        <f t="shared" si="63"/>
        <v>14080215</v>
      </c>
      <c r="G563" s="10">
        <f t="shared" si="63"/>
        <v>9708086</v>
      </c>
      <c r="H563" s="10">
        <f t="shared" si="63"/>
        <v>8259088</v>
      </c>
      <c r="I563" s="10">
        <f>IFERROR(I557+I569,"")</f>
        <v>9211263</v>
      </c>
      <c r="J563" s="10">
        <f t="shared" ref="J563:N563" si="64">IFERROR(J557+J569,"")</f>
        <v>4524794</v>
      </c>
      <c r="K563" s="10">
        <f t="shared" si="64"/>
        <v>2328722</v>
      </c>
      <c r="L563" s="10">
        <f t="shared" si="64"/>
        <v>11266916</v>
      </c>
      <c r="M563" s="10">
        <f t="shared" si="64"/>
        <v>17488392</v>
      </c>
      <c r="N563" s="11">
        <f t="shared" si="64"/>
        <v>14693992</v>
      </c>
      <c r="O563" s="9"/>
      <c r="P563" s="12" t="s">
        <v>46</v>
      </c>
    </row>
    <row r="564" spans="2:16">
      <c r="B564" s="10">
        <f t="shared" si="63"/>
        <v>19629088</v>
      </c>
      <c r="C564" s="10">
        <f t="shared" si="63"/>
        <v>20585956</v>
      </c>
      <c r="D564" s="10">
        <f t="shared" si="63"/>
        <v>22609970</v>
      </c>
      <c r="E564" s="10">
        <f t="shared" si="63"/>
        <v>23971700</v>
      </c>
      <c r="F564" s="10">
        <f t="shared" si="63"/>
        <v>25775259</v>
      </c>
      <c r="G564" s="10">
        <f t="shared" si="63"/>
        <v>21168628</v>
      </c>
      <c r="H564" s="10">
        <f t="shared" si="63"/>
        <v>14535530</v>
      </c>
      <c r="I564" s="10">
        <f t="shared" si="63"/>
        <v>13558335</v>
      </c>
      <c r="J564" s="10">
        <f t="shared" si="63"/>
        <v>3047759</v>
      </c>
      <c r="K564" s="10">
        <f t="shared" si="63"/>
        <v>7414946</v>
      </c>
      <c r="L564" s="10">
        <f t="shared" si="63"/>
        <v>19927652</v>
      </c>
      <c r="M564" s="10">
        <f t="shared" si="63"/>
        <v>25168114</v>
      </c>
      <c r="N564" s="11">
        <f t="shared" si="63"/>
        <v>27704505.990000002</v>
      </c>
      <c r="O564" s="9"/>
      <c r="P564" s="12" t="s">
        <v>47</v>
      </c>
    </row>
    <row r="565" spans="2:16">
      <c r="B565" s="10">
        <f t="shared" si="63"/>
        <v>29385743</v>
      </c>
      <c r="C565" s="10">
        <f t="shared" si="63"/>
        <v>30169601</v>
      </c>
      <c r="D565" s="10">
        <f t="shared" si="63"/>
        <v>32295581</v>
      </c>
      <c r="E565" s="10">
        <f t="shared" si="63"/>
        <v>34882670</v>
      </c>
      <c r="F565" s="10">
        <f t="shared" si="63"/>
        <v>35959639</v>
      </c>
      <c r="G565" s="10">
        <f t="shared" si="63"/>
        <v>24648699</v>
      </c>
      <c r="H565" s="10">
        <f t="shared" si="63"/>
        <v>18428500</v>
      </c>
      <c r="I565" s="10">
        <f t="shared" si="63"/>
        <v>19797686</v>
      </c>
      <c r="J565" s="10">
        <f t="shared" si="63"/>
        <v>-3853567</v>
      </c>
      <c r="K565" s="10">
        <f t="shared" si="63"/>
        <v>12940128</v>
      </c>
      <c r="L565" s="10">
        <f t="shared" si="63"/>
        <v>22089209</v>
      </c>
      <c r="M565" s="10">
        <f t="shared" si="63"/>
        <v>36093746</v>
      </c>
      <c r="N565" s="11">
        <f t="shared" si="63"/>
        <v>17487474</v>
      </c>
      <c r="O565" s="9"/>
      <c r="P565" s="12" t="s">
        <v>48</v>
      </c>
    </row>
    <row r="566" spans="2:16">
      <c r="B566" s="10">
        <f t="shared" si="63"/>
        <v>33960132</v>
      </c>
      <c r="C566" s="23">
        <f t="shared" si="63"/>
        <v>30998446.750000004</v>
      </c>
      <c r="D566" s="23">
        <f t="shared" si="63"/>
        <v>40034905.670000002</v>
      </c>
      <c r="E566" s="23">
        <f t="shared" si="63"/>
        <v>42509179.120000005</v>
      </c>
      <c r="F566" s="23">
        <f t="shared" si="63"/>
        <v>34213233.839999996</v>
      </c>
      <c r="G566" s="23">
        <f t="shared" si="63"/>
        <v>22868577.93</v>
      </c>
      <c r="H566" s="23">
        <f t="shared" si="63"/>
        <v>30258276.030000001</v>
      </c>
      <c r="I566" s="23">
        <f t="shared" si="63"/>
        <v>5215090.0500000045</v>
      </c>
      <c r="J566" s="23">
        <f t="shared" si="63"/>
        <v>6012088.0600000024</v>
      </c>
      <c r="K566" s="23">
        <f t="shared" si="63"/>
        <v>14174124.559999995</v>
      </c>
      <c r="L566" s="23">
        <f t="shared" si="63"/>
        <v>28398095.079999998</v>
      </c>
      <c r="M566" s="23">
        <f t="shared" si="63"/>
        <v>49578235.919999994</v>
      </c>
      <c r="N566" s="23">
        <f t="shared" si="63"/>
        <v>30737906.829999998</v>
      </c>
      <c r="O566" s="9">
        <f>RATE(M$324-C$324,,-C566,M566)</f>
        <v>4.8081641134640016E-2</v>
      </c>
      <c r="P566" s="12" t="s">
        <v>49</v>
      </c>
    </row>
    <row r="567" spans="2:16">
      <c r="B567" s="249" t="s">
        <v>44</v>
      </c>
      <c r="C567" s="250"/>
      <c r="D567" s="250"/>
      <c r="E567" s="250"/>
      <c r="F567" s="250"/>
      <c r="G567" s="250"/>
      <c r="H567" s="250"/>
      <c r="I567" s="250"/>
      <c r="J567" s="250"/>
      <c r="K567" s="250"/>
      <c r="L567" s="250"/>
      <c r="M567" s="250"/>
      <c r="N567" s="251"/>
      <c r="O567" s="9"/>
      <c r="P567" s="12"/>
    </row>
    <row r="568" spans="2:16">
      <c r="B568" s="252" t="s">
        <v>1125</v>
      </c>
      <c r="C568" s="253"/>
      <c r="D568" s="253"/>
      <c r="E568" s="253"/>
      <c r="F568" s="253"/>
      <c r="G568" s="253"/>
      <c r="H568" s="253"/>
      <c r="I568" s="253"/>
      <c r="J568" s="253"/>
      <c r="K568" s="253"/>
      <c r="L568" s="253"/>
      <c r="M568" s="253"/>
      <c r="N568" s="254"/>
    </row>
    <row r="569" spans="2:16">
      <c r="B569" s="10">
        <f>IFERROR(VLOOKUP($B$568,$208:$319,MATCH($P569&amp;"/"&amp;B$324,$206:$206,0),FALSE),"")</f>
        <v>-517204</v>
      </c>
      <c r="C569" s="10">
        <f>IFERROR(VLOOKUP($B$568,$208:$319,MATCH($P569&amp;"/"&amp;C$324,$206:$206,0),FALSE),"")</f>
        <v>-888398</v>
      </c>
      <c r="D569" s="10">
        <f>IFERROR(VLOOKUP($B$568,$208:$319,MATCH($P569&amp;"/"&amp;D$324,$206:$206,0),FALSE),"")</f>
        <v>-804772</v>
      </c>
      <c r="E569" s="10">
        <f>IFERROR(VLOOKUP($B$568,$208:$319,MATCH($P569&amp;"/"&amp;E$324,$206:$206,0),FALSE),"")</f>
        <v>-808931</v>
      </c>
      <c r="F569" s="10">
        <f>IFERROR(VLOOKUP($B$568,$208:$319,MATCH($P569&amp;"/"&amp;F$324,$206:$206,0),FALSE),"")</f>
        <v>-1805257</v>
      </c>
      <c r="G569" s="10">
        <f>IFERROR(VLOOKUP($B$568,$208:$319,MATCH($P569&amp;"/"&amp;G$324,$206:$206,0),FALSE),"")</f>
        <v>-5976075</v>
      </c>
      <c r="H569" s="10">
        <f>IFERROR(VLOOKUP($B$568,$208:$319,MATCH($P569&amp;"/"&amp;H$324,$206:$206,0),FALSE),"")</f>
        <v>-8017239</v>
      </c>
      <c r="I569" s="10">
        <f>IFERROR(VLOOKUP($B$568,$208:$319,MATCH($P569&amp;"/"&amp;I$324,$206:$206,0),FALSE),"")</f>
        <v>-7165358</v>
      </c>
      <c r="J569" s="10">
        <f>IFERROR(VLOOKUP($B$568,$208:$319,MATCH($P569&amp;"/"&amp;J$324,$206:$206,0),FALSE),"")</f>
        <v>-12101572</v>
      </c>
      <c r="K569" s="10">
        <f>IFERROR(VLOOKUP($B$568,$208:$319,MATCH($P569&amp;"/"&amp;K$324,$206:$206,0),FALSE),"")</f>
        <v>-11508927</v>
      </c>
      <c r="L569" s="10">
        <f>IFERROR(VLOOKUP($B$568,$208:$319,MATCH($P569&amp;"/"&amp;L$324,$206:$206,0),FALSE),"")</f>
        <v>-6467303</v>
      </c>
      <c r="M569" s="10">
        <f>IFERROR(VLOOKUP($B$568,$208:$319,MATCH($P569&amp;"/"&amp;M$324,$206:$206,0),FALSE),"")</f>
        <v>-3122991</v>
      </c>
      <c r="N569" s="11">
        <f>IFERROR(VLOOKUP($B$568,$208:$319,MATCH($P569&amp;"/"&amp;N$324,$206:$206,0),FALSE),"")</f>
        <v>-7856205</v>
      </c>
      <c r="O569" s="9"/>
      <c r="P569" s="12" t="s">
        <v>46</v>
      </c>
    </row>
    <row r="570" spans="2:16">
      <c r="B570" s="10">
        <f>IFERROR(VLOOKUP($B$568,$208:$319,MATCH($P570&amp;"/"&amp;B$324,$206:$206,0),FALSE),"")</f>
        <v>-1098652</v>
      </c>
      <c r="C570" s="10">
        <f>IFERROR(VLOOKUP($B$568,$208:$319,MATCH($P570&amp;"/"&amp;C$324,$206:$206,0),FALSE),"")</f>
        <v>-2075281</v>
      </c>
      <c r="D570" s="10">
        <f>IFERROR(VLOOKUP($B$568,$208:$319,MATCH($P570&amp;"/"&amp;D$324,$206:$206,0),FALSE),"")</f>
        <v>-2288202</v>
      </c>
      <c r="E570" s="10">
        <f>IFERROR(VLOOKUP($B$568,$208:$319,MATCH($P570&amp;"/"&amp;E$324,$206:$206,0),FALSE),"")</f>
        <v>-2017482</v>
      </c>
      <c r="F570" s="10">
        <f>IFERROR(VLOOKUP($B$568,$208:$319,MATCH($P570&amp;"/"&amp;F$324,$206:$206,0),FALSE),"")</f>
        <v>-3474430</v>
      </c>
      <c r="G570" s="10">
        <f>IFERROR(VLOOKUP($B$568,$208:$319,MATCH($P570&amp;"/"&amp;G$324,$206:$206,0),FALSE),"")</f>
        <v>-8237796</v>
      </c>
      <c r="H570" s="10">
        <f>IFERROR(VLOOKUP($B$568,$208:$319,MATCH($P570&amp;"/"&amp;H$324,$206:$206,0),FALSE),"")</f>
        <v>-15460692</v>
      </c>
      <c r="I570" s="10">
        <f>IFERROR(VLOOKUP($B$568,$208:$319,MATCH($P570&amp;"/"&amp;I$324,$206:$206,0),FALSE),"")</f>
        <v>-16047661</v>
      </c>
      <c r="J570" s="10">
        <f>IFERROR(VLOOKUP($B$568,$208:$319,MATCH($P570&amp;"/"&amp;J$324,$206:$206,0),FALSE),"")</f>
        <v>-23794870</v>
      </c>
      <c r="K570" s="10">
        <f>IFERROR(VLOOKUP($B$568,$208:$319,MATCH($P570&amp;"/"&amp;K$324,$206:$206,0),FALSE),"")</f>
        <v>-22842901</v>
      </c>
      <c r="L570" s="10">
        <f>IFERROR(VLOOKUP($B$568,$208:$319,MATCH($P570&amp;"/"&amp;L$324,$206:$206,0),FALSE),"")</f>
        <v>-11265451</v>
      </c>
      <c r="M570" s="10">
        <f>IFERROR(VLOOKUP($B$568,$208:$319,MATCH($P570&amp;"/"&amp;M$324,$206:$206,0),FALSE),"")</f>
        <v>-9443010</v>
      </c>
      <c r="N570" s="11">
        <f>IFERROR(VLOOKUP($B$568,$208:$319,MATCH($P570&amp;"/"&amp;N$324,$206:$206,0),FALSE),"")</f>
        <v>-14620730</v>
      </c>
      <c r="O570" s="9"/>
      <c r="P570" s="12" t="s">
        <v>47</v>
      </c>
    </row>
    <row r="571" spans="2:16">
      <c r="B571" s="10">
        <f>IFERROR(VLOOKUP($B$568,$208:$319,MATCH($P571&amp;"/"&amp;B$324,$206:$206,0),FALSE),"")</f>
        <v>-1864991</v>
      </c>
      <c r="C571" s="10">
        <f>IFERROR(VLOOKUP($B$568,$208:$319,MATCH($P571&amp;"/"&amp;C$324,$206:$206,0),FALSE),"")</f>
        <v>-2971324</v>
      </c>
      <c r="D571" s="10">
        <f>IFERROR(VLOOKUP($B$568,$208:$319,MATCH($P571&amp;"/"&amp;D$324,$206:$206,0),FALSE),"")</f>
        <v>-3458982</v>
      </c>
      <c r="E571" s="10">
        <f>IFERROR(VLOOKUP($B$568,$208:$319,MATCH($P571&amp;"/"&amp;E$324,$206:$206,0),FALSE),"")</f>
        <v>-3716734</v>
      </c>
      <c r="F571" s="10">
        <f>IFERROR(VLOOKUP($B$568,$208:$319,MATCH($P571&amp;"/"&amp;F$324,$206:$206,0),FALSE),"")</f>
        <v>-5964863</v>
      </c>
      <c r="G571" s="10">
        <f>IFERROR(VLOOKUP($B$568,$208:$319,MATCH($P571&amp;"/"&amp;G$324,$206:$206,0),FALSE),"")</f>
        <v>-18945380</v>
      </c>
      <c r="H571" s="10">
        <f>IFERROR(VLOOKUP($B$568,$208:$319,MATCH($P571&amp;"/"&amp;H$324,$206:$206,0),FALSE),"")</f>
        <v>-25696315</v>
      </c>
      <c r="I571" s="10">
        <f>IFERROR(VLOOKUP($B$568,$208:$319,MATCH($P571&amp;"/"&amp;I$324,$206:$206,0),FALSE),"")</f>
        <v>-24812882</v>
      </c>
      <c r="J571" s="10">
        <f>IFERROR(VLOOKUP($B$568,$208:$319,MATCH($P571&amp;"/"&amp;J$324,$206:$206,0),FALSE),"")</f>
        <v>-45098778</v>
      </c>
      <c r="K571" s="10">
        <f>IFERROR(VLOOKUP($B$568,$208:$319,MATCH($P571&amp;"/"&amp;K$324,$206:$206,0),FALSE),"")</f>
        <v>-33822196</v>
      </c>
      <c r="L571" s="10">
        <f>IFERROR(VLOOKUP($B$568,$208:$319,MATCH($P571&amp;"/"&amp;L$324,$206:$206,0),FALSE),"")</f>
        <v>-26792768</v>
      </c>
      <c r="M571" s="10">
        <f>IFERROR(VLOOKUP($B$568,$208:$319,MATCH($P571&amp;"/"&amp;M$324,$206:$206,0),FALSE),"")</f>
        <v>-19842447</v>
      </c>
      <c r="N571" s="11">
        <f>IFERROR(VLOOKUP($B$568,$208:$319,MATCH($P571&amp;"/"&amp;N$324,$206:$206,0),FALSE),"")</f>
        <v>-41747058</v>
      </c>
      <c r="O571" s="9"/>
      <c r="P571" s="12" t="s">
        <v>48</v>
      </c>
    </row>
    <row r="572" spans="2:16">
      <c r="B572" s="10">
        <f>IFERROR(VLOOKUP($B$568,$208:$319,MATCH($P572&amp;"/"&amp;B$324,$206:$206,0),FALSE),"")</f>
        <v>-2761358</v>
      </c>
      <c r="C572" s="10">
        <f>IFERROR(VLOOKUP($B$568,$208:$319,MATCH($P572&amp;"/"&amp;C$324,$206:$206,0),FALSE),"")</f>
        <v>-9915052.8399999999</v>
      </c>
      <c r="D572" s="10">
        <f>IFERROR(VLOOKUP($B$568,$208:$319,MATCH($P572&amp;"/"&amp;D$324,$206:$206,0),FALSE),"")</f>
        <v>-5189269.9000000004</v>
      </c>
      <c r="E572" s="10">
        <f>IFERROR(VLOOKUP($B$568,$208:$319,MATCH($P572&amp;"/"&amp;E$324,$206:$206,0),FALSE),"")</f>
        <v>-5707263.6900000004</v>
      </c>
      <c r="F572" s="10">
        <f>IFERROR(VLOOKUP($B$568,$208:$319,MATCH($P572&amp;"/"&amp;F$324,$206:$206,0),FALSE),"")</f>
        <v>-16919411.960000001</v>
      </c>
      <c r="G572" s="10">
        <f>IFERROR(VLOOKUP($B$568,$208:$319,MATCH($P572&amp;"/"&amp;G$324,$206:$206,0),FALSE),"")</f>
        <v>-28460149.039999999</v>
      </c>
      <c r="H572" s="10">
        <f>IFERROR(VLOOKUP($B$568,$208:$319,MATCH($P572&amp;"/"&amp;H$324,$206:$206,0),FALSE),"")</f>
        <v>-32562121.859999999</v>
      </c>
      <c r="I572" s="10">
        <f>IFERROR(VLOOKUP($B$568,$208:$319,MATCH($P572&amp;"/"&amp;I$324,$206:$206,0),FALSE),"")</f>
        <v>-56414311.729999997</v>
      </c>
      <c r="J572" s="10">
        <f>IFERROR(VLOOKUP($B$568,$208:$319,MATCH($P572&amp;"/"&amp;J$324,$206:$206,0),FALSE),"")</f>
        <v>-55623368.710000001</v>
      </c>
      <c r="K572" s="10">
        <f>IFERROR(VLOOKUP($B$568,$208:$319,MATCH($P572&amp;"/"&amp;K$324,$206:$206,0),FALSE),"")</f>
        <v>-51354394.560000002</v>
      </c>
      <c r="L572" s="10">
        <f>IFERROR(VLOOKUP($B$568,$208:$319,MATCH($P572&amp;"/"&amp;L$324,$206:$206,0),FALSE),"")</f>
        <v>-40733599.109999999</v>
      </c>
      <c r="M572" s="10">
        <f>IFERROR(VLOOKUP($B$568,$208:$319,MATCH($P572&amp;"/"&amp;M$324,$206:$206,0),FALSE),"")</f>
        <v>-27049006.649999999</v>
      </c>
      <c r="N572" s="11">
        <f>IFERROR(VLOOKUP($B$568,$208:$319,MATCH($P572&amp;"/"&amp;N$324,$206:$206,0),FALSE),"")</f>
        <v>-54891484.950000003</v>
      </c>
      <c r="O572" s="9"/>
      <c r="P572" s="12" t="s">
        <v>49</v>
      </c>
    </row>
    <row r="573" spans="2:16">
      <c r="B573" s="255" t="s">
        <v>1128</v>
      </c>
      <c r="C573" s="256"/>
      <c r="D573" s="256"/>
      <c r="E573" s="256"/>
      <c r="F573" s="256"/>
      <c r="G573" s="256"/>
      <c r="H573" s="256"/>
      <c r="I573" s="256"/>
      <c r="J573" s="256"/>
      <c r="K573" s="256"/>
      <c r="L573" s="256"/>
      <c r="M573" s="256"/>
      <c r="N573" s="257"/>
    </row>
    <row r="574" spans="2:16">
      <c r="B574" s="10">
        <f>IFERROR(VLOOKUP($B$573,$208:$319,MATCH($P574&amp;"/"&amp;B$324,$206:$206,0),FALSE),"")</f>
        <v>-3786267</v>
      </c>
      <c r="C574" s="10">
        <f>IFERROR(VLOOKUP($B$573,$208:$319,MATCH($P574&amp;"/"&amp;C$324,$206:$206,0),FALSE),"")</f>
        <v>-2957529</v>
      </c>
      <c r="D574" s="10">
        <f>IFERROR(VLOOKUP($B$573,$208:$319,MATCH($P574&amp;"/"&amp;D$324,$206:$206,0),FALSE),"")</f>
        <v>-2721054</v>
      </c>
      <c r="E574" s="10">
        <f>IFERROR(VLOOKUP($B$573,$208:$319,MATCH($P574&amp;"/"&amp;E$324,$206:$206,0),FALSE),"")</f>
        <v>3383776</v>
      </c>
      <c r="F574" s="10">
        <f>IFERROR(VLOOKUP($B$573,$208:$319,MATCH($P574&amp;"/"&amp;F$324,$206:$206,0),FALSE),"")</f>
        <v>-1876246</v>
      </c>
      <c r="G574" s="10">
        <f>IFERROR(VLOOKUP($B$573,$208:$319,MATCH($P574&amp;"/"&amp;G$324,$206:$206,0),FALSE),"")</f>
        <v>-5758443</v>
      </c>
      <c r="H574" s="10">
        <f>IFERROR(VLOOKUP($B$573,$208:$319,MATCH($P574&amp;"/"&amp;H$324,$206:$206,0),FALSE),"")</f>
        <v>-7859303</v>
      </c>
      <c r="I574" s="10">
        <f>IFERROR(VLOOKUP($B$573,$208:$319,MATCH($P574&amp;"/"&amp;I$324,$206:$206,0),FALSE),"")</f>
        <v>-7071337</v>
      </c>
      <c r="J574" s="10">
        <f>IFERROR(VLOOKUP($B$573,$208:$319,MATCH($P574&amp;"/"&amp;J$324,$206:$206,0),FALSE),"")</f>
        <v>-11805711</v>
      </c>
      <c r="K574" s="10">
        <f>IFERROR(VLOOKUP($B$573,$208:$319,MATCH($P574&amp;"/"&amp;K$324,$206:$206,0),FALSE),"")</f>
        <v>-11507730</v>
      </c>
      <c r="L574" s="10">
        <f>IFERROR(VLOOKUP($B$573,$208:$319,MATCH($P574&amp;"/"&amp;L$324,$206:$206,0),FALSE),"")</f>
        <v>-10265089</v>
      </c>
      <c r="M574" s="10">
        <f>IFERROR(VLOOKUP($B$573,$208:$319,MATCH($P574&amp;"/"&amp;M$324,$206:$206,0),FALSE),"")</f>
        <v>-3068033</v>
      </c>
      <c r="N574" s="11">
        <f>IFERROR(VLOOKUP($B$573,$208:$319,MATCH($P574&amp;"/"&amp;N$324,$206:$206,0),FALSE),"")</f>
        <v>-8058953</v>
      </c>
      <c r="O574" s="9"/>
      <c r="P574" s="12" t="s">
        <v>46</v>
      </c>
    </row>
    <row r="575" spans="2:16">
      <c r="B575" s="10">
        <f>IFERROR(VLOOKUP($B$573,$208:$319,MATCH($P575&amp;"/"&amp;B$324,$206:$206,0),FALSE),"")</f>
        <v>-5894365</v>
      </c>
      <c r="C575" s="10">
        <f>IFERROR(VLOOKUP($B$573,$208:$319,MATCH($P575&amp;"/"&amp;C$324,$206:$206,0),FALSE),"")</f>
        <v>-5692718</v>
      </c>
      <c r="D575" s="10">
        <f>IFERROR(VLOOKUP($B$573,$208:$319,MATCH($P575&amp;"/"&amp;D$324,$206:$206,0),FALSE),"")</f>
        <v>-4687818</v>
      </c>
      <c r="E575" s="10">
        <f>IFERROR(VLOOKUP($B$573,$208:$319,MATCH($P575&amp;"/"&amp;E$324,$206:$206,0),FALSE),"")</f>
        <v>1836399</v>
      </c>
      <c r="F575" s="10">
        <f>IFERROR(VLOOKUP($B$573,$208:$319,MATCH($P575&amp;"/"&amp;F$324,$206:$206,0),FALSE),"")</f>
        <v>-9725762</v>
      </c>
      <c r="G575" s="10">
        <f>IFERROR(VLOOKUP($B$573,$208:$319,MATCH($P575&amp;"/"&amp;G$324,$206:$206,0),FALSE),"")</f>
        <v>-11762471</v>
      </c>
      <c r="H575" s="10">
        <f>IFERROR(VLOOKUP($B$573,$208:$319,MATCH($P575&amp;"/"&amp;H$324,$206:$206,0),FALSE),"")</f>
        <v>-15218713</v>
      </c>
      <c r="I575" s="10">
        <f>IFERROR(VLOOKUP($B$573,$208:$319,MATCH($P575&amp;"/"&amp;I$324,$206:$206,0),FALSE),"")</f>
        <v>-15854654</v>
      </c>
      <c r="J575" s="10">
        <f>IFERROR(VLOOKUP($B$573,$208:$319,MATCH($P575&amp;"/"&amp;J$324,$206:$206,0),FALSE),"")</f>
        <v>-31477218</v>
      </c>
      <c r="K575" s="10">
        <f>IFERROR(VLOOKUP($B$573,$208:$319,MATCH($P575&amp;"/"&amp;K$324,$206:$206,0),FALSE),"")</f>
        <v>-22797092</v>
      </c>
      <c r="L575" s="10">
        <f>IFERROR(VLOOKUP($B$573,$208:$319,MATCH($P575&amp;"/"&amp;L$324,$206:$206,0),FALSE),"")</f>
        <v>-14831625</v>
      </c>
      <c r="M575" s="10">
        <f>IFERROR(VLOOKUP($B$573,$208:$319,MATCH($P575&amp;"/"&amp;M$324,$206:$206,0),FALSE),"")</f>
        <v>-9316286</v>
      </c>
      <c r="N575" s="11">
        <f>IFERROR(VLOOKUP($B$573,$208:$319,MATCH($P575&amp;"/"&amp;N$324,$206:$206,0),FALSE),"")</f>
        <v>-14632011</v>
      </c>
      <c r="O575" s="9"/>
      <c r="P575" s="12" t="s">
        <v>47</v>
      </c>
    </row>
    <row r="576" spans="2:16">
      <c r="B576" s="10">
        <f>IFERROR(VLOOKUP($B$573,$208:$319,MATCH($P576&amp;"/"&amp;B$324,$206:$206,0),FALSE),"")</f>
        <v>-8605663</v>
      </c>
      <c r="C576" s="10">
        <f>IFERROR(VLOOKUP($B$573,$208:$319,MATCH($P576&amp;"/"&amp;C$324,$206:$206,0),FALSE),"")</f>
        <v>-8080188</v>
      </c>
      <c r="D576" s="10">
        <f>IFERROR(VLOOKUP($B$573,$208:$319,MATCH($P576&amp;"/"&amp;D$324,$206:$206,0),FALSE),"")</f>
        <v>-6178629</v>
      </c>
      <c r="E576" s="10">
        <f>IFERROR(VLOOKUP($B$573,$208:$319,MATCH($P576&amp;"/"&amp;E$324,$206:$206,0),FALSE),"")</f>
        <v>326460</v>
      </c>
      <c r="F576" s="10">
        <f>IFERROR(VLOOKUP($B$573,$208:$319,MATCH($P576&amp;"/"&amp;F$324,$206:$206,0),FALSE),"")</f>
        <v>-7838916</v>
      </c>
      <c r="G576" s="10">
        <f>IFERROR(VLOOKUP($B$573,$208:$319,MATCH($P576&amp;"/"&amp;G$324,$206:$206,0),FALSE),"")</f>
        <v>-18687591</v>
      </c>
      <c r="H576" s="10">
        <f>IFERROR(VLOOKUP($B$573,$208:$319,MATCH($P576&amp;"/"&amp;H$324,$206:$206,0),FALSE),"")</f>
        <v>-25377340</v>
      </c>
      <c r="I576" s="10">
        <f>IFERROR(VLOOKUP($B$573,$208:$319,MATCH($P576&amp;"/"&amp;I$324,$206:$206,0),FALSE),"")</f>
        <v>-23308901</v>
      </c>
      <c r="J576" s="10">
        <f>IFERROR(VLOOKUP($B$573,$208:$319,MATCH($P576&amp;"/"&amp;J$324,$206:$206,0),FALSE),"")</f>
        <v>-44619790</v>
      </c>
      <c r="K576" s="10">
        <f>IFERROR(VLOOKUP($B$573,$208:$319,MATCH($P576&amp;"/"&amp;K$324,$206:$206,0),FALSE),"")</f>
        <v>-33637638</v>
      </c>
      <c r="L576" s="10">
        <f>IFERROR(VLOOKUP($B$573,$208:$319,MATCH($P576&amp;"/"&amp;L$324,$206:$206,0),FALSE),"")</f>
        <v>-30061854</v>
      </c>
      <c r="M576" s="10">
        <f>IFERROR(VLOOKUP($B$573,$208:$319,MATCH($P576&amp;"/"&amp;M$324,$206:$206,0),FALSE),"")</f>
        <v>-19681198</v>
      </c>
      <c r="N576" s="11">
        <f>IFERROR(VLOOKUP($B$573,$208:$319,MATCH($P576&amp;"/"&amp;N$324,$206:$206,0),FALSE),"")</f>
        <v>-41756505</v>
      </c>
      <c r="O576" s="9"/>
      <c r="P576" s="12" t="s">
        <v>48</v>
      </c>
    </row>
    <row r="577" spans="2:16">
      <c r="B577" s="10">
        <f>IFERROR(VLOOKUP($B$573,$208:$319,MATCH($P577&amp;"/"&amp;B$324,$206:$206,0),FALSE),"")</f>
        <v>-12359105</v>
      </c>
      <c r="C577" s="10">
        <f>IFERROR(VLOOKUP($B$573,$208:$319,MATCH($P577&amp;"/"&amp;C$324,$206:$206,0),FALSE),"")</f>
        <v>-12592382.949999999</v>
      </c>
      <c r="D577" s="10">
        <f>IFERROR(VLOOKUP($B$573,$208:$319,MATCH($P577&amp;"/"&amp;D$324,$206:$206,0),FALSE),"")</f>
        <v>-5799474.0199999996</v>
      </c>
      <c r="E577" s="10">
        <f>IFERROR(VLOOKUP($B$573,$208:$319,MATCH($P577&amp;"/"&amp;E$324,$206:$206,0),FALSE),"")</f>
        <v>-1580954.83</v>
      </c>
      <c r="F577" s="10">
        <f>IFERROR(VLOOKUP($B$573,$208:$319,MATCH($P577&amp;"/"&amp;F$324,$206:$206,0),FALSE),"")</f>
        <v>-16758508.140000001</v>
      </c>
      <c r="G577" s="10">
        <f>IFERROR(VLOOKUP($B$573,$208:$319,MATCH($P577&amp;"/"&amp;G$324,$206:$206,0),FALSE),"")</f>
        <v>-28116617.489999998</v>
      </c>
      <c r="H577" s="10">
        <f>IFERROR(VLOOKUP($B$573,$208:$319,MATCH($P577&amp;"/"&amp;H$324,$206:$206,0),FALSE),"")</f>
        <v>-35823901.549999997</v>
      </c>
      <c r="I577" s="10">
        <f>IFERROR(VLOOKUP($B$573,$208:$319,MATCH($P577&amp;"/"&amp;I$324,$206:$206,0),FALSE),"")</f>
        <v>-54755745.619999997</v>
      </c>
      <c r="J577" s="10">
        <f>IFERROR(VLOOKUP($B$573,$208:$319,MATCH($P577&amp;"/"&amp;J$324,$206:$206,0),FALSE),"")</f>
        <v>-55101546.43</v>
      </c>
      <c r="K577" s="10">
        <f>IFERROR(VLOOKUP($B$573,$208:$319,MATCH($P577&amp;"/"&amp;K$324,$206:$206,0),FALSE),"")</f>
        <v>-51108994.799999997</v>
      </c>
      <c r="L577" s="10">
        <f>IFERROR(VLOOKUP($B$573,$208:$319,MATCH($P577&amp;"/"&amp;L$324,$206:$206,0),FALSE),"")</f>
        <v>-43876754</v>
      </c>
      <c r="M577" s="10">
        <f>IFERROR(VLOOKUP($B$573,$208:$319,MATCH($P577&amp;"/"&amp;M$324,$206:$206,0),FALSE),"")</f>
        <v>-26784352.960000001</v>
      </c>
      <c r="N577" s="11">
        <f>IFERROR(VLOOKUP($B$573,$208:$319,MATCH($P577&amp;"/"&amp;N$324,$206:$206,0),FALSE),"")</f>
        <v>-54694450.729999997</v>
      </c>
      <c r="O577" s="9"/>
      <c r="P577" s="12" t="s">
        <v>49</v>
      </c>
    </row>
    <row r="578" spans="2:16">
      <c r="B578" s="246" t="s">
        <v>1149</v>
      </c>
      <c r="C578" s="247"/>
      <c r="D578" s="247"/>
      <c r="E578" s="247"/>
      <c r="F578" s="247"/>
      <c r="G578" s="247"/>
      <c r="H578" s="247"/>
      <c r="I578" s="247"/>
      <c r="J578" s="247"/>
      <c r="K578" s="247"/>
      <c r="L578" s="247"/>
      <c r="M578" s="247"/>
      <c r="N578" s="248"/>
    </row>
    <row r="579" spans="2:16">
      <c r="B579" s="10">
        <f>IFERROR(VLOOKUP($B$578,$208:$319,MATCH($P579&amp;"/"&amp;B$324,$206:$206,0),FALSE),"")</f>
        <v>-4501569</v>
      </c>
      <c r="C579" s="10">
        <f>IFERROR(VLOOKUP($B$578,$208:$319,MATCH($P579&amp;"/"&amp;C$324,$206:$206,0),FALSE),"")</f>
        <v>4288786</v>
      </c>
      <c r="D579" s="10">
        <f>IFERROR(VLOOKUP($B$578,$208:$319,MATCH($P579&amp;"/"&amp;D$324,$206:$206,0),FALSE),"")</f>
        <v>-305797</v>
      </c>
      <c r="E579" s="10">
        <f>IFERROR(VLOOKUP($B$578,$208:$319,MATCH($P579&amp;"/"&amp;E$324,$206:$206,0),FALSE),"")</f>
        <v>-271879</v>
      </c>
      <c r="F579" s="10">
        <f>IFERROR(VLOOKUP($B$578,$208:$319,MATCH($P579&amp;"/"&amp;F$324,$206:$206,0),FALSE),"")</f>
        <v>-313671</v>
      </c>
      <c r="G579" s="10">
        <f>IFERROR(VLOOKUP($B$578,$208:$319,MATCH($P579&amp;"/"&amp;G$324,$206:$206,0),FALSE),"")</f>
        <v>3566586</v>
      </c>
      <c r="H579" s="10">
        <f>IFERROR(VLOOKUP($B$578,$208:$319,MATCH($P579&amp;"/"&amp;H$324,$206:$206,0),FALSE),"")</f>
        <v>-6686777</v>
      </c>
      <c r="I579" s="10">
        <f>IFERROR(VLOOKUP($B$578,$208:$319,MATCH($P579&amp;"/"&amp;I$324,$206:$206,0),FALSE),"")</f>
        <v>-144629</v>
      </c>
      <c r="J579" s="10">
        <f>IFERROR(VLOOKUP($B$578,$208:$319,MATCH($P579&amp;"/"&amp;J$324,$206:$206,0),FALSE),"")</f>
        <v>-2864787</v>
      </c>
      <c r="K579" s="10">
        <f>IFERROR(VLOOKUP($B$578,$208:$319,MATCH($P579&amp;"/"&amp;K$324,$206:$206,0),FALSE),"")</f>
        <v>-3465535</v>
      </c>
      <c r="L579" s="10">
        <f>IFERROR(VLOOKUP($B$578,$208:$319,MATCH($P579&amp;"/"&amp;L$324,$206:$206,0),FALSE),"")</f>
        <v>-9619841</v>
      </c>
      <c r="M579" s="10">
        <f>IFERROR(VLOOKUP($B$578,$208:$319,MATCH($P579&amp;"/"&amp;M$324,$206:$206,0),FALSE),"")</f>
        <v>-6118754</v>
      </c>
      <c r="N579" s="10">
        <f>IFERROR(VLOOKUP($B$578,$208:$319,MATCH($P579&amp;"/"&amp;N$324,$206:$206,0),FALSE),"")</f>
        <v>-3513396</v>
      </c>
      <c r="O579" s="9"/>
      <c r="P579" s="12" t="s">
        <v>46</v>
      </c>
    </row>
    <row r="580" spans="2:16">
      <c r="B580" s="10">
        <f>IFERROR(VLOOKUP($B$578,$208:$319,MATCH($P580&amp;"/"&amp;B$324,$206:$206,0),FALSE),"")</f>
        <v>-10534572</v>
      </c>
      <c r="C580" s="10">
        <f>IFERROR(VLOOKUP($B$578,$208:$319,MATCH($P580&amp;"/"&amp;C$324,$206:$206,0),FALSE),"")</f>
        <v>-5695545</v>
      </c>
      <c r="D580" s="10">
        <f>IFERROR(VLOOKUP($B$578,$208:$319,MATCH($P580&amp;"/"&amp;D$324,$206:$206,0),FALSE),"")</f>
        <v>-25629453</v>
      </c>
      <c r="E580" s="10">
        <f>IFERROR(VLOOKUP($B$578,$208:$319,MATCH($P580&amp;"/"&amp;E$324,$206:$206,0),FALSE),"")</f>
        <v>-12585607</v>
      </c>
      <c r="F580" s="10">
        <f>IFERROR(VLOOKUP($B$578,$208:$319,MATCH($P580&amp;"/"&amp;F$324,$206:$206,0),FALSE),"")</f>
        <v>-12205282</v>
      </c>
      <c r="G580" s="10">
        <f>IFERROR(VLOOKUP($B$578,$208:$319,MATCH($P580&amp;"/"&amp;G$324,$206:$206,0),FALSE),"")</f>
        <v>-15789967</v>
      </c>
      <c r="H580" s="10">
        <f>IFERROR(VLOOKUP($B$578,$208:$319,MATCH($P580&amp;"/"&amp;H$324,$206:$206,0),FALSE),"")</f>
        <v>-2706470</v>
      </c>
      <c r="I580" s="10">
        <f>IFERROR(VLOOKUP($B$578,$208:$319,MATCH($P580&amp;"/"&amp;I$324,$206:$206,0),FALSE),"")</f>
        <v>-18838226</v>
      </c>
      <c r="J580" s="10">
        <f>IFERROR(VLOOKUP($B$578,$208:$319,MATCH($P580&amp;"/"&amp;J$324,$206:$206,0),FALSE),"")</f>
        <v>6202359</v>
      </c>
      <c r="K580" s="10">
        <f>IFERROR(VLOOKUP($B$578,$208:$319,MATCH($P580&amp;"/"&amp;K$324,$206:$206,0),FALSE),"")</f>
        <v>-9150352</v>
      </c>
      <c r="L580" s="10">
        <f>IFERROR(VLOOKUP($B$578,$208:$319,MATCH($P580&amp;"/"&amp;L$324,$206:$206,0),FALSE),"")</f>
        <v>-19465588</v>
      </c>
      <c r="M580" s="10">
        <f>IFERROR(VLOOKUP($B$578,$208:$319,MATCH($P580&amp;"/"&amp;M$324,$206:$206,0),FALSE),"")</f>
        <v>-23142425</v>
      </c>
      <c r="N580" s="10">
        <f>IFERROR(VLOOKUP($B$578,$208:$319,MATCH($P580&amp;"/"&amp;N$324,$206:$206,0),FALSE),"")</f>
        <v>-21501162</v>
      </c>
      <c r="O580" s="9"/>
      <c r="P580" s="12" t="s">
        <v>47</v>
      </c>
    </row>
    <row r="581" spans="2:16">
      <c r="B581" s="10">
        <f>IFERROR(VLOOKUP($B$578,$208:$319,MATCH($P581&amp;"/"&amp;B$324,$206:$206,0),FALSE),"")</f>
        <v>-17566991</v>
      </c>
      <c r="C581" s="10">
        <f>IFERROR(VLOOKUP($B$578,$208:$319,MATCH($P581&amp;"/"&amp;C$324,$206:$206,0),FALSE),"")</f>
        <v>-18264151</v>
      </c>
      <c r="D581" s="10">
        <f>IFERROR(VLOOKUP($B$578,$208:$319,MATCH($P581&amp;"/"&amp;D$324,$206:$206,0),FALSE),"")</f>
        <v>-34783251</v>
      </c>
      <c r="E581" s="10">
        <f>IFERROR(VLOOKUP($B$578,$208:$319,MATCH($P581&amp;"/"&amp;E$324,$206:$206,0),FALSE),"")</f>
        <v>-29366799</v>
      </c>
      <c r="F581" s="10">
        <f>IFERROR(VLOOKUP($B$578,$208:$319,MATCH($P581&amp;"/"&amp;F$324,$206:$206,0),FALSE),"")</f>
        <v>-33160730</v>
      </c>
      <c r="G581" s="10">
        <f>IFERROR(VLOOKUP($B$578,$208:$319,MATCH($P581&amp;"/"&amp;G$324,$206:$206,0),FALSE),"")</f>
        <v>-34091305</v>
      </c>
      <c r="H581" s="10">
        <f>IFERROR(VLOOKUP($B$578,$208:$319,MATCH($P581&amp;"/"&amp;H$324,$206:$206,0),FALSE),"")</f>
        <v>-17812479</v>
      </c>
      <c r="I581" s="10">
        <f>IFERROR(VLOOKUP($B$578,$208:$319,MATCH($P581&amp;"/"&amp;I$324,$206:$206,0),FALSE),"")</f>
        <v>-27825197</v>
      </c>
      <c r="J581" s="10">
        <f>IFERROR(VLOOKUP($B$578,$208:$319,MATCH($P581&amp;"/"&amp;J$324,$206:$206,0),FALSE),"")</f>
        <v>4381055</v>
      </c>
      <c r="K581" s="10">
        <f>IFERROR(VLOOKUP($B$578,$208:$319,MATCH($P581&amp;"/"&amp;K$324,$206:$206,0),FALSE),"")</f>
        <v>-14903868</v>
      </c>
      <c r="L581" s="10">
        <f>IFERROR(VLOOKUP($B$578,$208:$319,MATCH($P581&amp;"/"&amp;L$324,$206:$206,0),FALSE),"")</f>
        <v>-21219864</v>
      </c>
      <c r="M581" s="10">
        <f>IFERROR(VLOOKUP($B$578,$208:$319,MATCH($P581&amp;"/"&amp;M$324,$206:$206,0),FALSE),"")</f>
        <v>-34028393</v>
      </c>
      <c r="N581" s="10">
        <f>IFERROR(VLOOKUP($B$578,$208:$319,MATCH($P581&amp;"/"&amp;N$324,$206:$206,0),FALSE),"")</f>
        <v>-20437629</v>
      </c>
      <c r="O581" s="9"/>
      <c r="P581" s="12" t="s">
        <v>48</v>
      </c>
    </row>
    <row r="582" spans="2:16">
      <c r="B582" s="10">
        <f>IFERROR(VLOOKUP($B$578,$208:$319,MATCH($P582&amp;"/"&amp;B$324,$206:$206,0),FALSE),"")</f>
        <v>-16126954</v>
      </c>
      <c r="C582" s="10">
        <f>IFERROR(VLOOKUP($B$578,$208:$319,MATCH($P582&amp;"/"&amp;C$324,$206:$206,0),FALSE),"")</f>
        <v>-19060631.120000001</v>
      </c>
      <c r="D582" s="10">
        <f>IFERROR(VLOOKUP($B$578,$208:$319,MATCH($P582&amp;"/"&amp;D$324,$206:$206,0),FALSE),"")</f>
        <v>-53234553.039999999</v>
      </c>
      <c r="E582" s="10">
        <f>IFERROR(VLOOKUP($B$578,$208:$319,MATCH($P582&amp;"/"&amp;E$324,$206:$206,0),FALSE),"")</f>
        <v>-38726124.469999999</v>
      </c>
      <c r="F582" s="10">
        <f>IFERROR(VLOOKUP($B$578,$208:$319,MATCH($P582&amp;"/"&amp;F$324,$206:$206,0),FALSE),"")</f>
        <v>-32901728.420000002</v>
      </c>
      <c r="G582" s="10">
        <f>IFERROR(VLOOKUP($B$578,$208:$319,MATCH($P582&amp;"/"&amp;G$324,$206:$206,0),FALSE),"")</f>
        <v>-31572056.07</v>
      </c>
      <c r="H582" s="10">
        <f>IFERROR(VLOOKUP($B$578,$208:$319,MATCH($P582&amp;"/"&amp;H$324,$206:$206,0),FALSE),"")</f>
        <v>-24211927.379999999</v>
      </c>
      <c r="I582" s="10">
        <f>IFERROR(VLOOKUP($B$578,$208:$319,MATCH($P582&amp;"/"&amp;I$324,$206:$206,0),FALSE),"")</f>
        <v>-11267248.9</v>
      </c>
      <c r="J582" s="10">
        <f>IFERROR(VLOOKUP($B$578,$208:$319,MATCH($P582&amp;"/"&amp;J$324,$206:$206,0),FALSE),"")</f>
        <v>-5170909.25</v>
      </c>
      <c r="K582" s="10">
        <f>IFERROR(VLOOKUP($B$578,$208:$319,MATCH($P582&amp;"/"&amp;K$324,$206:$206,0),FALSE),"")</f>
        <v>-14990203.17</v>
      </c>
      <c r="L582" s="10">
        <f>IFERROR(VLOOKUP($B$578,$208:$319,MATCH($P582&amp;"/"&amp;L$324,$206:$206,0),FALSE),"")</f>
        <v>-26832416.77</v>
      </c>
      <c r="M582" s="10">
        <f>IFERROR(VLOOKUP($B$578,$208:$319,MATCH($P582&amp;"/"&amp;M$324,$206:$206,0),FALSE),"")</f>
        <v>-39288485.189999998</v>
      </c>
      <c r="N582" s="10">
        <f>IFERROR(VLOOKUP($B$578,$208:$319,MATCH($P582&amp;"/"&amp;N$324,$206:$206,0),FALSE),"")</f>
        <v>-32123878.559999999</v>
      </c>
      <c r="O582" s="9"/>
      <c r="P582" s="12" t="s">
        <v>49</v>
      </c>
    </row>
    <row r="583" spans="2:16">
      <c r="B583" s="237" t="s">
        <v>1150</v>
      </c>
      <c r="C583" s="238"/>
      <c r="D583" s="238"/>
      <c r="E583" s="238"/>
      <c r="F583" s="238"/>
      <c r="G583" s="238"/>
      <c r="H583" s="238"/>
      <c r="I583" s="238"/>
      <c r="J583" s="238"/>
      <c r="K583" s="238"/>
      <c r="L583" s="238"/>
      <c r="M583" s="238"/>
      <c r="N583" s="239"/>
    </row>
    <row r="584" spans="2:16">
      <c r="B584" s="10">
        <f>IFERROR(VLOOKUP($B$583,$208:$319,MATCH($P584&amp;"/"&amp;B$324,$206:$206,0),FALSE),"")</f>
        <v>6511346</v>
      </c>
      <c r="C584" s="10">
        <f>IFERROR(VLOOKUP($B$583,$208:$319,MATCH($P584&amp;"/"&amp;C$324,$206:$206,0),FALSE),"")</f>
        <v>13761318</v>
      </c>
      <c r="D584" s="10">
        <f>IFERROR(VLOOKUP($B$583,$208:$319,MATCH($P584&amp;"/"&amp;D$324,$206:$206,0),FALSE),"")</f>
        <v>10443022</v>
      </c>
      <c r="E584" s="10">
        <f>IFERROR(VLOOKUP($B$583,$208:$319,MATCH($P584&amp;"/"&amp;E$324,$206:$206,0),FALSE),"")</f>
        <v>17242356</v>
      </c>
      <c r="F584" s="10">
        <f>IFERROR(VLOOKUP($B$583,$208:$319,MATCH($P584&amp;"/"&amp;F$324,$206:$206,0),FALSE),"")</f>
        <v>13695555</v>
      </c>
      <c r="G584" s="10">
        <f>IFERROR(VLOOKUP($B$583,$208:$319,MATCH($P584&amp;"/"&amp;G$324,$206:$206,0),FALSE),"")</f>
        <v>13492304</v>
      </c>
      <c r="H584" s="10">
        <f>IFERROR(VLOOKUP($B$583,$208:$319,MATCH($P584&amp;"/"&amp;H$324,$206:$206,0),FALSE),"")</f>
        <v>1730247</v>
      </c>
      <c r="I584" s="10">
        <f>IFERROR(VLOOKUP($B$583,$208:$319,MATCH($P584&amp;"/"&amp;I$324,$206:$206,0),FALSE),"")</f>
        <v>9160655</v>
      </c>
      <c r="J584" s="10">
        <f>IFERROR(VLOOKUP($B$583,$208:$319,MATCH($P584&amp;"/"&amp;J$324,$206:$206,0),FALSE),"")</f>
        <v>1955868</v>
      </c>
      <c r="K584" s="10">
        <f>IFERROR(VLOOKUP($B$583,$208:$319,MATCH($P584&amp;"/"&amp;K$324,$206:$206,0),FALSE),"")</f>
        <v>-1135616</v>
      </c>
      <c r="L584" s="10">
        <f>IFERROR(VLOOKUP($B$583,$208:$319,MATCH($P584&amp;"/"&amp;L$324,$206:$206,0),FALSE),"")</f>
        <v>-2150711</v>
      </c>
      <c r="M584" s="10">
        <f>IFERROR(VLOOKUP($B$583,$208:$319,MATCH($P584&amp;"/"&amp;M$324,$206:$206,0),FALSE),"")</f>
        <v>11424596</v>
      </c>
      <c r="N584" s="11">
        <f>IFERROR(VLOOKUP($B$583,$208:$319,MATCH($P584&amp;"/"&amp;N$324,$206:$206,0),FALSE),"")</f>
        <v>10977848</v>
      </c>
      <c r="O584" s="9"/>
      <c r="P584" s="12" t="s">
        <v>46</v>
      </c>
    </row>
    <row r="585" spans="2:16">
      <c r="B585" s="10">
        <f>IFERROR(VLOOKUP($B$583,$208:$319,MATCH($P585&amp;"/"&amp;B$324,$206:$206,0),FALSE),"")</f>
        <v>4298803</v>
      </c>
      <c r="C585" s="10">
        <f>IFERROR(VLOOKUP($B$583,$208:$319,MATCH($P585&amp;"/"&amp;C$324,$206:$206,0),FALSE),"")</f>
        <v>11272974</v>
      </c>
      <c r="D585" s="10">
        <f>IFERROR(VLOOKUP($B$583,$208:$319,MATCH($P585&amp;"/"&amp;D$324,$206:$206,0),FALSE),"")</f>
        <v>-5419099</v>
      </c>
      <c r="E585" s="10">
        <f>IFERROR(VLOOKUP($B$583,$208:$319,MATCH($P585&amp;"/"&amp;E$324,$206:$206,0),FALSE),"")</f>
        <v>15239974</v>
      </c>
      <c r="F585" s="10">
        <f>IFERROR(VLOOKUP($B$583,$208:$319,MATCH($P585&amp;"/"&amp;F$324,$206:$206,0),FALSE),"")</f>
        <v>7318645</v>
      </c>
      <c r="G585" s="10">
        <f>IFERROR(VLOOKUP($B$583,$208:$319,MATCH($P585&amp;"/"&amp;G$324,$206:$206,0),FALSE),"")</f>
        <v>1853986</v>
      </c>
      <c r="H585" s="10">
        <f>IFERROR(VLOOKUP($B$583,$208:$319,MATCH($P585&amp;"/"&amp;H$324,$206:$206,0),FALSE),"")</f>
        <v>12071039</v>
      </c>
      <c r="I585" s="10">
        <f>IFERROR(VLOOKUP($B$583,$208:$319,MATCH($P585&amp;"/"&amp;I$324,$206:$206,0),FALSE),"")</f>
        <v>-5086884</v>
      </c>
      <c r="J585" s="10">
        <f>IFERROR(VLOOKUP($B$583,$208:$319,MATCH($P585&amp;"/"&amp;J$324,$206:$206,0),FALSE),"")</f>
        <v>1567770</v>
      </c>
      <c r="K585" s="10">
        <f>IFERROR(VLOOKUP($B$583,$208:$319,MATCH($P585&amp;"/"&amp;K$324,$206:$206,0),FALSE),"")</f>
        <v>-1689597</v>
      </c>
      <c r="L585" s="10">
        <f>IFERROR(VLOOKUP($B$583,$208:$319,MATCH($P585&amp;"/"&amp;L$324,$206:$206,0),FALSE),"")</f>
        <v>-3104110</v>
      </c>
      <c r="M585" s="10">
        <f>IFERROR(VLOOKUP($B$583,$208:$319,MATCH($P585&amp;"/"&amp;M$324,$206:$206,0),FALSE),"")</f>
        <v>2152413</v>
      </c>
      <c r="N585" s="11">
        <f>IFERROR(VLOOKUP($B$583,$208:$319,MATCH($P585&amp;"/"&amp;N$324,$206:$206,0),FALSE),"")</f>
        <v>6192062.9900000002</v>
      </c>
      <c r="O585" s="9"/>
      <c r="P585" s="12" t="s">
        <v>47</v>
      </c>
    </row>
    <row r="586" spans="2:16">
      <c r="B586" s="10">
        <f>IFERROR(VLOOKUP($B$583,$208:$319,MATCH($P586&amp;"/"&amp;B$324,$206:$206,0),FALSE),"")</f>
        <v>5078080</v>
      </c>
      <c r="C586" s="10">
        <f>IFERROR(VLOOKUP($B$583,$208:$319,MATCH($P586&amp;"/"&amp;C$324,$206:$206,0),FALSE),"")</f>
        <v>6796586</v>
      </c>
      <c r="D586" s="10">
        <f>IFERROR(VLOOKUP($B$583,$208:$319,MATCH($P586&amp;"/"&amp;D$324,$206:$206,0),FALSE),"")</f>
        <v>-5207317</v>
      </c>
      <c r="E586" s="10">
        <f>IFERROR(VLOOKUP($B$583,$208:$319,MATCH($P586&amp;"/"&amp;E$324,$206:$206,0),FALSE),"")</f>
        <v>9559065</v>
      </c>
      <c r="F586" s="10">
        <f>IFERROR(VLOOKUP($B$583,$208:$319,MATCH($P586&amp;"/"&amp;F$324,$206:$206,0),FALSE),"")</f>
        <v>924856</v>
      </c>
      <c r="G586" s="10">
        <f>IFERROR(VLOOKUP($B$583,$208:$319,MATCH($P586&amp;"/"&amp;G$324,$206:$206,0),FALSE),"")</f>
        <v>-9184817</v>
      </c>
      <c r="H586" s="10">
        <f>IFERROR(VLOOKUP($B$583,$208:$319,MATCH($P586&amp;"/"&amp;H$324,$206:$206,0),FALSE),"")</f>
        <v>934996</v>
      </c>
      <c r="I586" s="10">
        <f>IFERROR(VLOOKUP($B$583,$208:$319,MATCH($P586&amp;"/"&amp;I$324,$206:$206,0),FALSE),"")</f>
        <v>-6523530</v>
      </c>
      <c r="J586" s="10">
        <f>IFERROR(VLOOKUP($B$583,$208:$319,MATCH($P586&amp;"/"&amp;J$324,$206:$206,0),FALSE),"")</f>
        <v>1006476</v>
      </c>
      <c r="K586" s="10">
        <f>IFERROR(VLOOKUP($B$583,$208:$319,MATCH($P586&amp;"/"&amp;K$324,$206:$206,0),FALSE),"")</f>
        <v>-1779182</v>
      </c>
      <c r="L586" s="10">
        <f>IFERROR(VLOOKUP($B$583,$208:$319,MATCH($P586&amp;"/"&amp;L$324,$206:$206,0),FALSE),"")</f>
        <v>-2399741</v>
      </c>
      <c r="M586" s="10">
        <f>IFERROR(VLOOKUP($B$583,$208:$319,MATCH($P586&amp;"/"&amp;M$324,$206:$206,0),FALSE),"")</f>
        <v>2226602</v>
      </c>
      <c r="N586" s="11">
        <f>IFERROR(VLOOKUP($B$583,$208:$319,MATCH($P586&amp;"/"&amp;N$324,$206:$206,0),FALSE),"")</f>
        <v>-2959602</v>
      </c>
      <c r="O586" s="9"/>
      <c r="P586" s="12" t="s">
        <v>48</v>
      </c>
    </row>
    <row r="587" spans="2:16">
      <c r="B587" s="10">
        <f>IFERROR(VLOOKUP($B$583,$208:$319,MATCH($P587&amp;"/"&amp;B$324,$206:$206,0),FALSE),"")</f>
        <v>8235431</v>
      </c>
      <c r="C587" s="10">
        <f>IFERROR(VLOOKUP($B$583,$208:$319,MATCH($P587&amp;"/"&amp;C$324,$206:$206,0),FALSE),"")</f>
        <v>9260485.5199999996</v>
      </c>
      <c r="D587" s="10">
        <f>IFERROR(VLOOKUP($B$583,$208:$319,MATCH($P587&amp;"/"&amp;D$324,$206:$206,0),FALSE),"")</f>
        <v>-13809851.5</v>
      </c>
      <c r="E587" s="10">
        <f>IFERROR(VLOOKUP($B$583,$208:$319,MATCH($P587&amp;"/"&amp;E$324,$206:$206,0),FALSE),"")</f>
        <v>7909363.5</v>
      </c>
      <c r="F587" s="10">
        <f>IFERROR(VLOOKUP($B$583,$208:$319,MATCH($P587&amp;"/"&amp;F$324,$206:$206,0),FALSE),"")</f>
        <v>1472409.25</v>
      </c>
      <c r="G587" s="10">
        <f>IFERROR(VLOOKUP($B$583,$208:$319,MATCH($P587&amp;"/"&amp;G$324,$206:$206,0),FALSE),"")</f>
        <v>-8359946.5899999999</v>
      </c>
      <c r="H587" s="10">
        <f>IFERROR(VLOOKUP($B$583,$208:$319,MATCH($P587&amp;"/"&amp;H$324,$206:$206,0),FALSE),"")</f>
        <v>2784568.97</v>
      </c>
      <c r="I587" s="10">
        <f>IFERROR(VLOOKUP($B$583,$208:$319,MATCH($P587&amp;"/"&amp;I$324,$206:$206,0),FALSE),"")</f>
        <v>-4393592.74</v>
      </c>
      <c r="J587" s="10">
        <f>IFERROR(VLOOKUP($B$583,$208:$319,MATCH($P587&amp;"/"&amp;J$324,$206:$206,0),FALSE),"")</f>
        <v>1363001.1</v>
      </c>
      <c r="K587" s="10">
        <f>IFERROR(VLOOKUP($B$583,$208:$319,MATCH($P587&amp;"/"&amp;K$324,$206:$206,0),FALSE),"")</f>
        <v>-570678.86</v>
      </c>
      <c r="L587" s="10">
        <f>IFERROR(VLOOKUP($B$583,$208:$319,MATCH($P587&amp;"/"&amp;L$324,$206:$206,0),FALSE),"")</f>
        <v>-1577476.58</v>
      </c>
      <c r="M587" s="10">
        <f>IFERROR(VLOOKUP($B$583,$208:$319,MATCH($P587&amp;"/"&amp;M$324,$206:$206,0),FALSE),"")</f>
        <v>10554404.42</v>
      </c>
      <c r="N587" s="11">
        <f>IFERROR(VLOOKUP($B$583,$208:$319,MATCH($P587&amp;"/"&amp;N$324,$206:$206,0),FALSE),"")</f>
        <v>-1188937.51</v>
      </c>
      <c r="O587" s="9"/>
      <c r="P587" s="12" t="s">
        <v>49</v>
      </c>
    </row>
    <row r="588" spans="2:16">
      <c r="B588" s="240" t="s">
        <v>70</v>
      </c>
      <c r="C588" s="241"/>
      <c r="D588" s="241"/>
      <c r="E588" s="241"/>
      <c r="F588" s="241"/>
      <c r="G588" s="241"/>
      <c r="H588" s="241"/>
      <c r="I588" s="241"/>
      <c r="J588" s="241"/>
      <c r="K588" s="241"/>
      <c r="L588" s="241"/>
      <c r="M588" s="241"/>
      <c r="N588" s="242"/>
      <c r="O588" s="34"/>
      <c r="P588" s="172"/>
    </row>
    <row r="589" spans="2:16">
      <c r="B589" s="243" t="s">
        <v>71</v>
      </c>
      <c r="C589" s="244"/>
      <c r="D589" s="244"/>
      <c r="E589" s="244"/>
      <c r="F589" s="244"/>
      <c r="G589" s="244"/>
      <c r="H589" s="244"/>
      <c r="I589" s="244"/>
      <c r="J589" s="244"/>
      <c r="K589" s="244"/>
      <c r="L589" s="244"/>
      <c r="M589" s="244"/>
      <c r="N589" s="245"/>
      <c r="O589" s="34"/>
      <c r="P589" s="172"/>
    </row>
    <row r="590" spans="2:16">
      <c r="B590" s="36">
        <f t="shared" ref="B590:N590" si="65">B546/B378</f>
        <v>0.12811423220451817</v>
      </c>
      <c r="C590" s="36">
        <f t="shared" si="65"/>
        <v>0.1364148505218461</v>
      </c>
      <c r="D590" s="36">
        <f t="shared" si="65"/>
        <v>0.21083509816228488</v>
      </c>
      <c r="E590" s="36">
        <f t="shared" si="65"/>
        <v>0.25634148153469066</v>
      </c>
      <c r="F590" s="36">
        <f t="shared" si="65"/>
        <v>0.34548829807119014</v>
      </c>
      <c r="G590" s="36">
        <f t="shared" si="65"/>
        <v>0.32380180867752073</v>
      </c>
      <c r="H590" s="36">
        <f t="shared" si="65"/>
        <v>0.28518405220162196</v>
      </c>
      <c r="I590" s="36">
        <f t="shared" si="65"/>
        <v>0.2154056788729744</v>
      </c>
      <c r="J590" s="36">
        <f t="shared" si="65"/>
        <v>0.1112435137391585</v>
      </c>
      <c r="K590" s="36">
        <f t="shared" si="65"/>
        <v>0.10588091749329336</v>
      </c>
      <c r="L590" s="36">
        <f t="shared" si="65"/>
        <v>0.1021744191135929</v>
      </c>
      <c r="M590" s="36">
        <f t="shared" si="65"/>
        <v>0.10767309785635949</v>
      </c>
      <c r="N590" s="36">
        <f t="shared" si="65"/>
        <v>7.8345703812359932E-2</v>
      </c>
      <c r="O590" s="9">
        <f t="shared" ref="O590:O595" si="66">RATE(M$324-C$324,,-C590,M590)</f>
        <v>-2.3382379588814797E-2</v>
      </c>
      <c r="P590" s="172" t="s">
        <v>72</v>
      </c>
    </row>
    <row r="591" spans="2:16">
      <c r="B591" s="36">
        <f t="shared" ref="B591:N591" si="67">((B509*(1-B540))/(B433+B408))</f>
        <v>1.2014429305559244</v>
      </c>
      <c r="C591" s="36">
        <f t="shared" si="67"/>
        <v>1.1190919250704476</v>
      </c>
      <c r="D591" s="36">
        <f t="shared" si="67"/>
        <v>1.7459781109932584</v>
      </c>
      <c r="E591" s="36">
        <f t="shared" si="67"/>
        <v>2.4814813887917766</v>
      </c>
      <c r="F591" s="36">
        <f t="shared" si="67"/>
        <v>2.7870861543775498</v>
      </c>
      <c r="G591" s="36">
        <f t="shared" si="67"/>
        <v>2.4395294616980934</v>
      </c>
      <c r="H591" s="36">
        <f t="shared" si="67"/>
        <v>2.1358128269008292</v>
      </c>
      <c r="I591" s="36">
        <f t="shared" si="67"/>
        <v>1.7247047422732598</v>
      </c>
      <c r="J591" s="36">
        <f t="shared" si="67"/>
        <v>1.2326979158227001</v>
      </c>
      <c r="K591" s="36">
        <f t="shared" si="67"/>
        <v>1.1084396633871063</v>
      </c>
      <c r="L591" s="36">
        <f t="shared" si="67"/>
        <v>0.87485652857023943</v>
      </c>
      <c r="M591" s="36">
        <f t="shared" si="67"/>
        <v>1.1536144025253547</v>
      </c>
      <c r="N591" s="36">
        <f t="shared" si="67"/>
        <v>0.84972635029619881</v>
      </c>
      <c r="O591" s="9">
        <f t="shared" si="66"/>
        <v>3.0428598344527939E-3</v>
      </c>
      <c r="P591" s="172" t="s">
        <v>73</v>
      </c>
    </row>
    <row r="592" spans="2:16">
      <c r="B592" s="36">
        <f t="shared" ref="B592:N592" si="68">B546/B433</f>
        <v>0.22501846912272458</v>
      </c>
      <c r="C592" s="36">
        <f t="shared" si="68"/>
        <v>0.23816608962978622</v>
      </c>
      <c r="D592" s="36">
        <f t="shared" si="68"/>
        <v>0.49901194360666873</v>
      </c>
      <c r="E592" s="36">
        <f t="shared" si="68"/>
        <v>0.56600344693353455</v>
      </c>
      <c r="F592" s="36">
        <f t="shared" si="68"/>
        <v>0.80462942120490011</v>
      </c>
      <c r="G592" s="36">
        <f t="shared" si="68"/>
        <v>0.79290990484133805</v>
      </c>
      <c r="H592" s="36">
        <f t="shared" si="68"/>
        <v>0.77075633448385128</v>
      </c>
      <c r="I592" s="36">
        <f t="shared" si="68"/>
        <v>0.80932986481214675</v>
      </c>
      <c r="J592" s="36">
        <f t="shared" si="68"/>
        <v>0.72039799836469509</v>
      </c>
      <c r="K592" s="36">
        <f t="shared" si="68"/>
        <v>0.59771661605330129</v>
      </c>
      <c r="L592" s="36">
        <f t="shared" si="68"/>
        <v>0.51602297590663115</v>
      </c>
      <c r="M592" s="36">
        <f t="shared" si="68"/>
        <v>0.45028624523041949</v>
      </c>
      <c r="N592" s="36">
        <f>N546/N433</f>
        <v>0.3630613276626925</v>
      </c>
      <c r="O592" s="9">
        <f t="shared" si="66"/>
        <v>6.5763580785599934E-2</v>
      </c>
      <c r="P592" s="172" t="s">
        <v>74</v>
      </c>
    </row>
    <row r="593" spans="2:16">
      <c r="B593" s="243" t="s">
        <v>75</v>
      </c>
      <c r="C593" s="244"/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5"/>
      <c r="O593" s="34"/>
      <c r="P593" s="172"/>
    </row>
    <row r="594" spans="2:16">
      <c r="B594" s="17">
        <f t="shared" ref="B594:N594" si="69">B408/B433</f>
        <v>0.51147666411105086</v>
      </c>
      <c r="C594" s="33">
        <f t="shared" si="69"/>
        <v>0.51747720572009481</v>
      </c>
      <c r="D594" s="33">
        <f t="shared" si="69"/>
        <v>0.88117713012106846</v>
      </c>
      <c r="E594" s="33">
        <f t="shared" si="69"/>
        <v>0.56060606554287018</v>
      </c>
      <c r="F594" s="33">
        <f t="shared" si="69"/>
        <v>0.46939516540407944</v>
      </c>
      <c r="G594" s="33">
        <f t="shared" si="69"/>
        <v>0.61892023438730415</v>
      </c>
      <c r="H594" s="33">
        <f t="shared" si="69"/>
        <v>0.87071283985967984</v>
      </c>
      <c r="I594" s="33">
        <f t="shared" si="69"/>
        <v>1.352568315883435</v>
      </c>
      <c r="J594" s="33">
        <f t="shared" si="69"/>
        <v>2.5599746330673372</v>
      </c>
      <c r="K594" s="33">
        <f t="shared" si="69"/>
        <v>2.4575806410776164</v>
      </c>
      <c r="L594" s="33">
        <f t="shared" si="69"/>
        <v>3.0705480902884252</v>
      </c>
      <c r="M594" s="33">
        <f t="shared" si="69"/>
        <v>1.711282221650146</v>
      </c>
      <c r="N594" s="33">
        <f t="shared" si="69"/>
        <v>2.2093976566716749</v>
      </c>
      <c r="O594" s="9">
        <f>RATE(M$324-C$324,,-C594,M594)</f>
        <v>0.12704963168237954</v>
      </c>
      <c r="P594" s="172" t="s">
        <v>76</v>
      </c>
    </row>
    <row r="595" spans="2:16">
      <c r="B595" s="17">
        <f t="shared" ref="B595:N595" si="70">B408/B546</f>
        <v>2.2730430355567504</v>
      </c>
      <c r="C595" s="33">
        <f t="shared" si="70"/>
        <v>2.1727577025112166</v>
      </c>
      <c r="D595" s="33">
        <f t="shared" si="70"/>
        <v>1.765843766688739</v>
      </c>
      <c r="E595" s="33">
        <f t="shared" si="70"/>
        <v>0.99046404854969339</v>
      </c>
      <c r="F595" s="33">
        <f t="shared" si="70"/>
        <v>0.58336813573281865</v>
      </c>
      <c r="G595" s="33">
        <f t="shared" si="70"/>
        <v>0.78056817124910371</v>
      </c>
      <c r="H595" s="33">
        <f t="shared" si="70"/>
        <v>1.1296862586835124</v>
      </c>
      <c r="I595" s="33">
        <f t="shared" si="70"/>
        <v>1.6712200731618609</v>
      </c>
      <c r="J595" s="33">
        <f t="shared" si="70"/>
        <v>3.5535560049840287</v>
      </c>
      <c r="K595" s="33">
        <f t="shared" si="70"/>
        <v>4.1116150615067761</v>
      </c>
      <c r="L595" s="33">
        <f t="shared" si="70"/>
        <v>5.9504096399847288</v>
      </c>
      <c r="M595" s="33">
        <f t="shared" si="70"/>
        <v>3.8004319247514489</v>
      </c>
      <c r="N595" s="33">
        <f t="shared" si="70"/>
        <v>6.0854668022487601</v>
      </c>
      <c r="O595" s="9">
        <f t="shared" si="66"/>
        <v>5.7504358380750194E-2</v>
      </c>
      <c r="P595" s="172" t="s">
        <v>77</v>
      </c>
    </row>
    <row r="596" spans="2:16">
      <c r="B596" s="243" t="s">
        <v>78</v>
      </c>
      <c r="C596" s="244"/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5"/>
      <c r="O596" s="34"/>
      <c r="P596" s="172"/>
    </row>
    <row r="597" spans="2:16">
      <c r="B597" s="10">
        <v>2961739.5469999998</v>
      </c>
      <c r="C597" s="10">
        <v>2965443.054</v>
      </c>
      <c r="D597" s="173">
        <v>2970076.139</v>
      </c>
      <c r="E597" s="11">
        <v>2973095.33</v>
      </c>
      <c r="F597" s="11">
        <v>2973095.33</v>
      </c>
      <c r="G597" s="11">
        <v>2973095.33</v>
      </c>
      <c r="H597" s="11">
        <v>2973095.33</v>
      </c>
      <c r="I597" s="11">
        <v>2973095.33</v>
      </c>
      <c r="J597" s="11">
        <v>2973095.33</v>
      </c>
      <c r="K597" s="11">
        <v>2973095.33</v>
      </c>
      <c r="L597" s="11">
        <v>2973095.33</v>
      </c>
      <c r="M597" s="11">
        <v>2973178.6320000002</v>
      </c>
      <c r="N597" s="11">
        <v>2973554.3130000001</v>
      </c>
      <c r="O597" s="37"/>
      <c r="P597" s="303" t="s">
        <v>79</v>
      </c>
    </row>
    <row r="598" spans="2:16">
      <c r="B598" s="17">
        <f t="shared" ref="B598:N598" si="71">B433/B597</f>
        <v>24.621700133580315</v>
      </c>
      <c r="C598" s="17">
        <f t="shared" si="71"/>
        <v>24.14857560437915</v>
      </c>
      <c r="D598" s="17">
        <f t="shared" si="71"/>
        <v>13.863704532458117</v>
      </c>
      <c r="E598" s="17">
        <f t="shared" si="71"/>
        <v>13.20296267459409</v>
      </c>
      <c r="F598" s="17">
        <f t="shared" si="71"/>
        <v>14.581825958470022</v>
      </c>
      <c r="G598" s="17">
        <f t="shared" si="71"/>
        <v>15.387366529548853</v>
      </c>
      <c r="H598" s="17">
        <f t="shared" si="71"/>
        <v>15.724486779238257</v>
      </c>
      <c r="I598" s="17">
        <f t="shared" si="71"/>
        <v>16.271369357672093</v>
      </c>
      <c r="J598" s="17">
        <f t="shared" si="71"/>
        <v>14.318035153618839</v>
      </c>
      <c r="K598" s="17">
        <f t="shared" si="71"/>
        <v>16.925240890274445</v>
      </c>
      <c r="L598" s="17">
        <f t="shared" si="71"/>
        <v>19.347189856169194</v>
      </c>
      <c r="M598" s="17">
        <f t="shared" si="71"/>
        <v>23.296985376020285</v>
      </c>
      <c r="N598" s="17">
        <f t="shared" si="71"/>
        <v>25.412007317183981</v>
      </c>
      <c r="O598" s="9">
        <f>RATE(M$324-C$324,,-C598,M598)</f>
        <v>-3.5837059403740156E-3</v>
      </c>
      <c r="P598" s="174" t="s">
        <v>80</v>
      </c>
    </row>
    <row r="599" spans="2:16">
      <c r="B599" s="17">
        <f t="shared" ref="B599:N599" si="72">B546/B597</f>
        <v>5.5403372712570267</v>
      </c>
      <c r="C599" s="17">
        <f t="shared" si="72"/>
        <v>5.7513718218242342</v>
      </c>
      <c r="D599" s="17">
        <f t="shared" si="72"/>
        <v>6.918154144330507</v>
      </c>
      <c r="E599" s="17">
        <f t="shared" si="72"/>
        <v>7.472922383555054</v>
      </c>
      <c r="F599" s="17">
        <f t="shared" si="72"/>
        <v>11.732966181074321</v>
      </c>
      <c r="G599" s="17">
        <f t="shared" si="72"/>
        <v>12.20079533070337</v>
      </c>
      <c r="H599" s="17">
        <f t="shared" si="72"/>
        <v>12.119747791605459</v>
      </c>
      <c r="I599" s="17">
        <f t="shared" si="72"/>
        <v>13.168905162553262</v>
      </c>
      <c r="J599" s="17">
        <f t="shared" si="72"/>
        <v>10.314683865182351</v>
      </c>
      <c r="K599" s="17">
        <f t="shared" si="72"/>
        <v>10.116497710821806</v>
      </c>
      <c r="L599" s="17">
        <f t="shared" si="72"/>
        <v>9.9835944850110145</v>
      </c>
      <c r="M599" s="17">
        <f t="shared" si="72"/>
        <v>10.490312070156167</v>
      </c>
      <c r="N599" s="17">
        <f t="shared" si="72"/>
        <v>9.2261171151508741</v>
      </c>
      <c r="O599" s="9">
        <f>RATE(M$324-C$324,,-C599,M599)</f>
        <v>6.1944197514427389E-2</v>
      </c>
      <c r="P599" s="172" t="s">
        <v>81</v>
      </c>
    </row>
    <row r="600" spans="2:16">
      <c r="B600" s="175"/>
      <c r="C600" s="175">
        <f t="shared" ref="C600:M600" si="73">+C599/B599-1</f>
        <v>3.8090560237558746E-2</v>
      </c>
      <c r="D600" s="176">
        <f t="shared" si="73"/>
        <v>0.20287026446086909</v>
      </c>
      <c r="E600" s="175">
        <f t="shared" si="73"/>
        <v>8.0190210806329709E-2</v>
      </c>
      <c r="F600" s="176">
        <f t="shared" si="73"/>
        <v>0.57006396947115867</v>
      </c>
      <c r="G600" s="175">
        <f t="shared" si="73"/>
        <v>3.9873050208196537E-2</v>
      </c>
      <c r="H600" s="176">
        <f t="shared" si="73"/>
        <v>-6.642807858103672E-3</v>
      </c>
      <c r="I600" s="175">
        <f t="shared" si="73"/>
        <v>8.6565940891483395E-2</v>
      </c>
      <c r="J600" s="176">
        <f t="shared" si="73"/>
        <v>-0.21673945268336325</v>
      </c>
      <c r="K600" s="175">
        <f t="shared" si="73"/>
        <v>-1.9213982410990926E-2</v>
      </c>
      <c r="L600" s="176">
        <f t="shared" si="73"/>
        <v>-1.3137276319315716E-2</v>
      </c>
      <c r="M600" s="175">
        <f t="shared" si="73"/>
        <v>5.075502474643967E-2</v>
      </c>
      <c r="N600" s="177">
        <f>+N599/M599-1</f>
        <v>-0.12051070993414903</v>
      </c>
      <c r="O600" s="42"/>
      <c r="P600" s="230" t="s">
        <v>82</v>
      </c>
    </row>
    <row r="601" spans="2:16">
      <c r="B601" s="17">
        <v>6.3</v>
      </c>
      <c r="C601" s="17">
        <v>11.3</v>
      </c>
      <c r="D601" s="17">
        <v>12.92</v>
      </c>
      <c r="E601" s="17">
        <v>8.43</v>
      </c>
      <c r="F601" s="17">
        <v>10.9</v>
      </c>
      <c r="G601" s="17">
        <v>12.15</v>
      </c>
      <c r="H601" s="17">
        <v>12</v>
      </c>
      <c r="I601" s="17">
        <v>12.99</v>
      </c>
      <c r="J601" s="17">
        <v>10.08</v>
      </c>
      <c r="K601" s="17">
        <v>7.08</v>
      </c>
      <c r="L601" s="17">
        <v>7.08</v>
      </c>
      <c r="M601" s="17">
        <v>7.34</v>
      </c>
      <c r="N601" s="17">
        <v>6.92</v>
      </c>
      <c r="O601" s="9">
        <f>RATE(M$324-C$324,,-C601,M601)</f>
        <v>-4.2228826698414303E-2</v>
      </c>
      <c r="P601" s="303" t="s">
        <v>83</v>
      </c>
    </row>
    <row r="602" spans="2:16">
      <c r="B602" s="175">
        <f t="shared" ref="B602:N602" si="74">+B601/B611</f>
        <v>7.1371927042030131E-2</v>
      </c>
      <c r="C602" s="175">
        <f t="shared" si="74"/>
        <v>0.13366453749704282</v>
      </c>
      <c r="D602" s="176">
        <f t="shared" si="74"/>
        <v>0.14737082240219002</v>
      </c>
      <c r="E602" s="175">
        <f t="shared" si="74"/>
        <v>7.7056672760511882E-2</v>
      </c>
      <c r="F602" s="176">
        <f t="shared" si="74"/>
        <v>5.8232717170637889E-2</v>
      </c>
      <c r="G602" s="175">
        <f t="shared" si="74"/>
        <v>4.9228151209432358E-2</v>
      </c>
      <c r="H602" s="176">
        <f t="shared" si="74"/>
        <v>5.408328826392645E-2</v>
      </c>
      <c r="I602" s="175">
        <f t="shared" si="74"/>
        <v>5.9609030837004411E-2</v>
      </c>
      <c r="J602" s="176">
        <f t="shared" si="74"/>
        <v>6.2445793581960111E-2</v>
      </c>
      <c r="K602" s="175">
        <f t="shared" si="74"/>
        <v>3.9694998878672345E-2</v>
      </c>
      <c r="L602" s="176">
        <f t="shared" si="74"/>
        <v>3.6611852311511019E-2</v>
      </c>
      <c r="M602" s="175">
        <f t="shared" si="74"/>
        <v>3.561723602484472E-2</v>
      </c>
      <c r="N602" s="177">
        <f t="shared" si="74"/>
        <v>4.011594202898551E-2</v>
      </c>
      <c r="O602" s="9">
        <f>RATE(M$324-C$324,,-C602,M602)</f>
        <v>-0.12387837213316301</v>
      </c>
      <c r="P602" s="178" t="s">
        <v>84</v>
      </c>
    </row>
    <row r="603" spans="2:16">
      <c r="B603" s="179">
        <f t="shared" ref="B603:M603" si="75">+B601/B599</f>
        <v>1.1371148887783533</v>
      </c>
      <c r="C603" s="179">
        <f t="shared" si="75"/>
        <v>1.9647486460744663</v>
      </c>
      <c r="D603" s="180">
        <f t="shared" si="75"/>
        <v>1.8675501774686623</v>
      </c>
      <c r="E603" s="179">
        <f t="shared" si="75"/>
        <v>1.1280727361160736</v>
      </c>
      <c r="F603" s="180">
        <f t="shared" si="75"/>
        <v>0.92900634262306803</v>
      </c>
      <c r="G603" s="179">
        <f t="shared" si="75"/>
        <v>0.99583671971157961</v>
      </c>
      <c r="H603" s="180">
        <f t="shared" si="75"/>
        <v>0.9901196135708038</v>
      </c>
      <c r="I603" s="179">
        <f t="shared" si="75"/>
        <v>0.98641457582502823</v>
      </c>
      <c r="J603" s="180">
        <f t="shared" si="75"/>
        <v>0.97724759495785074</v>
      </c>
      <c r="K603" s="179">
        <f t="shared" si="75"/>
        <v>0.69984694331778408</v>
      </c>
      <c r="L603" s="180">
        <f t="shared" si="75"/>
        <v>0.70916341911018521</v>
      </c>
      <c r="M603" s="179">
        <f t="shared" si="75"/>
        <v>0.69969319796324525</v>
      </c>
      <c r="N603" s="181">
        <f>+N601/N599</f>
        <v>0.75004467357521043</v>
      </c>
      <c r="O603" s="34"/>
      <c r="P603" s="182" t="s">
        <v>85</v>
      </c>
    </row>
    <row r="604" spans="2:16">
      <c r="B604" s="21">
        <f t="shared" ref="B604:M604" si="76">+B611*B597</f>
        <v>261432749.81368998</v>
      </c>
      <c r="C604" s="21">
        <f t="shared" si="76"/>
        <v>250698555.78516001</v>
      </c>
      <c r="D604" s="21">
        <f t="shared" si="76"/>
        <v>260386575.10613</v>
      </c>
      <c r="E604" s="21">
        <f t="shared" si="76"/>
        <v>325256629.102</v>
      </c>
      <c r="F604" s="21">
        <f t="shared" si="76"/>
        <v>556503983.86940002</v>
      </c>
      <c r="G604" s="21">
        <f t="shared" si="76"/>
        <v>733789658.3973</v>
      </c>
      <c r="H604" s="21">
        <f t="shared" si="76"/>
        <v>659670391.8204</v>
      </c>
      <c r="I604" s="21">
        <f t="shared" si="76"/>
        <v>647896934.31359994</v>
      </c>
      <c r="J604" s="21">
        <f t="shared" si="76"/>
        <v>479917048.16859996</v>
      </c>
      <c r="K604" s="21">
        <f t="shared" si="76"/>
        <v>530281283.05880004</v>
      </c>
      <c r="L604" s="21">
        <f t="shared" si="76"/>
        <v>574937174.91540003</v>
      </c>
      <c r="M604" s="21">
        <f t="shared" si="76"/>
        <v>612712652.48256004</v>
      </c>
      <c r="N604" s="21">
        <f>+N611*N597</f>
        <v>512938118.99250001</v>
      </c>
      <c r="O604" s="9">
        <f>RATE(M$324-C$324,,-C604,M604)</f>
        <v>9.3479137763537445E-2</v>
      </c>
      <c r="P604" s="172" t="s">
        <v>86</v>
      </c>
    </row>
    <row r="605" spans="2:16">
      <c r="B605" s="48">
        <f t="shared" ref="B605:M605" si="77">+B611/B$598</f>
        <v>3.585048941425979</v>
      </c>
      <c r="C605" s="48">
        <f t="shared" si="77"/>
        <v>3.500827600973258</v>
      </c>
      <c r="D605" s="49">
        <f t="shared" si="77"/>
        <v>6.3237066106497286</v>
      </c>
      <c r="E605" s="48">
        <f t="shared" si="77"/>
        <v>8.2860190319642317</v>
      </c>
      <c r="F605" s="49">
        <f t="shared" si="77"/>
        <v>12.836526819967588</v>
      </c>
      <c r="G605" s="48">
        <f t="shared" si="77"/>
        <v>16.039781695330571</v>
      </c>
      <c r="H605" s="49">
        <f t="shared" si="77"/>
        <v>14.110476425402837</v>
      </c>
      <c r="I605" s="48">
        <f t="shared" si="77"/>
        <v>13.392849440618765</v>
      </c>
      <c r="J605" s="49">
        <f t="shared" si="77"/>
        <v>11.273893258964488</v>
      </c>
      <c r="K605" s="48">
        <f t="shared" si="77"/>
        <v>10.538107029394716</v>
      </c>
      <c r="L605" s="49">
        <f t="shared" si="77"/>
        <v>9.9952500305018379</v>
      </c>
      <c r="M605" s="48">
        <f t="shared" si="77"/>
        <v>8.8457796866765133</v>
      </c>
      <c r="N605" s="50">
        <f>+N611/N$598</f>
        <v>6.7881296367860289</v>
      </c>
      <c r="O605" s="51">
        <f>(SUM(B605:N605)-MAX(B605:N605)-MIN(B605:N605))/(COUNTA(B605:N605)-2)</f>
        <v>9.634162446577518</v>
      </c>
      <c r="P605" s="52" t="s">
        <v>87</v>
      </c>
    </row>
    <row r="606" spans="2:16">
      <c r="B606" s="48">
        <f t="shared" ref="B606:M606" si="78">+B611/B$599</f>
        <v>15.932243052772263</v>
      </c>
      <c r="C606" s="48">
        <f t="shared" si="78"/>
        <v>14.6991018176226</v>
      </c>
      <c r="D606" s="49">
        <f t="shared" si="78"/>
        <v>12.672455422498269</v>
      </c>
      <c r="E606" s="48">
        <f t="shared" si="78"/>
        <v>14.639520442597682</v>
      </c>
      <c r="F606" s="49">
        <f t="shared" si="78"/>
        <v>15.953340111209712</v>
      </c>
      <c r="G606" s="48">
        <f t="shared" si="78"/>
        <v>20.229009118684356</v>
      </c>
      <c r="H606" s="49">
        <f t="shared" si="78"/>
        <v>18.307311654924163</v>
      </c>
      <c r="I606" s="48">
        <f t="shared" si="78"/>
        <v>16.548072699291005</v>
      </c>
      <c r="J606" s="49">
        <f t="shared" si="78"/>
        <v>15.649534402588912</v>
      </c>
      <c r="K606" s="48">
        <f t="shared" si="78"/>
        <v>17.630607459062141</v>
      </c>
      <c r="L606" s="49">
        <f t="shared" si="78"/>
        <v>19.369777116882432</v>
      </c>
      <c r="M606" s="48">
        <f t="shared" si="78"/>
        <v>19.644792130281417</v>
      </c>
      <c r="N606" s="50">
        <f>+N611/N$599</f>
        <v>18.696922860075695</v>
      </c>
      <c r="O606" s="51">
        <f>(SUM(B606:N606)-MAX(B606:N606)-MIN(B606:N606))/(COUNTA(B606:N606)-2)</f>
        <v>17.006474886118909</v>
      </c>
      <c r="P606" s="52" t="s">
        <v>88</v>
      </c>
    </row>
    <row r="607" spans="2:16">
      <c r="B607" s="48">
        <f t="shared" ref="B607:N607" si="79">+(B604+B408-B330-B336)/B517</f>
        <v>1.7653199610784873</v>
      </c>
      <c r="C607" s="48">
        <f t="shared" si="79"/>
        <v>1.7590776634213519</v>
      </c>
      <c r="D607" s="49">
        <f t="shared" si="79"/>
        <v>1.7053565340235921</v>
      </c>
      <c r="E607" s="48">
        <f t="shared" si="79"/>
        <v>1.7624844572934857</v>
      </c>
      <c r="F607" s="49">
        <f t="shared" si="79"/>
        <v>2.706427989808101</v>
      </c>
      <c r="G607" s="48">
        <f t="shared" si="79"/>
        <v>3.5954992866921414</v>
      </c>
      <c r="H607" s="49">
        <f t="shared" si="79"/>
        <v>3.1540431260266293</v>
      </c>
      <c r="I607" s="48">
        <f t="shared" si="79"/>
        <v>3.0797039091792104</v>
      </c>
      <c r="J607" s="49">
        <f t="shared" si="79"/>
        <v>2.6884493108788323</v>
      </c>
      <c r="K607" s="48">
        <f t="shared" si="79"/>
        <v>2.7975214542655702</v>
      </c>
      <c r="L607" s="49">
        <f t="shared" si="79"/>
        <v>3.0240984947468825</v>
      </c>
      <c r="M607" s="48">
        <f t="shared" si="79"/>
        <v>2.726974978195801</v>
      </c>
      <c r="N607" s="50">
        <f>+(N604+N408-N330-N336)/N517</f>
        <v>2.5063958750498143</v>
      </c>
      <c r="O607" s="51">
        <f>(SUM(B607:N607)-MAX(B607:N607)-MIN(B607:N607))/(COUNTA(B607:N607)-2)</f>
        <v>2.5427724745403784</v>
      </c>
      <c r="P607" s="52" t="s">
        <v>89</v>
      </c>
    </row>
    <row r="608" spans="2:16">
      <c r="B608" s="48">
        <f t="shared" ref="B608:N608" si="80">B604/B441</f>
        <v>2.3596823533755535</v>
      </c>
      <c r="C608" s="48">
        <f t="shared" si="80"/>
        <v>2.4469896396812465</v>
      </c>
      <c r="D608" s="49">
        <f t="shared" si="80"/>
        <v>2.3399307924444335</v>
      </c>
      <c r="E608" s="48">
        <f t="shared" si="80"/>
        <v>2.5724750338635411</v>
      </c>
      <c r="F608" s="49">
        <f t="shared" si="80"/>
        <v>3.9309929139826467</v>
      </c>
      <c r="G608" s="48">
        <f t="shared" si="80"/>
        <v>5.1386416743312227</v>
      </c>
      <c r="H608" s="49">
        <f t="shared" si="80"/>
        <v>4.41756245351326</v>
      </c>
      <c r="I608" s="48">
        <f t="shared" si="80"/>
        <v>4.1725385513649318</v>
      </c>
      <c r="J608" s="49">
        <f t="shared" si="80"/>
        <v>3.1542390343099354</v>
      </c>
      <c r="K608" s="48">
        <f t="shared" si="80"/>
        <v>3.3621305481046653</v>
      </c>
      <c r="L608" s="49">
        <f t="shared" si="80"/>
        <v>3.3848535951419056</v>
      </c>
      <c r="M608" s="48">
        <f t="shared" si="80"/>
        <v>3.3871422967012137</v>
      </c>
      <c r="N608" s="50">
        <f t="shared" si="80"/>
        <v>2.9668421072297844</v>
      </c>
      <c r="O608" s="51">
        <f>(SUM(B608:N608)-MAX(B608:N608)-MIN(B608:N608))/(COUNTA(B608:N608)-2)</f>
        <v>3.2868589570244251</v>
      </c>
      <c r="P608" s="52" t="s">
        <v>90</v>
      </c>
    </row>
    <row r="609" spans="1:17" s="20" customFormat="1" ht="14.25">
      <c r="A609" s="183"/>
      <c r="B609" s="53">
        <v>15.13</v>
      </c>
      <c r="C609" s="53">
        <v>12.63</v>
      </c>
      <c r="D609" s="54">
        <v>16.25</v>
      </c>
      <c r="E609" s="53">
        <v>20.25</v>
      </c>
      <c r="F609" s="54">
        <v>41.5</v>
      </c>
      <c r="G609" s="53">
        <v>59.25</v>
      </c>
      <c r="H609" s="54">
        <v>50.25</v>
      </c>
      <c r="I609" s="53">
        <v>49.25</v>
      </c>
      <c r="J609" s="54">
        <v>61.75</v>
      </c>
      <c r="K609" s="53">
        <v>87</v>
      </c>
      <c r="L609" s="54">
        <v>87.25</v>
      </c>
      <c r="M609" s="53">
        <v>81.25</v>
      </c>
      <c r="N609" s="55">
        <v>64.75</v>
      </c>
      <c r="O609" s="42"/>
      <c r="P609" s="56" t="s">
        <v>91</v>
      </c>
    </row>
    <row r="610" spans="1:17" s="116" customFormat="1" ht="14.25">
      <c r="A610" s="184"/>
      <c r="B610" s="57">
        <v>3.65</v>
      </c>
      <c r="C610" s="57">
        <v>5.8</v>
      </c>
      <c r="D610" s="58">
        <v>8.8000000000000007</v>
      </c>
      <c r="E610" s="57">
        <v>12.63</v>
      </c>
      <c r="F610" s="58">
        <v>18.75</v>
      </c>
      <c r="G610" s="57">
        <v>35.5</v>
      </c>
      <c r="H610" s="58">
        <v>36.25</v>
      </c>
      <c r="I610" s="57">
        <v>39.75</v>
      </c>
      <c r="J610" s="58">
        <v>43</v>
      </c>
      <c r="K610" s="57">
        <v>53.75</v>
      </c>
      <c r="L610" s="58">
        <v>68.25</v>
      </c>
      <c r="M610" s="57">
        <v>58.5</v>
      </c>
      <c r="N610" s="59">
        <v>33.25</v>
      </c>
      <c r="O610" s="60"/>
      <c r="P610" s="61" t="s">
        <v>92</v>
      </c>
    </row>
    <row r="611" spans="1:17" s="3" customFormat="1" ht="14.25">
      <c r="A611" s="185"/>
      <c r="B611" s="62">
        <v>88.27</v>
      </c>
      <c r="C611" s="62">
        <v>84.54</v>
      </c>
      <c r="D611" s="63">
        <v>87.67</v>
      </c>
      <c r="E611" s="62">
        <v>109.4</v>
      </c>
      <c r="F611" s="63">
        <v>187.18</v>
      </c>
      <c r="G611" s="62">
        <v>246.81</v>
      </c>
      <c r="H611" s="63">
        <v>221.88</v>
      </c>
      <c r="I611" s="62">
        <v>217.92</v>
      </c>
      <c r="J611" s="63">
        <v>161.41999999999999</v>
      </c>
      <c r="K611" s="62">
        <v>178.36</v>
      </c>
      <c r="L611" s="63">
        <v>193.38</v>
      </c>
      <c r="M611" s="62">
        <v>206.08</v>
      </c>
      <c r="N611" s="64">
        <f>VLOOKUP(Q611,Price!1:1048576,5,FALSE)</f>
        <v>172.5</v>
      </c>
      <c r="O611" s="42"/>
      <c r="P611" s="319" t="s">
        <v>93</v>
      </c>
      <c r="Q611" s="3" t="s">
        <v>824</v>
      </c>
    </row>
    <row r="612" spans="1:17">
      <c r="B612" s="294" t="s">
        <v>95</v>
      </c>
      <c r="C612" s="295"/>
      <c r="D612" s="295"/>
      <c r="E612" s="295"/>
      <c r="F612" s="295"/>
      <c r="G612" s="295"/>
      <c r="H612" s="295"/>
      <c r="I612" s="295"/>
      <c r="J612" s="295"/>
      <c r="K612" s="295"/>
      <c r="L612" s="295"/>
      <c r="M612" s="295"/>
      <c r="N612" s="296"/>
      <c r="O612" s="65"/>
      <c r="P612" s="66"/>
    </row>
    <row r="613" spans="1:17">
      <c r="B613" s="67"/>
      <c r="C613" s="68">
        <f t="shared" ref="C613:N613" si="81">365/(C441/((C342+B342)/2))</f>
        <v>20.598662198763073</v>
      </c>
      <c r="D613" s="68">
        <f t="shared" si="81"/>
        <v>18.670565994568435</v>
      </c>
      <c r="E613" s="68">
        <f t="shared" si="81"/>
        <v>21.616474217490101</v>
      </c>
      <c r="F613" s="68">
        <f t="shared" si="81"/>
        <v>27.189936178002387</v>
      </c>
      <c r="G613" s="68">
        <f t="shared" si="81"/>
        <v>34.305280505965307</v>
      </c>
      <c r="H613" s="68">
        <f t="shared" si="81"/>
        <v>38.413664074888416</v>
      </c>
      <c r="I613" s="68">
        <f t="shared" si="81"/>
        <v>38.438437332855258</v>
      </c>
      <c r="J613" s="68">
        <f t="shared" si="81"/>
        <v>36.589799552204092</v>
      </c>
      <c r="K613" s="68">
        <f t="shared" si="81"/>
        <v>36.086870398667749</v>
      </c>
      <c r="L613" s="68">
        <f t="shared" si="81"/>
        <v>39.015798230410475</v>
      </c>
      <c r="M613" s="68">
        <f t="shared" si="81"/>
        <v>39.758229339697643</v>
      </c>
      <c r="N613" s="69">
        <f t="shared" si="81"/>
        <v>41.585897975748317</v>
      </c>
      <c r="O613" s="65"/>
      <c r="P613" s="66" t="s">
        <v>96</v>
      </c>
    </row>
    <row r="614" spans="1:17">
      <c r="B614" s="67"/>
      <c r="C614" s="68">
        <f t="shared" ref="C614:N614" si="82">365/(C461/((C348+B348)/2))</f>
        <v>6.1146208596934528</v>
      </c>
      <c r="D614" s="68">
        <f t="shared" si="82"/>
        <v>4.1481935793993205</v>
      </c>
      <c r="E614" s="68">
        <f t="shared" si="82"/>
        <v>4.8349823525344293</v>
      </c>
      <c r="F614" s="68">
        <f t="shared" si="82"/>
        <v>5.4630961792390993</v>
      </c>
      <c r="G614" s="68">
        <f t="shared" si="82"/>
        <v>9.6503698129150735</v>
      </c>
      <c r="H614" s="68">
        <f t="shared" si="82"/>
        <v>11.761564543405148</v>
      </c>
      <c r="I614" s="68">
        <f t="shared" si="82"/>
        <v>16.306742380725861</v>
      </c>
      <c r="J614" s="68">
        <f t="shared" si="82"/>
        <v>17.90984737592817</v>
      </c>
      <c r="K614" s="68">
        <f t="shared" si="82"/>
        <v>13.917732463757719</v>
      </c>
      <c r="L614" s="68">
        <f t="shared" si="82"/>
        <v>13.712803041983403</v>
      </c>
      <c r="M614" s="68">
        <f t="shared" si="82"/>
        <v>14.109882585349375</v>
      </c>
      <c r="N614" s="69">
        <f t="shared" si="82"/>
        <v>11.8549272938891</v>
      </c>
      <c r="O614" s="65"/>
      <c r="P614" s="66" t="s">
        <v>97</v>
      </c>
    </row>
    <row r="615" spans="1:17">
      <c r="B615" s="67"/>
      <c r="C615" s="68">
        <f t="shared" ref="C615:N615" si="83">365/(C461/((C384+B384)/2))</f>
        <v>19.902266305578248</v>
      </c>
      <c r="D615" s="68">
        <f t="shared" si="83"/>
        <v>16.930185382072274</v>
      </c>
      <c r="E615" s="68">
        <f t="shared" si="83"/>
        <v>31.087778693078672</v>
      </c>
      <c r="F615" s="68">
        <f t="shared" si="83"/>
        <v>52.953037342987045</v>
      </c>
      <c r="G615" s="68">
        <f t="shared" si="83"/>
        <v>81.043291948920526</v>
      </c>
      <c r="H615" s="68">
        <f t="shared" si="83"/>
        <v>96.86884049628037</v>
      </c>
      <c r="I615" s="68">
        <f t="shared" si="83"/>
        <v>109.3949683112902</v>
      </c>
      <c r="J615" s="68">
        <f t="shared" si="83"/>
        <v>136.43229539283109</v>
      </c>
      <c r="K615" s="68">
        <f t="shared" si="83"/>
        <v>131.41331172816024</v>
      </c>
      <c r="L615" s="68">
        <f t="shared" si="83"/>
        <v>123.16633004701103</v>
      </c>
      <c r="M615" s="68">
        <f t="shared" si="83"/>
        <v>128.93552824599155</v>
      </c>
      <c r="N615" s="69">
        <f t="shared" si="83"/>
        <v>134.9178531592016</v>
      </c>
      <c r="O615" s="65"/>
      <c r="P615" s="66" t="s">
        <v>98</v>
      </c>
    </row>
    <row r="616" spans="1:17">
      <c r="B616" s="70"/>
      <c r="C616" s="71">
        <f t="shared" ref="C616:M616" si="84">C614+C613-C615</f>
        <v>6.8110167528782775</v>
      </c>
      <c r="D616" s="71">
        <f t="shared" si="84"/>
        <v>5.8885741918954793</v>
      </c>
      <c r="E616" s="71">
        <f t="shared" si="84"/>
        <v>-4.6363221230541427</v>
      </c>
      <c r="F616" s="71">
        <f t="shared" si="84"/>
        <v>-20.300004985745559</v>
      </c>
      <c r="G616" s="71">
        <f t="shared" si="84"/>
        <v>-37.087641630040146</v>
      </c>
      <c r="H616" s="71">
        <f t="shared" si="84"/>
        <v>-46.693611877986804</v>
      </c>
      <c r="I616" s="71">
        <f t="shared" si="84"/>
        <v>-54.649788597709076</v>
      </c>
      <c r="J616" s="71">
        <f t="shared" si="84"/>
        <v>-81.932648464698829</v>
      </c>
      <c r="K616" s="71">
        <f t="shared" si="84"/>
        <v>-81.408708865734766</v>
      </c>
      <c r="L616" s="71">
        <f t="shared" si="84"/>
        <v>-70.437728774617156</v>
      </c>
      <c r="M616" s="71">
        <f t="shared" si="84"/>
        <v>-75.067416320944531</v>
      </c>
      <c r="N616" s="72">
        <f>N614+N613-N615</f>
        <v>-81.477027889564184</v>
      </c>
      <c r="O616" s="65"/>
      <c r="P616" s="66" t="s">
        <v>99</v>
      </c>
    </row>
    <row r="617" spans="1:17">
      <c r="B617" s="231" t="s">
        <v>100</v>
      </c>
      <c r="C617" s="232"/>
      <c r="D617" s="232"/>
      <c r="E617" s="232"/>
      <c r="F617" s="232"/>
      <c r="G617" s="232"/>
      <c r="H617" s="232"/>
      <c r="I617" s="232"/>
      <c r="J617" s="232"/>
      <c r="K617" s="232"/>
      <c r="L617" s="232"/>
      <c r="M617" s="232"/>
      <c r="N617" s="233"/>
      <c r="O617" s="34"/>
      <c r="P617" s="172"/>
    </row>
    <row r="618" spans="1:17">
      <c r="B618" s="186"/>
      <c r="C618" s="187">
        <f t="shared" ref="C618:I618" si="85">+C606/C600/100</f>
        <v>3.8589880867986612</v>
      </c>
      <c r="D618" s="186">
        <f t="shared" si="85"/>
        <v>0.62465810138196043</v>
      </c>
      <c r="E618" s="187">
        <f t="shared" si="85"/>
        <v>1.8255994460413776</v>
      </c>
      <c r="F618" s="186">
        <f t="shared" si="85"/>
        <v>0.2798517528832673</v>
      </c>
      <c r="G618" s="187">
        <f t="shared" si="85"/>
        <v>5.0733538099189524</v>
      </c>
      <c r="H618" s="186">
        <f t="shared" si="85"/>
        <v>-27.559598359586403</v>
      </c>
      <c r="I618" s="187">
        <f t="shared" si="85"/>
        <v>1.9116147215491137</v>
      </c>
      <c r="J618" s="186">
        <f>+J606/J600/100</f>
        <v>-0.72204364313180525</v>
      </c>
      <c r="K618" s="187">
        <f>+K606/K600/100</f>
        <v>-9.1759256784668182</v>
      </c>
      <c r="L618" s="186">
        <f>+L606/L600/100</f>
        <v>-14.744134663897631</v>
      </c>
      <c r="M618" s="187">
        <f>+M606/M600/100</f>
        <v>3.8705117825126165</v>
      </c>
      <c r="N618" s="188">
        <f>+N606/N600/100</f>
        <v>-1.5514739619650653</v>
      </c>
      <c r="O618" s="188"/>
      <c r="P618" s="172" t="s">
        <v>101</v>
      </c>
    </row>
    <row r="619" spans="1:17">
      <c r="B619" s="189"/>
      <c r="D619" s="189"/>
      <c r="F619" s="189"/>
      <c r="H619" s="189"/>
      <c r="I619" s="190"/>
      <c r="J619" s="191"/>
      <c r="K619" s="190"/>
      <c r="L619" s="191"/>
      <c r="M619" s="190"/>
      <c r="N619" s="192">
        <v>63.5</v>
      </c>
      <c r="O619" s="37"/>
      <c r="P619" s="174" t="s">
        <v>102</v>
      </c>
    </row>
    <row r="620" spans="1:17">
      <c r="B620" s="79">
        <f>($O605-B605)/$O605</f>
        <v>0.62788161801241504</v>
      </c>
      <c r="C620" s="80">
        <f>($O605-C605)/$O605</f>
        <v>0.63662356531917241</v>
      </c>
      <c r="D620" s="79">
        <f>($O605-D605)/$O605</f>
        <v>0.34361636045526822</v>
      </c>
      <c r="E620" s="80">
        <f>($O605-E605)/$O605</f>
        <v>0.13993363949267915</v>
      </c>
      <c r="F620" s="79">
        <f>($O605-F605)/$O605</f>
        <v>-0.33239675904859711</v>
      </c>
      <c r="G620" s="80">
        <f>($O605-G605)/$O605</f>
        <v>-0.66488594979303195</v>
      </c>
      <c r="H620" s="79">
        <f>($O605-H605)/$O605</f>
        <v>-0.46462928185475055</v>
      </c>
      <c r="I620" s="80">
        <f>($O605-I605)/$O605</f>
        <v>-0.39014154213026575</v>
      </c>
      <c r="J620" s="79">
        <f>($O605-J605)/$O605</f>
        <v>-0.17019962259090571</v>
      </c>
      <c r="K620" s="80">
        <f>($O605-K605)/$O605</f>
        <v>-9.3827002381335123E-2</v>
      </c>
      <c r="L620" s="79">
        <f>($O605-L605)/$O605</f>
        <v>-3.747991441151112E-2</v>
      </c>
      <c r="M620" s="80">
        <f>($O605-M605)/$O605</f>
        <v>8.1831997775901444E-2</v>
      </c>
      <c r="N620" s="81">
        <f>($O605-N605)/$O605</f>
        <v>0.29541050668109986</v>
      </c>
      <c r="O620" s="42"/>
      <c r="P620" s="82" t="s">
        <v>103</v>
      </c>
    </row>
    <row r="621" spans="1:17">
      <c r="B621" s="79">
        <f>($O606-B606)/$O606</f>
        <v>6.3166049433528396E-2</v>
      </c>
      <c r="C621" s="80">
        <f>($O606-C606)/$O606</f>
        <v>0.13567615181554421</v>
      </c>
      <c r="D621" s="79">
        <f>($O606-D606)/$O606</f>
        <v>0.2548452570354936</v>
      </c>
      <c r="E621" s="80">
        <f>($O606-E606)/$O606</f>
        <v>0.13917960420199671</v>
      </c>
      <c r="F621" s="79">
        <f>($O606-F606)/$O606</f>
        <v>6.1925518484068097E-2</v>
      </c>
      <c r="G621" s="80">
        <f>($O606-G606)/$O606</f>
        <v>-0.18948866559028979</v>
      </c>
      <c r="H621" s="79">
        <f>($O606-H606)/$O606</f>
        <v>-7.6490676493282478E-2</v>
      </c>
      <c r="I621" s="80">
        <f>($O606-I606)/$O606</f>
        <v>2.6954568180502982E-2</v>
      </c>
      <c r="J621" s="79">
        <f>($O606-J606)/$O606</f>
        <v>7.9789638512185942E-2</v>
      </c>
      <c r="K621" s="80">
        <f>($O606-K606)/$O606</f>
        <v>-3.6699702738082644E-2</v>
      </c>
      <c r="L621" s="79">
        <f>($O606-L606)/$O606</f>
        <v>-0.1389648499520913</v>
      </c>
      <c r="M621" s="80">
        <f>($O606-M606)/$O606</f>
        <v>-0.15513604446715559</v>
      </c>
      <c r="N621" s="81">
        <f>($O606-N606)/$O606</f>
        <v>-9.9400256977215787E-2</v>
      </c>
      <c r="O621" s="42"/>
      <c r="P621" s="82" t="s">
        <v>104</v>
      </c>
    </row>
    <row r="622" spans="1:17">
      <c r="B622" s="79">
        <f>($O607-B607)/$O607</f>
        <v>0.30574993289654057</v>
      </c>
      <c r="C622" s="80">
        <f>($O607-C607)/$O607</f>
        <v>0.30820485079408616</v>
      </c>
      <c r="D622" s="79">
        <f>($O607-D607)/$O607</f>
        <v>0.32933184109134828</v>
      </c>
      <c r="E622" s="80">
        <f>($O607-E607)/$O607</f>
        <v>0.30686505578440892</v>
      </c>
      <c r="F622" s="79">
        <f>($O607-F607)/$O607</f>
        <v>-6.4361053498231027E-2</v>
      </c>
      <c r="G622" s="80">
        <f>($O607-G607)/$O607</f>
        <v>-0.41400747518397207</v>
      </c>
      <c r="H622" s="79">
        <f>($O607-H607)/$O607</f>
        <v>-0.24039533918454178</v>
      </c>
      <c r="I622" s="80">
        <f>($O607-I607)/$O607</f>
        <v>-0.21115984226464687</v>
      </c>
      <c r="J622" s="79">
        <f>($O607-J607)/$O607</f>
        <v>-5.7290551080385568E-2</v>
      </c>
      <c r="K622" s="80">
        <f>($O607-K607)/$O607</f>
        <v>-0.10018551886803764</v>
      </c>
      <c r="L622" s="79">
        <f>($O607-L607)/$O607</f>
        <v>-0.18929181632481953</v>
      </c>
      <c r="M622" s="80">
        <f>($O607-M607)/$O607</f>
        <v>-7.2441598884586955E-2</v>
      </c>
      <c r="N622" s="81">
        <f>($O607-N607)/$O607</f>
        <v>1.430588063021224E-2</v>
      </c>
      <c r="O622" s="42"/>
      <c r="P622" s="82" t="s">
        <v>105</v>
      </c>
    </row>
    <row r="623" spans="1:17">
      <c r="B623" s="79">
        <f>($O608-B608)/$O608</f>
        <v>0.28208591113025405</v>
      </c>
      <c r="C623" s="80">
        <f>($O608-C608)/$O608</f>
        <v>0.25552338214825854</v>
      </c>
      <c r="D623" s="79">
        <f>($O608-D608)/$O608</f>
        <v>0.28809516226922022</v>
      </c>
      <c r="E623" s="80">
        <f>($O608-E608)/$O608</f>
        <v>0.21734547557453202</v>
      </c>
      <c r="F623" s="79">
        <f>($O608-F608)/$O608</f>
        <v>-0.19597249695841906</v>
      </c>
      <c r="G623" s="80">
        <f>($O608-G608)/$O608</f>
        <v>-0.56338977166918236</v>
      </c>
      <c r="H623" s="79">
        <f>($O608-H608)/$O608</f>
        <v>-0.3440073064505495</v>
      </c>
      <c r="I623" s="80">
        <f>($O608-I608)/$O608</f>
        <v>-0.26946078487721525</v>
      </c>
      <c r="J623" s="79">
        <f>($O608-J608)/$O608</f>
        <v>4.0348528625198395E-2</v>
      </c>
      <c r="K623" s="80">
        <f>($O608-K608)/$O608</f>
        <v>-2.2900766982828835E-2</v>
      </c>
      <c r="L623" s="79">
        <f>($O608-L608)/$O608</f>
        <v>-2.9814068506971939E-2</v>
      </c>
      <c r="M623" s="80">
        <f>($O608-M608)/$O608</f>
        <v>-3.0510387268815008E-2</v>
      </c>
      <c r="N623" s="81">
        <f>($O608-N608)/$O608</f>
        <v>9.736251356655419E-2</v>
      </c>
      <c r="O623" s="42"/>
      <c r="P623" s="82" t="s">
        <v>106</v>
      </c>
    </row>
    <row r="624" spans="1:17">
      <c r="B624" s="189"/>
      <c r="D624" s="189"/>
      <c r="F624" s="189"/>
      <c r="H624" s="189"/>
      <c r="I624" s="180"/>
      <c r="J624" s="179"/>
      <c r="K624" s="180"/>
      <c r="L624" s="179"/>
      <c r="M624" s="180"/>
      <c r="N624" s="181">
        <f>N619/N611-1</f>
        <v>-0.63188405797101455</v>
      </c>
      <c r="O624" s="34"/>
      <c r="P624" s="182" t="s">
        <v>107</v>
      </c>
    </row>
    <row r="625" spans="1:16">
      <c r="B625" s="193">
        <f t="shared" ref="B625:M625" si="86">AVERAGE(B620:B624)</f>
        <v>0.31972087786818454</v>
      </c>
      <c r="C625" s="194">
        <f t="shared" si="86"/>
        <v>0.33400698751926533</v>
      </c>
      <c r="D625" s="193">
        <f t="shared" si="86"/>
        <v>0.30397215521283255</v>
      </c>
      <c r="E625" s="194">
        <f t="shared" si="86"/>
        <v>0.20083094376340418</v>
      </c>
      <c r="F625" s="193">
        <f t="shared" si="86"/>
        <v>-0.13270119775529476</v>
      </c>
      <c r="G625" s="194">
        <f t="shared" si="86"/>
        <v>-0.45794296555911906</v>
      </c>
      <c r="H625" s="193">
        <f t="shared" si="86"/>
        <v>-0.28138065099578108</v>
      </c>
      <c r="I625" s="194">
        <f t="shared" si="86"/>
        <v>-0.21095190027290622</v>
      </c>
      <c r="J625" s="85">
        <f t="shared" si="86"/>
        <v>-2.6838001633476737E-2</v>
      </c>
      <c r="K625" s="86">
        <f t="shared" si="86"/>
        <v>-6.3403247742571056E-2</v>
      </c>
      <c r="L625" s="85">
        <f t="shared" si="86"/>
        <v>-9.8887662298848475E-2</v>
      </c>
      <c r="M625" s="86">
        <f t="shared" si="86"/>
        <v>-4.4064008211164025E-2</v>
      </c>
      <c r="N625" s="87">
        <f>AVERAGE(N620:N624)</f>
        <v>-6.4841082814072803E-2</v>
      </c>
      <c r="O625" s="42"/>
      <c r="P625" s="82" t="s">
        <v>108</v>
      </c>
    </row>
    <row r="626" spans="1:16">
      <c r="B626" s="234" t="s">
        <v>109</v>
      </c>
      <c r="C626" s="235"/>
      <c r="D626" s="235"/>
      <c r="E626" s="235"/>
      <c r="F626" s="235"/>
      <c r="G626" s="235"/>
      <c r="H626" s="235"/>
      <c r="I626" s="235"/>
      <c r="J626" s="235"/>
      <c r="K626" s="235"/>
      <c r="L626" s="235"/>
      <c r="M626" s="235"/>
      <c r="N626" s="236"/>
      <c r="O626" s="34"/>
      <c r="P626" s="172"/>
    </row>
    <row r="627" spans="1:16" s="3" customFormat="1" ht="14.25">
      <c r="B627" s="88"/>
      <c r="C627" s="89">
        <f>+B$601+B627</f>
        <v>6.3</v>
      </c>
      <c r="D627" s="89">
        <f t="shared" ref="D627:N627" si="87">+C$601+C627</f>
        <v>17.600000000000001</v>
      </c>
      <c r="E627" s="89">
        <f t="shared" si="87"/>
        <v>30.520000000000003</v>
      </c>
      <c r="F627" s="89">
        <f t="shared" si="87"/>
        <v>38.950000000000003</v>
      </c>
      <c r="G627" s="89">
        <f t="shared" si="87"/>
        <v>49.85</v>
      </c>
      <c r="H627" s="89">
        <f t="shared" si="87"/>
        <v>62</v>
      </c>
      <c r="I627" s="89">
        <f t="shared" si="87"/>
        <v>74</v>
      </c>
      <c r="J627" s="89">
        <f t="shared" si="87"/>
        <v>86.99</v>
      </c>
      <c r="K627" s="89">
        <f t="shared" si="87"/>
        <v>97.07</v>
      </c>
      <c r="L627" s="89">
        <f t="shared" si="87"/>
        <v>104.14999999999999</v>
      </c>
      <c r="M627" s="89">
        <f t="shared" si="87"/>
        <v>111.22999999999999</v>
      </c>
      <c r="N627" s="90">
        <f t="shared" si="87"/>
        <v>118.57</v>
      </c>
      <c r="O627" s="42"/>
      <c r="P627" s="52" t="s">
        <v>110</v>
      </c>
    </row>
    <row r="628" spans="1:16" s="3" customFormat="1" ht="14.25">
      <c r="B628" s="91">
        <f>+B$611+B627</f>
        <v>88.27</v>
      </c>
      <c r="C628" s="92">
        <f t="shared" ref="C628:N628" si="88">+C$611+C627</f>
        <v>90.84</v>
      </c>
      <c r="D628" s="92">
        <f t="shared" si="88"/>
        <v>105.27000000000001</v>
      </c>
      <c r="E628" s="92">
        <f t="shared" si="88"/>
        <v>139.92000000000002</v>
      </c>
      <c r="F628" s="92">
        <f t="shared" si="88"/>
        <v>226.13</v>
      </c>
      <c r="G628" s="92">
        <f t="shared" si="88"/>
        <v>296.66000000000003</v>
      </c>
      <c r="H628" s="92">
        <f t="shared" si="88"/>
        <v>283.88</v>
      </c>
      <c r="I628" s="92">
        <f t="shared" si="88"/>
        <v>291.91999999999996</v>
      </c>
      <c r="J628" s="92">
        <f t="shared" si="88"/>
        <v>248.40999999999997</v>
      </c>
      <c r="K628" s="92">
        <f t="shared" si="88"/>
        <v>275.43</v>
      </c>
      <c r="L628" s="92">
        <f t="shared" si="88"/>
        <v>297.52999999999997</v>
      </c>
      <c r="M628" s="92">
        <f t="shared" si="88"/>
        <v>317.31</v>
      </c>
      <c r="N628" s="93">
        <f t="shared" si="88"/>
        <v>291.07</v>
      </c>
      <c r="O628" s="42"/>
      <c r="P628" s="52" t="s">
        <v>111</v>
      </c>
    </row>
    <row r="629" spans="1:16" s="3" customFormat="1" ht="14.25">
      <c r="B629" s="120"/>
      <c r="I629" s="94"/>
      <c r="J629" s="94"/>
      <c r="K629" s="94"/>
      <c r="L629" s="94"/>
      <c r="M629" s="94"/>
      <c r="N629" s="95">
        <f>+N628/B628-1</f>
        <v>2.2974963181148751</v>
      </c>
      <c r="O629" s="42"/>
      <c r="P629" s="96" t="s">
        <v>112</v>
      </c>
    </row>
    <row r="630" spans="1:16" s="103" customFormat="1" ht="14.25">
      <c r="A630" s="97"/>
      <c r="B630" s="98"/>
      <c r="C630" s="99">
        <f>RATE(C$324-$B$324,,-$B628,C628)</f>
        <v>2.9115214682224985E-2</v>
      </c>
      <c r="D630" s="99">
        <f t="shared" ref="D630:N630" si="89">RATE(D$324-$B$324,,-$B628,D628)</f>
        <v>9.2058109369826141E-2</v>
      </c>
      <c r="E630" s="99">
        <f t="shared" si="89"/>
        <v>0.165974063742995</v>
      </c>
      <c r="F630" s="99">
        <f t="shared" si="89"/>
        <v>0.26513323282614731</v>
      </c>
      <c r="G630" s="99">
        <f t="shared" si="89"/>
        <v>0.27435132007187196</v>
      </c>
      <c r="H630" s="99">
        <f t="shared" si="89"/>
        <v>0.21493658956297443</v>
      </c>
      <c r="I630" s="99">
        <f t="shared" si="89"/>
        <v>0.18633473457621372</v>
      </c>
      <c r="J630" s="99">
        <f t="shared" si="89"/>
        <v>0.13807135799915768</v>
      </c>
      <c r="K630" s="99">
        <f t="shared" si="89"/>
        <v>0.13477798486795828</v>
      </c>
      <c r="L630" s="99">
        <f t="shared" si="89"/>
        <v>0.12920232471238302</v>
      </c>
      <c r="M630" s="99">
        <f t="shared" si="89"/>
        <v>0.12335109258914606</v>
      </c>
      <c r="N630" s="100">
        <f t="shared" si="89"/>
        <v>0.10454147130236698</v>
      </c>
      <c r="O630" s="101"/>
      <c r="P630" s="102" t="s">
        <v>113</v>
      </c>
    </row>
    <row r="631" spans="1:16" s="3" customFormat="1" ht="14.25">
      <c r="B631" s="88"/>
      <c r="C631" s="89"/>
      <c r="D631" s="89">
        <f t="shared" ref="D631:N631" si="90">+C$601+C631</f>
        <v>11.3</v>
      </c>
      <c r="E631" s="89">
        <f t="shared" si="90"/>
        <v>24.22</v>
      </c>
      <c r="F631" s="89">
        <f t="shared" si="90"/>
        <v>32.65</v>
      </c>
      <c r="G631" s="89">
        <f t="shared" si="90"/>
        <v>43.55</v>
      </c>
      <c r="H631" s="89">
        <f t="shared" si="90"/>
        <v>55.699999999999996</v>
      </c>
      <c r="I631" s="89">
        <f t="shared" si="90"/>
        <v>67.699999999999989</v>
      </c>
      <c r="J631" s="89">
        <f t="shared" si="90"/>
        <v>80.689999999999984</v>
      </c>
      <c r="K631" s="89">
        <f t="shared" si="90"/>
        <v>90.769999999999982</v>
      </c>
      <c r="L631" s="89">
        <f t="shared" si="90"/>
        <v>97.84999999999998</v>
      </c>
      <c r="M631" s="89">
        <f t="shared" si="90"/>
        <v>104.92999999999998</v>
      </c>
      <c r="N631" s="90">
        <f t="shared" si="90"/>
        <v>112.26999999999998</v>
      </c>
      <c r="O631" s="42"/>
      <c r="P631" s="52" t="s">
        <v>110</v>
      </c>
    </row>
    <row r="632" spans="1:16" s="3" customFormat="1" ht="14.25">
      <c r="B632" s="91"/>
      <c r="C632" s="92">
        <f t="shared" ref="C632:N632" si="91">+C$611+C631</f>
        <v>84.54</v>
      </c>
      <c r="D632" s="92">
        <f t="shared" si="91"/>
        <v>98.97</v>
      </c>
      <c r="E632" s="92">
        <f t="shared" si="91"/>
        <v>133.62</v>
      </c>
      <c r="F632" s="92">
        <f t="shared" si="91"/>
        <v>219.83</v>
      </c>
      <c r="G632" s="92">
        <f t="shared" si="91"/>
        <v>290.36</v>
      </c>
      <c r="H632" s="92">
        <f t="shared" si="91"/>
        <v>277.58</v>
      </c>
      <c r="I632" s="92">
        <f t="shared" si="91"/>
        <v>285.62</v>
      </c>
      <c r="J632" s="92">
        <f t="shared" si="91"/>
        <v>242.10999999999996</v>
      </c>
      <c r="K632" s="92">
        <f t="shared" si="91"/>
        <v>269.13</v>
      </c>
      <c r="L632" s="92">
        <f t="shared" si="91"/>
        <v>291.22999999999996</v>
      </c>
      <c r="M632" s="92">
        <f t="shared" si="91"/>
        <v>311.01</v>
      </c>
      <c r="N632" s="93">
        <f t="shared" si="91"/>
        <v>284.77</v>
      </c>
      <c r="O632" s="42"/>
      <c r="P632" s="52" t="s">
        <v>111</v>
      </c>
    </row>
    <row r="633" spans="1:16" s="3" customFormat="1" ht="14.25">
      <c r="B633" s="120"/>
      <c r="I633" s="94"/>
      <c r="J633" s="94"/>
      <c r="K633" s="94"/>
      <c r="L633" s="94"/>
      <c r="M633" s="94"/>
      <c r="N633" s="95">
        <f>+N632/C632-1</f>
        <v>2.3684646321268032</v>
      </c>
      <c r="O633" s="42"/>
      <c r="P633" s="96" t="s">
        <v>112</v>
      </c>
    </row>
    <row r="634" spans="1:16" s="103" customFormat="1" ht="14.25">
      <c r="A634" s="97"/>
      <c r="B634" s="98"/>
      <c r="C634" s="99"/>
      <c r="D634" s="99">
        <f>RATE(D$324-$C$324,,-$C632,D632)</f>
        <v>0.17068843151171029</v>
      </c>
      <c r="E634" s="99">
        <f t="shared" ref="E634:N634" si="92">RATE(E$324-$C$324,,-$C632,E632)</f>
        <v>0.25720069364528925</v>
      </c>
      <c r="F634" s="99">
        <f t="shared" si="92"/>
        <v>0.37512308261911487</v>
      </c>
      <c r="G634" s="99">
        <f t="shared" si="92"/>
        <v>0.36134636501114537</v>
      </c>
      <c r="H634" s="99">
        <f t="shared" si="92"/>
        <v>0.26842614614844534</v>
      </c>
      <c r="I634" s="99">
        <f t="shared" si="92"/>
        <v>0.2249576150995517</v>
      </c>
      <c r="J634" s="99">
        <f t="shared" si="92"/>
        <v>0.16219403105342409</v>
      </c>
      <c r="K634" s="99">
        <f t="shared" si="92"/>
        <v>0.15574622475039093</v>
      </c>
      <c r="L634" s="99">
        <f t="shared" si="92"/>
        <v>0.14732375387484123</v>
      </c>
      <c r="M634" s="99">
        <f t="shared" si="92"/>
        <v>0.13912454805485985</v>
      </c>
      <c r="N634" s="100">
        <f t="shared" si="92"/>
        <v>0.11673046192115638</v>
      </c>
      <c r="O634" s="101"/>
      <c r="P634" s="102" t="s">
        <v>113</v>
      </c>
    </row>
    <row r="635" spans="1:16" s="3" customFormat="1" ht="14.25">
      <c r="B635" s="88"/>
      <c r="C635" s="89"/>
      <c r="D635" s="89"/>
      <c r="E635" s="89">
        <f t="shared" ref="E635:N635" si="93">+D$601+D635</f>
        <v>12.92</v>
      </c>
      <c r="F635" s="89">
        <f t="shared" si="93"/>
        <v>21.35</v>
      </c>
      <c r="G635" s="89">
        <f t="shared" si="93"/>
        <v>32.25</v>
      </c>
      <c r="H635" s="89">
        <f t="shared" si="93"/>
        <v>44.4</v>
      </c>
      <c r="I635" s="89">
        <f t="shared" si="93"/>
        <v>56.4</v>
      </c>
      <c r="J635" s="89">
        <f t="shared" si="93"/>
        <v>69.39</v>
      </c>
      <c r="K635" s="89">
        <f t="shared" si="93"/>
        <v>79.47</v>
      </c>
      <c r="L635" s="89">
        <f t="shared" si="93"/>
        <v>86.55</v>
      </c>
      <c r="M635" s="89">
        <f t="shared" si="93"/>
        <v>93.63</v>
      </c>
      <c r="N635" s="90">
        <f t="shared" si="93"/>
        <v>100.97</v>
      </c>
      <c r="O635" s="42"/>
      <c r="P635" s="52" t="s">
        <v>110</v>
      </c>
    </row>
    <row r="636" spans="1:16" s="3" customFormat="1" ht="14.25">
      <c r="B636" s="91"/>
      <c r="C636" s="92"/>
      <c r="D636" s="92">
        <f t="shared" ref="D636:N636" si="94">+D$611+D635</f>
        <v>87.67</v>
      </c>
      <c r="E636" s="92">
        <f t="shared" si="94"/>
        <v>122.32000000000001</v>
      </c>
      <c r="F636" s="92">
        <f t="shared" si="94"/>
        <v>208.53</v>
      </c>
      <c r="G636" s="92">
        <f t="shared" si="94"/>
        <v>279.06</v>
      </c>
      <c r="H636" s="92">
        <f t="shared" si="94"/>
        <v>266.27999999999997</v>
      </c>
      <c r="I636" s="92">
        <f t="shared" si="94"/>
        <v>274.32</v>
      </c>
      <c r="J636" s="92">
        <f t="shared" si="94"/>
        <v>230.81</v>
      </c>
      <c r="K636" s="92">
        <f t="shared" si="94"/>
        <v>257.83000000000004</v>
      </c>
      <c r="L636" s="92">
        <f t="shared" si="94"/>
        <v>279.93</v>
      </c>
      <c r="M636" s="92">
        <f t="shared" si="94"/>
        <v>299.71000000000004</v>
      </c>
      <c r="N636" s="93">
        <f t="shared" si="94"/>
        <v>273.47000000000003</v>
      </c>
      <c r="O636" s="42"/>
      <c r="P636" s="52" t="s">
        <v>111</v>
      </c>
    </row>
    <row r="637" spans="1:16" s="3" customFormat="1" ht="14.25">
      <c r="B637" s="120"/>
      <c r="I637" s="94"/>
      <c r="J637" s="94"/>
      <c r="K637" s="94"/>
      <c r="L637" s="94"/>
      <c r="M637" s="94"/>
      <c r="N637" s="95">
        <f>+N636/D636-1</f>
        <v>2.1193110528116805</v>
      </c>
      <c r="O637" s="42"/>
      <c r="P637" s="96" t="s">
        <v>112</v>
      </c>
    </row>
    <row r="638" spans="1:16" s="103" customFormat="1" ht="14.25">
      <c r="A638" s="97"/>
      <c r="B638" s="98"/>
      <c r="C638" s="99"/>
      <c r="D638" s="99"/>
      <c r="E638" s="99">
        <f>RATE(E$324-$D$324,,-$D636,E636)</f>
        <v>0.39523212045169404</v>
      </c>
      <c r="F638" s="99">
        <f t="shared" ref="F638:N638" si="95">RATE(F$324-$D$324,,-$D636,F636)</f>
        <v>0.54226416714641645</v>
      </c>
      <c r="G638" s="99">
        <f t="shared" si="95"/>
        <v>0.47100967038856439</v>
      </c>
      <c r="H638" s="99">
        <f t="shared" si="95"/>
        <v>0.32014576070730522</v>
      </c>
      <c r="I638" s="99">
        <f t="shared" si="95"/>
        <v>0.25626509479396997</v>
      </c>
      <c r="J638" s="99">
        <f t="shared" si="95"/>
        <v>0.1750795521657865</v>
      </c>
      <c r="K638" s="99">
        <f t="shared" si="95"/>
        <v>0.16661098943224675</v>
      </c>
      <c r="L638" s="99">
        <f t="shared" si="95"/>
        <v>0.15617827534826234</v>
      </c>
      <c r="M638" s="99">
        <f t="shared" si="95"/>
        <v>0.14634856563513357</v>
      </c>
      <c r="N638" s="100">
        <f t="shared" si="95"/>
        <v>0.12048453927318745</v>
      </c>
      <c r="O638" s="101"/>
      <c r="P638" s="102" t="s">
        <v>113</v>
      </c>
    </row>
    <row r="639" spans="1:16" s="3" customFormat="1" ht="14.25">
      <c r="B639" s="88"/>
      <c r="C639" s="89"/>
      <c r="D639" s="89"/>
      <c r="E639" s="89"/>
      <c r="F639" s="89">
        <f t="shared" ref="F639:N639" si="96">+E$601+E639</f>
        <v>8.43</v>
      </c>
      <c r="G639" s="89">
        <f t="shared" si="96"/>
        <v>19.329999999999998</v>
      </c>
      <c r="H639" s="89">
        <f t="shared" si="96"/>
        <v>31.479999999999997</v>
      </c>
      <c r="I639" s="89">
        <f t="shared" si="96"/>
        <v>43.48</v>
      </c>
      <c r="J639" s="89">
        <f t="shared" si="96"/>
        <v>56.47</v>
      </c>
      <c r="K639" s="89">
        <f t="shared" si="96"/>
        <v>66.55</v>
      </c>
      <c r="L639" s="89">
        <f t="shared" si="96"/>
        <v>73.63</v>
      </c>
      <c r="M639" s="89">
        <f t="shared" si="96"/>
        <v>80.709999999999994</v>
      </c>
      <c r="N639" s="90">
        <f t="shared" si="96"/>
        <v>88.05</v>
      </c>
      <c r="O639" s="42"/>
      <c r="P639" s="52" t="s">
        <v>110</v>
      </c>
    </row>
    <row r="640" spans="1:16" s="3" customFormat="1" ht="14.25">
      <c r="B640" s="91"/>
      <c r="C640" s="92"/>
      <c r="D640" s="92"/>
      <c r="E640" s="92">
        <f t="shared" ref="E640:N640" si="97">+E$611+E639</f>
        <v>109.4</v>
      </c>
      <c r="F640" s="92">
        <f t="shared" si="97"/>
        <v>195.61</v>
      </c>
      <c r="G640" s="92">
        <f t="shared" si="97"/>
        <v>266.14</v>
      </c>
      <c r="H640" s="92">
        <f t="shared" si="97"/>
        <v>253.35999999999999</v>
      </c>
      <c r="I640" s="92">
        <f t="shared" si="97"/>
        <v>261.39999999999998</v>
      </c>
      <c r="J640" s="92">
        <f t="shared" si="97"/>
        <v>217.89</v>
      </c>
      <c r="K640" s="92">
        <f t="shared" si="97"/>
        <v>244.91000000000003</v>
      </c>
      <c r="L640" s="92">
        <f t="shared" si="97"/>
        <v>267.01</v>
      </c>
      <c r="M640" s="92">
        <f t="shared" si="97"/>
        <v>286.79000000000002</v>
      </c>
      <c r="N640" s="93">
        <f t="shared" si="97"/>
        <v>260.55</v>
      </c>
      <c r="O640" s="42"/>
      <c r="P640" s="52" t="s">
        <v>111</v>
      </c>
    </row>
    <row r="641" spans="1:16" s="3" customFormat="1" ht="14.25">
      <c r="B641" s="120"/>
      <c r="I641" s="94"/>
      <c r="J641" s="94"/>
      <c r="K641" s="94"/>
      <c r="L641" s="94"/>
      <c r="M641" s="94"/>
      <c r="N641" s="95">
        <f>+N640/E640-1</f>
        <v>1.3816270566727606</v>
      </c>
      <c r="O641" s="42"/>
      <c r="P641" s="96" t="s">
        <v>112</v>
      </c>
    </row>
    <row r="642" spans="1:16" s="103" customFormat="1" ht="14.25">
      <c r="A642" s="97"/>
      <c r="B642" s="98"/>
      <c r="C642" s="99"/>
      <c r="D642" s="99"/>
      <c r="E642" s="99"/>
      <c r="F642" s="99">
        <f>RATE(F$324-$E$324,,-$E640,F640)</f>
        <v>0.78802559414990858</v>
      </c>
      <c r="G642" s="99">
        <f t="shared" ref="G642:N642" si="98">RATE(G$324-$E$324,,-$E640,G640)</f>
        <v>0.55971918908876006</v>
      </c>
      <c r="H642" s="99">
        <f t="shared" si="98"/>
        <v>0.3230418325295708</v>
      </c>
      <c r="I642" s="99">
        <f t="shared" si="98"/>
        <v>0.24328892575715672</v>
      </c>
      <c r="J642" s="99">
        <f t="shared" si="98"/>
        <v>0.14774126280067904</v>
      </c>
      <c r="K642" s="99">
        <f t="shared" si="98"/>
        <v>0.14375112096777448</v>
      </c>
      <c r="L642" s="99">
        <f t="shared" si="98"/>
        <v>0.13594839087500499</v>
      </c>
      <c r="M642" s="99">
        <f t="shared" si="98"/>
        <v>0.12802398802376719</v>
      </c>
      <c r="N642" s="100">
        <f t="shared" si="98"/>
        <v>0.10122195603831181</v>
      </c>
      <c r="O642" s="101"/>
      <c r="P642" s="102" t="s">
        <v>113</v>
      </c>
    </row>
    <row r="643" spans="1:16" s="3" customFormat="1" ht="14.25">
      <c r="B643" s="88"/>
      <c r="C643" s="89"/>
      <c r="D643" s="89"/>
      <c r="E643" s="89"/>
      <c r="F643" s="89"/>
      <c r="G643" s="89">
        <f t="shared" ref="G643:N643" si="99">+F$601+F643</f>
        <v>10.9</v>
      </c>
      <c r="H643" s="89">
        <f t="shared" si="99"/>
        <v>23.05</v>
      </c>
      <c r="I643" s="89">
        <f t="shared" si="99"/>
        <v>35.049999999999997</v>
      </c>
      <c r="J643" s="89">
        <f t="shared" si="99"/>
        <v>48.04</v>
      </c>
      <c r="K643" s="89">
        <f t="shared" si="99"/>
        <v>58.12</v>
      </c>
      <c r="L643" s="89">
        <f t="shared" si="99"/>
        <v>65.2</v>
      </c>
      <c r="M643" s="89">
        <f t="shared" si="99"/>
        <v>72.28</v>
      </c>
      <c r="N643" s="90">
        <f t="shared" si="99"/>
        <v>79.62</v>
      </c>
      <c r="O643" s="42"/>
      <c r="P643" s="52" t="s">
        <v>110</v>
      </c>
    </row>
    <row r="644" spans="1:16" s="3" customFormat="1" ht="14.25">
      <c r="B644" s="91"/>
      <c r="C644" s="92"/>
      <c r="D644" s="92"/>
      <c r="E644" s="92"/>
      <c r="F644" s="92">
        <f t="shared" ref="F644:N644" si="100">+F$611+F643</f>
        <v>187.18</v>
      </c>
      <c r="G644" s="92">
        <f t="shared" si="100"/>
        <v>257.70999999999998</v>
      </c>
      <c r="H644" s="92">
        <f t="shared" si="100"/>
        <v>244.93</v>
      </c>
      <c r="I644" s="92">
        <f t="shared" si="100"/>
        <v>252.96999999999997</v>
      </c>
      <c r="J644" s="92">
        <f t="shared" si="100"/>
        <v>209.45999999999998</v>
      </c>
      <c r="K644" s="92">
        <f t="shared" si="100"/>
        <v>236.48000000000002</v>
      </c>
      <c r="L644" s="92">
        <f t="shared" si="100"/>
        <v>258.58</v>
      </c>
      <c r="M644" s="92">
        <f t="shared" si="100"/>
        <v>278.36</v>
      </c>
      <c r="N644" s="93">
        <f t="shared" si="100"/>
        <v>252.12</v>
      </c>
      <c r="O644" s="42"/>
      <c r="P644" s="52" t="s">
        <v>111</v>
      </c>
    </row>
    <row r="645" spans="1:16" s="3" customFormat="1" ht="14.25">
      <c r="B645" s="120"/>
      <c r="I645" s="94"/>
      <c r="J645" s="94"/>
      <c r="K645" s="94"/>
      <c r="L645" s="94"/>
      <c r="M645" s="94"/>
      <c r="N645" s="95">
        <f>+N644/F644-1</f>
        <v>0.34693877551020402</v>
      </c>
      <c r="O645" s="42"/>
      <c r="P645" s="96" t="s">
        <v>112</v>
      </c>
    </row>
    <row r="646" spans="1:16" s="103" customFormat="1" ht="14.25">
      <c r="A646" s="97"/>
      <c r="B646" s="98"/>
      <c r="C646" s="99"/>
      <c r="D646" s="99"/>
      <c r="E646" s="99"/>
      <c r="F646" s="99"/>
      <c r="G646" s="99">
        <f>RATE(G$324-$F$324,,-$F644,G644)</f>
        <v>0.3768030772518432</v>
      </c>
      <c r="H646" s="99">
        <f t="shared" ref="H646:N646" si="101">RATE(H$324-$F$324,,-$F644,H644)</f>
        <v>0.14390845437131702</v>
      </c>
      <c r="I646" s="99">
        <f t="shared" si="101"/>
        <v>0.10561314263965818</v>
      </c>
      <c r="J646" s="99">
        <f t="shared" si="101"/>
        <v>2.8514488883066631E-2</v>
      </c>
      <c r="K646" s="99">
        <f t="shared" si="101"/>
        <v>4.7869005575160002E-2</v>
      </c>
      <c r="L646" s="99">
        <f t="shared" si="101"/>
        <v>5.5332342437947359E-2</v>
      </c>
      <c r="M646" s="99">
        <f t="shared" si="101"/>
        <v>5.8329873120112542E-2</v>
      </c>
      <c r="N646" s="100">
        <f t="shared" si="101"/>
        <v>3.7930996827782941E-2</v>
      </c>
      <c r="O646" s="101"/>
      <c r="P646" s="102" t="s">
        <v>113</v>
      </c>
    </row>
    <row r="647" spans="1:16" s="3" customFormat="1" ht="14.25">
      <c r="B647" s="88"/>
      <c r="C647" s="89"/>
      <c r="D647" s="89"/>
      <c r="E647" s="89"/>
      <c r="F647" s="89"/>
      <c r="G647" s="89"/>
      <c r="H647" s="89">
        <f t="shared" ref="H647:N647" si="102">+G$601+G647</f>
        <v>12.15</v>
      </c>
      <c r="I647" s="89">
        <f t="shared" si="102"/>
        <v>24.15</v>
      </c>
      <c r="J647" s="89">
        <f t="shared" si="102"/>
        <v>37.14</v>
      </c>
      <c r="K647" s="89">
        <f t="shared" si="102"/>
        <v>47.22</v>
      </c>
      <c r="L647" s="89">
        <f t="shared" si="102"/>
        <v>54.3</v>
      </c>
      <c r="M647" s="89">
        <f t="shared" si="102"/>
        <v>61.379999999999995</v>
      </c>
      <c r="N647" s="90">
        <f t="shared" si="102"/>
        <v>68.72</v>
      </c>
      <c r="O647" s="42"/>
      <c r="P647" s="52" t="s">
        <v>110</v>
      </c>
    </row>
    <row r="648" spans="1:16" s="3" customFormat="1" ht="14.25">
      <c r="B648" s="91"/>
      <c r="C648" s="92"/>
      <c r="D648" s="92"/>
      <c r="E648" s="92"/>
      <c r="F648" s="92"/>
      <c r="G648" s="92">
        <f t="shared" ref="G648:N648" si="103">+G$611+G647</f>
        <v>246.81</v>
      </c>
      <c r="H648" s="92">
        <f t="shared" si="103"/>
        <v>234.03</v>
      </c>
      <c r="I648" s="92">
        <f t="shared" si="103"/>
        <v>242.07</v>
      </c>
      <c r="J648" s="92">
        <f t="shared" si="103"/>
        <v>198.56</v>
      </c>
      <c r="K648" s="92">
        <f t="shared" si="103"/>
        <v>225.58</v>
      </c>
      <c r="L648" s="92">
        <f t="shared" si="103"/>
        <v>247.68</v>
      </c>
      <c r="M648" s="92">
        <f t="shared" si="103"/>
        <v>267.46000000000004</v>
      </c>
      <c r="N648" s="93">
        <f t="shared" si="103"/>
        <v>241.22</v>
      </c>
      <c r="O648" s="42"/>
      <c r="P648" s="52" t="s">
        <v>111</v>
      </c>
    </row>
    <row r="649" spans="1:16" s="3" customFormat="1" ht="14.25">
      <c r="B649" s="120"/>
      <c r="I649" s="94"/>
      <c r="J649" s="94"/>
      <c r="K649" s="94"/>
      <c r="L649" s="94"/>
      <c r="M649" s="94"/>
      <c r="N649" s="95">
        <f>+N648/G648-1</f>
        <v>-2.2649001256026868E-2</v>
      </c>
      <c r="O649" s="42"/>
      <c r="P649" s="96" t="s">
        <v>112</v>
      </c>
    </row>
    <row r="650" spans="1:16" s="103" customFormat="1" ht="14.25">
      <c r="A650" s="97"/>
      <c r="B650" s="98"/>
      <c r="C650" s="99"/>
      <c r="D650" s="99"/>
      <c r="E650" s="99"/>
      <c r="F650" s="99"/>
      <c r="G650" s="99"/>
      <c r="H650" s="99">
        <f>RATE(H$324-$G$324,,-$G648,H648)</f>
        <v>-5.1780722012884459E-2</v>
      </c>
      <c r="I650" s="99">
        <f t="shared" ref="I650:N650" si="104">RATE(I$324-$G$324,,-$G648,I648)</f>
        <v>-9.6490806391961604E-3</v>
      </c>
      <c r="J650" s="99">
        <f t="shared" si="104"/>
        <v>-6.994277530482422E-2</v>
      </c>
      <c r="K650" s="99">
        <f t="shared" si="104"/>
        <v>-2.223506114944878E-2</v>
      </c>
      <c r="L650" s="99">
        <f t="shared" si="104"/>
        <v>7.0400380491647888E-4</v>
      </c>
      <c r="M650" s="99">
        <f t="shared" si="104"/>
        <v>1.3481941471974769E-2</v>
      </c>
      <c r="N650" s="100">
        <f t="shared" si="104"/>
        <v>-3.2674259775544055E-3</v>
      </c>
      <c r="O650" s="101"/>
      <c r="P650" s="102" t="s">
        <v>113</v>
      </c>
    </row>
    <row r="651" spans="1:16" s="3" customFormat="1" ht="14.25">
      <c r="B651" s="88"/>
      <c r="C651" s="89"/>
      <c r="D651" s="89"/>
      <c r="E651" s="89"/>
      <c r="F651" s="89"/>
      <c r="G651" s="89"/>
      <c r="H651" s="89"/>
      <c r="I651" s="89">
        <f t="shared" ref="I651:N651" si="105">+H$601+H651</f>
        <v>12</v>
      </c>
      <c r="J651" s="89">
        <f t="shared" si="105"/>
        <v>24.990000000000002</v>
      </c>
      <c r="K651" s="89">
        <f t="shared" si="105"/>
        <v>35.07</v>
      </c>
      <c r="L651" s="89">
        <f t="shared" si="105"/>
        <v>42.15</v>
      </c>
      <c r="M651" s="89">
        <f t="shared" si="105"/>
        <v>49.23</v>
      </c>
      <c r="N651" s="90">
        <f t="shared" si="105"/>
        <v>56.569999999999993</v>
      </c>
      <c r="O651" s="42"/>
      <c r="P651" s="52" t="s">
        <v>110</v>
      </c>
    </row>
    <row r="652" spans="1:16" s="3" customFormat="1" ht="14.25">
      <c r="B652" s="91"/>
      <c r="C652" s="92"/>
      <c r="D652" s="92"/>
      <c r="E652" s="92"/>
      <c r="F652" s="92"/>
      <c r="G652" s="92"/>
      <c r="H652" s="92">
        <f t="shared" ref="H652:N652" si="106">+H$611+H651</f>
        <v>221.88</v>
      </c>
      <c r="I652" s="92">
        <f t="shared" si="106"/>
        <v>229.92</v>
      </c>
      <c r="J652" s="92">
        <f t="shared" si="106"/>
        <v>186.41</v>
      </c>
      <c r="K652" s="92">
        <f t="shared" si="106"/>
        <v>213.43</v>
      </c>
      <c r="L652" s="92">
        <f t="shared" si="106"/>
        <v>235.53</v>
      </c>
      <c r="M652" s="92">
        <f t="shared" si="106"/>
        <v>255.31</v>
      </c>
      <c r="N652" s="93">
        <f t="shared" si="106"/>
        <v>229.07</v>
      </c>
      <c r="O652" s="42"/>
      <c r="P652" s="52" t="s">
        <v>111</v>
      </c>
    </row>
    <row r="653" spans="1:16" s="3" customFormat="1" ht="14.25">
      <c r="B653" s="120"/>
      <c r="I653" s="94"/>
      <c r="J653" s="94"/>
      <c r="K653" s="94"/>
      <c r="L653" s="94"/>
      <c r="M653" s="94"/>
      <c r="N653" s="95">
        <f>+N652/H652-1</f>
        <v>3.24049035514693E-2</v>
      </c>
      <c r="O653" s="42"/>
      <c r="P653" s="96" t="s">
        <v>112</v>
      </c>
    </row>
    <row r="654" spans="1:16" s="103" customFormat="1" ht="14.25">
      <c r="A654" s="97"/>
      <c r="B654" s="98"/>
      <c r="C654" s="99"/>
      <c r="D654" s="99"/>
      <c r="E654" s="99"/>
      <c r="F654" s="99"/>
      <c r="G654" s="99"/>
      <c r="H654" s="99"/>
      <c r="I654" s="99">
        <f t="shared" ref="I654:N654" si="107">RATE(I$324-$H$324,,-$H652,I652)</f>
        <v>3.6235803136830731E-2</v>
      </c>
      <c r="J654" s="99">
        <f t="shared" si="107"/>
        <v>-8.3409135015347927E-2</v>
      </c>
      <c r="K654" s="99">
        <f t="shared" si="107"/>
        <v>-1.2859199831586843E-2</v>
      </c>
      <c r="L654" s="99">
        <f t="shared" si="107"/>
        <v>1.5037339674125717E-2</v>
      </c>
      <c r="M654" s="99">
        <f t="shared" si="107"/>
        <v>2.8465987522598473E-2</v>
      </c>
      <c r="N654" s="100">
        <f t="shared" si="107"/>
        <v>5.3293069223945052E-3</v>
      </c>
      <c r="O654" s="101"/>
      <c r="P654" s="102" t="s">
        <v>113</v>
      </c>
    </row>
    <row r="655" spans="1:16" s="3" customFormat="1" ht="14.25">
      <c r="B655" s="88"/>
      <c r="C655" s="89"/>
      <c r="D655" s="89"/>
      <c r="E655" s="89"/>
      <c r="F655" s="89"/>
      <c r="G655" s="89"/>
      <c r="H655" s="89"/>
      <c r="I655" s="89"/>
      <c r="J655" s="89">
        <f>+I$601+I655</f>
        <v>12.99</v>
      </c>
      <c r="K655" s="89">
        <f>+J$601+J655</f>
        <v>23.07</v>
      </c>
      <c r="L655" s="89">
        <f>+K$601+K655</f>
        <v>30.15</v>
      </c>
      <c r="M655" s="89">
        <f>+L$601+L655</f>
        <v>37.229999999999997</v>
      </c>
      <c r="N655" s="90">
        <f>+M$601+M655</f>
        <v>44.569999999999993</v>
      </c>
      <c r="O655" s="42"/>
      <c r="P655" s="52" t="s">
        <v>110</v>
      </c>
    </row>
    <row r="656" spans="1:16" s="3" customFormat="1" ht="14.25">
      <c r="B656" s="91"/>
      <c r="C656" s="92"/>
      <c r="D656" s="92"/>
      <c r="E656" s="92"/>
      <c r="F656" s="92"/>
      <c r="G656" s="92"/>
      <c r="H656" s="92"/>
      <c r="I656" s="92">
        <f t="shared" ref="I656:N656" si="108">+I$611+I655</f>
        <v>217.92</v>
      </c>
      <c r="J656" s="92">
        <f t="shared" si="108"/>
        <v>174.41</v>
      </c>
      <c r="K656" s="92">
        <f t="shared" si="108"/>
        <v>201.43</v>
      </c>
      <c r="L656" s="92">
        <f t="shared" si="108"/>
        <v>223.53</v>
      </c>
      <c r="M656" s="92">
        <f t="shared" si="108"/>
        <v>243.31</v>
      </c>
      <c r="N656" s="93">
        <f t="shared" si="108"/>
        <v>217.07</v>
      </c>
      <c r="O656" s="42"/>
      <c r="P656" s="52" t="s">
        <v>111</v>
      </c>
    </row>
    <row r="657" spans="1:16" s="3" customFormat="1" ht="14.25">
      <c r="B657" s="120"/>
      <c r="I657" s="94"/>
      <c r="J657" s="94"/>
      <c r="K657" s="94"/>
      <c r="L657" s="94"/>
      <c r="M657" s="94"/>
      <c r="N657" s="95">
        <f>+N656/I656-1</f>
        <v>-3.9005139500734032E-3</v>
      </c>
      <c r="O657" s="42"/>
      <c r="P657" s="96" t="s">
        <v>112</v>
      </c>
    </row>
    <row r="658" spans="1:16" s="103" customFormat="1" ht="14.25">
      <c r="A658" s="97"/>
      <c r="B658" s="98"/>
      <c r="C658" s="99"/>
      <c r="D658" s="99"/>
      <c r="E658" s="99"/>
      <c r="F658" s="99"/>
      <c r="G658" s="99"/>
      <c r="H658" s="99"/>
      <c r="I658" s="99"/>
      <c r="J658" s="99">
        <f>RATE(J$324-$I$324,,-$I656,J656)</f>
        <v>-0.19966042584434654</v>
      </c>
      <c r="K658" s="99">
        <f>RATE(K$324-$I$324,,-$I656,K656)</f>
        <v>-3.8579161153359458E-2</v>
      </c>
      <c r="L658" s="99">
        <f>RATE(L$324-$I$324,,-$I656,L656)</f>
        <v>8.5085302774295084E-3</v>
      </c>
      <c r="M658" s="99">
        <f>RATE(M$324-$I$324,,-$I656,M656)</f>
        <v>2.7935150504355081E-2</v>
      </c>
      <c r="N658" s="100">
        <f>RATE(N$324-$I$324,,-$I656,N656)</f>
        <v>-7.8132276697876499E-4</v>
      </c>
      <c r="O658" s="101"/>
      <c r="P658" s="102" t="s">
        <v>113</v>
      </c>
    </row>
    <row r="659" spans="1:16" s="3" customFormat="1" ht="14.25">
      <c r="B659" s="88"/>
      <c r="C659" s="89"/>
      <c r="D659" s="89"/>
      <c r="E659" s="89"/>
      <c r="F659" s="89"/>
      <c r="G659" s="89"/>
      <c r="H659" s="89"/>
      <c r="I659" s="89"/>
      <c r="J659" s="89"/>
      <c r="K659" s="89">
        <f>+J$601+J659</f>
        <v>10.08</v>
      </c>
      <c r="L659" s="89">
        <f>+K$601+K659</f>
        <v>17.16</v>
      </c>
      <c r="M659" s="89">
        <f>+L$601+L659</f>
        <v>24.240000000000002</v>
      </c>
      <c r="N659" s="90">
        <f>+M$601+M659</f>
        <v>31.580000000000002</v>
      </c>
      <c r="O659" s="42"/>
      <c r="P659" s="52" t="s">
        <v>110</v>
      </c>
    </row>
    <row r="660" spans="1:16" s="3" customFormat="1" ht="14.25">
      <c r="B660" s="91"/>
      <c r="C660" s="92"/>
      <c r="D660" s="92"/>
      <c r="E660" s="92"/>
      <c r="F660" s="92"/>
      <c r="G660" s="92"/>
      <c r="H660" s="92"/>
      <c r="I660" s="92"/>
      <c r="J660" s="92">
        <f>+J$611+J659</f>
        <v>161.41999999999999</v>
      </c>
      <c r="K660" s="92">
        <f>+K$611+K659</f>
        <v>188.44000000000003</v>
      </c>
      <c r="L660" s="92">
        <f>+L$611+L659</f>
        <v>210.54</v>
      </c>
      <c r="M660" s="92">
        <f>+M$611+M659</f>
        <v>230.32000000000002</v>
      </c>
      <c r="N660" s="93">
        <f>+N$611+N659</f>
        <v>204.08</v>
      </c>
      <c r="O660" s="42"/>
      <c r="P660" s="52" t="s">
        <v>111</v>
      </c>
    </row>
    <row r="661" spans="1:16" s="3" customFormat="1" ht="14.25">
      <c r="B661" s="120"/>
      <c r="I661" s="94"/>
      <c r="J661" s="94"/>
      <c r="K661" s="94"/>
      <c r="L661" s="94"/>
      <c r="M661" s="94"/>
      <c r="N661" s="95">
        <f>+N660/J660-1</f>
        <v>0.26427951926650994</v>
      </c>
      <c r="O661" s="42"/>
      <c r="P661" s="96" t="s">
        <v>112</v>
      </c>
    </row>
    <row r="662" spans="1:16" s="103" customFormat="1" ht="14.25">
      <c r="A662" s="97"/>
      <c r="B662" s="98"/>
      <c r="C662" s="99"/>
      <c r="D662" s="99"/>
      <c r="E662" s="99"/>
      <c r="F662" s="99"/>
      <c r="G662" s="99"/>
      <c r="H662" s="99"/>
      <c r="I662" s="99"/>
      <c r="J662" s="99"/>
      <c r="K662" s="99">
        <f>RATE(K$324-$J$324,,-$J660,K660)</f>
        <v>0.1673894189071988</v>
      </c>
      <c r="L662" s="99">
        <f>RATE(L$324-$J$324,,-$J660,L660)</f>
        <v>0.14205925561157054</v>
      </c>
      <c r="M662" s="99">
        <f>RATE(M$324-$J$324,,-$J660,M660)</f>
        <v>0.12579185684209429</v>
      </c>
      <c r="N662" s="100">
        <f>RATE(N$324-$J$324,,-$J660,N660)</f>
        <v>6.037816346235577E-2</v>
      </c>
      <c r="O662" s="101"/>
      <c r="P662" s="102" t="s">
        <v>113</v>
      </c>
    </row>
    <row r="663" spans="1:16" s="3" customFormat="1" ht="14.25">
      <c r="B663" s="121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>
        <f>+K$601+K663</f>
        <v>7.08</v>
      </c>
      <c r="M663" s="122">
        <f>+L$601+L663</f>
        <v>14.16</v>
      </c>
      <c r="N663" s="123">
        <f>+M$601+M663</f>
        <v>21.5</v>
      </c>
      <c r="O663" s="42"/>
      <c r="P663" s="52" t="s">
        <v>110</v>
      </c>
    </row>
    <row r="664" spans="1:16" s="3" customFormat="1" ht="14.25">
      <c r="B664" s="124"/>
      <c r="C664" s="125"/>
      <c r="D664" s="125"/>
      <c r="E664" s="125"/>
      <c r="F664" s="125"/>
      <c r="G664" s="125"/>
      <c r="H664" s="125"/>
      <c r="I664" s="125"/>
      <c r="J664" s="125"/>
      <c r="K664" s="125">
        <f>+K$611+K663</f>
        <v>178.36</v>
      </c>
      <c r="L664" s="125">
        <f>+L$611+L663</f>
        <v>200.46</v>
      </c>
      <c r="M664" s="125">
        <f>+M$611+M663</f>
        <v>220.24</v>
      </c>
      <c r="N664" s="126">
        <f>+N$611+N663</f>
        <v>194</v>
      </c>
      <c r="O664" s="42"/>
      <c r="P664" s="52" t="s">
        <v>111</v>
      </c>
    </row>
    <row r="665" spans="1:16" s="3" customFormat="1" ht="14.25">
      <c r="B665" s="120"/>
      <c r="I665" s="94"/>
      <c r="J665" s="94"/>
      <c r="K665" s="94"/>
      <c r="L665" s="94"/>
      <c r="M665" s="94"/>
      <c r="N665" s="95">
        <f>+N664/K664-1</f>
        <v>8.768782238169992E-2</v>
      </c>
      <c r="O665" s="42"/>
      <c r="P665" s="96" t="s">
        <v>112</v>
      </c>
    </row>
    <row r="666" spans="1:16" s="103" customFormat="1" ht="14.25">
      <c r="A666" s="97"/>
      <c r="B666" s="98"/>
      <c r="C666" s="99"/>
      <c r="D666" s="99"/>
      <c r="E666" s="99"/>
      <c r="F666" s="99"/>
      <c r="G666" s="99"/>
      <c r="H666" s="99"/>
      <c r="I666" s="99"/>
      <c r="J666" s="99"/>
      <c r="K666" s="99"/>
      <c r="L666" s="99">
        <f>RATE(L$324-$K$324,,-$K664,L664)</f>
        <v>0.12390670553935851</v>
      </c>
      <c r="M666" s="99">
        <f>RATE(M$324-$K$324,,-$K664,M664)</f>
        <v>0.11121825503193304</v>
      </c>
      <c r="N666" s="100">
        <f>RATE(N$324-$K$324,,-$K664,N664)</f>
        <v>2.8414257176625556E-2</v>
      </c>
      <c r="O666" s="101"/>
      <c r="P666" s="102" t="s">
        <v>113</v>
      </c>
    </row>
    <row r="667" spans="1:16" s="3" customFormat="1" ht="14.25">
      <c r="B667" s="121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>
        <f>+L$601+L667</f>
        <v>7.08</v>
      </c>
      <c r="N667" s="123">
        <f>+M$601+M667</f>
        <v>14.42</v>
      </c>
      <c r="O667" s="42"/>
      <c r="P667" s="52" t="s">
        <v>110</v>
      </c>
    </row>
    <row r="668" spans="1:16" s="3" customFormat="1" ht="14.25">
      <c r="B668" s="124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>
        <f>+L$611+L667</f>
        <v>193.38</v>
      </c>
      <c r="M668" s="125">
        <f>+M$611+M667</f>
        <v>213.16000000000003</v>
      </c>
      <c r="N668" s="126">
        <f>+N$611+N667</f>
        <v>186.92</v>
      </c>
      <c r="O668" s="42"/>
      <c r="P668" s="52" t="s">
        <v>111</v>
      </c>
    </row>
    <row r="669" spans="1:16" s="3" customFormat="1" ht="14.25">
      <c r="B669" s="120"/>
      <c r="I669" s="94"/>
      <c r="J669" s="94"/>
      <c r="K669" s="94"/>
      <c r="L669" s="94"/>
      <c r="M669" s="94"/>
      <c r="N669" s="95">
        <f>+N668/L668-1</f>
        <v>-3.3405729651463489E-2</v>
      </c>
      <c r="O669" s="42"/>
      <c r="P669" s="96" t="s">
        <v>112</v>
      </c>
    </row>
    <row r="670" spans="1:16" s="103" customFormat="1" ht="14.25">
      <c r="A670" s="97"/>
      <c r="B670" s="98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>
        <f>RATE(M$324-$L$324,,-$L668,M668)</f>
        <v>0.10228565518667919</v>
      </c>
      <c r="N670" s="100">
        <f>RATE(N$324-$L$324,,-$L668,N668)</f>
        <v>-1.6844737415022147E-2</v>
      </c>
      <c r="O670" s="101"/>
      <c r="P670" s="102" t="s">
        <v>113</v>
      </c>
    </row>
    <row r="671" spans="1:16" s="3" customFormat="1" ht="14.25">
      <c r="B671" s="121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3">
        <f>+M$601+M671</f>
        <v>7.34</v>
      </c>
      <c r="O671" s="42"/>
      <c r="P671" s="52" t="s">
        <v>110</v>
      </c>
    </row>
    <row r="672" spans="1:16" s="3" customFormat="1" ht="14.25">
      <c r="B672" s="124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>
        <f>+M$611+M671</f>
        <v>206.08</v>
      </c>
      <c r="N672" s="126">
        <f>+N$611+N671</f>
        <v>179.84</v>
      </c>
      <c r="O672" s="42"/>
      <c r="P672" s="52" t="s">
        <v>111</v>
      </c>
    </row>
    <row r="673" spans="1:16" s="3" customFormat="1" ht="14.25">
      <c r="B673" s="120"/>
      <c r="I673" s="94"/>
      <c r="J673" s="94"/>
      <c r="K673" s="94"/>
      <c r="L673" s="94"/>
      <c r="M673" s="94"/>
      <c r="N673" s="95">
        <f>+N672/M672-1</f>
        <v>-0.12732919254658392</v>
      </c>
      <c r="O673" s="42"/>
      <c r="P673" s="96" t="s">
        <v>112</v>
      </c>
    </row>
    <row r="674" spans="1:16" s="103" customFormat="1" ht="14.25">
      <c r="A674" s="97"/>
      <c r="B674" s="98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100">
        <f>RATE(N$324-$M$324,,-$M672,N672)</f>
        <v>-0.12732919254658392</v>
      </c>
      <c r="O674" s="101"/>
      <c r="P674" s="102" t="s">
        <v>113</v>
      </c>
    </row>
  </sheetData>
  <mergeCells count="55">
    <mergeCell ref="B380:N380"/>
    <mergeCell ref="B325:N325"/>
    <mergeCell ref="B326:N326"/>
    <mergeCell ref="B332:N332"/>
    <mergeCell ref="B338:N338"/>
    <mergeCell ref="B344:N344"/>
    <mergeCell ref="B350:N350"/>
    <mergeCell ref="B356:N356"/>
    <mergeCell ref="B362:N362"/>
    <mergeCell ref="B368:N368"/>
    <mergeCell ref="B374:N374"/>
    <mergeCell ref="B379:N379"/>
    <mergeCell ref="B443:N443"/>
    <mergeCell ref="B386:N386"/>
    <mergeCell ref="B392:N392"/>
    <mergeCell ref="B398:N398"/>
    <mergeCell ref="B404:N404"/>
    <mergeCell ref="B410:N410"/>
    <mergeCell ref="B416:N416"/>
    <mergeCell ref="B422:N422"/>
    <mergeCell ref="B423:N423"/>
    <mergeCell ref="B429:N429"/>
    <mergeCell ref="B435:N435"/>
    <mergeCell ref="B436:N436"/>
    <mergeCell ref="B520:N520"/>
    <mergeCell ref="B449:N449"/>
    <mergeCell ref="B455:N455"/>
    <mergeCell ref="B456:N456"/>
    <mergeCell ref="B464:N464"/>
    <mergeCell ref="B472:N472"/>
    <mergeCell ref="B473:N473"/>
    <mergeCell ref="B481:N481"/>
    <mergeCell ref="B489:N489"/>
    <mergeCell ref="B497:N497"/>
    <mergeCell ref="B504:N504"/>
    <mergeCell ref="B512:N512"/>
    <mergeCell ref="B583:N583"/>
    <mergeCell ref="B527:N527"/>
    <mergeCell ref="B534:N534"/>
    <mergeCell ref="B541:N541"/>
    <mergeCell ref="B549:N549"/>
    <mergeCell ref="B550:N550"/>
    <mergeCell ref="B556:N556"/>
    <mergeCell ref="B562:N562"/>
    <mergeCell ref="B567:N567"/>
    <mergeCell ref="B568:N568"/>
    <mergeCell ref="B573:N573"/>
    <mergeCell ref="B578:N578"/>
    <mergeCell ref="B588:N588"/>
    <mergeCell ref="B589:N589"/>
    <mergeCell ref="B593:N593"/>
    <mergeCell ref="B596:N596"/>
    <mergeCell ref="B612:N612"/>
    <mergeCell ref="B617:N617"/>
    <mergeCell ref="B626:N626"/>
  </mergeCells>
  <conditionalFormatting sqref="P482:P485 P490:P493 P521:P524 P495 P547 P474:P477 P479 P526 P542:P545 O455:P456 O324:P324 B520 B455 P503 C327:M331 C333:M337 C339:M343 C345:M349 C351:M355 C357:M361 C367:M367 C373:M373 P434 P437:P441 B561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5 B579:N582 B510:N510 B518:N518 B533:N533 B547:N547 O612 B612 O541:P541 B541 O534:P534 B534 O512:P512 B512 B495 O443:P443 B443 O435:P436 B435:B436 B429 B422:B423 B416 B410 B398 B392 B386 B378:M378 B379:B380 B374 B368 B362 B356:B360 B350:B354 B344:B348 B338:B342 B332:B336 B325:B326 B497">
    <cfRule type="cellIs" dxfId="2154" priority="927" operator="lessThan">
      <formula>0</formula>
    </cfRule>
  </conditionalFormatting>
  <conditionalFormatting sqref="O541">
    <cfRule type="cellIs" dxfId="2153" priority="922" operator="lessThan">
      <formula>0</formula>
    </cfRule>
  </conditionalFormatting>
  <conditionalFormatting sqref="B324:N324">
    <cfRule type="cellIs" dxfId="2152" priority="921" operator="lessThan">
      <formula>0</formula>
    </cfRule>
  </conditionalFormatting>
  <conditionalFormatting sqref="O472:O473">
    <cfRule type="cellIs" dxfId="2151" priority="923" operator="lessThan">
      <formula>0</formula>
    </cfRule>
  </conditionalFormatting>
  <conditionalFormatting sqref="O481 P487 P497:P503">
    <cfRule type="cellIs" dxfId="2150" priority="924" operator="lessThan">
      <formula>0</formula>
    </cfRule>
  </conditionalFormatting>
  <conditionalFormatting sqref="O489">
    <cfRule type="cellIs" dxfId="2149" priority="925" operator="lessThan">
      <formula>0</formula>
    </cfRule>
  </conditionalFormatting>
  <conditionalFormatting sqref="O520">
    <cfRule type="cellIs" dxfId="2148" priority="926" operator="lessThan">
      <formula>0</formula>
    </cfRule>
  </conditionalFormatting>
  <conditionalFormatting sqref="B324:N324">
    <cfRule type="cellIs" dxfId="2147" priority="920" operator="lessThan">
      <formula>0</formula>
    </cfRule>
  </conditionalFormatting>
  <conditionalFormatting sqref="P546">
    <cfRule type="cellIs" dxfId="2146" priority="905" operator="lessThan">
      <formula>0</formula>
    </cfRule>
  </conditionalFormatting>
  <conditionalFormatting sqref="P457:P460">
    <cfRule type="cellIs" dxfId="2145" priority="919" operator="lessThan">
      <formula>0</formula>
    </cfRule>
  </conditionalFormatting>
  <conditionalFormatting sqref="P461">
    <cfRule type="cellIs" dxfId="2144" priority="918" operator="lessThan">
      <formula>0</formula>
    </cfRule>
  </conditionalFormatting>
  <conditionalFormatting sqref="P461">
    <cfRule type="cellIs" dxfId="2143" priority="917" operator="lessThan">
      <formula>0</formula>
    </cfRule>
  </conditionalFormatting>
  <conditionalFormatting sqref="B472">
    <cfRule type="cellIs" dxfId="2142" priority="915" operator="lessThan">
      <formula>0</formula>
    </cfRule>
  </conditionalFormatting>
  <conditionalFormatting sqref="B489">
    <cfRule type="cellIs" dxfId="2141" priority="914" operator="lessThan">
      <formula>0</formula>
    </cfRule>
  </conditionalFormatting>
  <conditionalFormatting sqref="P478">
    <cfRule type="cellIs" dxfId="2140" priority="913" operator="lessThan">
      <formula>0</formula>
    </cfRule>
  </conditionalFormatting>
  <conditionalFormatting sqref="P478">
    <cfRule type="cellIs" dxfId="2139" priority="912" operator="lessThan">
      <formula>0</formula>
    </cfRule>
  </conditionalFormatting>
  <conditionalFormatting sqref="P525">
    <cfRule type="cellIs" dxfId="2138" priority="907" operator="lessThan">
      <formula>0</formula>
    </cfRule>
  </conditionalFormatting>
  <conditionalFormatting sqref="B481 B473">
    <cfRule type="cellIs" dxfId="2137" priority="916" operator="lessThan">
      <formula>0</formula>
    </cfRule>
  </conditionalFormatting>
  <conditionalFormatting sqref="P486">
    <cfRule type="cellIs" dxfId="2136" priority="910" operator="lessThan">
      <formula>0</formula>
    </cfRule>
  </conditionalFormatting>
  <conditionalFormatting sqref="P494">
    <cfRule type="cellIs" dxfId="2135" priority="909" operator="lessThan">
      <formula>0</formula>
    </cfRule>
  </conditionalFormatting>
  <conditionalFormatting sqref="P494">
    <cfRule type="cellIs" dxfId="2134" priority="908" operator="lessThan">
      <formula>0</formula>
    </cfRule>
  </conditionalFormatting>
  <conditionalFormatting sqref="O497">
    <cfRule type="cellIs" dxfId="2133" priority="896" operator="lessThan">
      <formula>0</formula>
    </cfRule>
  </conditionalFormatting>
  <conditionalFormatting sqref="P486">
    <cfRule type="cellIs" dxfId="2132" priority="911" operator="lessThan">
      <formula>0</formula>
    </cfRule>
  </conditionalFormatting>
  <conditionalFormatting sqref="P525">
    <cfRule type="cellIs" dxfId="2131" priority="906" operator="lessThan">
      <formula>0</formula>
    </cfRule>
  </conditionalFormatting>
  <conditionalFormatting sqref="O542:O545">
    <cfRule type="cellIs" dxfId="2130" priority="898" operator="lessThan">
      <formula>0</formula>
    </cfRule>
  </conditionalFormatting>
  <conditionalFormatting sqref="O521:O524">
    <cfRule type="cellIs" dxfId="2129" priority="899" operator="lessThan">
      <formula>0</formula>
    </cfRule>
  </conditionalFormatting>
  <conditionalFormatting sqref="P342">
    <cfRule type="cellIs" dxfId="2128" priority="857" operator="lessThan">
      <formula>0</formula>
    </cfRule>
  </conditionalFormatting>
  <conditionalFormatting sqref="P546">
    <cfRule type="cellIs" dxfId="2127" priority="904" operator="lessThan">
      <formula>0</formula>
    </cfRule>
  </conditionalFormatting>
  <conditionalFormatting sqref="P502">
    <cfRule type="cellIs" dxfId="2126" priority="895" operator="lessThan">
      <formula>0</formula>
    </cfRule>
  </conditionalFormatting>
  <conditionalFormatting sqref="J329:N330 K327:N328">
    <cfRule type="cellIs" dxfId="2125" priority="884" operator="lessThan">
      <formula>0</formula>
    </cfRule>
  </conditionalFormatting>
  <conditionalFormatting sqref="O474:O477">
    <cfRule type="cellIs" dxfId="2124" priority="903" operator="lessThan">
      <formula>0</formula>
    </cfRule>
  </conditionalFormatting>
  <conditionalFormatting sqref="O482:O485">
    <cfRule type="cellIs" dxfId="2123" priority="902" operator="lessThan">
      <formula>0</formula>
    </cfRule>
  </conditionalFormatting>
  <conditionalFormatting sqref="O497:O501">
    <cfRule type="cellIs" dxfId="2122" priority="901" operator="lessThan">
      <formula>0</formula>
    </cfRule>
  </conditionalFormatting>
  <conditionalFormatting sqref="O490:O493">
    <cfRule type="cellIs" dxfId="2121" priority="900" operator="lessThan">
      <formula>0</formula>
    </cfRule>
  </conditionalFormatting>
  <conditionalFormatting sqref="P502">
    <cfRule type="cellIs" dxfId="2120" priority="894" operator="lessThan">
      <formula>0</formula>
    </cfRule>
  </conditionalFormatting>
  <conditionalFormatting sqref="P330">
    <cfRule type="cellIs" dxfId="2119" priority="877" operator="lessThan">
      <formula>0</formula>
    </cfRule>
  </conditionalFormatting>
  <conditionalFormatting sqref="P498:P501 B497">
    <cfRule type="cellIs" dxfId="2118" priority="897" operator="lessThan">
      <formula>0</formula>
    </cfRule>
  </conditionalFormatting>
  <conditionalFormatting sqref="O513:O516">
    <cfRule type="cellIs" dxfId="2117" priority="889" operator="lessThan">
      <formula>0</formula>
    </cfRule>
  </conditionalFormatting>
  <conditionalFormatting sqref="P513:P516 P518">
    <cfRule type="cellIs" dxfId="2116" priority="892" operator="lessThan">
      <formula>0</formula>
    </cfRule>
  </conditionalFormatting>
  <conditionalFormatting sqref="P517">
    <cfRule type="cellIs" dxfId="2115" priority="891" operator="lessThan">
      <formula>0</formula>
    </cfRule>
  </conditionalFormatting>
  <conditionalFormatting sqref="P444:P448">
    <cfRule type="cellIs" dxfId="2114" priority="888" operator="lessThan">
      <formula>0</formula>
    </cfRule>
  </conditionalFormatting>
  <conditionalFormatting sqref="P517">
    <cfRule type="cellIs" dxfId="2113" priority="890" operator="lessThan">
      <formula>0</formula>
    </cfRule>
  </conditionalFormatting>
  <conditionalFormatting sqref="J327">
    <cfRule type="cellIs" dxfId="2112" priority="883" operator="lessThan">
      <formula>0</formula>
    </cfRule>
  </conditionalFormatting>
  <conditionalFormatting sqref="O498:O501">
    <cfRule type="cellIs" dxfId="2111" priority="893" operator="lessThan">
      <formula>0</formula>
    </cfRule>
  </conditionalFormatting>
  <conditionalFormatting sqref="O325:P326 P327:P329">
    <cfRule type="cellIs" dxfId="2110" priority="887" operator="lessThan">
      <formula>0</formula>
    </cfRule>
  </conditionalFormatting>
  <conditionalFormatting sqref="P372">
    <cfRule type="cellIs" dxfId="2109" priority="810" operator="lessThan">
      <formula>0</formula>
    </cfRule>
  </conditionalFormatting>
  <conditionalFormatting sqref="B325">
    <cfRule type="cellIs" dxfId="2108" priority="882" operator="lessThan">
      <formula>0</formula>
    </cfRule>
  </conditionalFormatting>
  <conditionalFormatting sqref="O369:O371">
    <cfRule type="cellIs" dxfId="2107" priority="814" operator="lessThan">
      <formula>0</formula>
    </cfRule>
  </conditionalFormatting>
  <conditionalFormatting sqref="P373">
    <cfRule type="cellIs" dxfId="2106" priority="812" operator="lessThan">
      <formula>0</formula>
    </cfRule>
  </conditionalFormatting>
  <conditionalFormatting sqref="O325:O326">
    <cfRule type="cellIs" dxfId="2105" priority="886" operator="lessThan">
      <formula>0</formula>
    </cfRule>
  </conditionalFormatting>
  <conditionalFormatting sqref="O327:O330">
    <cfRule type="cellIs" dxfId="2104" priority="885" operator="lessThan">
      <formula>0</formula>
    </cfRule>
  </conditionalFormatting>
  <conditionalFormatting sqref="C373:M373">
    <cfRule type="cellIs" dxfId="2103" priority="809" operator="lessThan">
      <formula>0</formula>
    </cfRule>
  </conditionalFormatting>
  <conditionalFormatting sqref="P331">
    <cfRule type="cellIs" dxfId="2102" priority="880" operator="lessThan">
      <formula>0</formula>
    </cfRule>
  </conditionalFormatting>
  <conditionalFormatting sqref="O374:P374 P375:P377">
    <cfRule type="cellIs" dxfId="2101" priority="808" operator="lessThan">
      <formula>0</formula>
    </cfRule>
  </conditionalFormatting>
  <conditionalFormatting sqref="O375:O377">
    <cfRule type="cellIs" dxfId="2100" priority="806" operator="lessThan">
      <formula>0</formula>
    </cfRule>
  </conditionalFormatting>
  <conditionalFormatting sqref="C333:J333">
    <cfRule type="cellIs" dxfId="2099" priority="871" operator="lessThan">
      <formula>0</formula>
    </cfRule>
  </conditionalFormatting>
  <conditionalFormatting sqref="H361">
    <cfRule type="cellIs" dxfId="2098" priority="771" operator="lessThan">
      <formula>0</formula>
    </cfRule>
  </conditionalFormatting>
  <conditionalFormatting sqref="P378">
    <cfRule type="cellIs" dxfId="2097" priority="804" operator="lessThan">
      <formula>0</formula>
    </cfRule>
  </conditionalFormatting>
  <conditionalFormatting sqref="B326">
    <cfRule type="cellIs" dxfId="2096" priority="881" operator="lessThan">
      <formula>0</formula>
    </cfRule>
  </conditionalFormatting>
  <conditionalFormatting sqref="J328">
    <cfRule type="cellIs" dxfId="2095" priority="878" operator="lessThan">
      <formula>0</formula>
    </cfRule>
  </conditionalFormatting>
  <conditionalFormatting sqref="O331">
    <cfRule type="cellIs" dxfId="2094" priority="879" operator="lessThan">
      <formula>0</formula>
    </cfRule>
  </conditionalFormatting>
  <conditionalFormatting sqref="O416">
    <cfRule type="cellIs" dxfId="2093" priority="757" operator="lessThan">
      <formula>0</formula>
    </cfRule>
  </conditionalFormatting>
  <conditionalFormatting sqref="P330">
    <cfRule type="cellIs" dxfId="2092" priority="876" operator="lessThan">
      <formula>0</formula>
    </cfRule>
  </conditionalFormatting>
  <conditionalFormatting sqref="O332:P332 P333:P335">
    <cfRule type="cellIs" dxfId="2091" priority="875" operator="lessThan">
      <formula>0</formula>
    </cfRule>
  </conditionalFormatting>
  <conditionalFormatting sqref="O332">
    <cfRule type="cellIs" dxfId="2090" priority="874" operator="lessThan">
      <formula>0</formula>
    </cfRule>
  </conditionalFormatting>
  <conditionalFormatting sqref="O333:O336">
    <cfRule type="cellIs" dxfId="2089" priority="873" operator="lessThan">
      <formula>0</formula>
    </cfRule>
  </conditionalFormatting>
  <conditionalFormatting sqref="I334 K334:N334 C335:M336 K333:M333">
    <cfRule type="cellIs" dxfId="2088" priority="872" operator="lessThan">
      <formula>0</formula>
    </cfRule>
  </conditionalFormatting>
  <conditionalFormatting sqref="B332">
    <cfRule type="cellIs" dxfId="2087" priority="869" operator="lessThan">
      <formula>0</formula>
    </cfRule>
  </conditionalFormatting>
  <conditionalFormatting sqref="I333">
    <cfRule type="cellIs" dxfId="2086" priority="870" operator="lessThan">
      <formula>0</formula>
    </cfRule>
  </conditionalFormatting>
  <conditionalFormatting sqref="P337">
    <cfRule type="cellIs" dxfId="2085" priority="868" operator="lessThan">
      <formula>0</formula>
    </cfRule>
  </conditionalFormatting>
  <conditionalFormatting sqref="C334:J334">
    <cfRule type="cellIs" dxfId="2084" priority="867" operator="lessThan">
      <formula>0</formula>
    </cfRule>
  </conditionalFormatting>
  <conditionalFormatting sqref="P336">
    <cfRule type="cellIs" dxfId="2083" priority="866" operator="lessThan">
      <formula>0</formula>
    </cfRule>
  </conditionalFormatting>
  <conditionalFormatting sqref="P336">
    <cfRule type="cellIs" dxfId="2082" priority="865" operator="lessThan">
      <formula>0</formula>
    </cfRule>
  </conditionalFormatting>
  <conditionalFormatting sqref="O338:P338 P339:P341">
    <cfRule type="cellIs" dxfId="2081" priority="864" operator="lessThan">
      <formula>0</formula>
    </cfRule>
  </conditionalFormatting>
  <conditionalFormatting sqref="O338">
    <cfRule type="cellIs" dxfId="2080" priority="863" operator="lessThan">
      <formula>0</formula>
    </cfRule>
  </conditionalFormatting>
  <conditionalFormatting sqref="J339">
    <cfRule type="cellIs" dxfId="2079" priority="861" operator="lessThan">
      <formula>0</formula>
    </cfRule>
  </conditionalFormatting>
  <conditionalFormatting sqref="K339:N340 J341:M342">
    <cfRule type="cellIs" dxfId="2078" priority="862" operator="lessThan">
      <formula>0</formula>
    </cfRule>
  </conditionalFormatting>
  <conditionalFormatting sqref="O344">
    <cfRule type="cellIs" dxfId="2077" priority="854" operator="lessThan">
      <formula>0</formula>
    </cfRule>
  </conditionalFormatting>
  <conditionalFormatting sqref="P343">
    <cfRule type="cellIs" dxfId="2076" priority="859" operator="lessThan">
      <formula>0</formula>
    </cfRule>
  </conditionalFormatting>
  <conditionalFormatting sqref="B338">
    <cfRule type="cellIs" dxfId="2075" priority="860" operator="lessThan">
      <formula>0</formula>
    </cfRule>
  </conditionalFormatting>
  <conditionalFormatting sqref="O381:O383">
    <cfRule type="cellIs" dxfId="2074" priority="792" operator="lessThan">
      <formula>0</formula>
    </cfRule>
  </conditionalFormatting>
  <conditionalFormatting sqref="J340">
    <cfRule type="cellIs" dxfId="2073" priority="858" operator="lessThan">
      <formula>0</formula>
    </cfRule>
  </conditionalFormatting>
  <conditionalFormatting sqref="P342">
    <cfRule type="cellIs" dxfId="2072" priority="856" operator="lessThan">
      <formula>0</formula>
    </cfRule>
  </conditionalFormatting>
  <conditionalFormatting sqref="O344:P344 P345:P347">
    <cfRule type="cellIs" dxfId="2071" priority="855" operator="lessThan">
      <formula>0</formula>
    </cfRule>
  </conditionalFormatting>
  <conditionalFormatting sqref="P348">
    <cfRule type="cellIs" dxfId="2070" priority="846" operator="lessThan">
      <formula>0</formula>
    </cfRule>
  </conditionalFormatting>
  <conditionalFormatting sqref="I346 K345:N346 C347:M348">
    <cfRule type="cellIs" dxfId="2069" priority="853" operator="lessThan">
      <formula>0</formula>
    </cfRule>
  </conditionalFormatting>
  <conditionalFormatting sqref="I345">
    <cfRule type="cellIs" dxfId="2068" priority="851" operator="lessThan">
      <formula>0</formula>
    </cfRule>
  </conditionalFormatting>
  <conditionalFormatting sqref="C345:J345">
    <cfRule type="cellIs" dxfId="2067" priority="852" operator="lessThan">
      <formula>0</formula>
    </cfRule>
  </conditionalFormatting>
  <conditionalFormatting sqref="B344">
    <cfRule type="cellIs" dxfId="2066" priority="850" operator="lessThan">
      <formula>0</formula>
    </cfRule>
  </conditionalFormatting>
  <conditionalFormatting sqref="P349">
    <cfRule type="cellIs" dxfId="2065" priority="849" operator="lessThan">
      <formula>0</formula>
    </cfRule>
  </conditionalFormatting>
  <conditionalFormatting sqref="O387:O389">
    <cfRule type="cellIs" dxfId="2064" priority="785" operator="lessThan">
      <formula>0</formula>
    </cfRule>
  </conditionalFormatting>
  <conditionalFormatting sqref="C346:J346">
    <cfRule type="cellIs" dxfId="2063" priority="848" operator="lessThan">
      <formula>0</formula>
    </cfRule>
  </conditionalFormatting>
  <conditionalFormatting sqref="P348">
    <cfRule type="cellIs" dxfId="2062" priority="847" operator="lessThan">
      <formula>0</formula>
    </cfRule>
  </conditionalFormatting>
  <conditionalFormatting sqref="O350:P350 P351:P353">
    <cfRule type="cellIs" dxfId="2061" priority="845" operator="lessThan">
      <formula>0</formula>
    </cfRule>
  </conditionalFormatting>
  <conditionalFormatting sqref="O350">
    <cfRule type="cellIs" dxfId="2060" priority="844" operator="lessThan">
      <formula>0</formula>
    </cfRule>
  </conditionalFormatting>
  <conditionalFormatting sqref="O351:O353">
    <cfRule type="cellIs" dxfId="2059" priority="843" operator="lessThan">
      <formula>0</formula>
    </cfRule>
  </conditionalFormatting>
  <conditionalFormatting sqref="I352 K351:N352 C353:M354">
    <cfRule type="cellIs" dxfId="2058" priority="842" operator="lessThan">
      <formula>0</formula>
    </cfRule>
  </conditionalFormatting>
  <conditionalFormatting sqref="I351">
    <cfRule type="cellIs" dxfId="2057" priority="840" operator="lessThan">
      <formula>0</formula>
    </cfRule>
  </conditionalFormatting>
  <conditionalFormatting sqref="C351:J351">
    <cfRule type="cellIs" dxfId="2056" priority="841" operator="lessThan">
      <formula>0</formula>
    </cfRule>
  </conditionalFormatting>
  <conditionalFormatting sqref="B350">
    <cfRule type="cellIs" dxfId="2055" priority="839" operator="lessThan">
      <formula>0</formula>
    </cfRule>
  </conditionalFormatting>
  <conditionalFormatting sqref="P355">
    <cfRule type="cellIs" dxfId="2054" priority="838" operator="lessThan">
      <formula>0</formula>
    </cfRule>
  </conditionalFormatting>
  <conditionalFormatting sqref="C352:J352">
    <cfRule type="cellIs" dxfId="2053" priority="837" operator="lessThan">
      <formula>0</formula>
    </cfRule>
  </conditionalFormatting>
  <conditionalFormatting sqref="P354">
    <cfRule type="cellIs" dxfId="2052" priority="836" operator="lessThan">
      <formula>0</formula>
    </cfRule>
  </conditionalFormatting>
  <conditionalFormatting sqref="P354">
    <cfRule type="cellIs" dxfId="2051" priority="835" operator="lessThan">
      <formula>0</formula>
    </cfRule>
  </conditionalFormatting>
  <conditionalFormatting sqref="O356:P356 P357:P359">
    <cfRule type="cellIs" dxfId="2050" priority="834" operator="lessThan">
      <formula>0</formula>
    </cfRule>
  </conditionalFormatting>
  <conditionalFormatting sqref="O356">
    <cfRule type="cellIs" dxfId="2049" priority="833" operator="lessThan">
      <formula>0</formula>
    </cfRule>
  </conditionalFormatting>
  <conditionalFormatting sqref="O357:O359">
    <cfRule type="cellIs" dxfId="2048" priority="832" operator="lessThan">
      <formula>0</formula>
    </cfRule>
  </conditionalFormatting>
  <conditionalFormatting sqref="I358 K357:N358 C359:N359 C360:M360">
    <cfRule type="cellIs" dxfId="2047" priority="831" operator="lessThan">
      <formula>0</formula>
    </cfRule>
  </conditionalFormatting>
  <conditionalFormatting sqref="I357">
    <cfRule type="cellIs" dxfId="2046" priority="829" operator="lessThan">
      <formula>0</formula>
    </cfRule>
  </conditionalFormatting>
  <conditionalFormatting sqref="C357:J357">
    <cfRule type="cellIs" dxfId="2045" priority="830" operator="lessThan">
      <formula>0</formula>
    </cfRule>
  </conditionalFormatting>
  <conditionalFormatting sqref="B356">
    <cfRule type="cellIs" dxfId="2044" priority="828" operator="lessThan">
      <formula>0</formula>
    </cfRule>
  </conditionalFormatting>
  <conditionalFormatting sqref="P361">
    <cfRule type="cellIs" dxfId="2043" priority="827" operator="lessThan">
      <formula>0</formula>
    </cfRule>
  </conditionalFormatting>
  <conditionalFormatting sqref="C358:J358">
    <cfRule type="cellIs" dxfId="2042" priority="826" operator="lessThan">
      <formula>0</formula>
    </cfRule>
  </conditionalFormatting>
  <conditionalFormatting sqref="P360">
    <cfRule type="cellIs" dxfId="2041" priority="825" operator="lessThan">
      <formula>0</formula>
    </cfRule>
  </conditionalFormatting>
  <conditionalFormatting sqref="P360">
    <cfRule type="cellIs" dxfId="2040" priority="824" operator="lessThan">
      <formula>0</formula>
    </cfRule>
  </conditionalFormatting>
  <conditionalFormatting sqref="O362:P362 P363:P365">
    <cfRule type="cellIs" dxfId="2039" priority="823" operator="lessThan">
      <formula>0</formula>
    </cfRule>
  </conditionalFormatting>
  <conditionalFormatting sqref="O362">
    <cfRule type="cellIs" dxfId="2038" priority="822" operator="lessThan">
      <formula>0</formula>
    </cfRule>
  </conditionalFormatting>
  <conditionalFormatting sqref="O363:O365">
    <cfRule type="cellIs" dxfId="2037" priority="821" operator="lessThan">
      <formula>0</formula>
    </cfRule>
  </conditionalFormatting>
  <conditionalFormatting sqref="B362">
    <cfRule type="cellIs" dxfId="2036" priority="820" operator="lessThan">
      <formula>0</formula>
    </cfRule>
  </conditionalFormatting>
  <conditionalFormatting sqref="P367">
    <cfRule type="cellIs" dxfId="2035" priority="819" operator="lessThan">
      <formula>0</formula>
    </cfRule>
  </conditionalFormatting>
  <conditionalFormatting sqref="P366">
    <cfRule type="cellIs" dxfId="2034" priority="818" operator="lessThan">
      <formula>0</formula>
    </cfRule>
  </conditionalFormatting>
  <conditionalFormatting sqref="P366">
    <cfRule type="cellIs" dxfId="2033" priority="817" operator="lessThan">
      <formula>0</formula>
    </cfRule>
  </conditionalFormatting>
  <conditionalFormatting sqref="O368:P368 P369:P371">
    <cfRule type="cellIs" dxfId="2032" priority="816" operator="lessThan">
      <formula>0</formula>
    </cfRule>
  </conditionalFormatting>
  <conditionalFormatting sqref="O368">
    <cfRule type="cellIs" dxfId="2031" priority="815" operator="lessThan">
      <formula>0</formula>
    </cfRule>
  </conditionalFormatting>
  <conditionalFormatting sqref="H373">
    <cfRule type="cellIs" dxfId="2030" priority="774" operator="lessThan">
      <formula>0</formula>
    </cfRule>
  </conditionalFormatting>
  <conditionalFormatting sqref="B368">
    <cfRule type="cellIs" dxfId="2029" priority="813" operator="lessThan">
      <formula>0</formula>
    </cfRule>
  </conditionalFormatting>
  <conditionalFormatting sqref="H354">
    <cfRule type="cellIs" dxfId="2028" priority="770" operator="lessThan">
      <formula>0</formula>
    </cfRule>
  </conditionalFormatting>
  <conditionalFormatting sqref="P372">
    <cfRule type="cellIs" dxfId="2027" priority="811" operator="lessThan">
      <formula>0</formula>
    </cfRule>
  </conditionalFormatting>
  <conditionalFormatting sqref="H336">
    <cfRule type="cellIs" dxfId="2026" priority="768" operator="lessThan">
      <formula>0</formula>
    </cfRule>
  </conditionalFormatting>
  <conditionalFormatting sqref="H337">
    <cfRule type="cellIs" dxfId="2025" priority="767" operator="lessThan">
      <formula>0</formula>
    </cfRule>
  </conditionalFormatting>
  <conditionalFormatting sqref="O374">
    <cfRule type="cellIs" dxfId="2024" priority="807" operator="lessThan">
      <formula>0</formula>
    </cfRule>
  </conditionalFormatting>
  <conditionalFormatting sqref="P414">
    <cfRule type="cellIs" dxfId="2023" priority="760" operator="lessThan">
      <formula>0</formula>
    </cfRule>
  </conditionalFormatting>
  <conditionalFormatting sqref="H348">
    <cfRule type="cellIs" dxfId="2022" priority="766" operator="lessThan">
      <formula>0</formula>
    </cfRule>
  </conditionalFormatting>
  <conditionalFormatting sqref="P378">
    <cfRule type="cellIs" dxfId="2021" priority="805" operator="lessThan">
      <formula>0</formula>
    </cfRule>
  </conditionalFormatting>
  <conditionalFormatting sqref="O416:P416 P417:P419">
    <cfRule type="cellIs" dxfId="2020" priority="758" operator="lessThan">
      <formula>0</formula>
    </cfRule>
  </conditionalFormatting>
  <conditionalFormatting sqref="C367:M367">
    <cfRule type="cellIs" dxfId="2019" priority="803" operator="lessThan">
      <formula>0</formula>
    </cfRule>
  </conditionalFormatting>
  <conditionalFormatting sqref="C361:M361">
    <cfRule type="cellIs" dxfId="2018" priority="802" operator="lessThan">
      <formula>0</formula>
    </cfRule>
  </conditionalFormatting>
  <conditionalFormatting sqref="C355:M355">
    <cfRule type="cellIs" dxfId="2017" priority="801" operator="lessThan">
      <formula>0</formula>
    </cfRule>
  </conditionalFormatting>
  <conditionalFormatting sqref="C349:M349">
    <cfRule type="cellIs" dxfId="2016" priority="800" operator="lessThan">
      <formula>0</formula>
    </cfRule>
  </conditionalFormatting>
  <conditionalFormatting sqref="J343:M343">
    <cfRule type="cellIs" dxfId="2015" priority="799" operator="lessThan">
      <formula>0</formula>
    </cfRule>
  </conditionalFormatting>
  <conditionalFormatting sqref="C337:M337">
    <cfRule type="cellIs" dxfId="2014" priority="798" operator="lessThan">
      <formula>0</formula>
    </cfRule>
  </conditionalFormatting>
  <conditionalFormatting sqref="J331:N331">
    <cfRule type="cellIs" dxfId="2013" priority="797" operator="lessThan">
      <formula>0</formula>
    </cfRule>
  </conditionalFormatting>
  <conditionalFormatting sqref="B374">
    <cfRule type="cellIs" dxfId="2012" priority="796" operator="lessThan">
      <formula>0</formula>
    </cfRule>
  </conditionalFormatting>
  <conditionalFormatting sqref="B379">
    <cfRule type="cellIs" dxfId="2011" priority="795" operator="lessThan">
      <formula>0</formula>
    </cfRule>
  </conditionalFormatting>
  <conditionalFormatting sqref="P384">
    <cfRule type="cellIs" dxfId="2010" priority="789" operator="lessThan">
      <formula>0</formula>
    </cfRule>
  </conditionalFormatting>
  <conditionalFormatting sqref="P385">
    <cfRule type="cellIs" dxfId="2009" priority="791" operator="lessThan">
      <formula>0</formula>
    </cfRule>
  </conditionalFormatting>
  <conditionalFormatting sqref="O380:P380 P381:P383">
    <cfRule type="cellIs" dxfId="2008" priority="794" operator="lessThan">
      <formula>0</formula>
    </cfRule>
  </conditionalFormatting>
  <conditionalFormatting sqref="O380">
    <cfRule type="cellIs" dxfId="2007" priority="793" operator="lessThan">
      <formula>0</formula>
    </cfRule>
  </conditionalFormatting>
  <conditionalFormatting sqref="P384">
    <cfRule type="cellIs" dxfId="2006" priority="790" operator="lessThan">
      <formula>0</formula>
    </cfRule>
  </conditionalFormatting>
  <conditionalFormatting sqref="B380">
    <cfRule type="cellIs" dxfId="2005" priority="788" operator="lessThan">
      <formula>0</formula>
    </cfRule>
  </conditionalFormatting>
  <conditionalFormatting sqref="P390">
    <cfRule type="cellIs" dxfId="2004" priority="782" operator="lessThan">
      <formula>0</formula>
    </cfRule>
  </conditionalFormatting>
  <conditionalFormatting sqref="P391">
    <cfRule type="cellIs" dxfId="2003" priority="784" operator="lessThan">
      <formula>0</formula>
    </cfRule>
  </conditionalFormatting>
  <conditionalFormatting sqref="O386:P386 P387:P389">
    <cfRule type="cellIs" dxfId="2002" priority="787" operator="lessThan">
      <formula>0</formula>
    </cfRule>
  </conditionalFormatting>
  <conditionalFormatting sqref="O386">
    <cfRule type="cellIs" dxfId="2001" priority="786" operator="lessThan">
      <formula>0</formula>
    </cfRule>
  </conditionalFormatting>
  <conditionalFormatting sqref="P390">
    <cfRule type="cellIs" dxfId="2000" priority="783" operator="lessThan">
      <formula>0</formula>
    </cfRule>
  </conditionalFormatting>
  <conditionalFormatting sqref="B386">
    <cfRule type="cellIs" dxfId="1999" priority="781" operator="lessThan">
      <formula>0</formula>
    </cfRule>
  </conditionalFormatting>
  <conditionalFormatting sqref="P408">
    <cfRule type="cellIs" dxfId="1998" priority="775" operator="lessThan">
      <formula>0</formula>
    </cfRule>
  </conditionalFormatting>
  <conditionalFormatting sqref="O405:O407">
    <cfRule type="cellIs" dxfId="1997" priority="778" operator="lessThan">
      <formula>0</formula>
    </cfRule>
  </conditionalFormatting>
  <conditionalFormatting sqref="P409">
    <cfRule type="cellIs" dxfId="1996" priority="777" operator="lessThan">
      <formula>0</formula>
    </cfRule>
  </conditionalFormatting>
  <conditionalFormatting sqref="O404:P404 P405:P407">
    <cfRule type="cellIs" dxfId="1995" priority="780" operator="lessThan">
      <formula>0</formula>
    </cfRule>
  </conditionalFormatting>
  <conditionalFormatting sqref="O404">
    <cfRule type="cellIs" dxfId="1994" priority="779" operator="lessThan">
      <formula>0</formula>
    </cfRule>
  </conditionalFormatting>
  <conditionalFormatting sqref="P408">
    <cfRule type="cellIs" dxfId="1993" priority="776" operator="lessThan">
      <formula>0</formula>
    </cfRule>
  </conditionalFormatting>
  <conditionalFormatting sqref="H367">
    <cfRule type="cellIs" dxfId="1992" priority="773" operator="lessThan">
      <formula>0</formula>
    </cfRule>
  </conditionalFormatting>
  <conditionalFormatting sqref="O411:O413">
    <cfRule type="cellIs" dxfId="1991" priority="762" operator="lessThan">
      <formula>0</formula>
    </cfRule>
  </conditionalFormatting>
  <conditionalFormatting sqref="P420">
    <cfRule type="cellIs" dxfId="1990" priority="754" operator="lessThan">
      <formula>0</formula>
    </cfRule>
  </conditionalFormatting>
  <conditionalFormatting sqref="H360">
    <cfRule type="cellIs" dxfId="1989" priority="772" operator="lessThan">
      <formula>0</formula>
    </cfRule>
  </conditionalFormatting>
  <conditionalFormatting sqref="H355">
    <cfRule type="cellIs" dxfId="1988" priority="769" operator="lessThan">
      <formula>0</formula>
    </cfRule>
  </conditionalFormatting>
  <conditionalFormatting sqref="P414">
    <cfRule type="cellIs" dxfId="1987" priority="761" operator="lessThan">
      <formula>0</formula>
    </cfRule>
  </conditionalFormatting>
  <conditionalFormatting sqref="H349">
    <cfRule type="cellIs" dxfId="1986" priority="765" operator="lessThan">
      <formula>0</formula>
    </cfRule>
  </conditionalFormatting>
  <conditionalFormatting sqref="O417:O419">
    <cfRule type="cellIs" dxfId="1985" priority="756" operator="lessThan">
      <formula>0</formula>
    </cfRule>
  </conditionalFormatting>
  <conditionalFormatting sqref="O410:P410 P411:P413">
    <cfRule type="cellIs" dxfId="1984" priority="764" operator="lessThan">
      <formula>0</formula>
    </cfRule>
  </conditionalFormatting>
  <conditionalFormatting sqref="O410">
    <cfRule type="cellIs" dxfId="1983" priority="763" operator="lessThan">
      <formula>0</formula>
    </cfRule>
  </conditionalFormatting>
  <conditionalFormatting sqref="B410">
    <cfRule type="cellIs" dxfId="1982" priority="759" operator="lessThan">
      <formula>0</formula>
    </cfRule>
  </conditionalFormatting>
  <conditionalFormatting sqref="P421:P422">
    <cfRule type="cellIs" dxfId="1981" priority="750" operator="lessThan">
      <formula>0</formula>
    </cfRule>
  </conditionalFormatting>
  <conditionalFormatting sqref="P420">
    <cfRule type="cellIs" dxfId="1980" priority="753" operator="lessThan">
      <formula>0</formula>
    </cfRule>
  </conditionalFormatting>
  <conditionalFormatting sqref="B422">
    <cfRule type="cellIs" dxfId="1979" priority="749" operator="lessThan">
      <formula>0</formula>
    </cfRule>
  </conditionalFormatting>
  <conditionalFormatting sqref="B416">
    <cfRule type="cellIs" dxfId="1978" priority="752" operator="lessThan">
      <formula>0</formula>
    </cfRule>
  </conditionalFormatting>
  <conditionalFormatting sqref="O422">
    <cfRule type="cellIs" dxfId="1977" priority="755" operator="lessThan">
      <formula>0</formula>
    </cfRule>
  </conditionalFormatting>
  <conditionalFormatting sqref="B423">
    <cfRule type="cellIs" dxfId="1976" priority="748" operator="lessThan">
      <formula>0</formula>
    </cfRule>
  </conditionalFormatting>
  <conditionalFormatting sqref="P415">
    <cfRule type="cellIs" dxfId="1975" priority="751" operator="lessThan">
      <formula>0</formula>
    </cfRule>
  </conditionalFormatting>
  <conditionalFormatting sqref="P424:P426">
    <cfRule type="cellIs" dxfId="1974" priority="747" operator="lessThan">
      <formula>0</formula>
    </cfRule>
  </conditionalFormatting>
  <conditionalFormatting sqref="O424:O426">
    <cfRule type="cellIs" dxfId="1973" priority="746" operator="lessThan">
      <formula>0</formula>
    </cfRule>
  </conditionalFormatting>
  <conditionalFormatting sqref="P561">
    <cfRule type="cellIs" dxfId="1972" priority="721" operator="lessThan">
      <formula>0</formula>
    </cfRule>
  </conditionalFormatting>
  <conditionalFormatting sqref="B583">
    <cfRule type="cellIs" dxfId="1971" priority="685" operator="lessThan">
      <formula>0</formula>
    </cfRule>
  </conditionalFormatting>
  <conditionalFormatting sqref="O430:O432">
    <cfRule type="cellIs" dxfId="1970" priority="742" operator="lessThan">
      <formula>0</formula>
    </cfRule>
  </conditionalFormatting>
  <conditionalFormatting sqref="P433">
    <cfRule type="cellIs" dxfId="1969" priority="741" operator="lessThan">
      <formula>0</formula>
    </cfRule>
  </conditionalFormatting>
  <conditionalFormatting sqref="P555">
    <cfRule type="cellIs" dxfId="1968" priority="730" operator="lessThan">
      <formula>0</formula>
    </cfRule>
  </conditionalFormatting>
  <conditionalFormatting sqref="P427">
    <cfRule type="cellIs" dxfId="1967" priority="745" operator="lessThan">
      <formula>0</formula>
    </cfRule>
  </conditionalFormatting>
  <conditionalFormatting sqref="P427">
    <cfRule type="cellIs" dxfId="1966" priority="744" operator="lessThan">
      <formula>0</formula>
    </cfRule>
  </conditionalFormatting>
  <conditionalFormatting sqref="P433">
    <cfRule type="cellIs" dxfId="1965" priority="740" operator="lessThan">
      <formula>0</formula>
    </cfRule>
  </conditionalFormatting>
  <conditionalFormatting sqref="J551:N553 J554:M554">
    <cfRule type="cellIs" dxfId="1964" priority="734" operator="lessThan">
      <formula>0</formula>
    </cfRule>
  </conditionalFormatting>
  <conditionalFormatting sqref="B429">
    <cfRule type="cellIs" dxfId="1963" priority="738" operator="lessThan">
      <formula>0</formula>
    </cfRule>
  </conditionalFormatting>
  <conditionalFormatting sqref="O557:O560">
    <cfRule type="cellIs" dxfId="1962" priority="727" operator="lessThan">
      <formula>0</formula>
    </cfRule>
  </conditionalFormatting>
  <conditionalFormatting sqref="P430:P432">
    <cfRule type="cellIs" dxfId="1961" priority="743" operator="lessThan">
      <formula>0</formula>
    </cfRule>
  </conditionalFormatting>
  <conditionalFormatting sqref="P551:P553">
    <cfRule type="cellIs" dxfId="1960" priority="737" operator="lessThan">
      <formula>0</formula>
    </cfRule>
  </conditionalFormatting>
  <conditionalFormatting sqref="P554">
    <cfRule type="cellIs" dxfId="1959" priority="732" operator="lessThan">
      <formula>0</formula>
    </cfRule>
  </conditionalFormatting>
  <conditionalFormatting sqref="P428">
    <cfRule type="cellIs" dxfId="1958" priority="739" operator="lessThan">
      <formula>0</formula>
    </cfRule>
  </conditionalFormatting>
  <conditionalFormatting sqref="B550">
    <cfRule type="cellIs" dxfId="1957" priority="729" operator="lessThan">
      <formula>0</formula>
    </cfRule>
  </conditionalFormatting>
  <conditionalFormatting sqref="O551:O553">
    <cfRule type="cellIs" dxfId="1956" priority="736" operator="lessThan">
      <formula>0</formula>
    </cfRule>
  </conditionalFormatting>
  <conditionalFormatting sqref="J552">
    <cfRule type="cellIs" dxfId="1955" priority="733" operator="lessThan">
      <formula>0</formula>
    </cfRule>
  </conditionalFormatting>
  <conditionalFormatting sqref="P560">
    <cfRule type="cellIs" dxfId="1954" priority="722" operator="lessThan">
      <formula>0</formula>
    </cfRule>
  </conditionalFormatting>
  <conditionalFormatting sqref="J553:N553 K551:N552 J554:M554">
    <cfRule type="cellIs" dxfId="1953" priority="735" operator="lessThan">
      <formula>0</formula>
    </cfRule>
  </conditionalFormatting>
  <conditionalFormatting sqref="P554">
    <cfRule type="cellIs" dxfId="1952" priority="731" operator="lessThan">
      <formula>0</formula>
    </cfRule>
  </conditionalFormatting>
  <conditionalFormatting sqref="J557:N557 J559:N560 J558:M558">
    <cfRule type="cellIs" dxfId="1951" priority="725" operator="lessThan">
      <formula>0</formula>
    </cfRule>
  </conditionalFormatting>
  <conditionalFormatting sqref="O574:O577">
    <cfRule type="cellIs" dxfId="1950" priority="719" operator="lessThan">
      <formula>0</formula>
    </cfRule>
  </conditionalFormatting>
  <conditionalFormatting sqref="P560">
    <cfRule type="cellIs" dxfId="1949" priority="723" operator="lessThan">
      <formula>0</formula>
    </cfRule>
  </conditionalFormatting>
  <conditionalFormatting sqref="J558">
    <cfRule type="cellIs" dxfId="1948" priority="724" operator="lessThan">
      <formula>0</formula>
    </cfRule>
  </conditionalFormatting>
  <conditionalFormatting sqref="J559:N560 K557:N557 K558:M558">
    <cfRule type="cellIs" dxfId="1947" priority="726" operator="lessThan">
      <formula>0</formula>
    </cfRule>
  </conditionalFormatting>
  <conditionalFormatting sqref="P557:P559">
    <cfRule type="cellIs" dxfId="1946" priority="728" operator="lessThan">
      <formula>0</formula>
    </cfRule>
  </conditionalFormatting>
  <conditionalFormatting sqref="P587">
    <cfRule type="cellIs" dxfId="1945" priority="689" operator="lessThan">
      <formula>0</formula>
    </cfRule>
  </conditionalFormatting>
  <conditionalFormatting sqref="I584">
    <cfRule type="cellIs" dxfId="1944" priority="692" operator="lessThan">
      <formula>0</formula>
    </cfRule>
  </conditionalFormatting>
  <conditionalFormatting sqref="C574:N577">
    <cfRule type="cellIs" dxfId="1943" priority="717" operator="lessThan">
      <formula>0</formula>
    </cfRule>
  </conditionalFormatting>
  <conditionalFormatting sqref="P577">
    <cfRule type="cellIs" dxfId="1942" priority="713" operator="lessThan">
      <formula>0</formula>
    </cfRule>
  </conditionalFormatting>
  <conditionalFormatting sqref="I574">
    <cfRule type="cellIs" dxfId="1941" priority="716" operator="lessThan">
      <formula>0</formula>
    </cfRule>
  </conditionalFormatting>
  <conditionalFormatting sqref="H579:H582">
    <cfRule type="cellIs" dxfId="1940" priority="699" operator="lessThan">
      <formula>0</formula>
    </cfRule>
  </conditionalFormatting>
  <conditionalFormatting sqref="P577">
    <cfRule type="cellIs" dxfId="1939" priority="714" operator="lessThan">
      <formula>0</formula>
    </cfRule>
  </conditionalFormatting>
  <conditionalFormatting sqref="H574">
    <cfRule type="cellIs" dxfId="1938" priority="710" operator="lessThan">
      <formula>0</formula>
    </cfRule>
  </conditionalFormatting>
  <conditionalFormatting sqref="H574:H577">
    <cfRule type="cellIs" dxfId="1937" priority="711" operator="lessThan">
      <formula>0</formula>
    </cfRule>
  </conditionalFormatting>
  <conditionalFormatting sqref="C575:J575">
    <cfRule type="cellIs" dxfId="1936" priority="715" operator="lessThan">
      <formula>0</formula>
    </cfRule>
  </conditionalFormatting>
  <conditionalFormatting sqref="H575:H577">
    <cfRule type="cellIs" dxfId="1935" priority="712" operator="lessThan">
      <formula>0</formula>
    </cfRule>
  </conditionalFormatting>
  <conditionalFormatting sqref="I575 K574:N575 C576:N577">
    <cfRule type="cellIs" dxfId="1934" priority="718" operator="lessThan">
      <formula>0</formula>
    </cfRule>
  </conditionalFormatting>
  <conditionalFormatting sqref="P574:P576">
    <cfRule type="cellIs" dxfId="1933" priority="720" operator="lessThan">
      <formula>0</formula>
    </cfRule>
  </conditionalFormatting>
  <conditionalFormatting sqref="B573">
    <cfRule type="cellIs" dxfId="1932" priority="709" operator="lessThan">
      <formula>0</formula>
    </cfRule>
  </conditionalFormatting>
  <conditionalFormatting sqref="P582">
    <cfRule type="cellIs" dxfId="1931" priority="701" operator="lessThan">
      <formula>0</formula>
    </cfRule>
  </conditionalFormatting>
  <conditionalFormatting sqref="I579">
    <cfRule type="cellIs" dxfId="1930" priority="704" operator="lessThan">
      <formula>0</formula>
    </cfRule>
  </conditionalFormatting>
  <conditionalFormatting sqref="C579:N582">
    <cfRule type="cellIs" dxfId="1929" priority="705" operator="lessThan">
      <formula>0</formula>
    </cfRule>
  </conditionalFormatting>
  <conditionalFormatting sqref="P582">
    <cfRule type="cellIs" dxfId="1928" priority="702" operator="lessThan">
      <formula>0</formula>
    </cfRule>
  </conditionalFormatting>
  <conditionalFormatting sqref="H579">
    <cfRule type="cellIs" dxfId="1927" priority="698" operator="lessThan">
      <formula>0</formula>
    </cfRule>
  </conditionalFormatting>
  <conditionalFormatting sqref="O579:O582">
    <cfRule type="cellIs" dxfId="1926" priority="707" operator="lessThan">
      <formula>0</formula>
    </cfRule>
  </conditionalFormatting>
  <conditionalFormatting sqref="C580:J580">
    <cfRule type="cellIs" dxfId="1925" priority="703" operator="lessThan">
      <formula>0</formula>
    </cfRule>
  </conditionalFormatting>
  <conditionalFormatting sqref="H580:H582">
    <cfRule type="cellIs" dxfId="1924" priority="700" operator="lessThan">
      <formula>0</formula>
    </cfRule>
  </conditionalFormatting>
  <conditionalFormatting sqref="I580 K579:N580 C581:N582">
    <cfRule type="cellIs" dxfId="1923" priority="706" operator="lessThan">
      <formula>0</formula>
    </cfRule>
  </conditionalFormatting>
  <conditionalFormatting sqref="P579:P581">
    <cfRule type="cellIs" dxfId="1922" priority="708" operator="lessThan">
      <formula>0</formula>
    </cfRule>
  </conditionalFormatting>
  <conditionalFormatting sqref="B578">
    <cfRule type="cellIs" dxfId="1921" priority="697" operator="lessThan">
      <formula>0</formula>
    </cfRule>
  </conditionalFormatting>
  <conditionalFormatting sqref="C584:N587">
    <cfRule type="cellIs" dxfId="1920" priority="693" operator="lessThan">
      <formula>0</formula>
    </cfRule>
  </conditionalFormatting>
  <conditionalFormatting sqref="P587">
    <cfRule type="cellIs" dxfId="1919" priority="690" operator="lessThan">
      <formula>0</formula>
    </cfRule>
  </conditionalFormatting>
  <conditionalFormatting sqref="H584">
    <cfRule type="cellIs" dxfId="1918" priority="686" operator="lessThan">
      <formula>0</formula>
    </cfRule>
  </conditionalFormatting>
  <conditionalFormatting sqref="H584:H587">
    <cfRule type="cellIs" dxfId="1917" priority="687" operator="lessThan">
      <formula>0</formula>
    </cfRule>
  </conditionalFormatting>
  <conditionalFormatting sqref="O584:O587">
    <cfRule type="cellIs" dxfId="1916" priority="695" operator="lessThan">
      <formula>0</formula>
    </cfRule>
  </conditionalFormatting>
  <conditionalFormatting sqref="C585:J585">
    <cfRule type="cellIs" dxfId="1915" priority="691" operator="lessThan">
      <formula>0</formula>
    </cfRule>
  </conditionalFormatting>
  <conditionalFormatting sqref="H585:H587">
    <cfRule type="cellIs" dxfId="1914" priority="688" operator="lessThan">
      <formula>0</formula>
    </cfRule>
  </conditionalFormatting>
  <conditionalFormatting sqref="I585 K584:N585 C586:N587">
    <cfRule type="cellIs" dxfId="1913" priority="694" operator="lessThan">
      <formula>0</formula>
    </cfRule>
  </conditionalFormatting>
  <conditionalFormatting sqref="P584:P586">
    <cfRule type="cellIs" dxfId="1912" priority="696" operator="lessThan">
      <formula>0</formula>
    </cfRule>
  </conditionalFormatting>
  <conditionalFormatting sqref="C327:I327">
    <cfRule type="cellIs" dxfId="1911" priority="682" operator="lessThan">
      <formula>0</formula>
    </cfRule>
  </conditionalFormatting>
  <conditionalFormatting sqref="C329:I330">
    <cfRule type="cellIs" dxfId="1910" priority="683" operator="lessThan">
      <formula>0</formula>
    </cfRule>
  </conditionalFormatting>
  <conditionalFormatting sqref="O464:P464">
    <cfRule type="cellIs" dxfId="1909" priority="666" operator="lessThan">
      <formula>0</formula>
    </cfRule>
  </conditionalFormatting>
  <conditionalFormatting sqref="O457:O460">
    <cfRule type="cellIs" dxfId="1908" priority="667" operator="lessThan">
      <formula>0</formula>
    </cfRule>
  </conditionalFormatting>
  <conditionalFormatting sqref="P569:P571">
    <cfRule type="cellIs" dxfId="1907" priority="629" operator="lessThan">
      <formula>0</formula>
    </cfRule>
  </conditionalFormatting>
  <conditionalFormatting sqref="B456">
    <cfRule type="cellIs" dxfId="1906" priority="684" operator="lessThan">
      <formula>0</formula>
    </cfRule>
  </conditionalFormatting>
  <conditionalFormatting sqref="C328:I328">
    <cfRule type="cellIs" dxfId="1905" priority="681" operator="lessThan">
      <formula>0</formula>
    </cfRule>
  </conditionalFormatting>
  <conditionalFormatting sqref="C331:I331">
    <cfRule type="cellIs" dxfId="1904" priority="680" operator="lessThan">
      <formula>0</formula>
    </cfRule>
  </conditionalFormatting>
  <conditionalFormatting sqref="C341:I342">
    <cfRule type="cellIs" dxfId="1903" priority="679" operator="lessThan">
      <formula>0</formula>
    </cfRule>
  </conditionalFormatting>
  <conditionalFormatting sqref="C339:I339">
    <cfRule type="cellIs" dxfId="1902" priority="678" operator="lessThan">
      <formula>0</formula>
    </cfRule>
  </conditionalFormatting>
  <conditionalFormatting sqref="C340:I340">
    <cfRule type="cellIs" dxfId="1901" priority="677" operator="lessThan">
      <formula>0</formula>
    </cfRule>
  </conditionalFormatting>
  <conditionalFormatting sqref="C343:I343">
    <cfRule type="cellIs" dxfId="1900" priority="676" operator="lessThan">
      <formula>0</formula>
    </cfRule>
  </conditionalFormatting>
  <conditionalFormatting sqref="C551:I554">
    <cfRule type="cellIs" dxfId="1899" priority="674" operator="lessThan">
      <formula>0</formula>
    </cfRule>
  </conditionalFormatting>
  <conditionalFormatting sqref="C552:I552">
    <cfRule type="cellIs" dxfId="1898" priority="673" operator="lessThan">
      <formula>0</formula>
    </cfRule>
  </conditionalFormatting>
  <conditionalFormatting sqref="C553:I554">
    <cfRule type="cellIs" dxfId="1897" priority="675" operator="lessThan">
      <formula>0</formula>
    </cfRule>
  </conditionalFormatting>
  <conditionalFormatting sqref="P509">
    <cfRule type="cellIs" dxfId="1896" priority="655" operator="lessThan">
      <formula>0</formula>
    </cfRule>
  </conditionalFormatting>
  <conditionalFormatting sqref="P509">
    <cfRule type="cellIs" dxfId="1895" priority="656" operator="lessThan">
      <formula>0</formula>
    </cfRule>
  </conditionalFormatting>
  <conditionalFormatting sqref="C557:I560">
    <cfRule type="cellIs" dxfId="1894" priority="671" operator="lessThan">
      <formula>0</formula>
    </cfRule>
  </conditionalFormatting>
  <conditionalFormatting sqref="C558:I558">
    <cfRule type="cellIs" dxfId="1893" priority="670" operator="lessThan">
      <formula>0</formula>
    </cfRule>
  </conditionalFormatting>
  <conditionalFormatting sqref="C559:I560">
    <cfRule type="cellIs" dxfId="1892" priority="672" operator="lessThan">
      <formula>0</formula>
    </cfRule>
  </conditionalFormatting>
  <conditionalFormatting sqref="C437:C440">
    <cfRule type="cellIs" dxfId="1891" priority="669" operator="lessThan">
      <formula>0</formula>
    </cfRule>
  </conditionalFormatting>
  <conditionalFormatting sqref="O444:O447">
    <cfRule type="cellIs" dxfId="1890" priority="668" operator="lessThan">
      <formula>0</formula>
    </cfRule>
  </conditionalFormatting>
  <conditionalFormatting sqref="P465:P468">
    <cfRule type="cellIs" dxfId="1889" priority="665" operator="lessThan">
      <formula>0</formula>
    </cfRule>
  </conditionalFormatting>
  <conditionalFormatting sqref="P469:P470">
    <cfRule type="cellIs" dxfId="1888" priority="664" operator="lessThan">
      <formula>0</formula>
    </cfRule>
  </conditionalFormatting>
  <conditionalFormatting sqref="P470">
    <cfRule type="cellIs" dxfId="1887" priority="663" operator="lessThan">
      <formula>0</formula>
    </cfRule>
  </conditionalFormatting>
  <conditionalFormatting sqref="P469">
    <cfRule type="cellIs" dxfId="1886" priority="662" operator="lessThan">
      <formula>0</formula>
    </cfRule>
  </conditionalFormatting>
  <conditionalFormatting sqref="O465:O468">
    <cfRule type="cellIs" dxfId="1885" priority="661" operator="lessThan">
      <formula>0</formula>
    </cfRule>
  </conditionalFormatting>
  <conditionalFormatting sqref="B464">
    <cfRule type="cellIs" dxfId="1884" priority="660" operator="lessThan">
      <formula>0</formula>
    </cfRule>
  </conditionalFormatting>
  <conditionalFormatting sqref="C569:N572">
    <cfRule type="cellIs" dxfId="1883" priority="626" operator="lessThan">
      <formula>0</formula>
    </cfRule>
  </conditionalFormatting>
  <conditionalFormatting sqref="P572">
    <cfRule type="cellIs" dxfId="1882" priority="623" operator="lessThan">
      <formula>0</formula>
    </cfRule>
  </conditionalFormatting>
  <conditionalFormatting sqref="O505:O508">
    <cfRule type="cellIs" dxfId="1881" priority="654" operator="lessThan">
      <formula>0</formula>
    </cfRule>
  </conditionalFormatting>
  <conditionalFormatting sqref="H569:H572">
    <cfRule type="cellIs" dxfId="1880" priority="620" operator="lessThan">
      <formula>0</formula>
    </cfRule>
  </conditionalFormatting>
  <conditionalFormatting sqref="P462">
    <cfRule type="cellIs" dxfId="1879" priority="659" operator="lessThan">
      <formula>0</formula>
    </cfRule>
  </conditionalFormatting>
  <conditionalFormatting sqref="P505:P508 P510 P512:P518">
    <cfRule type="cellIs" dxfId="1878" priority="658" operator="lessThan">
      <formula>0</formula>
    </cfRule>
  </conditionalFormatting>
  <conditionalFormatting sqref="O504">
    <cfRule type="cellIs" dxfId="1877" priority="657" operator="lessThan">
      <formula>0</formula>
    </cfRule>
  </conditionalFormatting>
  <conditionalFormatting sqref="O512:O516">
    <cfRule type="cellIs" dxfId="1876" priority="653" operator="lessThan">
      <formula>0</formula>
    </cfRule>
  </conditionalFormatting>
  <conditionalFormatting sqref="P528:P531 P533">
    <cfRule type="cellIs" dxfId="1875" priority="651" operator="lessThan">
      <formula>0</formula>
    </cfRule>
  </conditionalFormatting>
  <conditionalFormatting sqref="B504">
    <cfRule type="cellIs" dxfId="1874" priority="652" operator="lessThan">
      <formula>0</formula>
    </cfRule>
  </conditionalFormatting>
  <conditionalFormatting sqref="O527">
    <cfRule type="cellIs" dxfId="1873" priority="650" operator="lessThan">
      <formula>0</formula>
    </cfRule>
  </conditionalFormatting>
  <conditionalFormatting sqref="P532">
    <cfRule type="cellIs" dxfId="1872" priority="649" operator="lessThan">
      <formula>0</formula>
    </cfRule>
  </conditionalFormatting>
  <conditionalFormatting sqref="P532">
    <cfRule type="cellIs" dxfId="1871" priority="648" operator="lessThan">
      <formula>0</formula>
    </cfRule>
  </conditionalFormatting>
  <conditionalFormatting sqref="O528:O531">
    <cfRule type="cellIs" dxfId="1870" priority="647" operator="lessThan">
      <formula>0</formula>
    </cfRule>
  </conditionalFormatting>
  <conditionalFormatting sqref="P540 P535:P538">
    <cfRule type="cellIs" dxfId="1869" priority="645" operator="lessThan">
      <formula>0</formula>
    </cfRule>
  </conditionalFormatting>
  <conditionalFormatting sqref="P539">
    <cfRule type="cellIs" dxfId="1868" priority="643" operator="lessThan">
      <formula>0</formula>
    </cfRule>
  </conditionalFormatting>
  <conditionalFormatting sqref="B527">
    <cfRule type="cellIs" dxfId="1867" priority="646" operator="lessThan">
      <formula>0</formula>
    </cfRule>
  </conditionalFormatting>
  <conditionalFormatting sqref="O534">
    <cfRule type="cellIs" dxfId="1866" priority="644" operator="lessThan">
      <formula>0</formula>
    </cfRule>
  </conditionalFormatting>
  <conditionalFormatting sqref="O535:O538">
    <cfRule type="cellIs" dxfId="1865" priority="641" operator="lessThan">
      <formula>0</formula>
    </cfRule>
  </conditionalFormatting>
  <conditionalFormatting sqref="P539">
    <cfRule type="cellIs" dxfId="1864" priority="642" operator="lessThan">
      <formula>0</formula>
    </cfRule>
  </conditionalFormatting>
  <conditionalFormatting sqref="O563:O565 O567">
    <cfRule type="cellIs" dxfId="1863" priority="639" operator="lessThan">
      <formula>0</formula>
    </cfRule>
  </conditionalFormatting>
  <conditionalFormatting sqref="P563:P565">
    <cfRule type="cellIs" dxfId="1862" priority="640" operator="lessThan">
      <formula>0</formula>
    </cfRule>
  </conditionalFormatting>
  <conditionalFormatting sqref="C565:I565">
    <cfRule type="cellIs" dxfId="1861" priority="632" operator="lessThan">
      <formula>0</formula>
    </cfRule>
  </conditionalFormatting>
  <conditionalFormatting sqref="C563:I565">
    <cfRule type="cellIs" dxfId="1860" priority="631" operator="lessThan">
      <formula>0</formula>
    </cfRule>
  </conditionalFormatting>
  <conditionalFormatting sqref="B562">
    <cfRule type="cellIs" dxfId="1859" priority="633" operator="lessThan">
      <formula>0</formula>
    </cfRule>
  </conditionalFormatting>
  <conditionalFormatting sqref="J563:N565">
    <cfRule type="cellIs" dxfId="1858" priority="637" operator="lessThan">
      <formula>0</formula>
    </cfRule>
  </conditionalFormatting>
  <conditionalFormatting sqref="O569:O572">
    <cfRule type="cellIs" dxfId="1857" priority="628" operator="lessThan">
      <formula>0</formula>
    </cfRule>
  </conditionalFormatting>
  <conditionalFormatting sqref="P566:P567">
    <cfRule type="cellIs" dxfId="1856" priority="634" operator="lessThan">
      <formula>0</formula>
    </cfRule>
  </conditionalFormatting>
  <conditionalFormatting sqref="P566:P567">
    <cfRule type="cellIs" dxfId="1855" priority="635" operator="lessThan">
      <formula>0</formula>
    </cfRule>
  </conditionalFormatting>
  <conditionalFormatting sqref="J564">
    <cfRule type="cellIs" dxfId="1854" priority="636" operator="lessThan">
      <formula>0</formula>
    </cfRule>
  </conditionalFormatting>
  <conditionalFormatting sqref="J565:N565 K563:N564">
    <cfRule type="cellIs" dxfId="1853" priority="638" operator="lessThan">
      <formula>0</formula>
    </cfRule>
  </conditionalFormatting>
  <conditionalFormatting sqref="I570 K569:N570 C571:N572">
    <cfRule type="cellIs" dxfId="1852" priority="627" operator="lessThan">
      <formula>0</formula>
    </cfRule>
  </conditionalFormatting>
  <conditionalFormatting sqref="C564:I564">
    <cfRule type="cellIs" dxfId="1851" priority="630" operator="lessThan">
      <formula>0</formula>
    </cfRule>
  </conditionalFormatting>
  <conditionalFormatting sqref="H569">
    <cfRule type="cellIs" dxfId="1850" priority="619" operator="lessThan">
      <formula>0</formula>
    </cfRule>
  </conditionalFormatting>
  <conditionalFormatting sqref="H570:H572">
    <cfRule type="cellIs" dxfId="1849" priority="621" operator="lessThan">
      <formula>0</formula>
    </cfRule>
  </conditionalFormatting>
  <conditionalFormatting sqref="P572">
    <cfRule type="cellIs" dxfId="1848" priority="622" operator="lessThan">
      <formula>0</formula>
    </cfRule>
  </conditionalFormatting>
  <conditionalFormatting sqref="I569">
    <cfRule type="cellIs" dxfId="1847" priority="625" operator="lessThan">
      <formula>0</formula>
    </cfRule>
  </conditionalFormatting>
  <conditionalFormatting sqref="C570:J570">
    <cfRule type="cellIs" dxfId="1846" priority="624" operator="lessThan">
      <formula>0</formula>
    </cfRule>
  </conditionalFormatting>
  <conditionalFormatting sqref="B568">
    <cfRule type="cellIs" dxfId="1845" priority="618" operator="lessThan">
      <formula>0</formula>
    </cfRule>
  </conditionalFormatting>
  <conditionalFormatting sqref="B556">
    <cfRule type="cellIs" dxfId="1844" priority="617" operator="lessThan">
      <formula>0</formula>
    </cfRule>
  </conditionalFormatting>
  <conditionalFormatting sqref="B556">
    <cfRule type="cellIs" dxfId="1843" priority="616" operator="lessThan">
      <formula>0</formula>
    </cfRule>
  </conditionalFormatting>
  <conditionalFormatting sqref="B612">
    <cfRule type="cellIs" dxfId="1842" priority="604" operator="lessThan">
      <formula>0</formula>
    </cfRule>
  </conditionalFormatting>
  <conditionalFormatting sqref="B549">
    <cfRule type="cellIs" dxfId="1841" priority="614" operator="lessThan">
      <formula>0</formula>
    </cfRule>
  </conditionalFormatting>
  <conditionalFormatting sqref="B549">
    <cfRule type="cellIs" dxfId="1840" priority="615" operator="lessThan">
      <formula>0</formula>
    </cfRule>
  </conditionalFormatting>
  <conditionalFormatting sqref="B567">
    <cfRule type="cellIs" dxfId="1839" priority="612" operator="lessThan">
      <formula>0</formula>
    </cfRule>
  </conditionalFormatting>
  <conditionalFormatting sqref="B567">
    <cfRule type="cellIs" dxfId="1838" priority="613" operator="lessThan">
      <formula>0</formula>
    </cfRule>
  </conditionalFormatting>
  <conditionalFormatting sqref="B588 O588:P589 O593:P593 P590:P592 P594:P595 O596:P597 C600:N600 J603:P603 C605:P607 N608:P608 C618:N618 I619:N625 C620:H623 I609:P611 C613:P616 C625:H625 P604 J602:N602 P598:P602 B627:N630 B663:N666 O612:P612 B612 O617:P626">
    <cfRule type="cellIs" dxfId="1837" priority="611" operator="lessThan">
      <formula>0</formula>
    </cfRule>
  </conditionalFormatting>
  <conditionalFormatting sqref="B596">
    <cfRule type="cellIs" dxfId="1836" priority="608" operator="lessThan">
      <formula>0</formula>
    </cfRule>
  </conditionalFormatting>
  <conditionalFormatting sqref="B589">
    <cfRule type="cellIs" dxfId="1835" priority="610" operator="lessThan">
      <formula>0</formula>
    </cfRule>
  </conditionalFormatting>
  <conditionalFormatting sqref="B593">
    <cfRule type="cellIs" dxfId="1834" priority="609" operator="lessThan">
      <formula>0</formula>
    </cfRule>
  </conditionalFormatting>
  <conditionalFormatting sqref="B617">
    <cfRule type="cellIs" dxfId="1833" priority="607" operator="lessThan">
      <formula>0</formula>
    </cfRule>
  </conditionalFormatting>
  <conditionalFormatting sqref="B626">
    <cfRule type="cellIs" dxfId="1832" priority="606" operator="lessThan">
      <formula>0</formula>
    </cfRule>
  </conditionalFormatting>
  <conditionalFormatting sqref="I629:P629 O627:P628 O630:P630">
    <cfRule type="cellIs" dxfId="1831" priority="605" operator="lessThan">
      <formula>0</formula>
    </cfRule>
  </conditionalFormatting>
  <conditionalFormatting sqref="O612">
    <cfRule type="cellIs" dxfId="1830" priority="602" operator="lessThan">
      <formula>0</formula>
    </cfRule>
  </conditionalFormatting>
  <conditionalFormatting sqref="O612">
    <cfRule type="cellIs" dxfId="1829" priority="603" operator="lessThan">
      <formula>0</formula>
    </cfRule>
  </conditionalFormatting>
  <conditionalFormatting sqref="O398:P398 P399:P401">
    <cfRule type="cellIs" dxfId="1828" priority="589" operator="lessThan">
      <formula>0</formula>
    </cfRule>
  </conditionalFormatting>
  <conditionalFormatting sqref="B392">
    <cfRule type="cellIs" dxfId="1827" priority="590" operator="lessThan">
      <formula>0</formula>
    </cfRule>
  </conditionalFormatting>
  <conditionalFormatting sqref="O399:O401">
    <cfRule type="cellIs" dxfId="1826" priority="587" operator="lessThan">
      <formula>0</formula>
    </cfRule>
  </conditionalFormatting>
  <conditionalFormatting sqref="O398">
    <cfRule type="cellIs" dxfId="1825" priority="588" operator="lessThan">
      <formula>0</formula>
    </cfRule>
  </conditionalFormatting>
  <conditionalFormatting sqref="P402">
    <cfRule type="cellIs" dxfId="1824" priority="585" operator="lessThan">
      <formula>0</formula>
    </cfRule>
  </conditionalFormatting>
  <conditionalFormatting sqref="P403">
    <cfRule type="cellIs" dxfId="1823" priority="586" operator="lessThan">
      <formula>0</formula>
    </cfRule>
  </conditionalFormatting>
  <conditionalFormatting sqref="B398">
    <cfRule type="cellIs" dxfId="1822" priority="583" operator="lessThan">
      <formula>0</formula>
    </cfRule>
  </conditionalFormatting>
  <conditionalFormatting sqref="P402">
    <cfRule type="cellIs" dxfId="1821" priority="584" operator="lessThan">
      <formula>0</formula>
    </cfRule>
  </conditionalFormatting>
  <conditionalFormatting sqref="C602:I602">
    <cfRule type="cellIs" dxfId="1820" priority="601" operator="lessThan">
      <formula>0</formula>
    </cfRule>
  </conditionalFormatting>
  <conditionalFormatting sqref="C603:I603">
    <cfRule type="cellIs" dxfId="1819" priority="600" operator="lessThan">
      <formula>0</formula>
    </cfRule>
  </conditionalFormatting>
  <conditionalFormatting sqref="C608:M608">
    <cfRule type="cellIs" dxfId="1818" priority="599" operator="lessThan">
      <formula>0</formula>
    </cfRule>
  </conditionalFormatting>
  <conditionalFormatting sqref="C597:N597">
    <cfRule type="cellIs" dxfId="1817" priority="598" operator="lessThan">
      <formula>0</formula>
    </cfRule>
  </conditionalFormatting>
  <conditionalFormatting sqref="O600">
    <cfRule type="cellIs" dxfId="1816" priority="597" operator="lessThan">
      <formula>0</formula>
    </cfRule>
  </conditionalFormatting>
  <conditionalFormatting sqref="O393:O395">
    <cfRule type="cellIs" dxfId="1815" priority="594" operator="lessThan">
      <formula>0</formula>
    </cfRule>
  </conditionalFormatting>
  <conditionalFormatting sqref="P396">
    <cfRule type="cellIs" dxfId="1814" priority="591" operator="lessThan">
      <formula>0</formula>
    </cfRule>
  </conditionalFormatting>
  <conditionalFormatting sqref="P397">
    <cfRule type="cellIs" dxfId="1813" priority="593" operator="lessThan">
      <formula>0</formula>
    </cfRule>
  </conditionalFormatting>
  <conditionalFormatting sqref="O392:P392 P393:P395">
    <cfRule type="cellIs" dxfId="1812" priority="596" operator="lessThan">
      <formula>0</formula>
    </cfRule>
  </conditionalFormatting>
  <conditionalFormatting sqref="O392">
    <cfRule type="cellIs" dxfId="1811" priority="595" operator="lessThan">
      <formula>0</formula>
    </cfRule>
  </conditionalFormatting>
  <conditionalFormatting sqref="P396">
    <cfRule type="cellIs" dxfId="1810" priority="592" operator="lessThan">
      <formula>0</formula>
    </cfRule>
  </conditionalFormatting>
  <conditionalFormatting sqref="N341">
    <cfRule type="cellIs" dxfId="1809" priority="582" operator="lessThan">
      <formula>0</formula>
    </cfRule>
  </conditionalFormatting>
  <conditionalFormatting sqref="N347">
    <cfRule type="cellIs" dxfId="1808" priority="581" operator="lessThan">
      <formula>0</formula>
    </cfRule>
  </conditionalFormatting>
  <conditionalFormatting sqref="N353">
    <cfRule type="cellIs" dxfId="1807" priority="580" operator="lessThan">
      <formula>0</formula>
    </cfRule>
  </conditionalFormatting>
  <conditionalFormatting sqref="N335">
    <cfRule type="cellIs" dxfId="1806" priority="579" operator="lessThan">
      <formula>0</formula>
    </cfRule>
  </conditionalFormatting>
  <conditionalFormatting sqref="B352">
    <cfRule type="cellIs" dxfId="1805" priority="563" operator="lessThan">
      <formula>0</formula>
    </cfRule>
  </conditionalFormatting>
  <conditionalFormatting sqref="B546">
    <cfRule type="cellIs" dxfId="1804" priority="573" operator="lessThan">
      <formula>0</formula>
    </cfRule>
  </conditionalFormatting>
  <conditionalFormatting sqref="B347:B348">
    <cfRule type="cellIs" dxfId="1803" priority="568" operator="lessThan">
      <formula>0</formula>
    </cfRule>
  </conditionalFormatting>
  <conditionalFormatting sqref="B353:B354">
    <cfRule type="cellIs" dxfId="1802" priority="565" operator="lessThan">
      <formula>0</formula>
    </cfRule>
  </conditionalFormatting>
  <conditionalFormatting sqref="C327:M330">
    <cfRule type="cellIs" dxfId="1801" priority="578" operator="lessThan">
      <formula>0</formula>
    </cfRule>
  </conditionalFormatting>
  <conditionalFormatting sqref="B404">
    <cfRule type="cellIs" dxfId="1800" priority="577" operator="lessThan">
      <formula>0</formula>
    </cfRule>
  </conditionalFormatting>
  <conditionalFormatting sqref="B404">
    <cfRule type="cellIs" dxfId="1799" priority="576" operator="lessThan">
      <formula>0</formula>
    </cfRule>
  </conditionalFormatting>
  <conditionalFormatting sqref="B367 B373 B357:B361 B351:B355 B345:B349 B339:B343 B333:B337 B327:B331">
    <cfRule type="cellIs" dxfId="1798" priority="575" operator="lessThan">
      <formula>0</formula>
    </cfRule>
  </conditionalFormatting>
  <conditionalFormatting sqref="B335:B336">
    <cfRule type="cellIs" dxfId="1797" priority="571" operator="lessThan">
      <formula>0</formula>
    </cfRule>
  </conditionalFormatting>
  <conditionalFormatting sqref="B333">
    <cfRule type="cellIs" dxfId="1796" priority="570" operator="lessThan">
      <formula>0</formula>
    </cfRule>
  </conditionalFormatting>
  <conditionalFormatting sqref="B543:B545">
    <cfRule type="cellIs" dxfId="1795" priority="574" operator="lessThan">
      <formula>0</formula>
    </cfRule>
  </conditionalFormatting>
  <conditionalFormatting sqref="B542">
    <cfRule type="cellIs" dxfId="1794" priority="572" operator="lessThan">
      <formula>0</formula>
    </cfRule>
  </conditionalFormatting>
  <conditionalFormatting sqref="B373">
    <cfRule type="cellIs" dxfId="1793" priority="559" operator="lessThan">
      <formula>0</formula>
    </cfRule>
  </conditionalFormatting>
  <conditionalFormatting sqref="B334">
    <cfRule type="cellIs" dxfId="1792" priority="569" operator="lessThan">
      <formula>0</formula>
    </cfRule>
  </conditionalFormatting>
  <conditionalFormatting sqref="B345">
    <cfRule type="cellIs" dxfId="1791" priority="567" operator="lessThan">
      <formula>0</formula>
    </cfRule>
  </conditionalFormatting>
  <conditionalFormatting sqref="B346">
    <cfRule type="cellIs" dxfId="1790" priority="566" operator="lessThan">
      <formula>0</formula>
    </cfRule>
  </conditionalFormatting>
  <conditionalFormatting sqref="B351">
    <cfRule type="cellIs" dxfId="1789" priority="564" operator="lessThan">
      <formula>0</formula>
    </cfRule>
  </conditionalFormatting>
  <conditionalFormatting sqref="B359:B360">
    <cfRule type="cellIs" dxfId="1788" priority="562" operator="lessThan">
      <formula>0</formula>
    </cfRule>
  </conditionalFormatting>
  <conditionalFormatting sqref="B357">
    <cfRule type="cellIs" dxfId="1787" priority="561" operator="lessThan">
      <formula>0</formula>
    </cfRule>
  </conditionalFormatting>
  <conditionalFormatting sqref="B358">
    <cfRule type="cellIs" dxfId="1786" priority="560" operator="lessThan">
      <formula>0</formula>
    </cfRule>
  </conditionalFormatting>
  <conditionalFormatting sqref="B367">
    <cfRule type="cellIs" dxfId="1785" priority="558" operator="lessThan">
      <formula>0</formula>
    </cfRule>
  </conditionalFormatting>
  <conditionalFormatting sqref="B361">
    <cfRule type="cellIs" dxfId="1784" priority="557" operator="lessThan">
      <formula>0</formula>
    </cfRule>
  </conditionalFormatting>
  <conditionalFormatting sqref="B355">
    <cfRule type="cellIs" dxfId="1783" priority="556" operator="lessThan">
      <formula>0</formula>
    </cfRule>
  </conditionalFormatting>
  <conditionalFormatting sqref="B349">
    <cfRule type="cellIs" dxfId="1782" priority="555" operator="lessThan">
      <formula>0</formula>
    </cfRule>
  </conditionalFormatting>
  <conditionalFormatting sqref="B337">
    <cfRule type="cellIs" dxfId="1781" priority="554" operator="lessThan">
      <formula>0</formula>
    </cfRule>
  </conditionalFormatting>
  <conditionalFormatting sqref="B579:B582">
    <cfRule type="cellIs" dxfId="1780" priority="549" operator="lessThan">
      <formula>0</formula>
    </cfRule>
  </conditionalFormatting>
  <conditionalFormatting sqref="B574:B577">
    <cfRule type="cellIs" dxfId="1779" priority="552" operator="lessThan">
      <formula>0</formula>
    </cfRule>
  </conditionalFormatting>
  <conditionalFormatting sqref="B575">
    <cfRule type="cellIs" dxfId="1778" priority="551" operator="lessThan">
      <formula>0</formula>
    </cfRule>
  </conditionalFormatting>
  <conditionalFormatting sqref="B576:B577">
    <cfRule type="cellIs" dxfId="1777" priority="553" operator="lessThan">
      <formula>0</formula>
    </cfRule>
  </conditionalFormatting>
  <conditionalFormatting sqref="B586:B587">
    <cfRule type="cellIs" dxfId="1776" priority="547" operator="lessThan">
      <formula>0</formula>
    </cfRule>
  </conditionalFormatting>
  <conditionalFormatting sqref="B580">
    <cfRule type="cellIs" dxfId="1775" priority="548" operator="lessThan">
      <formula>0</formula>
    </cfRule>
  </conditionalFormatting>
  <conditionalFormatting sqref="B581:B582">
    <cfRule type="cellIs" dxfId="1774" priority="550" operator="lessThan">
      <formula>0</formula>
    </cfRule>
  </conditionalFormatting>
  <conditionalFormatting sqref="B584:B587">
    <cfRule type="cellIs" dxfId="1773" priority="546" operator="lessThan">
      <formula>0</formula>
    </cfRule>
  </conditionalFormatting>
  <conditionalFormatting sqref="B585">
    <cfRule type="cellIs" dxfId="1772" priority="545" operator="lessThan">
      <formula>0</formula>
    </cfRule>
  </conditionalFormatting>
  <conditionalFormatting sqref="B341:B342">
    <cfRule type="cellIs" dxfId="1771" priority="540" operator="lessThan">
      <formula>0</formula>
    </cfRule>
  </conditionalFormatting>
  <conditionalFormatting sqref="B331">
    <cfRule type="cellIs" dxfId="1770" priority="541" operator="lessThan">
      <formula>0</formula>
    </cfRule>
  </conditionalFormatting>
  <conditionalFormatting sqref="B369:N369">
    <cfRule type="cellIs" dxfId="1769" priority="495" operator="lessThan">
      <formula>0</formula>
    </cfRule>
  </conditionalFormatting>
  <conditionalFormatting sqref="B363:N363">
    <cfRule type="cellIs" dxfId="1768" priority="506" operator="lessThan">
      <formula>0</formula>
    </cfRule>
  </conditionalFormatting>
  <conditionalFormatting sqref="B363:N363">
    <cfRule type="cellIs" dxfId="1767" priority="505" operator="lessThan">
      <formula>0</formula>
    </cfRule>
  </conditionalFormatting>
  <conditionalFormatting sqref="B329:B330">
    <cfRule type="cellIs" dxfId="1766" priority="544" operator="lessThan">
      <formula>0</formula>
    </cfRule>
  </conditionalFormatting>
  <conditionalFormatting sqref="B327">
    <cfRule type="cellIs" dxfId="1765" priority="543" operator="lessThan">
      <formula>0</formula>
    </cfRule>
  </conditionalFormatting>
  <conditionalFormatting sqref="B328">
    <cfRule type="cellIs" dxfId="1764" priority="542" operator="lessThan">
      <formula>0</formula>
    </cfRule>
  </conditionalFormatting>
  <conditionalFormatting sqref="B339">
    <cfRule type="cellIs" dxfId="1763" priority="539" operator="lessThan">
      <formula>0</formula>
    </cfRule>
  </conditionalFormatting>
  <conditionalFormatting sqref="B340">
    <cfRule type="cellIs" dxfId="1762" priority="538" operator="lessThan">
      <formula>0</formula>
    </cfRule>
  </conditionalFormatting>
  <conditionalFormatting sqref="B343">
    <cfRule type="cellIs" dxfId="1761" priority="537" operator="lessThan">
      <formula>0</formula>
    </cfRule>
  </conditionalFormatting>
  <conditionalFormatting sqref="B551:B554">
    <cfRule type="cellIs" dxfId="1760" priority="535" operator="lessThan">
      <formula>0</formula>
    </cfRule>
  </conditionalFormatting>
  <conditionalFormatting sqref="B552">
    <cfRule type="cellIs" dxfId="1759" priority="534" operator="lessThan">
      <formula>0</formula>
    </cfRule>
  </conditionalFormatting>
  <conditionalFormatting sqref="B553:B554">
    <cfRule type="cellIs" dxfId="1758" priority="536" operator="lessThan">
      <formula>0</formula>
    </cfRule>
  </conditionalFormatting>
  <conditionalFormatting sqref="B561">
    <cfRule type="cellIs" dxfId="1757" priority="529" operator="lessThan">
      <formula>0</formula>
    </cfRule>
  </conditionalFormatting>
  <conditionalFormatting sqref="B561">
    <cfRule type="cellIs" dxfId="1756" priority="530" operator="lessThan">
      <formula>0</formula>
    </cfRule>
  </conditionalFormatting>
  <conditionalFormatting sqref="B557:B560">
    <cfRule type="cellIs" dxfId="1755" priority="532" operator="lessThan">
      <formula>0</formula>
    </cfRule>
  </conditionalFormatting>
  <conditionalFormatting sqref="B558">
    <cfRule type="cellIs" dxfId="1754" priority="531" operator="lessThan">
      <formula>0</formula>
    </cfRule>
  </conditionalFormatting>
  <conditionalFormatting sqref="B559:B560">
    <cfRule type="cellIs" dxfId="1753" priority="533" operator="lessThan">
      <formula>0</formula>
    </cfRule>
  </conditionalFormatting>
  <conditionalFormatting sqref="N366">
    <cfRule type="cellIs" dxfId="1752" priority="500" operator="lessThan">
      <formula>0</formula>
    </cfRule>
  </conditionalFormatting>
  <conditionalFormatting sqref="B369:N369">
    <cfRule type="cellIs" dxfId="1751" priority="498" operator="lessThan">
      <formula>0</formula>
    </cfRule>
  </conditionalFormatting>
  <conditionalFormatting sqref="B529:B531">
    <cfRule type="cellIs" dxfId="1750" priority="528" operator="lessThan">
      <formula>0</formula>
    </cfRule>
  </conditionalFormatting>
  <conditionalFormatting sqref="B532">
    <cfRule type="cellIs" dxfId="1749" priority="527" operator="lessThan">
      <formula>0</formula>
    </cfRule>
  </conditionalFormatting>
  <conditionalFormatting sqref="B528">
    <cfRule type="cellIs" dxfId="1748" priority="526" operator="lessThan">
      <formula>0</formula>
    </cfRule>
  </conditionalFormatting>
  <conditionalFormatting sqref="B565:B566">
    <cfRule type="cellIs" dxfId="1747" priority="525" operator="lessThan">
      <formula>0</formula>
    </cfRule>
  </conditionalFormatting>
  <conditionalFormatting sqref="B563:B566">
    <cfRule type="cellIs" dxfId="1746" priority="524" operator="lessThan">
      <formula>0</formula>
    </cfRule>
  </conditionalFormatting>
  <conditionalFormatting sqref="B571:B572">
    <cfRule type="cellIs" dxfId="1745" priority="522" operator="lessThan">
      <formula>0</formula>
    </cfRule>
  </conditionalFormatting>
  <conditionalFormatting sqref="B564">
    <cfRule type="cellIs" dxfId="1744" priority="523" operator="lessThan">
      <formula>0</formula>
    </cfRule>
  </conditionalFormatting>
  <conditionalFormatting sqref="B569:B572">
    <cfRule type="cellIs" dxfId="1743" priority="521" operator="lessThan">
      <formula>0</formula>
    </cfRule>
  </conditionalFormatting>
  <conditionalFormatting sqref="B570">
    <cfRule type="cellIs" dxfId="1742" priority="520" operator="lessThan">
      <formula>0</formula>
    </cfRule>
  </conditionalFormatting>
  <conditionalFormatting sqref="B600 B605:B607 B618 B620:B623 B613:B616 B625">
    <cfRule type="cellIs" dxfId="1741" priority="519" operator="lessThan">
      <formula>0</formula>
    </cfRule>
  </conditionalFormatting>
  <conditionalFormatting sqref="N354">
    <cfRule type="cellIs" dxfId="1740" priority="510" operator="lessThan">
      <formula>0</formula>
    </cfRule>
  </conditionalFormatting>
  <conditionalFormatting sqref="N348">
    <cfRule type="cellIs" dxfId="1739" priority="511" operator="lessThan">
      <formula>0</formula>
    </cfRule>
  </conditionalFormatting>
  <conditionalFormatting sqref="B363:N363">
    <cfRule type="cellIs" dxfId="1738" priority="508" operator="lessThan">
      <formula>0</formula>
    </cfRule>
  </conditionalFormatting>
  <conditionalFormatting sqref="N360">
    <cfRule type="cellIs" dxfId="1737" priority="509" operator="lessThan">
      <formula>0</formula>
    </cfRule>
  </conditionalFormatting>
  <conditionalFormatting sqref="B363:N363">
    <cfRule type="cellIs" dxfId="1736" priority="507" operator="lessThan">
      <formula>0</formula>
    </cfRule>
  </conditionalFormatting>
  <conditionalFormatting sqref="B363:N363">
    <cfRule type="cellIs" dxfId="1735" priority="504" operator="lessThan">
      <formula>0</formula>
    </cfRule>
  </conditionalFormatting>
  <conditionalFormatting sqref="B602">
    <cfRule type="cellIs" dxfId="1734" priority="518" operator="lessThan">
      <formula>0</formula>
    </cfRule>
  </conditionalFormatting>
  <conditionalFormatting sqref="B603">
    <cfRule type="cellIs" dxfId="1733" priority="517" operator="lessThan">
      <formula>0</formula>
    </cfRule>
  </conditionalFormatting>
  <conditionalFormatting sqref="B608">
    <cfRule type="cellIs" dxfId="1732" priority="516" operator="lessThan">
      <formula>0</formula>
    </cfRule>
  </conditionalFormatting>
  <conditionalFormatting sqref="B597">
    <cfRule type="cellIs" dxfId="1731" priority="515" operator="lessThan">
      <formula>0</formula>
    </cfRule>
  </conditionalFormatting>
  <conditionalFormatting sqref="B327:B330">
    <cfRule type="cellIs" dxfId="1730" priority="514" operator="lessThan">
      <formula>0</formula>
    </cfRule>
  </conditionalFormatting>
  <conditionalFormatting sqref="N336">
    <cfRule type="cellIs" dxfId="1729" priority="513" operator="lessThan">
      <formula>0</formula>
    </cfRule>
  </conditionalFormatting>
  <conditionalFormatting sqref="N342">
    <cfRule type="cellIs" dxfId="1728" priority="512" operator="lessThan">
      <formula>0</formula>
    </cfRule>
  </conditionalFormatting>
  <conditionalFormatting sqref="B363:N363">
    <cfRule type="cellIs" dxfId="1727" priority="503" operator="lessThan">
      <formula>0</formula>
    </cfRule>
  </conditionalFormatting>
  <conditionalFormatting sqref="B363:N363">
    <cfRule type="cellIs" dxfId="1726" priority="502" operator="lessThan">
      <formula>0</formula>
    </cfRule>
  </conditionalFormatting>
  <conditionalFormatting sqref="B363:N363">
    <cfRule type="cellIs" dxfId="1725" priority="501" operator="lessThan">
      <formula>0</formula>
    </cfRule>
  </conditionalFormatting>
  <conditionalFormatting sqref="B369:N369">
    <cfRule type="cellIs" dxfId="1724" priority="496" operator="lessThan">
      <formula>0</formula>
    </cfRule>
  </conditionalFormatting>
  <conditionalFormatting sqref="B369:N369">
    <cfRule type="cellIs" dxfId="1723" priority="499" operator="lessThan">
      <formula>0</formula>
    </cfRule>
  </conditionalFormatting>
  <conditionalFormatting sqref="B369:N369">
    <cfRule type="cellIs" dxfId="1722" priority="494" operator="lessThan">
      <formula>0</formula>
    </cfRule>
  </conditionalFormatting>
  <conditionalFormatting sqref="B369:N369">
    <cfRule type="cellIs" dxfId="1721" priority="497" operator="lessThan">
      <formula>0</formula>
    </cfRule>
  </conditionalFormatting>
  <conditionalFormatting sqref="B369:N369">
    <cfRule type="cellIs" dxfId="1720" priority="492" operator="lessThan">
      <formula>0</formula>
    </cfRule>
  </conditionalFormatting>
  <conditionalFormatting sqref="B369:N369">
    <cfRule type="cellIs" dxfId="1719" priority="493" operator="lessThan">
      <formula>0</formula>
    </cfRule>
  </conditionalFormatting>
  <conditionalFormatting sqref="B375:N375">
    <cfRule type="cellIs" dxfId="1718" priority="490" operator="lessThan">
      <formula>0</formula>
    </cfRule>
  </conditionalFormatting>
  <conditionalFormatting sqref="N372">
    <cfRule type="cellIs" dxfId="1717" priority="491" operator="lessThan">
      <formula>0</formula>
    </cfRule>
  </conditionalFormatting>
  <conditionalFormatting sqref="B375:N375">
    <cfRule type="cellIs" dxfId="1716" priority="489" operator="lessThan">
      <formula>0</formula>
    </cfRule>
  </conditionalFormatting>
  <conditionalFormatting sqref="B375:N375">
    <cfRule type="cellIs" dxfId="1715" priority="488" operator="lessThan">
      <formula>0</formula>
    </cfRule>
  </conditionalFormatting>
  <conditionalFormatting sqref="B375:N375">
    <cfRule type="cellIs" dxfId="1714" priority="487" operator="lessThan">
      <formula>0</formula>
    </cfRule>
  </conditionalFormatting>
  <conditionalFormatting sqref="B375:N375">
    <cfRule type="cellIs" dxfId="1713" priority="486" operator="lessThan">
      <formula>0</formula>
    </cfRule>
  </conditionalFormatting>
  <conditionalFormatting sqref="B375:N375">
    <cfRule type="cellIs" dxfId="1712" priority="485" operator="lessThan">
      <formula>0</formula>
    </cfRule>
  </conditionalFormatting>
  <conditionalFormatting sqref="B375:N375">
    <cfRule type="cellIs" dxfId="1711" priority="484" operator="lessThan">
      <formula>0</formula>
    </cfRule>
  </conditionalFormatting>
  <conditionalFormatting sqref="B375:N375">
    <cfRule type="cellIs" dxfId="1710" priority="483" operator="lessThan">
      <formula>0</formula>
    </cfRule>
  </conditionalFormatting>
  <conditionalFormatting sqref="N378">
    <cfRule type="cellIs" dxfId="1709" priority="482" operator="lessThan">
      <formula>0</formula>
    </cfRule>
  </conditionalFormatting>
  <conditionalFormatting sqref="N331">
    <cfRule type="cellIs" dxfId="1708" priority="481" operator="lessThan">
      <formula>0</formula>
    </cfRule>
  </conditionalFormatting>
  <conditionalFormatting sqref="N337">
    <cfRule type="cellIs" dxfId="1707" priority="480" operator="lessThan">
      <formula>0</formula>
    </cfRule>
  </conditionalFormatting>
  <conditionalFormatting sqref="N337">
    <cfRule type="cellIs" dxfId="1706" priority="479" operator="lessThan">
      <formula>0</formula>
    </cfRule>
  </conditionalFormatting>
  <conditionalFormatting sqref="N343">
    <cfRule type="cellIs" dxfId="1705" priority="478" operator="lessThan">
      <formula>0</formula>
    </cfRule>
  </conditionalFormatting>
  <conditionalFormatting sqref="N343">
    <cfRule type="cellIs" dxfId="1704" priority="477" operator="lessThan">
      <formula>0</formula>
    </cfRule>
  </conditionalFormatting>
  <conditionalFormatting sqref="N349">
    <cfRule type="cellIs" dxfId="1703" priority="476" operator="lessThan">
      <formula>0</formula>
    </cfRule>
  </conditionalFormatting>
  <conditionalFormatting sqref="N349">
    <cfRule type="cellIs" dxfId="1702" priority="475" operator="lessThan">
      <formula>0</formula>
    </cfRule>
  </conditionalFormatting>
  <conditionalFormatting sqref="N355">
    <cfRule type="cellIs" dxfId="1701" priority="474" operator="lessThan">
      <formula>0</formula>
    </cfRule>
  </conditionalFormatting>
  <conditionalFormatting sqref="N355">
    <cfRule type="cellIs" dxfId="1700" priority="473" operator="lessThan">
      <formula>0</formula>
    </cfRule>
  </conditionalFormatting>
  <conditionalFormatting sqref="N361">
    <cfRule type="cellIs" dxfId="1699" priority="472" operator="lessThan">
      <formula>0</formula>
    </cfRule>
  </conditionalFormatting>
  <conditionalFormatting sqref="N361">
    <cfRule type="cellIs" dxfId="1698" priority="471" operator="lessThan">
      <formula>0</formula>
    </cfRule>
  </conditionalFormatting>
  <conditionalFormatting sqref="N367">
    <cfRule type="cellIs" dxfId="1697" priority="470" operator="lessThan">
      <formula>0</formula>
    </cfRule>
  </conditionalFormatting>
  <conditionalFormatting sqref="N367">
    <cfRule type="cellIs" dxfId="1696" priority="469" operator="lessThan">
      <formula>0</formula>
    </cfRule>
  </conditionalFormatting>
  <conditionalFormatting sqref="N373">
    <cfRule type="cellIs" dxfId="1695" priority="468" operator="lessThan">
      <formula>0</formula>
    </cfRule>
  </conditionalFormatting>
  <conditionalFormatting sqref="N373">
    <cfRule type="cellIs" dxfId="1694" priority="467" operator="lessThan">
      <formula>0</formula>
    </cfRule>
  </conditionalFormatting>
  <conditionalFormatting sqref="C385:M385">
    <cfRule type="cellIs" dxfId="1693" priority="466" operator="lessThan">
      <formula>0</formula>
    </cfRule>
  </conditionalFormatting>
  <conditionalFormatting sqref="C385:M385">
    <cfRule type="cellIs" dxfId="1692" priority="465" operator="lessThan">
      <formula>0</formula>
    </cfRule>
  </conditionalFormatting>
  <conditionalFormatting sqref="H385">
    <cfRule type="cellIs" dxfId="1691" priority="464" operator="lessThan">
      <formula>0</formula>
    </cfRule>
  </conditionalFormatting>
  <conditionalFormatting sqref="B385">
    <cfRule type="cellIs" dxfId="1690" priority="463" operator="lessThan">
      <formula>0</formula>
    </cfRule>
  </conditionalFormatting>
  <conditionalFormatting sqref="B385">
    <cfRule type="cellIs" dxfId="1689" priority="462" operator="lessThan">
      <formula>0</formula>
    </cfRule>
  </conditionalFormatting>
  <conditionalFormatting sqref="B381:N381">
    <cfRule type="cellIs" dxfId="1688" priority="461" operator="lessThan">
      <formula>0</formula>
    </cfRule>
  </conditionalFormatting>
  <conditionalFormatting sqref="B381:N381">
    <cfRule type="cellIs" dxfId="1687" priority="460" operator="lessThan">
      <formula>0</formula>
    </cfRule>
  </conditionalFormatting>
  <conditionalFormatting sqref="B381:N381">
    <cfRule type="cellIs" dxfId="1686" priority="459" operator="lessThan">
      <formula>0</formula>
    </cfRule>
  </conditionalFormatting>
  <conditionalFormatting sqref="B381:N381">
    <cfRule type="cellIs" dxfId="1685" priority="458" operator="lessThan">
      <formula>0</formula>
    </cfRule>
  </conditionalFormatting>
  <conditionalFormatting sqref="B381:N381">
    <cfRule type="cellIs" dxfId="1684" priority="457" operator="lessThan">
      <formula>0</formula>
    </cfRule>
  </conditionalFormatting>
  <conditionalFormatting sqref="B381:N381">
    <cfRule type="cellIs" dxfId="1683" priority="456" operator="lessThan">
      <formula>0</formula>
    </cfRule>
  </conditionalFormatting>
  <conditionalFormatting sqref="B381:N381">
    <cfRule type="cellIs" dxfId="1682" priority="455" operator="lessThan">
      <formula>0</formula>
    </cfRule>
  </conditionalFormatting>
  <conditionalFormatting sqref="B381:N381">
    <cfRule type="cellIs" dxfId="1681" priority="454" operator="lessThan">
      <formula>0</formula>
    </cfRule>
  </conditionalFormatting>
  <conditionalFormatting sqref="N384">
    <cfRule type="cellIs" dxfId="1680" priority="453" operator="lessThan">
      <formula>0</formula>
    </cfRule>
  </conditionalFormatting>
  <conditionalFormatting sqref="N385">
    <cfRule type="cellIs" dxfId="1679" priority="452" operator="lessThan">
      <formula>0</formula>
    </cfRule>
  </conditionalFormatting>
  <conditionalFormatting sqref="N385">
    <cfRule type="cellIs" dxfId="1678" priority="451" operator="lessThan">
      <formula>0</formula>
    </cfRule>
  </conditionalFormatting>
  <conditionalFormatting sqref="C391:M391">
    <cfRule type="cellIs" dxfId="1677" priority="450" operator="lessThan">
      <formula>0</formula>
    </cfRule>
  </conditionalFormatting>
  <conditionalFormatting sqref="C391:M391">
    <cfRule type="cellIs" dxfId="1676" priority="449" operator="lessThan">
      <formula>0</formula>
    </cfRule>
  </conditionalFormatting>
  <conditionalFormatting sqref="H391">
    <cfRule type="cellIs" dxfId="1675" priority="448" operator="lessThan">
      <formula>0</formula>
    </cfRule>
  </conditionalFormatting>
  <conditionalFormatting sqref="B391">
    <cfRule type="cellIs" dxfId="1674" priority="447" operator="lessThan">
      <formula>0</formula>
    </cfRule>
  </conditionalFormatting>
  <conditionalFormatting sqref="B391">
    <cfRule type="cellIs" dxfId="1673" priority="446" operator="lessThan">
      <formula>0</formula>
    </cfRule>
  </conditionalFormatting>
  <conditionalFormatting sqref="B387:N387">
    <cfRule type="cellIs" dxfId="1672" priority="445" operator="lessThan">
      <formula>0</formula>
    </cfRule>
  </conditionalFormatting>
  <conditionalFormatting sqref="B387:N387">
    <cfRule type="cellIs" dxfId="1671" priority="444" operator="lessThan">
      <formula>0</formula>
    </cfRule>
  </conditionalFormatting>
  <conditionalFormatting sqref="B387:N387">
    <cfRule type="cellIs" dxfId="1670" priority="443" operator="lessThan">
      <formula>0</formula>
    </cfRule>
  </conditionalFormatting>
  <conditionalFormatting sqref="B387:N387">
    <cfRule type="cellIs" dxfId="1669" priority="442" operator="lessThan">
      <formula>0</formula>
    </cfRule>
  </conditionalFormatting>
  <conditionalFormatting sqref="B387:N387">
    <cfRule type="cellIs" dxfId="1668" priority="441" operator="lessThan">
      <formula>0</formula>
    </cfRule>
  </conditionalFormatting>
  <conditionalFormatting sqref="B387:N387">
    <cfRule type="cellIs" dxfId="1667" priority="440" operator="lessThan">
      <formula>0</formula>
    </cfRule>
  </conditionalFormatting>
  <conditionalFormatting sqref="B387:N387">
    <cfRule type="cellIs" dxfId="1666" priority="439" operator="lessThan">
      <formula>0</formula>
    </cfRule>
  </conditionalFormatting>
  <conditionalFormatting sqref="B387:N387">
    <cfRule type="cellIs" dxfId="1665" priority="438" operator="lessThan">
      <formula>0</formula>
    </cfRule>
  </conditionalFormatting>
  <conditionalFormatting sqref="N390">
    <cfRule type="cellIs" dxfId="1664" priority="437" operator="lessThan">
      <formula>0</formula>
    </cfRule>
  </conditionalFormatting>
  <conditionalFormatting sqref="N391">
    <cfRule type="cellIs" dxfId="1663" priority="436" operator="lessThan">
      <formula>0</formula>
    </cfRule>
  </conditionalFormatting>
  <conditionalFormatting sqref="N391">
    <cfRule type="cellIs" dxfId="1662" priority="435" operator="lessThan">
      <formula>0</formula>
    </cfRule>
  </conditionalFormatting>
  <conditionalFormatting sqref="C397:M397">
    <cfRule type="cellIs" dxfId="1661" priority="434" operator="lessThan">
      <formula>0</formula>
    </cfRule>
  </conditionalFormatting>
  <conditionalFormatting sqref="C397:M397">
    <cfRule type="cellIs" dxfId="1660" priority="433" operator="lessThan">
      <formula>0</formula>
    </cfRule>
  </conditionalFormatting>
  <conditionalFormatting sqref="H397">
    <cfRule type="cellIs" dxfId="1659" priority="432" operator="lessThan">
      <formula>0</formula>
    </cfRule>
  </conditionalFormatting>
  <conditionalFormatting sqref="B397">
    <cfRule type="cellIs" dxfId="1658" priority="431" operator="lessThan">
      <formula>0</formula>
    </cfRule>
  </conditionalFormatting>
  <conditionalFormatting sqref="B397">
    <cfRule type="cellIs" dxfId="1657" priority="430" operator="lessThan">
      <formula>0</formula>
    </cfRule>
  </conditionalFormatting>
  <conditionalFormatting sqref="B393:N393">
    <cfRule type="cellIs" dxfId="1656" priority="429" operator="lessThan">
      <formula>0</formula>
    </cfRule>
  </conditionalFormatting>
  <conditionalFormatting sqref="B393:N393">
    <cfRule type="cellIs" dxfId="1655" priority="428" operator="lessThan">
      <formula>0</formula>
    </cfRule>
  </conditionalFormatting>
  <conditionalFormatting sqref="B393:N393">
    <cfRule type="cellIs" dxfId="1654" priority="427" operator="lessThan">
      <formula>0</formula>
    </cfRule>
  </conditionalFormatting>
  <conditionalFormatting sqref="B393:N393">
    <cfRule type="cellIs" dxfId="1653" priority="426" operator="lessThan">
      <formula>0</formula>
    </cfRule>
  </conditionalFormatting>
  <conditionalFormatting sqref="B393:N393">
    <cfRule type="cellIs" dxfId="1652" priority="425" operator="lessThan">
      <formula>0</formula>
    </cfRule>
  </conditionalFormatting>
  <conditionalFormatting sqref="B393:N393">
    <cfRule type="cellIs" dxfId="1651" priority="424" operator="lessThan">
      <formula>0</formula>
    </cfRule>
  </conditionalFormatting>
  <conditionalFormatting sqref="B393:N393">
    <cfRule type="cellIs" dxfId="1650" priority="423" operator="lessThan">
      <formula>0</formula>
    </cfRule>
  </conditionalFormatting>
  <conditionalFormatting sqref="B393:N393">
    <cfRule type="cellIs" dxfId="1649" priority="422" operator="lessThan">
      <formula>0</formula>
    </cfRule>
  </conditionalFormatting>
  <conditionalFormatting sqref="N396">
    <cfRule type="cellIs" dxfId="1648" priority="421" operator="lessThan">
      <formula>0</formula>
    </cfRule>
  </conditionalFormatting>
  <conditionalFormatting sqref="N397">
    <cfRule type="cellIs" dxfId="1647" priority="420" operator="lessThan">
      <formula>0</formula>
    </cfRule>
  </conditionalFormatting>
  <conditionalFormatting sqref="N397">
    <cfRule type="cellIs" dxfId="1646" priority="419" operator="lessThan">
      <formula>0</formula>
    </cfRule>
  </conditionalFormatting>
  <conditionalFormatting sqref="C403:M403">
    <cfRule type="cellIs" dxfId="1645" priority="418" operator="lessThan">
      <formula>0</formula>
    </cfRule>
  </conditionalFormatting>
  <conditionalFormatting sqref="C403:M403">
    <cfRule type="cellIs" dxfId="1644" priority="417" operator="lessThan">
      <formula>0</formula>
    </cfRule>
  </conditionalFormatting>
  <conditionalFormatting sqref="H403">
    <cfRule type="cellIs" dxfId="1643" priority="416" operator="lessThan">
      <formula>0</formula>
    </cfRule>
  </conditionalFormatting>
  <conditionalFormatting sqref="B403">
    <cfRule type="cellIs" dxfId="1642" priority="415" operator="lessThan">
      <formula>0</formula>
    </cfRule>
  </conditionalFormatting>
  <conditionalFormatting sqref="B403">
    <cfRule type="cellIs" dxfId="1641" priority="414" operator="lessThan">
      <formula>0</formula>
    </cfRule>
  </conditionalFormatting>
  <conditionalFormatting sqref="B399:N399">
    <cfRule type="cellIs" dxfId="1640" priority="413" operator="lessThan">
      <formula>0</formula>
    </cfRule>
  </conditionalFormatting>
  <conditionalFormatting sqref="B399:N399">
    <cfRule type="cellIs" dxfId="1639" priority="412" operator="lessThan">
      <formula>0</formula>
    </cfRule>
  </conditionalFormatting>
  <conditionalFormatting sqref="B399:N399">
    <cfRule type="cellIs" dxfId="1638" priority="411" operator="lessThan">
      <formula>0</formula>
    </cfRule>
  </conditionalFormatting>
  <conditionalFormatting sqref="B399:N399">
    <cfRule type="cellIs" dxfId="1637" priority="410" operator="lessThan">
      <formula>0</formula>
    </cfRule>
  </conditionalFormatting>
  <conditionalFormatting sqref="B399:N399">
    <cfRule type="cellIs" dxfId="1636" priority="409" operator="lessThan">
      <formula>0</formula>
    </cfRule>
  </conditionalFormatting>
  <conditionalFormatting sqref="B399:N399">
    <cfRule type="cellIs" dxfId="1635" priority="408" operator="lessThan">
      <formula>0</formula>
    </cfRule>
  </conditionalFormatting>
  <conditionalFormatting sqref="B399:N399">
    <cfRule type="cellIs" dxfId="1634" priority="407" operator="lessThan">
      <formula>0</formula>
    </cfRule>
  </conditionalFormatting>
  <conditionalFormatting sqref="B399:N399">
    <cfRule type="cellIs" dxfId="1633" priority="406" operator="lessThan">
      <formula>0</formula>
    </cfRule>
  </conditionalFormatting>
  <conditionalFormatting sqref="N402">
    <cfRule type="cellIs" dxfId="1632" priority="405" operator="lessThan">
      <formula>0</formula>
    </cfRule>
  </conditionalFormatting>
  <conditionalFormatting sqref="N403">
    <cfRule type="cellIs" dxfId="1631" priority="404" operator="lessThan">
      <formula>0</formula>
    </cfRule>
  </conditionalFormatting>
  <conditionalFormatting sqref="N403">
    <cfRule type="cellIs" dxfId="1630" priority="403" operator="lessThan">
      <formula>0</formula>
    </cfRule>
  </conditionalFormatting>
  <conditionalFormatting sqref="C409:M409">
    <cfRule type="cellIs" dxfId="1629" priority="402" operator="lessThan">
      <formula>0</formula>
    </cfRule>
  </conditionalFormatting>
  <conditionalFormatting sqref="C409:M409">
    <cfRule type="cellIs" dxfId="1628" priority="401" operator="lessThan">
      <formula>0</formula>
    </cfRule>
  </conditionalFormatting>
  <conditionalFormatting sqref="H409">
    <cfRule type="cellIs" dxfId="1627" priority="400" operator="lessThan">
      <formula>0</formula>
    </cfRule>
  </conditionalFormatting>
  <conditionalFormatting sqref="B409">
    <cfRule type="cellIs" dxfId="1626" priority="399" operator="lessThan">
      <formula>0</formula>
    </cfRule>
  </conditionalFormatting>
  <conditionalFormatting sqref="B409">
    <cfRule type="cellIs" dxfId="1625" priority="398" operator="lessThan">
      <formula>0</formula>
    </cfRule>
  </conditionalFormatting>
  <conditionalFormatting sqref="B405:N405">
    <cfRule type="cellIs" dxfId="1624" priority="397" operator="lessThan">
      <formula>0</formula>
    </cfRule>
  </conditionalFormatting>
  <conditionalFormatting sqref="B405:N405">
    <cfRule type="cellIs" dxfId="1623" priority="396" operator="lessThan">
      <formula>0</formula>
    </cfRule>
  </conditionalFormatting>
  <conditionalFormatting sqref="B405:N405">
    <cfRule type="cellIs" dxfId="1622" priority="395" operator="lessThan">
      <formula>0</formula>
    </cfRule>
  </conditionalFormatting>
  <conditionalFormatting sqref="B405:N405">
    <cfRule type="cellIs" dxfId="1621" priority="394" operator="lessThan">
      <formula>0</formula>
    </cfRule>
  </conditionalFormatting>
  <conditionalFormatting sqref="B405:N405">
    <cfRule type="cellIs" dxfId="1620" priority="393" operator="lessThan">
      <formula>0</formula>
    </cfRule>
  </conditionalFormatting>
  <conditionalFormatting sqref="B405:N405">
    <cfRule type="cellIs" dxfId="1619" priority="392" operator="lessThan">
      <formula>0</formula>
    </cfRule>
  </conditionalFormatting>
  <conditionalFormatting sqref="B405:N405">
    <cfRule type="cellIs" dxfId="1618" priority="391" operator="lessThan">
      <formula>0</formula>
    </cfRule>
  </conditionalFormatting>
  <conditionalFormatting sqref="B405:N405">
    <cfRule type="cellIs" dxfId="1617" priority="390" operator="lessThan">
      <formula>0</formula>
    </cfRule>
  </conditionalFormatting>
  <conditionalFormatting sqref="N408">
    <cfRule type="cellIs" dxfId="1616" priority="389" operator="lessThan">
      <formula>0</formula>
    </cfRule>
  </conditionalFormatting>
  <conditionalFormatting sqref="C415:M415">
    <cfRule type="cellIs" dxfId="1615" priority="388" operator="lessThan">
      <formula>0</formula>
    </cfRule>
  </conditionalFormatting>
  <conditionalFormatting sqref="C415:M415">
    <cfRule type="cellIs" dxfId="1614" priority="387" operator="lessThan">
      <formula>0</formula>
    </cfRule>
  </conditionalFormatting>
  <conditionalFormatting sqref="H415">
    <cfRule type="cellIs" dxfId="1613" priority="386" operator="lessThan">
      <formula>0</formula>
    </cfRule>
  </conditionalFormatting>
  <conditionalFormatting sqref="B415">
    <cfRule type="cellIs" dxfId="1612" priority="385" operator="lessThan">
      <formula>0</formula>
    </cfRule>
  </conditionalFormatting>
  <conditionalFormatting sqref="B415">
    <cfRule type="cellIs" dxfId="1611" priority="384" operator="lessThan">
      <formula>0</formula>
    </cfRule>
  </conditionalFormatting>
  <conditionalFormatting sqref="B411:N411">
    <cfRule type="cellIs" dxfId="1610" priority="383" operator="lessThan">
      <formula>0</formula>
    </cfRule>
  </conditionalFormatting>
  <conditionalFormatting sqref="B411:N411">
    <cfRule type="cellIs" dxfId="1609" priority="382" operator="lessThan">
      <formula>0</formula>
    </cfRule>
  </conditionalFormatting>
  <conditionalFormatting sqref="B411:N411">
    <cfRule type="cellIs" dxfId="1608" priority="381" operator="lessThan">
      <formula>0</formula>
    </cfRule>
  </conditionalFormatting>
  <conditionalFormatting sqref="B411:N411">
    <cfRule type="cellIs" dxfId="1607" priority="380" operator="lessThan">
      <formula>0</formula>
    </cfRule>
  </conditionalFormatting>
  <conditionalFormatting sqref="B411:N411">
    <cfRule type="cellIs" dxfId="1606" priority="379" operator="lessThan">
      <formula>0</formula>
    </cfRule>
  </conditionalFormatting>
  <conditionalFormatting sqref="B411:N411">
    <cfRule type="cellIs" dxfId="1605" priority="378" operator="lessThan">
      <formula>0</formula>
    </cfRule>
  </conditionalFormatting>
  <conditionalFormatting sqref="B411:N411">
    <cfRule type="cellIs" dxfId="1604" priority="377" operator="lessThan">
      <formula>0</formula>
    </cfRule>
  </conditionalFormatting>
  <conditionalFormatting sqref="B411:N411">
    <cfRule type="cellIs" dxfId="1603" priority="376" operator="lessThan">
      <formula>0</formula>
    </cfRule>
  </conditionalFormatting>
  <conditionalFormatting sqref="N414">
    <cfRule type="cellIs" dxfId="1602" priority="375" operator="lessThan">
      <formula>0</formula>
    </cfRule>
  </conditionalFormatting>
  <conditionalFormatting sqref="N415">
    <cfRule type="cellIs" dxfId="1601" priority="374" operator="lessThan">
      <formula>0</formula>
    </cfRule>
  </conditionalFormatting>
  <conditionalFormatting sqref="N415">
    <cfRule type="cellIs" dxfId="1600" priority="373" operator="lessThan">
      <formula>0</formula>
    </cfRule>
  </conditionalFormatting>
  <conditionalFormatting sqref="C421:M421">
    <cfRule type="cellIs" dxfId="1599" priority="372" operator="lessThan">
      <formula>0</formula>
    </cfRule>
  </conditionalFormatting>
  <conditionalFormatting sqref="C421:M421">
    <cfRule type="cellIs" dxfId="1598" priority="371" operator="lessThan">
      <formula>0</formula>
    </cfRule>
  </conditionalFormatting>
  <conditionalFormatting sqref="H421">
    <cfRule type="cellIs" dxfId="1597" priority="370" operator="lessThan">
      <formula>0</formula>
    </cfRule>
  </conditionalFormatting>
  <conditionalFormatting sqref="B421">
    <cfRule type="cellIs" dxfId="1596" priority="369" operator="lessThan">
      <formula>0</formula>
    </cfRule>
  </conditionalFormatting>
  <conditionalFormatting sqref="B421">
    <cfRule type="cellIs" dxfId="1595" priority="368" operator="lessThan">
      <formula>0</formula>
    </cfRule>
  </conditionalFormatting>
  <conditionalFormatting sqref="B417:N417">
    <cfRule type="cellIs" dxfId="1594" priority="367" operator="lessThan">
      <formula>0</formula>
    </cfRule>
  </conditionalFormatting>
  <conditionalFormatting sqref="B417:N417">
    <cfRule type="cellIs" dxfId="1593" priority="366" operator="lessThan">
      <formula>0</formula>
    </cfRule>
  </conditionalFormatting>
  <conditionalFormatting sqref="B417:N417">
    <cfRule type="cellIs" dxfId="1592" priority="365" operator="lessThan">
      <formula>0</formula>
    </cfRule>
  </conditionalFormatting>
  <conditionalFormatting sqref="B417:N417">
    <cfRule type="cellIs" dxfId="1591" priority="364" operator="lessThan">
      <formula>0</formula>
    </cfRule>
  </conditionalFormatting>
  <conditionalFormatting sqref="B417:N417">
    <cfRule type="cellIs" dxfId="1590" priority="363" operator="lessThan">
      <formula>0</formula>
    </cfRule>
  </conditionalFormatting>
  <conditionalFormatting sqref="B417:N417">
    <cfRule type="cellIs" dxfId="1589" priority="362" operator="lessThan">
      <formula>0</formula>
    </cfRule>
  </conditionalFormatting>
  <conditionalFormatting sqref="B417:N417">
    <cfRule type="cellIs" dxfId="1588" priority="361" operator="lessThan">
      <formula>0</formula>
    </cfRule>
  </conditionalFormatting>
  <conditionalFormatting sqref="B417:N417">
    <cfRule type="cellIs" dxfId="1587" priority="360" operator="lessThan">
      <formula>0</formula>
    </cfRule>
  </conditionalFormatting>
  <conditionalFormatting sqref="N420">
    <cfRule type="cellIs" dxfId="1586" priority="359" operator="lessThan">
      <formula>0</formula>
    </cfRule>
  </conditionalFormatting>
  <conditionalFormatting sqref="N421">
    <cfRule type="cellIs" dxfId="1585" priority="358" operator="lessThan">
      <formula>0</formula>
    </cfRule>
  </conditionalFormatting>
  <conditionalFormatting sqref="N421">
    <cfRule type="cellIs" dxfId="1584" priority="357" operator="lessThan">
      <formula>0</formula>
    </cfRule>
  </conditionalFormatting>
  <conditionalFormatting sqref="C428:M428">
    <cfRule type="cellIs" dxfId="1583" priority="356" operator="lessThan">
      <formula>0</formula>
    </cfRule>
  </conditionalFormatting>
  <conditionalFormatting sqref="C428:M428">
    <cfRule type="cellIs" dxfId="1582" priority="355" operator="lessThan">
      <formula>0</formula>
    </cfRule>
  </conditionalFormatting>
  <conditionalFormatting sqref="H428">
    <cfRule type="cellIs" dxfId="1581" priority="354" operator="lessThan">
      <formula>0</formula>
    </cfRule>
  </conditionalFormatting>
  <conditionalFormatting sqref="B428">
    <cfRule type="cellIs" dxfId="1580" priority="353" operator="lessThan">
      <formula>0</formula>
    </cfRule>
  </conditionalFormatting>
  <conditionalFormatting sqref="B428">
    <cfRule type="cellIs" dxfId="1579" priority="352" operator="lessThan">
      <formula>0</formula>
    </cfRule>
  </conditionalFormatting>
  <conditionalFormatting sqref="B424:N424">
    <cfRule type="cellIs" dxfId="1578" priority="351" operator="lessThan">
      <formula>0</formula>
    </cfRule>
  </conditionalFormatting>
  <conditionalFormatting sqref="B424:N424">
    <cfRule type="cellIs" dxfId="1577" priority="350" operator="lessThan">
      <formula>0</formula>
    </cfRule>
  </conditionalFormatting>
  <conditionalFormatting sqref="B424:N424">
    <cfRule type="cellIs" dxfId="1576" priority="349" operator="lessThan">
      <formula>0</formula>
    </cfRule>
  </conditionalFormatting>
  <conditionalFormatting sqref="B424:N424">
    <cfRule type="cellIs" dxfId="1575" priority="348" operator="lessThan">
      <formula>0</formula>
    </cfRule>
  </conditionalFormatting>
  <conditionalFormatting sqref="B424:N424">
    <cfRule type="cellIs" dxfId="1574" priority="347" operator="lessThan">
      <formula>0</formula>
    </cfRule>
  </conditionalFormatting>
  <conditionalFormatting sqref="B424:N424">
    <cfRule type="cellIs" dxfId="1573" priority="346" operator="lessThan">
      <formula>0</formula>
    </cfRule>
  </conditionalFormatting>
  <conditionalFormatting sqref="B424:N424">
    <cfRule type="cellIs" dxfId="1572" priority="345" operator="lessThan">
      <formula>0</formula>
    </cfRule>
  </conditionalFormatting>
  <conditionalFormatting sqref="B424:N424">
    <cfRule type="cellIs" dxfId="1571" priority="344" operator="lessThan">
      <formula>0</formula>
    </cfRule>
  </conditionalFormatting>
  <conditionalFormatting sqref="N427">
    <cfRule type="cellIs" dxfId="1570" priority="343" operator="lessThan">
      <formula>0</formula>
    </cfRule>
  </conditionalFormatting>
  <conditionalFormatting sqref="N428">
    <cfRule type="cellIs" dxfId="1569" priority="342" operator="lessThan">
      <formula>0</formula>
    </cfRule>
  </conditionalFormatting>
  <conditionalFormatting sqref="N428">
    <cfRule type="cellIs" dxfId="1568" priority="341" operator="lessThan">
      <formula>0</formula>
    </cfRule>
  </conditionalFormatting>
  <conditionalFormatting sqref="C434:M434">
    <cfRule type="cellIs" dxfId="1567" priority="340" operator="lessThan">
      <formula>0</formula>
    </cfRule>
  </conditionalFormatting>
  <conditionalFormatting sqref="C434:M434">
    <cfRule type="cellIs" dxfId="1566" priority="339" operator="lessThan">
      <formula>0</formula>
    </cfRule>
  </conditionalFormatting>
  <conditionalFormatting sqref="H434">
    <cfRule type="cellIs" dxfId="1565" priority="338" operator="lessThan">
      <formula>0</formula>
    </cfRule>
  </conditionalFormatting>
  <conditionalFormatting sqref="B434">
    <cfRule type="cellIs" dxfId="1564" priority="337" operator="lessThan">
      <formula>0</formula>
    </cfRule>
  </conditionalFormatting>
  <conditionalFormatting sqref="B434">
    <cfRule type="cellIs" dxfId="1563" priority="336" operator="lessThan">
      <formula>0</formula>
    </cfRule>
  </conditionalFormatting>
  <conditionalFormatting sqref="B430:N430">
    <cfRule type="cellIs" dxfId="1562" priority="335" operator="lessThan">
      <formula>0</formula>
    </cfRule>
  </conditionalFormatting>
  <conditionalFormatting sqref="B430:N430">
    <cfRule type="cellIs" dxfId="1561" priority="334" operator="lessThan">
      <formula>0</formula>
    </cfRule>
  </conditionalFormatting>
  <conditionalFormatting sqref="B430:N430">
    <cfRule type="cellIs" dxfId="1560" priority="333" operator="lessThan">
      <formula>0</formula>
    </cfRule>
  </conditionalFormatting>
  <conditionalFormatting sqref="B430:N430">
    <cfRule type="cellIs" dxfId="1559" priority="332" operator="lessThan">
      <formula>0</formula>
    </cfRule>
  </conditionalFormatting>
  <conditionalFormatting sqref="B430:N430">
    <cfRule type="cellIs" dxfId="1558" priority="331" operator="lessThan">
      <formula>0</formula>
    </cfRule>
  </conditionalFormatting>
  <conditionalFormatting sqref="B430:N430">
    <cfRule type="cellIs" dxfId="1557" priority="330" operator="lessThan">
      <formula>0</formula>
    </cfRule>
  </conditionalFormatting>
  <conditionalFormatting sqref="B430:N430">
    <cfRule type="cellIs" dxfId="1556" priority="329" operator="lessThan">
      <formula>0</formula>
    </cfRule>
  </conditionalFormatting>
  <conditionalFormatting sqref="B430:N430">
    <cfRule type="cellIs" dxfId="1555" priority="328" operator="lessThan">
      <formula>0</formula>
    </cfRule>
  </conditionalFormatting>
  <conditionalFormatting sqref="N433">
    <cfRule type="cellIs" dxfId="1554" priority="327" operator="lessThan">
      <formula>0</formula>
    </cfRule>
  </conditionalFormatting>
  <conditionalFormatting sqref="N434">
    <cfRule type="cellIs" dxfId="1553" priority="326" operator="lessThan">
      <formula>0</formula>
    </cfRule>
  </conditionalFormatting>
  <conditionalFormatting sqref="N434">
    <cfRule type="cellIs" dxfId="1552" priority="325" operator="lessThan">
      <formula>0</formula>
    </cfRule>
  </conditionalFormatting>
  <conditionalFormatting sqref="C437:C440">
    <cfRule type="expression" dxfId="1551" priority="323">
      <formula>C437/B437&gt;1</formula>
    </cfRule>
    <cfRule type="expression" dxfId="1550" priority="324">
      <formula>C437/B437&lt;1</formula>
    </cfRule>
  </conditionalFormatting>
  <conditionalFormatting sqref="D437:N440">
    <cfRule type="cellIs" dxfId="1549" priority="322" operator="lessThan">
      <formula>0</formula>
    </cfRule>
  </conditionalFormatting>
  <conditionalFormatting sqref="D437:N440">
    <cfRule type="expression" dxfId="1548" priority="320">
      <formula>D437/C437&gt;1</formula>
    </cfRule>
    <cfRule type="expression" dxfId="1547" priority="321">
      <formula>D437/C437&lt;1</formula>
    </cfRule>
  </conditionalFormatting>
  <conditionalFormatting sqref="B437:B440">
    <cfRule type="cellIs" dxfId="1546" priority="319" operator="lessThan">
      <formula>0</formula>
    </cfRule>
  </conditionalFormatting>
  <conditionalFormatting sqref="B437:B440 B510:N510 B518:N518 B533:N533 B547:N547">
    <cfRule type="expression" dxfId="1545" priority="317">
      <formula>B437/#REF!&gt;1</formula>
    </cfRule>
    <cfRule type="expression" dxfId="1544" priority="318">
      <formula>B437/#REF!&lt;1</formula>
    </cfRule>
  </conditionalFormatting>
  <conditionalFormatting sqref="B470">
    <cfRule type="cellIs" dxfId="1543" priority="316" operator="lessThan">
      <formula>0</formula>
    </cfRule>
  </conditionalFormatting>
  <conditionalFormatting sqref="B470">
    <cfRule type="expression" dxfId="1542" priority="314">
      <formula>B470/#REF!&gt;1</formula>
    </cfRule>
    <cfRule type="expression" dxfId="1541" priority="315">
      <formula>B470/#REF!&lt;1</formula>
    </cfRule>
  </conditionalFormatting>
  <conditionalFormatting sqref="C470">
    <cfRule type="cellIs" dxfId="1540" priority="313" operator="lessThan">
      <formula>0</formula>
    </cfRule>
  </conditionalFormatting>
  <conditionalFormatting sqref="C470">
    <cfRule type="expression" dxfId="1539" priority="311">
      <formula>C470/B470&gt;1</formula>
    </cfRule>
    <cfRule type="expression" dxfId="1538" priority="312">
      <formula>C470/B470&lt;1</formula>
    </cfRule>
  </conditionalFormatting>
  <conditionalFormatting sqref="D470">
    <cfRule type="cellIs" dxfId="1537" priority="310" operator="lessThan">
      <formula>0</formula>
    </cfRule>
  </conditionalFormatting>
  <conditionalFormatting sqref="D470">
    <cfRule type="expression" dxfId="1536" priority="308">
      <formula>D470/C470&gt;1</formula>
    </cfRule>
    <cfRule type="expression" dxfId="1535" priority="309">
      <formula>D470/C470&lt;1</formula>
    </cfRule>
  </conditionalFormatting>
  <conditionalFormatting sqref="E470">
    <cfRule type="cellIs" dxfId="1534" priority="307" operator="lessThan">
      <formula>0</formula>
    </cfRule>
  </conditionalFormatting>
  <conditionalFormatting sqref="E470">
    <cfRule type="expression" dxfId="1533" priority="305">
      <formula>E470/D470&gt;1</formula>
    </cfRule>
    <cfRule type="expression" dxfId="1532" priority="306">
      <formula>E470/D470&lt;1</formula>
    </cfRule>
  </conditionalFormatting>
  <conditionalFormatting sqref="F470">
    <cfRule type="cellIs" dxfId="1531" priority="304" operator="lessThan">
      <formula>0</formula>
    </cfRule>
  </conditionalFormatting>
  <conditionalFormatting sqref="F470">
    <cfRule type="expression" dxfId="1530" priority="302">
      <formula>F470/E470&gt;1</formula>
    </cfRule>
    <cfRule type="expression" dxfId="1529" priority="303">
      <formula>F470/E470&lt;1</formula>
    </cfRule>
  </conditionalFormatting>
  <conditionalFormatting sqref="G470">
    <cfRule type="cellIs" dxfId="1528" priority="301" operator="lessThan">
      <formula>0</formula>
    </cfRule>
  </conditionalFormatting>
  <conditionalFormatting sqref="G470">
    <cfRule type="expression" dxfId="1527" priority="299">
      <formula>G470/F470&gt;1</formula>
    </cfRule>
    <cfRule type="expression" dxfId="1526" priority="300">
      <formula>G470/F470&lt;1</formula>
    </cfRule>
  </conditionalFormatting>
  <conditionalFormatting sqref="H470">
    <cfRule type="cellIs" dxfId="1525" priority="298" operator="lessThan">
      <formula>0</formula>
    </cfRule>
  </conditionalFormatting>
  <conditionalFormatting sqref="H470">
    <cfRule type="expression" dxfId="1524" priority="296">
      <formula>H470/G470&gt;1</formula>
    </cfRule>
    <cfRule type="expression" dxfId="1523" priority="297">
      <formula>H470/G470&lt;1</formula>
    </cfRule>
  </conditionalFormatting>
  <conditionalFormatting sqref="I470:N470">
    <cfRule type="cellIs" dxfId="1522" priority="295" operator="lessThan">
      <formula>0</formula>
    </cfRule>
  </conditionalFormatting>
  <conditionalFormatting sqref="I470:N470">
    <cfRule type="expression" dxfId="1521" priority="293">
      <formula>I470/H470&gt;1</formula>
    </cfRule>
    <cfRule type="expression" dxfId="1520" priority="294">
      <formula>I470/H470&lt;1</formula>
    </cfRule>
  </conditionalFormatting>
  <conditionalFormatting sqref="B510">
    <cfRule type="cellIs" dxfId="1519" priority="292" operator="lessThan">
      <formula>0</formula>
    </cfRule>
  </conditionalFormatting>
  <conditionalFormatting sqref="B510">
    <cfRule type="expression" dxfId="1518" priority="290">
      <formula>B510/#REF!&gt;1</formula>
    </cfRule>
    <cfRule type="expression" dxfId="1517" priority="291">
      <formula>B510/#REF!&lt;1</formula>
    </cfRule>
  </conditionalFormatting>
  <conditionalFormatting sqref="C510">
    <cfRule type="cellIs" dxfId="1516" priority="289" operator="lessThan">
      <formula>0</formula>
    </cfRule>
  </conditionalFormatting>
  <conditionalFormatting sqref="C510">
    <cfRule type="expression" dxfId="1515" priority="287">
      <formula>C510/B510&gt;1</formula>
    </cfRule>
    <cfRule type="expression" dxfId="1514" priority="288">
      <formula>C510/B510&lt;1</formula>
    </cfRule>
  </conditionalFormatting>
  <conditionalFormatting sqref="D510">
    <cfRule type="cellIs" dxfId="1513" priority="286" operator="lessThan">
      <formula>0</formula>
    </cfRule>
  </conditionalFormatting>
  <conditionalFormatting sqref="D510">
    <cfRule type="expression" dxfId="1512" priority="284">
      <formula>D510/C510&gt;1</formula>
    </cfRule>
    <cfRule type="expression" dxfId="1511" priority="285">
      <formula>D510/C510&lt;1</formula>
    </cfRule>
  </conditionalFormatting>
  <conditionalFormatting sqref="E510">
    <cfRule type="cellIs" dxfId="1510" priority="283" operator="lessThan">
      <formula>0</formula>
    </cfRule>
  </conditionalFormatting>
  <conditionalFormatting sqref="E510">
    <cfRule type="expression" dxfId="1509" priority="281">
      <formula>E510/D510&gt;1</formula>
    </cfRule>
    <cfRule type="expression" dxfId="1508" priority="282">
      <formula>E510/D510&lt;1</formula>
    </cfRule>
  </conditionalFormatting>
  <conditionalFormatting sqref="F510">
    <cfRule type="cellIs" dxfId="1507" priority="280" operator="lessThan">
      <formula>0</formula>
    </cfRule>
  </conditionalFormatting>
  <conditionalFormatting sqref="F510">
    <cfRule type="expression" dxfId="1506" priority="278">
      <formula>F510/E510&gt;1</formula>
    </cfRule>
    <cfRule type="expression" dxfId="1505" priority="279">
      <formula>F510/E510&lt;1</formula>
    </cfRule>
  </conditionalFormatting>
  <conditionalFormatting sqref="G510">
    <cfRule type="cellIs" dxfId="1504" priority="277" operator="lessThan">
      <formula>0</formula>
    </cfRule>
  </conditionalFormatting>
  <conditionalFormatting sqref="G510">
    <cfRule type="expression" dxfId="1503" priority="275">
      <formula>G510/F510&gt;1</formula>
    </cfRule>
    <cfRule type="expression" dxfId="1502" priority="276">
      <formula>G510/F510&lt;1</formula>
    </cfRule>
  </conditionalFormatting>
  <conditionalFormatting sqref="H510">
    <cfRule type="cellIs" dxfId="1501" priority="274" operator="lessThan">
      <formula>0</formula>
    </cfRule>
  </conditionalFormatting>
  <conditionalFormatting sqref="H510">
    <cfRule type="expression" dxfId="1500" priority="272">
      <formula>H510/G510&gt;1</formula>
    </cfRule>
    <cfRule type="expression" dxfId="1499" priority="273">
      <formula>H510/G510&lt;1</formula>
    </cfRule>
  </conditionalFormatting>
  <conditionalFormatting sqref="B518">
    <cfRule type="cellIs" dxfId="1498" priority="271" operator="lessThan">
      <formula>0</formula>
    </cfRule>
  </conditionalFormatting>
  <conditionalFormatting sqref="B518">
    <cfRule type="expression" dxfId="1497" priority="269">
      <formula>B518/#REF!&gt;1</formula>
    </cfRule>
    <cfRule type="expression" dxfId="1496" priority="270">
      <formula>B518/#REF!&lt;1</formula>
    </cfRule>
  </conditionalFormatting>
  <conditionalFormatting sqref="C518">
    <cfRule type="cellIs" dxfId="1495" priority="268" operator="lessThan">
      <formula>0</formula>
    </cfRule>
  </conditionalFormatting>
  <conditionalFormatting sqref="C518">
    <cfRule type="expression" dxfId="1494" priority="266">
      <formula>C518/B518&gt;1</formula>
    </cfRule>
    <cfRule type="expression" dxfId="1493" priority="267">
      <formula>C518/B518&lt;1</formula>
    </cfRule>
  </conditionalFormatting>
  <conditionalFormatting sqref="D518">
    <cfRule type="cellIs" dxfId="1492" priority="265" operator="lessThan">
      <formula>0</formula>
    </cfRule>
  </conditionalFormatting>
  <conditionalFormatting sqref="D518">
    <cfRule type="expression" dxfId="1491" priority="263">
      <formula>D518/C518&gt;1</formula>
    </cfRule>
    <cfRule type="expression" dxfId="1490" priority="264">
      <formula>D518/C518&lt;1</formula>
    </cfRule>
  </conditionalFormatting>
  <conditionalFormatting sqref="E518">
    <cfRule type="cellIs" dxfId="1489" priority="262" operator="lessThan">
      <formula>0</formula>
    </cfRule>
  </conditionalFormatting>
  <conditionalFormatting sqref="E518">
    <cfRule type="expression" dxfId="1488" priority="260">
      <formula>E518/D518&gt;1</formula>
    </cfRule>
    <cfRule type="expression" dxfId="1487" priority="261">
      <formula>E518/D518&lt;1</formula>
    </cfRule>
  </conditionalFormatting>
  <conditionalFormatting sqref="F518">
    <cfRule type="cellIs" dxfId="1486" priority="259" operator="lessThan">
      <formula>0</formula>
    </cfRule>
  </conditionalFormatting>
  <conditionalFormatting sqref="F518">
    <cfRule type="expression" dxfId="1485" priority="257">
      <formula>F518/E518&gt;1</formula>
    </cfRule>
    <cfRule type="expression" dxfId="1484" priority="258">
      <formula>F518/E518&lt;1</formula>
    </cfRule>
  </conditionalFormatting>
  <conditionalFormatting sqref="G518">
    <cfRule type="cellIs" dxfId="1483" priority="256" operator="lessThan">
      <formula>0</formula>
    </cfRule>
  </conditionalFormatting>
  <conditionalFormatting sqref="G518">
    <cfRule type="expression" dxfId="1482" priority="254">
      <formula>G518/F518&gt;1</formula>
    </cfRule>
    <cfRule type="expression" dxfId="1481" priority="255">
      <formula>G518/F518&lt;1</formula>
    </cfRule>
  </conditionalFormatting>
  <conditionalFormatting sqref="H518">
    <cfRule type="cellIs" dxfId="1480" priority="253" operator="lessThan">
      <formula>0</formula>
    </cfRule>
  </conditionalFormatting>
  <conditionalFormatting sqref="H518">
    <cfRule type="expression" dxfId="1479" priority="251">
      <formula>H518/G518&gt;1</formula>
    </cfRule>
    <cfRule type="expression" dxfId="1478" priority="252">
      <formula>H518/G518&lt;1</formula>
    </cfRule>
  </conditionalFormatting>
  <conditionalFormatting sqref="B547">
    <cfRule type="cellIs" dxfId="1477" priority="250" operator="lessThan">
      <formula>0</formula>
    </cfRule>
  </conditionalFormatting>
  <conditionalFormatting sqref="B547">
    <cfRule type="expression" dxfId="1476" priority="248">
      <formula>B547/#REF!&gt;1</formula>
    </cfRule>
    <cfRule type="expression" dxfId="1475" priority="249">
      <formula>B547/#REF!&lt;1</formula>
    </cfRule>
  </conditionalFormatting>
  <conditionalFormatting sqref="C547">
    <cfRule type="cellIs" dxfId="1474" priority="247" operator="lessThan">
      <formula>0</formula>
    </cfRule>
  </conditionalFormatting>
  <conditionalFormatting sqref="C547">
    <cfRule type="expression" dxfId="1473" priority="245">
      <formula>C547/B547&gt;1</formula>
    </cfRule>
    <cfRule type="expression" dxfId="1472" priority="246">
      <formula>C547/B547&lt;1</formula>
    </cfRule>
  </conditionalFormatting>
  <conditionalFormatting sqref="D547">
    <cfRule type="cellIs" dxfId="1471" priority="244" operator="lessThan">
      <formula>0</formula>
    </cfRule>
  </conditionalFormatting>
  <conditionalFormatting sqref="D547">
    <cfRule type="expression" dxfId="1470" priority="242">
      <formula>D547/C547&gt;1</formula>
    </cfRule>
    <cfRule type="expression" dxfId="1469" priority="243">
      <formula>D547/C547&lt;1</formula>
    </cfRule>
  </conditionalFormatting>
  <conditionalFormatting sqref="E547">
    <cfRule type="cellIs" dxfId="1468" priority="241" operator="lessThan">
      <formula>0</formula>
    </cfRule>
  </conditionalFormatting>
  <conditionalFormatting sqref="E547">
    <cfRule type="expression" dxfId="1467" priority="239">
      <formula>E547/D547&gt;1</formula>
    </cfRule>
    <cfRule type="expression" dxfId="1466" priority="240">
      <formula>E547/D547&lt;1</formula>
    </cfRule>
  </conditionalFormatting>
  <conditionalFormatting sqref="F547">
    <cfRule type="cellIs" dxfId="1465" priority="238" operator="lessThan">
      <formula>0</formula>
    </cfRule>
  </conditionalFormatting>
  <conditionalFormatting sqref="F547">
    <cfRule type="expression" dxfId="1464" priority="236">
      <formula>F547/E547&gt;1</formula>
    </cfRule>
    <cfRule type="expression" dxfId="1463" priority="237">
      <formula>F547/E547&lt;1</formula>
    </cfRule>
  </conditionalFormatting>
  <conditionalFormatting sqref="G547">
    <cfRule type="cellIs" dxfId="1462" priority="235" operator="lessThan">
      <formula>0</formula>
    </cfRule>
  </conditionalFormatting>
  <conditionalFormatting sqref="G547">
    <cfRule type="expression" dxfId="1461" priority="233">
      <formula>G547/F547&gt;1</formula>
    </cfRule>
    <cfRule type="expression" dxfId="1460" priority="234">
      <formula>G547/F547&lt;1</formula>
    </cfRule>
  </conditionalFormatting>
  <conditionalFormatting sqref="H547">
    <cfRule type="cellIs" dxfId="1459" priority="232" operator="lessThan">
      <formula>0</formula>
    </cfRule>
  </conditionalFormatting>
  <conditionalFormatting sqref="H547">
    <cfRule type="expression" dxfId="1458" priority="230">
      <formula>H547/G547&gt;1</formula>
    </cfRule>
    <cfRule type="expression" dxfId="1457" priority="231">
      <formula>H547/G547&lt;1</formula>
    </cfRule>
  </conditionalFormatting>
  <conditionalFormatting sqref="N554">
    <cfRule type="cellIs" dxfId="1456" priority="229" operator="lessThan">
      <formula>0</formula>
    </cfRule>
  </conditionalFormatting>
  <conditionalFormatting sqref="N558">
    <cfRule type="cellIs" dxfId="1455" priority="228" operator="lessThan">
      <formula>0</formula>
    </cfRule>
  </conditionalFormatting>
  <conditionalFormatting sqref="N558">
    <cfRule type="cellIs" dxfId="1454" priority="227" operator="lessThan">
      <formula>0</formula>
    </cfRule>
  </conditionalFormatting>
  <conditionalFormatting sqref="O339">
    <cfRule type="cellIs" dxfId="1453" priority="226" operator="lessThan">
      <formula>0</formula>
    </cfRule>
  </conditionalFormatting>
  <conditionalFormatting sqref="O340:O341">
    <cfRule type="cellIs" dxfId="1452" priority="225" operator="lessThan">
      <formula>0</formula>
    </cfRule>
  </conditionalFormatting>
  <conditionalFormatting sqref="O437:O440">
    <cfRule type="cellIs" dxfId="1451" priority="224" operator="lessThan">
      <formula>0</formula>
    </cfRule>
  </conditionalFormatting>
  <conditionalFormatting sqref="O337">
    <cfRule type="cellIs" dxfId="1450" priority="223" operator="lessThan">
      <formula>0</formula>
    </cfRule>
  </conditionalFormatting>
  <conditionalFormatting sqref="O342:O343">
    <cfRule type="cellIs" dxfId="1449" priority="222" operator="lessThan">
      <formula>0</formula>
    </cfRule>
  </conditionalFormatting>
  <conditionalFormatting sqref="O345:O349">
    <cfRule type="cellIs" dxfId="1448" priority="221" operator="lessThan">
      <formula>0</formula>
    </cfRule>
  </conditionalFormatting>
  <conditionalFormatting sqref="O354:O355">
    <cfRule type="cellIs" dxfId="1447" priority="220" operator="lessThan">
      <formula>0</formula>
    </cfRule>
  </conditionalFormatting>
  <conditionalFormatting sqref="O360:O361">
    <cfRule type="cellIs" dxfId="1446" priority="219" operator="lessThan">
      <formula>0</formula>
    </cfRule>
  </conditionalFormatting>
  <conditionalFormatting sqref="O366:O367">
    <cfRule type="cellIs" dxfId="1445" priority="218" operator="lessThan">
      <formula>0</formula>
    </cfRule>
  </conditionalFormatting>
  <conditionalFormatting sqref="O372:O373">
    <cfRule type="cellIs" dxfId="1444" priority="217" operator="lessThan">
      <formula>0</formula>
    </cfRule>
  </conditionalFormatting>
  <conditionalFormatting sqref="O378">
    <cfRule type="cellIs" dxfId="1443" priority="216" operator="lessThan">
      <formula>0</formula>
    </cfRule>
  </conditionalFormatting>
  <conditionalFormatting sqref="O384:O385">
    <cfRule type="cellIs" dxfId="1442" priority="215" operator="lessThan">
      <formula>0</formula>
    </cfRule>
  </conditionalFormatting>
  <conditionalFormatting sqref="O390:O391">
    <cfRule type="cellIs" dxfId="1441" priority="214" operator="lessThan">
      <formula>0</formula>
    </cfRule>
  </conditionalFormatting>
  <conditionalFormatting sqref="O396:O397">
    <cfRule type="cellIs" dxfId="1440" priority="213" operator="lessThan">
      <formula>0</formula>
    </cfRule>
  </conditionalFormatting>
  <conditionalFormatting sqref="O402:O403">
    <cfRule type="cellIs" dxfId="1439" priority="212" operator="lessThan">
      <formula>0</formula>
    </cfRule>
  </conditionalFormatting>
  <conditionalFormatting sqref="O408:O409">
    <cfRule type="cellIs" dxfId="1438" priority="211" operator="lessThan">
      <formula>0</formula>
    </cfRule>
  </conditionalFormatting>
  <conditionalFormatting sqref="O414:O415">
    <cfRule type="cellIs" dxfId="1437" priority="210" operator="lessThan">
      <formula>0</formula>
    </cfRule>
  </conditionalFormatting>
  <conditionalFormatting sqref="O420:O421">
    <cfRule type="cellIs" dxfId="1436" priority="209" operator="lessThan">
      <formula>0</formula>
    </cfRule>
  </conditionalFormatting>
  <conditionalFormatting sqref="O427:O428">
    <cfRule type="cellIs" dxfId="1435" priority="208" operator="lessThan">
      <formula>0</formula>
    </cfRule>
  </conditionalFormatting>
  <conditionalFormatting sqref="O433:O434">
    <cfRule type="cellIs" dxfId="1434" priority="207" operator="lessThan">
      <formula>0</formula>
    </cfRule>
  </conditionalFormatting>
  <conditionalFormatting sqref="O441">
    <cfRule type="cellIs" dxfId="1433" priority="206" operator="lessThan">
      <formula>0</formula>
    </cfRule>
  </conditionalFormatting>
  <conditionalFormatting sqref="O448">
    <cfRule type="cellIs" dxfId="1432" priority="205" operator="lessThan">
      <formula>0</formula>
    </cfRule>
  </conditionalFormatting>
  <conditionalFormatting sqref="O461:O462">
    <cfRule type="cellIs" dxfId="1431" priority="204" operator="lessThan">
      <formula>0</formula>
    </cfRule>
  </conditionalFormatting>
  <conditionalFormatting sqref="O469:O470">
    <cfRule type="cellIs" dxfId="1430" priority="203" operator="lessThan">
      <formula>0</formula>
    </cfRule>
  </conditionalFormatting>
  <conditionalFormatting sqref="O478:O479">
    <cfRule type="cellIs" dxfId="1429" priority="202" operator="lessThan">
      <formula>0</formula>
    </cfRule>
  </conditionalFormatting>
  <conditionalFormatting sqref="O486:O487">
    <cfRule type="cellIs" dxfId="1428" priority="201" operator="lessThan">
      <formula>0</formula>
    </cfRule>
  </conditionalFormatting>
  <conditionalFormatting sqref="O502:O503">
    <cfRule type="cellIs" dxfId="1427" priority="200" operator="lessThan">
      <formula>0</formula>
    </cfRule>
  </conditionalFormatting>
  <conditionalFormatting sqref="O494:O495">
    <cfRule type="cellIs" dxfId="1426" priority="199" operator="lessThan">
      <formula>0</formula>
    </cfRule>
  </conditionalFormatting>
  <conditionalFormatting sqref="O509:O510">
    <cfRule type="cellIs" dxfId="1425" priority="198" operator="lessThan">
      <formula>0</formula>
    </cfRule>
  </conditionalFormatting>
  <conditionalFormatting sqref="O517:O518">
    <cfRule type="cellIs" dxfId="1424" priority="197" operator="lessThan">
      <formula>0</formula>
    </cfRule>
  </conditionalFormatting>
  <conditionalFormatting sqref="O525:O526">
    <cfRule type="cellIs" dxfId="1423" priority="196" operator="lessThan">
      <formula>0</formula>
    </cfRule>
  </conditionalFormatting>
  <conditionalFormatting sqref="O532:O533">
    <cfRule type="cellIs" dxfId="1422" priority="195" operator="lessThan">
      <formula>0</formula>
    </cfRule>
  </conditionalFormatting>
  <conditionalFormatting sqref="O539:O540">
    <cfRule type="cellIs" dxfId="1421" priority="194" operator="lessThan">
      <formula>0</formula>
    </cfRule>
  </conditionalFormatting>
  <conditionalFormatting sqref="O546:O547">
    <cfRule type="cellIs" dxfId="1420" priority="193" operator="lessThan">
      <formula>0</formula>
    </cfRule>
  </conditionalFormatting>
  <conditionalFormatting sqref="O554:O555">
    <cfRule type="cellIs" dxfId="1419" priority="192" operator="lessThan">
      <formula>0</formula>
    </cfRule>
  </conditionalFormatting>
  <conditionalFormatting sqref="O561">
    <cfRule type="cellIs" dxfId="1418" priority="191" operator="lessThan">
      <formula>0</formula>
    </cfRule>
  </conditionalFormatting>
  <conditionalFormatting sqref="O566">
    <cfRule type="cellIs" dxfId="1417" priority="190" operator="lessThan">
      <formula>0</formula>
    </cfRule>
  </conditionalFormatting>
  <conditionalFormatting sqref="O590:O592">
    <cfRule type="cellIs" dxfId="1416" priority="189" operator="lessThan">
      <formula>0</formula>
    </cfRule>
  </conditionalFormatting>
  <conditionalFormatting sqref="I665:P665 O663:P664 O666:P666">
    <cfRule type="cellIs" dxfId="1415" priority="183" operator="lessThan">
      <formula>0</formula>
    </cfRule>
  </conditionalFormatting>
  <conditionalFormatting sqref="O594:O595">
    <cfRule type="cellIs" dxfId="1414" priority="188" operator="lessThan">
      <formula>0</formula>
    </cfRule>
  </conditionalFormatting>
  <conditionalFormatting sqref="O598">
    <cfRule type="cellIs" dxfId="1413" priority="187" operator="lessThan">
      <formula>0</formula>
    </cfRule>
  </conditionalFormatting>
  <conditionalFormatting sqref="O599">
    <cfRule type="cellIs" dxfId="1412" priority="186" operator="lessThan">
      <formula>0</formula>
    </cfRule>
  </conditionalFormatting>
  <conditionalFormatting sqref="O601">
    <cfRule type="cellIs" dxfId="1411" priority="185" operator="lessThan">
      <formula>0</formula>
    </cfRule>
  </conditionalFormatting>
  <conditionalFormatting sqref="O602">
    <cfRule type="cellIs" dxfId="1410" priority="184" operator="lessThan">
      <formula>0</formula>
    </cfRule>
  </conditionalFormatting>
  <conditionalFormatting sqref="D604:N604 D601:N601 D598:N599 D590:N592">
    <cfRule type="expression" dxfId="1409" priority="156">
      <formula>D590/C590&gt;1</formula>
    </cfRule>
    <cfRule type="expression" dxfId="1408" priority="157">
      <formula>D590/C590&lt;1</formula>
    </cfRule>
  </conditionalFormatting>
  <conditionalFormatting sqref="C465:C468">
    <cfRule type="cellIs" dxfId="1407" priority="182" operator="lessThan">
      <formula>0</formula>
    </cfRule>
  </conditionalFormatting>
  <conditionalFormatting sqref="C465:C468">
    <cfRule type="expression" dxfId="1406" priority="180">
      <formula>C465/B465&gt;1</formula>
    </cfRule>
    <cfRule type="expression" dxfId="1405" priority="181">
      <formula>C465/B465&lt;1</formula>
    </cfRule>
  </conditionalFormatting>
  <conditionalFormatting sqref="D465:N468">
    <cfRule type="cellIs" dxfId="1404" priority="179" operator="lessThan">
      <formula>0</formula>
    </cfRule>
  </conditionalFormatting>
  <conditionalFormatting sqref="D465:N468">
    <cfRule type="expression" dxfId="1403" priority="177">
      <formula>D465/C465&gt;1</formula>
    </cfRule>
    <cfRule type="expression" dxfId="1402" priority="178">
      <formula>D465/C465&lt;1</formula>
    </cfRule>
  </conditionalFormatting>
  <conditionalFormatting sqref="B465:B468">
    <cfRule type="cellIs" dxfId="1401" priority="176" operator="lessThan">
      <formula>0</formula>
    </cfRule>
  </conditionalFormatting>
  <conditionalFormatting sqref="B465:B468">
    <cfRule type="expression" dxfId="1400" priority="174">
      <formula>B465/#REF!&gt;1</formula>
    </cfRule>
    <cfRule type="expression" dxfId="1399" priority="175">
      <formula>B465/#REF!&lt;1</formula>
    </cfRule>
  </conditionalFormatting>
  <conditionalFormatting sqref="J546:N546 J532:N532 J517:N517 J509:N509">
    <cfRule type="cellIs" dxfId="1398" priority="173" operator="lessThan">
      <formula>0</formula>
    </cfRule>
  </conditionalFormatting>
  <conditionalFormatting sqref="C546:I546 C542:C545 C532:I532 C528:C531 C517:I517 C513:C516 C509:I509 C505:C508">
    <cfRule type="cellIs" dxfId="1397" priority="172" operator="lessThan">
      <formula>0</formula>
    </cfRule>
  </conditionalFormatting>
  <conditionalFormatting sqref="C546:M546 C532:M532 C517:M517 C509:M509">
    <cfRule type="cellIs" dxfId="1396" priority="171" operator="lessThan">
      <formula>0</formula>
    </cfRule>
  </conditionalFormatting>
  <conditionalFormatting sqref="C542:C545 C528:C531 C513:C516 C505:C508">
    <cfRule type="expression" dxfId="1395" priority="169">
      <formula>C505/B505&gt;1</formula>
    </cfRule>
    <cfRule type="expression" dxfId="1394" priority="170">
      <formula>C505/B505&lt;1</formula>
    </cfRule>
  </conditionalFormatting>
  <conditionalFormatting sqref="D542:N545 D528:N531 D513:N516 D505:N508">
    <cfRule type="cellIs" dxfId="1393" priority="168" operator="lessThan">
      <formula>0</formula>
    </cfRule>
  </conditionalFormatting>
  <conditionalFormatting sqref="D542:N545 D528:N531 D513:N516 D505:N508">
    <cfRule type="expression" dxfId="1392" priority="166">
      <formula>D505/C505&gt;1</formula>
    </cfRule>
    <cfRule type="expression" dxfId="1391" priority="167">
      <formula>D505/C505&lt;1</formula>
    </cfRule>
  </conditionalFormatting>
  <conditionalFormatting sqref="C546:N546 C532:N532 C517:N517 C509:N509">
    <cfRule type="cellIs" dxfId="1390" priority="165" operator="lessThan">
      <formula>0</formula>
    </cfRule>
  </conditionalFormatting>
  <conditionalFormatting sqref="C546:N546 C532:N532 C517:N517 C509:N509">
    <cfRule type="expression" dxfId="1389" priority="163">
      <formula>C509/B509&gt;1</formula>
    </cfRule>
    <cfRule type="expression" dxfId="1388" priority="164">
      <formula>C509/B509&lt;1</formula>
    </cfRule>
  </conditionalFormatting>
  <conditionalFormatting sqref="B604 B601 B598:B599 B594:B595 B590:B592">
    <cfRule type="cellIs" dxfId="1387" priority="162" operator="lessThan">
      <formula>0</formula>
    </cfRule>
  </conditionalFormatting>
  <conditionalFormatting sqref="C604 C601 C598:C599 C590:C592">
    <cfRule type="cellIs" dxfId="1386" priority="161" operator="lessThan">
      <formula>0</formula>
    </cfRule>
  </conditionalFormatting>
  <conditionalFormatting sqref="C604 C601 C598:C599 C590:C592">
    <cfRule type="expression" dxfId="1385" priority="159">
      <formula>C590/B590&gt;1</formula>
    </cfRule>
    <cfRule type="expression" dxfId="1384" priority="160">
      <formula>C590/B590&lt;1</formula>
    </cfRule>
  </conditionalFormatting>
  <conditionalFormatting sqref="D604:N604 D601:N601 D598:N599 D590:N592">
    <cfRule type="cellIs" dxfId="1383" priority="158" operator="lessThan">
      <formula>0</formula>
    </cfRule>
  </conditionalFormatting>
  <conditionalFormatting sqref="B462:N462 B495 B526 B555">
    <cfRule type="expression" dxfId="1382" priority="928">
      <formula>B462/#REF!&gt;1</formula>
    </cfRule>
    <cfRule type="expression" dxfId="1381" priority="929">
      <formula>B462/#REF!&lt;1</formula>
    </cfRule>
  </conditionalFormatting>
  <conditionalFormatting sqref="C441">
    <cfRule type="cellIs" dxfId="1380" priority="155" operator="lessThan">
      <formula>0</formula>
    </cfRule>
  </conditionalFormatting>
  <conditionalFormatting sqref="C441">
    <cfRule type="expression" dxfId="1379" priority="153">
      <formula>C441/B441&gt;1</formula>
    </cfRule>
    <cfRule type="expression" dxfId="1378" priority="154">
      <formula>C441/B441&lt;1</formula>
    </cfRule>
  </conditionalFormatting>
  <conditionalFormatting sqref="D441:N441">
    <cfRule type="cellIs" dxfId="1377" priority="152" operator="lessThan">
      <formula>0</formula>
    </cfRule>
  </conditionalFormatting>
  <conditionalFormatting sqref="D441:N441">
    <cfRule type="expression" dxfId="1376" priority="150">
      <formula>D441/C441&gt;1</formula>
    </cfRule>
    <cfRule type="expression" dxfId="1375" priority="151">
      <formula>D441/C441&lt;1</formula>
    </cfRule>
  </conditionalFormatting>
  <conditionalFormatting sqref="B441">
    <cfRule type="cellIs" dxfId="1374" priority="149" operator="lessThan">
      <formula>0</formula>
    </cfRule>
  </conditionalFormatting>
  <conditionalFormatting sqref="B441">
    <cfRule type="expression" dxfId="1373" priority="147">
      <formula>B441/#REF!&gt;1</formula>
    </cfRule>
    <cfRule type="expression" dxfId="1372" priority="148">
      <formula>B441/#REF!&lt;1</formula>
    </cfRule>
  </conditionalFormatting>
  <conditionalFormatting sqref="C469">
    <cfRule type="cellIs" dxfId="1371" priority="146" operator="lessThan">
      <formula>0</formula>
    </cfRule>
  </conditionalFormatting>
  <conditionalFormatting sqref="D469:N469">
    <cfRule type="cellIs" dxfId="1370" priority="143" operator="lessThan">
      <formula>0</formula>
    </cfRule>
  </conditionalFormatting>
  <conditionalFormatting sqref="C469">
    <cfRule type="expression" dxfId="1369" priority="144">
      <formula>C469/B469&gt;1</formula>
    </cfRule>
    <cfRule type="expression" dxfId="1368" priority="145">
      <formula>C469/B469&lt;1</formula>
    </cfRule>
  </conditionalFormatting>
  <conditionalFormatting sqref="D469:N469">
    <cfRule type="expression" dxfId="1367" priority="141">
      <formula>D469/C469&gt;1</formula>
    </cfRule>
    <cfRule type="expression" dxfId="1366" priority="142">
      <formula>D469/C469&lt;1</formula>
    </cfRule>
  </conditionalFormatting>
  <conditionalFormatting sqref="B469">
    <cfRule type="cellIs" dxfId="1365" priority="140" operator="lessThan">
      <formula>0</formula>
    </cfRule>
  </conditionalFormatting>
  <conditionalFormatting sqref="B469">
    <cfRule type="expression" dxfId="1364" priority="138">
      <formula>B469/#REF!&gt;1</formula>
    </cfRule>
    <cfRule type="expression" dxfId="1363" priority="139">
      <formula>B469/#REF!&lt;1</formula>
    </cfRule>
  </conditionalFormatting>
  <conditionalFormatting sqref="B487 B479">
    <cfRule type="cellIs" dxfId="1362" priority="137" operator="lessThan">
      <formula>0</formula>
    </cfRule>
  </conditionalFormatting>
  <conditionalFormatting sqref="B487 B479">
    <cfRule type="expression" dxfId="1361" priority="135">
      <formula>B479/#REF!&gt;1</formula>
    </cfRule>
    <cfRule type="expression" dxfId="1360" priority="136">
      <formula>B479/#REF!&lt;1</formula>
    </cfRule>
  </conditionalFormatting>
  <conditionalFormatting sqref="C479">
    <cfRule type="cellIs" dxfId="1359" priority="134" operator="lessThan">
      <formula>0</formula>
    </cfRule>
  </conditionalFormatting>
  <conditionalFormatting sqref="C479">
    <cfRule type="expression" dxfId="1358" priority="132">
      <formula>C479/B479&gt;1</formula>
    </cfRule>
    <cfRule type="expression" dxfId="1357" priority="133">
      <formula>C479/B479&lt;1</formula>
    </cfRule>
  </conditionalFormatting>
  <conditionalFormatting sqref="C526:N526">
    <cfRule type="cellIs" dxfId="1356" priority="122" operator="lessThan">
      <formula>0</formula>
    </cfRule>
  </conditionalFormatting>
  <conditionalFormatting sqref="C561:N561">
    <cfRule type="expression" dxfId="1355" priority="91">
      <formula>C561/B561&gt;1</formula>
    </cfRule>
    <cfRule type="expression" dxfId="1354" priority="92">
      <formula>C561/B561&lt;1</formula>
    </cfRule>
  </conditionalFormatting>
  <conditionalFormatting sqref="I510:N510">
    <cfRule type="cellIs" dxfId="1353" priority="119" operator="lessThan">
      <formula>0</formula>
    </cfRule>
  </conditionalFormatting>
  <conditionalFormatting sqref="I510:N510">
    <cfRule type="expression" dxfId="1352" priority="117">
      <formula>I510/H510&gt;1</formula>
    </cfRule>
    <cfRule type="expression" dxfId="1351" priority="118">
      <formula>I510/H510&lt;1</formula>
    </cfRule>
  </conditionalFormatting>
  <conditionalFormatting sqref="I518:N518">
    <cfRule type="cellIs" dxfId="1350" priority="116" operator="lessThan">
      <formula>0</formula>
    </cfRule>
  </conditionalFormatting>
  <conditionalFormatting sqref="I518:N518">
    <cfRule type="expression" dxfId="1349" priority="114">
      <formula>I518/H518&gt;1</formula>
    </cfRule>
    <cfRule type="expression" dxfId="1348" priority="115">
      <formula>I518/H518&lt;1</formula>
    </cfRule>
  </conditionalFormatting>
  <conditionalFormatting sqref="B533:N533">
    <cfRule type="cellIs" dxfId="1347" priority="113" operator="lessThan">
      <formula>0</formula>
    </cfRule>
  </conditionalFormatting>
  <conditionalFormatting sqref="B533:N533">
    <cfRule type="expression" dxfId="1346" priority="111">
      <formula>B533/A533&gt;1</formula>
    </cfRule>
    <cfRule type="expression" dxfId="1345" priority="112">
      <formula>B533/A533&lt;1</formula>
    </cfRule>
  </conditionalFormatting>
  <conditionalFormatting sqref="B547:N547">
    <cfRule type="cellIs" dxfId="1344" priority="110" operator="lessThan">
      <formula>0</formula>
    </cfRule>
  </conditionalFormatting>
  <conditionalFormatting sqref="B547:N547">
    <cfRule type="expression" dxfId="1343" priority="108">
      <formula>B547/A547&gt;1</formula>
    </cfRule>
    <cfRule type="expression" dxfId="1342" priority="109">
      <formula>B547/A547&lt;1</formula>
    </cfRule>
  </conditionalFormatting>
  <conditionalFormatting sqref="N566">
    <cfRule type="cellIs" dxfId="1341" priority="84" operator="lessThan">
      <formula>0</formula>
    </cfRule>
  </conditionalFormatting>
  <conditionalFormatting sqref="D479:N479">
    <cfRule type="cellIs" dxfId="1340" priority="131" operator="lessThan">
      <formula>0</formula>
    </cfRule>
  </conditionalFormatting>
  <conditionalFormatting sqref="D479:N479">
    <cfRule type="expression" dxfId="1339" priority="129">
      <formula>D479/C479&gt;1</formula>
    </cfRule>
    <cfRule type="expression" dxfId="1338" priority="130">
      <formula>D479/C479&lt;1</formula>
    </cfRule>
  </conditionalFormatting>
  <conditionalFormatting sqref="C487:N487">
    <cfRule type="cellIs" dxfId="1337" priority="128" operator="lessThan">
      <formula>0</formula>
    </cfRule>
  </conditionalFormatting>
  <conditionalFormatting sqref="C487:N487">
    <cfRule type="expression" dxfId="1336" priority="126">
      <formula>C487/B487&gt;1</formula>
    </cfRule>
    <cfRule type="expression" dxfId="1335" priority="127">
      <formula>C487/B487&lt;1</formula>
    </cfRule>
  </conditionalFormatting>
  <conditionalFormatting sqref="C540:N540">
    <cfRule type="expression" dxfId="1334" priority="102">
      <formula>C540/B540&gt;1</formula>
    </cfRule>
    <cfRule type="expression" dxfId="1333" priority="103">
      <formula>C540/B540&lt;1</formula>
    </cfRule>
  </conditionalFormatting>
  <conditionalFormatting sqref="C495:N495">
    <cfRule type="cellIs" dxfId="1332" priority="125" operator="lessThan">
      <formula>0</formula>
    </cfRule>
  </conditionalFormatting>
  <conditionalFormatting sqref="C495:N495">
    <cfRule type="expression" dxfId="1331" priority="123">
      <formula>C495/B495&gt;1</formula>
    </cfRule>
    <cfRule type="expression" dxfId="1330" priority="124">
      <formula>C495/B495&lt;1</formula>
    </cfRule>
  </conditionalFormatting>
  <conditionalFormatting sqref="C594:N595">
    <cfRule type="cellIs" dxfId="1329" priority="101" operator="lessThan">
      <formula>0</formula>
    </cfRule>
  </conditionalFormatting>
  <conditionalFormatting sqref="C526:N526">
    <cfRule type="expression" dxfId="1328" priority="120">
      <formula>C526/B526&gt;1</formula>
    </cfRule>
    <cfRule type="expression" dxfId="1327" priority="121">
      <formula>C526/B526&lt;1</formula>
    </cfRule>
  </conditionalFormatting>
  <conditionalFormatting sqref="C555:N555">
    <cfRule type="cellIs" dxfId="1326" priority="98" operator="lessThan">
      <formula>0</formula>
    </cfRule>
  </conditionalFormatting>
  <conditionalFormatting sqref="C566:M566">
    <cfRule type="expression" dxfId="1325" priority="86">
      <formula>C566/B566&gt;1</formula>
    </cfRule>
    <cfRule type="expression" dxfId="1324" priority="87">
      <formula>C566/B566&lt;1</formula>
    </cfRule>
  </conditionalFormatting>
  <conditionalFormatting sqref="C561:N561">
    <cfRule type="cellIs" dxfId="1323" priority="95" operator="lessThan">
      <formula>0</formula>
    </cfRule>
  </conditionalFormatting>
  <conditionalFormatting sqref="N566">
    <cfRule type="expression" dxfId="1322" priority="81">
      <formula>N566/M566&gt;1</formula>
    </cfRule>
    <cfRule type="expression" dxfId="1321" priority="82">
      <formula>N566/M566&lt;1</formula>
    </cfRule>
  </conditionalFormatting>
  <conditionalFormatting sqref="C566:M566">
    <cfRule type="cellIs" dxfId="1320" priority="90" operator="lessThan">
      <formula>0</formula>
    </cfRule>
  </conditionalFormatting>
  <conditionalFormatting sqref="C566:M566">
    <cfRule type="cellIs" dxfId="1319" priority="89" operator="lessThan">
      <formula>0</formula>
    </cfRule>
  </conditionalFormatting>
  <conditionalFormatting sqref="B540">
    <cfRule type="cellIs" dxfId="1318" priority="105" operator="lessThan">
      <formula>0</formula>
    </cfRule>
  </conditionalFormatting>
  <conditionalFormatting sqref="B540">
    <cfRule type="expression" dxfId="1317" priority="106">
      <formula>B540/#REF!&gt;1</formula>
    </cfRule>
    <cfRule type="expression" dxfId="1316" priority="107">
      <formula>B540/#REF!&lt;1</formula>
    </cfRule>
  </conditionalFormatting>
  <conditionalFormatting sqref="C540:N540">
    <cfRule type="cellIs" dxfId="1315" priority="104" operator="lessThan">
      <formula>0</formula>
    </cfRule>
  </conditionalFormatting>
  <conditionalFormatting sqref="C594:N595">
    <cfRule type="expression" dxfId="1314" priority="99">
      <formula>C594/B594&gt;1</formula>
    </cfRule>
    <cfRule type="expression" dxfId="1313" priority="100">
      <formula>C594/B594&lt;1</formula>
    </cfRule>
  </conditionalFormatting>
  <conditionalFormatting sqref="C561:N561">
    <cfRule type="cellIs" dxfId="1312" priority="93" operator="lessThan">
      <formula>0</formula>
    </cfRule>
  </conditionalFormatting>
  <conditionalFormatting sqref="C555:N555">
    <cfRule type="expression" dxfId="1311" priority="96">
      <formula>C555/B555&gt;1</formula>
    </cfRule>
    <cfRule type="expression" dxfId="1310" priority="97">
      <formula>C555/B555&lt;1</formula>
    </cfRule>
  </conditionalFormatting>
  <conditionalFormatting sqref="C561:N561">
    <cfRule type="cellIs" dxfId="1309" priority="94" operator="lessThan">
      <formula>0</formula>
    </cfRule>
  </conditionalFormatting>
  <conditionalFormatting sqref="N566">
    <cfRule type="cellIs" dxfId="1308" priority="85" operator="lessThan">
      <formula>0</formula>
    </cfRule>
  </conditionalFormatting>
  <conditionalFormatting sqref="C566:M566">
    <cfRule type="cellIs" dxfId="1307" priority="88" operator="lessThan">
      <formula>0</formula>
    </cfRule>
  </conditionalFormatting>
  <conditionalFormatting sqref="N566">
    <cfRule type="cellIs" dxfId="1306" priority="83" operator="lessThan">
      <formula>0</formula>
    </cfRule>
  </conditionalFormatting>
  <conditionalFormatting sqref="B631:N634">
    <cfRule type="cellIs" dxfId="1305" priority="80" operator="lessThan">
      <formula>0</formula>
    </cfRule>
  </conditionalFormatting>
  <conditionalFormatting sqref="I633:P633 O631:P632 O634:P634">
    <cfRule type="cellIs" dxfId="1304" priority="79" operator="lessThan">
      <formula>0</formula>
    </cfRule>
  </conditionalFormatting>
  <conditionalFormatting sqref="B635:N638">
    <cfRule type="cellIs" dxfId="1303" priority="78" operator="lessThan">
      <formula>0</formula>
    </cfRule>
  </conditionalFormatting>
  <conditionalFormatting sqref="I637:P637 O635:P636 O638:P638">
    <cfRule type="cellIs" dxfId="1302" priority="77" operator="lessThan">
      <formula>0</formula>
    </cfRule>
  </conditionalFormatting>
  <conditionalFormatting sqref="B639:N642">
    <cfRule type="cellIs" dxfId="1301" priority="76" operator="lessThan">
      <formula>0</formula>
    </cfRule>
  </conditionalFormatting>
  <conditionalFormatting sqref="I641:P641 O639:P640 O642:P642">
    <cfRule type="cellIs" dxfId="1300" priority="75" operator="lessThan">
      <formula>0</formula>
    </cfRule>
  </conditionalFormatting>
  <conditionalFormatting sqref="B643:N646">
    <cfRule type="cellIs" dxfId="1299" priority="74" operator="lessThan">
      <formula>0</formula>
    </cfRule>
  </conditionalFormatting>
  <conditionalFormatting sqref="I645:P645 O643:P644 O646:P646">
    <cfRule type="cellIs" dxfId="1298" priority="73" operator="lessThan">
      <formula>0</formula>
    </cfRule>
  </conditionalFormatting>
  <conditionalFormatting sqref="B647:N650">
    <cfRule type="cellIs" dxfId="1297" priority="72" operator="lessThan">
      <formula>0</formula>
    </cfRule>
  </conditionalFormatting>
  <conditionalFormatting sqref="I649:P649 O647:P648 O650:P650">
    <cfRule type="cellIs" dxfId="1296" priority="71" operator="lessThan">
      <formula>0</formula>
    </cfRule>
  </conditionalFormatting>
  <conditionalFormatting sqref="B651:N654">
    <cfRule type="cellIs" dxfId="1295" priority="70" operator="lessThan">
      <formula>0</formula>
    </cfRule>
  </conditionalFormatting>
  <conditionalFormatting sqref="I653:P653 O651:P652 O654:P654">
    <cfRule type="cellIs" dxfId="1294" priority="69" operator="lessThan">
      <formula>0</formula>
    </cfRule>
  </conditionalFormatting>
  <conditionalFormatting sqref="B655:N658">
    <cfRule type="cellIs" dxfId="1293" priority="68" operator="lessThan">
      <formula>0</formula>
    </cfRule>
  </conditionalFormatting>
  <conditionalFormatting sqref="I657:P657 O655:P656 O658:P658">
    <cfRule type="cellIs" dxfId="1292" priority="67" operator="lessThan">
      <formula>0</formula>
    </cfRule>
  </conditionalFormatting>
  <conditionalFormatting sqref="B659:N662">
    <cfRule type="cellIs" dxfId="1291" priority="66" operator="lessThan">
      <formula>0</formula>
    </cfRule>
  </conditionalFormatting>
  <conditionalFormatting sqref="I661:P661 O659:P660 O662:P662">
    <cfRule type="cellIs" dxfId="1290" priority="65" operator="lessThan">
      <formula>0</formula>
    </cfRule>
  </conditionalFormatting>
  <conditionalFormatting sqref="B667:N670">
    <cfRule type="cellIs" dxfId="1289" priority="64" operator="lessThan">
      <formula>0</formula>
    </cfRule>
  </conditionalFormatting>
  <conditionalFormatting sqref="I669:P669 O667:P668 O670:P670">
    <cfRule type="cellIs" dxfId="1288" priority="63" operator="lessThan">
      <formula>0</formula>
    </cfRule>
  </conditionalFormatting>
  <conditionalFormatting sqref="B671:N674">
    <cfRule type="cellIs" dxfId="1287" priority="62" operator="lessThan">
      <formula>0</formula>
    </cfRule>
  </conditionalFormatting>
  <conditionalFormatting sqref="I673:P673 O671:P672 O674:P674">
    <cfRule type="cellIs" dxfId="1286" priority="61" operator="lessThan">
      <formula>0</formula>
    </cfRule>
  </conditionalFormatting>
  <conditionalFormatting sqref="O604">
    <cfRule type="cellIs" dxfId="1285" priority="60" operator="lessThan">
      <formula>0</formula>
    </cfRule>
  </conditionalFormatting>
  <conditionalFormatting sqref="O519">
    <cfRule type="cellIs" dxfId="1284" priority="37" operator="lessThan">
      <formula>0</formula>
    </cfRule>
  </conditionalFormatting>
  <conditionalFormatting sqref="P442">
    <cfRule type="cellIs" dxfId="1283" priority="59" operator="lessThan">
      <formula>0</formula>
    </cfRule>
  </conditionalFormatting>
  <conditionalFormatting sqref="O442">
    <cfRule type="cellIs" dxfId="1282" priority="58" operator="lessThan">
      <formula>0</formula>
    </cfRule>
  </conditionalFormatting>
  <conditionalFormatting sqref="B442:N442">
    <cfRule type="cellIs" dxfId="1281" priority="57" operator="lessThan">
      <formula>0</formula>
    </cfRule>
  </conditionalFormatting>
  <conditionalFormatting sqref="P463">
    <cfRule type="cellIs" dxfId="1280" priority="56" operator="lessThan">
      <formula>0</formula>
    </cfRule>
  </conditionalFormatting>
  <conditionalFormatting sqref="O463">
    <cfRule type="cellIs" dxfId="1279" priority="55" operator="lessThan">
      <formula>0</formula>
    </cfRule>
  </conditionalFormatting>
  <conditionalFormatting sqref="B463:N463">
    <cfRule type="cellIs" dxfId="1278" priority="54" operator="lessThan">
      <formula>0</formula>
    </cfRule>
  </conditionalFormatting>
  <conditionalFormatting sqref="P471">
    <cfRule type="cellIs" dxfId="1277" priority="53" operator="lessThan">
      <formula>0</formula>
    </cfRule>
  </conditionalFormatting>
  <conditionalFormatting sqref="O471">
    <cfRule type="cellIs" dxfId="1276" priority="52" operator="lessThan">
      <formula>0</formula>
    </cfRule>
  </conditionalFormatting>
  <conditionalFormatting sqref="B471:N471">
    <cfRule type="cellIs" dxfId="1275" priority="51" operator="lessThan">
      <formula>0</formula>
    </cfRule>
  </conditionalFormatting>
  <conditionalFormatting sqref="P480">
    <cfRule type="cellIs" dxfId="1274" priority="50" operator="lessThan">
      <formula>0</formula>
    </cfRule>
  </conditionalFormatting>
  <conditionalFormatting sqref="O480">
    <cfRule type="cellIs" dxfId="1273" priority="49" operator="lessThan">
      <formula>0</formula>
    </cfRule>
  </conditionalFormatting>
  <conditionalFormatting sqref="B480:N480">
    <cfRule type="cellIs" dxfId="1272" priority="48" operator="lessThan">
      <formula>0</formula>
    </cfRule>
  </conditionalFormatting>
  <conditionalFormatting sqref="P488">
    <cfRule type="cellIs" dxfId="1271" priority="47" operator="lessThan">
      <formula>0</formula>
    </cfRule>
  </conditionalFormatting>
  <conditionalFormatting sqref="O488">
    <cfRule type="cellIs" dxfId="1270" priority="46" operator="lessThan">
      <formula>0</formula>
    </cfRule>
  </conditionalFormatting>
  <conditionalFormatting sqref="B488:N488">
    <cfRule type="cellIs" dxfId="1269" priority="45" operator="lessThan">
      <formula>0</formula>
    </cfRule>
  </conditionalFormatting>
  <conditionalFormatting sqref="P496">
    <cfRule type="cellIs" dxfId="1268" priority="44" operator="lessThan">
      <formula>0</formula>
    </cfRule>
  </conditionalFormatting>
  <conditionalFormatting sqref="O496">
    <cfRule type="cellIs" dxfId="1267" priority="43" operator="lessThan">
      <formula>0</formula>
    </cfRule>
  </conditionalFormatting>
  <conditionalFormatting sqref="B496:N496">
    <cfRule type="cellIs" dxfId="1266" priority="42" operator="lessThan">
      <formula>0</formula>
    </cfRule>
  </conditionalFormatting>
  <conditionalFormatting sqref="P511">
    <cfRule type="cellIs" dxfId="1265" priority="41" operator="lessThan">
      <formula>0</formula>
    </cfRule>
  </conditionalFormatting>
  <conditionalFormatting sqref="O511">
    <cfRule type="cellIs" dxfId="1264" priority="40" operator="lessThan">
      <formula>0</formula>
    </cfRule>
  </conditionalFormatting>
  <conditionalFormatting sqref="B511:N511">
    <cfRule type="cellIs" dxfId="1263" priority="39" operator="lessThan">
      <formula>0</formula>
    </cfRule>
  </conditionalFormatting>
  <conditionalFormatting sqref="P519">
    <cfRule type="cellIs" dxfId="1262" priority="38" operator="lessThan">
      <formula>0</formula>
    </cfRule>
  </conditionalFormatting>
  <conditionalFormatting sqref="B519:N519">
    <cfRule type="cellIs" dxfId="1261" priority="36" operator="lessThan">
      <formula>0</formula>
    </cfRule>
  </conditionalFormatting>
  <conditionalFormatting sqref="P548">
    <cfRule type="cellIs" dxfId="1260" priority="35" operator="lessThan">
      <formula>0</formula>
    </cfRule>
  </conditionalFormatting>
  <conditionalFormatting sqref="O548">
    <cfRule type="cellIs" dxfId="1259" priority="34" operator="lessThan">
      <formula>0</formula>
    </cfRule>
  </conditionalFormatting>
  <conditionalFormatting sqref="B548:N548">
    <cfRule type="cellIs" dxfId="1258" priority="33" operator="lessThan">
      <formula>0</formula>
    </cfRule>
  </conditionalFormatting>
  <conditionalFormatting sqref="O449:P449 B449">
    <cfRule type="cellIs" dxfId="1238" priority="13" operator="lessThan">
      <formula>0</formula>
    </cfRule>
  </conditionalFormatting>
  <conditionalFormatting sqref="P450:P454">
    <cfRule type="cellIs" dxfId="1237" priority="12" operator="lessThan">
      <formula>0</formula>
    </cfRule>
  </conditionalFormatting>
  <conditionalFormatting sqref="O450:O453">
    <cfRule type="cellIs" dxfId="1236" priority="11" operator="lessThan">
      <formula>0</formula>
    </cfRule>
  </conditionalFormatting>
  <conditionalFormatting sqref="G454:N454 M450:N453">
    <cfRule type="cellIs" dxfId="1235" priority="10" operator="lessThan">
      <formula>0</formula>
    </cfRule>
  </conditionalFormatting>
  <conditionalFormatting sqref="G454:N454 M450:N453">
    <cfRule type="expression" dxfId="1234" priority="8">
      <formula>G450/F450&gt;1</formula>
    </cfRule>
    <cfRule type="expression" dxfId="1233" priority="9">
      <formula>G450/F450&lt;1</formula>
    </cfRule>
  </conditionalFormatting>
  <conditionalFormatting sqref="B450:L453">
    <cfRule type="cellIs" dxfId="1232" priority="7" operator="lessThan">
      <formula>0</formula>
    </cfRule>
  </conditionalFormatting>
  <conditionalFormatting sqref="B450:L453">
    <cfRule type="expression" dxfId="1231" priority="5">
      <formula>B450/A450&gt;1</formula>
    </cfRule>
    <cfRule type="expression" dxfId="1230" priority="6">
      <formula>B450/A450&lt;1</formula>
    </cfRule>
  </conditionalFormatting>
  <conditionalFormatting sqref="B454:F454">
    <cfRule type="cellIs" dxfId="1229" priority="4" operator="lessThan">
      <formula>0</formula>
    </cfRule>
  </conditionalFormatting>
  <conditionalFormatting sqref="B454:F454">
    <cfRule type="expression" dxfId="1228" priority="2">
      <formula>B454/A454&gt;1</formula>
    </cfRule>
    <cfRule type="expression" dxfId="1227" priority="3">
      <formula>B454/A454&lt;1</formula>
    </cfRule>
  </conditionalFormatting>
  <conditionalFormatting sqref="O454">
    <cfRule type="cellIs" dxfId="1226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158D-D6AE-4BC2-9E9D-057DB2EFFD4F}">
  <sheetPr codeName="Sheet7">
    <tabColor rgb="FF023AEE"/>
    <outlinePr summaryBelow="0" summaryRight="0"/>
  </sheetPr>
  <dimension ref="A1:DN654"/>
  <sheetViews>
    <sheetView tabSelected="1" topLeftCell="F324" zoomScaleNormal="100" workbookViewId="0">
      <pane ySplit="1" topLeftCell="A592" activePane="bottomLeft" state="frozen"/>
      <selection activeCell="B324" sqref="B324"/>
      <selection pane="bottomLeft" activeCell="Q601" sqref="Q601"/>
    </sheetView>
  </sheetViews>
  <sheetFormatPr defaultColWidth="12.625" defaultRowHeight="16.5"/>
  <cols>
    <col min="1" max="1" width="83.625" style="132" bestFit="1" customWidth="1"/>
    <col min="2" max="16" width="13.75" style="132" bestFit="1" customWidth="1"/>
    <col min="17" max="17" width="39.625" style="132" bestFit="1" customWidth="1"/>
    <col min="18" max="41" width="13.75" style="132" bestFit="1" customWidth="1"/>
    <col min="42" max="43" width="12.625" style="132" bestFit="1" customWidth="1"/>
    <col min="44" max="52" width="13.75" style="132" bestFit="1" customWidth="1"/>
    <col min="53" max="69" width="4.75" style="132" bestFit="1" customWidth="1"/>
    <col min="70" max="16384" width="12.625" style="132"/>
  </cols>
  <sheetData>
    <row r="1" spans="1:54">
      <c r="A1" s="1" t="s">
        <v>0</v>
      </c>
    </row>
    <row r="2" spans="1:54" s="3" customFormat="1">
      <c r="A2" s="227" t="s">
        <v>33</v>
      </c>
      <c r="B2" s="227" t="s">
        <v>1314</v>
      </c>
      <c r="C2" s="227" t="s">
        <v>938</v>
      </c>
      <c r="D2" s="227" t="s">
        <v>939</v>
      </c>
      <c r="E2" s="227" t="s">
        <v>27</v>
      </c>
      <c r="F2" s="227" t="s">
        <v>26</v>
      </c>
      <c r="G2" s="227" t="s">
        <v>25</v>
      </c>
      <c r="H2" s="227" t="s">
        <v>24</v>
      </c>
      <c r="I2" s="227" t="s">
        <v>23</v>
      </c>
      <c r="J2" s="227" t="s">
        <v>22</v>
      </c>
      <c r="K2" s="227" t="s">
        <v>21</v>
      </c>
      <c r="L2" s="227" t="s">
        <v>20</v>
      </c>
      <c r="M2" s="227" t="s">
        <v>19</v>
      </c>
      <c r="N2" s="227" t="s">
        <v>18</v>
      </c>
      <c r="O2" s="227" t="s">
        <v>18</v>
      </c>
      <c r="P2" s="227" t="s">
        <v>17</v>
      </c>
      <c r="Q2" s="227" t="s">
        <v>16</v>
      </c>
      <c r="R2" s="227" t="s">
        <v>15</v>
      </c>
      <c r="S2" s="227" t="s">
        <v>14</v>
      </c>
      <c r="T2" s="227" t="s">
        <v>13</v>
      </c>
      <c r="U2" s="227" t="s">
        <v>12</v>
      </c>
      <c r="V2" s="227" t="s">
        <v>11</v>
      </c>
      <c r="W2" s="227" t="s">
        <v>10</v>
      </c>
      <c r="X2" s="227" t="s">
        <v>9</v>
      </c>
      <c r="Y2" s="227" t="s">
        <v>8</v>
      </c>
      <c r="Z2" s="227" t="s">
        <v>7</v>
      </c>
      <c r="AA2" s="227" t="s">
        <v>6</v>
      </c>
      <c r="AB2" s="227" t="s">
        <v>5</v>
      </c>
      <c r="AC2" s="227" t="s">
        <v>4</v>
      </c>
      <c r="AD2" s="227" t="s">
        <v>3</v>
      </c>
      <c r="AE2" s="227" t="s">
        <v>2</v>
      </c>
      <c r="AF2" s="227" t="s">
        <v>1</v>
      </c>
      <c r="AG2" s="227" t="s">
        <v>865</v>
      </c>
      <c r="AH2" s="227" t="s">
        <v>864</v>
      </c>
      <c r="AI2" s="227" t="s">
        <v>863</v>
      </c>
      <c r="AJ2" s="227" t="s">
        <v>862</v>
      </c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</row>
    <row r="3" spans="1:54">
      <c r="A3" s="227" t="s">
        <v>940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</row>
    <row r="4" spans="1:54">
      <c r="A4" s="227" t="s">
        <v>941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</row>
    <row r="5" spans="1:54">
      <c r="A5" s="227" t="s">
        <v>942</v>
      </c>
      <c r="B5" s="227">
        <v>886063.27</v>
      </c>
      <c r="C5" s="227">
        <v>684839.43</v>
      </c>
      <c r="D5" s="227">
        <v>1250619.1499999999</v>
      </c>
      <c r="E5" s="227">
        <v>1136011</v>
      </c>
      <c r="F5" s="227">
        <v>1215429.29</v>
      </c>
      <c r="G5" s="227">
        <v>2007529.75</v>
      </c>
      <c r="H5" s="227">
        <v>3522482</v>
      </c>
      <c r="I5" s="227">
        <v>3109972</v>
      </c>
      <c r="J5" s="227">
        <v>1187585</v>
      </c>
      <c r="K5" s="227">
        <v>757321.62</v>
      </c>
      <c r="L5" s="227">
        <v>1581491</v>
      </c>
      <c r="M5" s="227">
        <v>853721</v>
      </c>
      <c r="N5" s="227">
        <v>625202</v>
      </c>
      <c r="O5" s="227">
        <v>625202</v>
      </c>
      <c r="P5" s="227">
        <v>798808.55</v>
      </c>
      <c r="Q5" s="227">
        <v>513917</v>
      </c>
      <c r="R5" s="227">
        <v>386714</v>
      </c>
      <c r="S5" s="227">
        <v>219070</v>
      </c>
      <c r="T5" s="227">
        <v>112154.33</v>
      </c>
      <c r="U5" s="227">
        <v>432793</v>
      </c>
      <c r="V5" s="227">
        <v>394472</v>
      </c>
      <c r="W5" s="227">
        <v>267557</v>
      </c>
      <c r="X5" s="227">
        <v>187042.31</v>
      </c>
      <c r="Y5" s="227">
        <v>197507</v>
      </c>
      <c r="Z5" s="227">
        <v>212120</v>
      </c>
      <c r="AA5" s="227">
        <v>151248</v>
      </c>
      <c r="AB5" s="227">
        <v>503456.83</v>
      </c>
      <c r="AC5" s="227">
        <v>326186</v>
      </c>
      <c r="AD5" s="227">
        <v>652925</v>
      </c>
      <c r="AE5" s="227">
        <v>1171584</v>
      </c>
      <c r="AF5" s="227">
        <v>1253816.1000000001</v>
      </c>
      <c r="AG5" s="227">
        <v>971028.32</v>
      </c>
      <c r="AH5" s="227">
        <v>291124</v>
      </c>
      <c r="AI5" s="227">
        <v>408608</v>
      </c>
      <c r="AJ5" s="227">
        <v>381252.57</v>
      </c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</row>
    <row r="6" spans="1:54">
      <c r="A6" s="227" t="s">
        <v>943</v>
      </c>
      <c r="B6" s="227">
        <v>0</v>
      </c>
      <c r="C6" s="227">
        <v>601425.65</v>
      </c>
      <c r="D6" s="227">
        <v>466299.13</v>
      </c>
      <c r="E6" s="227">
        <v>1222920</v>
      </c>
      <c r="F6" s="227">
        <v>928017.7</v>
      </c>
      <c r="G6" s="227">
        <v>1009994.96</v>
      </c>
      <c r="H6" s="227">
        <v>2225566</v>
      </c>
      <c r="I6" s="227">
        <v>2593324</v>
      </c>
      <c r="J6" s="227">
        <v>1263009</v>
      </c>
      <c r="K6" s="227">
        <v>1590497.56</v>
      </c>
      <c r="L6" s="227">
        <v>983257</v>
      </c>
      <c r="M6" s="227">
        <v>169939</v>
      </c>
      <c r="N6" s="227">
        <v>653276</v>
      </c>
      <c r="O6" s="227">
        <v>653276</v>
      </c>
      <c r="P6" s="227">
        <v>786718.68</v>
      </c>
      <c r="Q6" s="227">
        <v>312384</v>
      </c>
      <c r="R6" s="227">
        <v>303648</v>
      </c>
      <c r="S6" s="227">
        <v>410997</v>
      </c>
      <c r="T6" s="227">
        <v>247617.35</v>
      </c>
      <c r="U6" s="227">
        <v>285157</v>
      </c>
      <c r="V6" s="227">
        <v>282488</v>
      </c>
      <c r="W6" s="227">
        <v>361522</v>
      </c>
      <c r="X6" s="227">
        <v>306568.64</v>
      </c>
      <c r="Y6" s="227">
        <v>305808</v>
      </c>
      <c r="Z6" s="227">
        <v>310515</v>
      </c>
      <c r="AA6" s="227">
        <v>507103</v>
      </c>
      <c r="AB6" s="227">
        <v>505806.55</v>
      </c>
      <c r="AC6" s="227">
        <v>500867</v>
      </c>
      <c r="AD6" s="227">
        <v>468321</v>
      </c>
      <c r="AE6" s="227">
        <v>0</v>
      </c>
      <c r="AF6" s="227">
        <v>0</v>
      </c>
      <c r="AG6" s="227">
        <v>0</v>
      </c>
      <c r="AH6" s="227">
        <v>0</v>
      </c>
      <c r="AI6" s="227">
        <v>0</v>
      </c>
      <c r="AJ6" s="227">
        <v>0</v>
      </c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</row>
    <row r="7" spans="1:54">
      <c r="A7" s="227" t="s">
        <v>944</v>
      </c>
      <c r="B7" s="227">
        <v>1223623.06</v>
      </c>
      <c r="C7" s="227">
        <v>1060607.42</v>
      </c>
      <c r="D7" s="227">
        <v>2593701.7999999998</v>
      </c>
      <c r="E7" s="227">
        <v>2476083</v>
      </c>
      <c r="F7" s="227">
        <v>2551629.14</v>
      </c>
      <c r="G7" s="227">
        <v>1728003.01</v>
      </c>
      <c r="H7" s="227">
        <v>1883209</v>
      </c>
      <c r="I7" s="227">
        <v>1571560</v>
      </c>
      <c r="J7" s="227">
        <v>8285349</v>
      </c>
      <c r="K7" s="227">
        <v>1143116.6399999999</v>
      </c>
      <c r="L7" s="227">
        <v>932294</v>
      </c>
      <c r="M7" s="227">
        <v>851378</v>
      </c>
      <c r="N7" s="227">
        <v>815123</v>
      </c>
      <c r="O7" s="227">
        <v>815123</v>
      </c>
      <c r="P7" s="227">
        <v>763109.54</v>
      </c>
      <c r="Q7" s="227">
        <v>606581</v>
      </c>
      <c r="R7" s="227">
        <v>599021</v>
      </c>
      <c r="S7" s="227">
        <v>562971</v>
      </c>
      <c r="T7" s="227">
        <v>399130.09</v>
      </c>
      <c r="U7" s="227">
        <v>449015</v>
      </c>
      <c r="V7" s="227">
        <v>482901</v>
      </c>
      <c r="W7" s="227">
        <v>507815</v>
      </c>
      <c r="X7" s="227">
        <v>519104.88</v>
      </c>
      <c r="Y7" s="227">
        <v>730241</v>
      </c>
      <c r="Z7" s="227">
        <v>740347</v>
      </c>
      <c r="AA7" s="227">
        <v>718621</v>
      </c>
      <c r="AB7" s="227">
        <v>606992.87</v>
      </c>
      <c r="AC7" s="227">
        <v>780886</v>
      </c>
      <c r="AD7" s="227">
        <v>900824</v>
      </c>
      <c r="AE7" s="227">
        <v>904341</v>
      </c>
      <c r="AF7" s="227">
        <v>669266.63</v>
      </c>
      <c r="AG7" s="227">
        <v>733253.25</v>
      </c>
      <c r="AH7" s="227">
        <v>726080</v>
      </c>
      <c r="AI7" s="227">
        <v>699979</v>
      </c>
      <c r="AJ7" s="227">
        <v>484264.2</v>
      </c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</row>
    <row r="8" spans="1:54">
      <c r="A8" s="227" t="s">
        <v>945</v>
      </c>
      <c r="B8" s="227">
        <v>1221334.55</v>
      </c>
      <c r="C8" s="227">
        <v>1060607.42</v>
      </c>
      <c r="D8" s="227">
        <v>2261889.7799999998</v>
      </c>
      <c r="E8" s="227">
        <v>1976083</v>
      </c>
      <c r="F8" s="227">
        <v>2139752.44</v>
      </c>
      <c r="G8" s="227">
        <v>1728003.01</v>
      </c>
      <c r="H8" s="227">
        <v>0</v>
      </c>
      <c r="I8" s="227">
        <v>0</v>
      </c>
      <c r="J8" s="227">
        <v>7120628</v>
      </c>
      <c r="K8" s="227">
        <v>0</v>
      </c>
      <c r="L8" s="227">
        <v>0</v>
      </c>
      <c r="M8" s="227">
        <v>0</v>
      </c>
      <c r="N8" s="227">
        <v>0</v>
      </c>
      <c r="O8" s="227">
        <v>0</v>
      </c>
      <c r="P8" s="227">
        <v>0</v>
      </c>
      <c r="Q8" s="227">
        <v>0</v>
      </c>
      <c r="R8" s="227">
        <v>0</v>
      </c>
      <c r="S8" s="227">
        <v>0</v>
      </c>
      <c r="T8" s="227">
        <v>0</v>
      </c>
      <c r="U8" s="227">
        <v>0</v>
      </c>
      <c r="V8" s="227">
        <v>0</v>
      </c>
      <c r="W8" s="227">
        <v>0</v>
      </c>
      <c r="X8" s="227">
        <v>0</v>
      </c>
      <c r="Y8" s="227">
        <v>0</v>
      </c>
      <c r="Z8" s="227">
        <v>0</v>
      </c>
      <c r="AA8" s="227">
        <v>0</v>
      </c>
      <c r="AB8" s="227">
        <v>0</v>
      </c>
      <c r="AC8" s="227">
        <v>0</v>
      </c>
      <c r="AD8" s="227">
        <v>0</v>
      </c>
      <c r="AE8" s="227">
        <v>0</v>
      </c>
      <c r="AF8" s="227">
        <v>673676.7</v>
      </c>
      <c r="AG8" s="227">
        <v>731852.82</v>
      </c>
      <c r="AH8" s="227">
        <v>0</v>
      </c>
      <c r="AI8" s="227">
        <v>0</v>
      </c>
      <c r="AJ8" s="227">
        <v>0</v>
      </c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</row>
    <row r="9" spans="1:54">
      <c r="A9" s="227" t="s">
        <v>963</v>
      </c>
      <c r="B9" s="227">
        <v>126854.32</v>
      </c>
      <c r="C9" s="227">
        <v>0</v>
      </c>
      <c r="D9" s="227">
        <v>363899.46</v>
      </c>
      <c r="E9" s="227">
        <v>500000</v>
      </c>
      <c r="F9" s="227">
        <v>442178.88</v>
      </c>
      <c r="G9" s="227">
        <v>0</v>
      </c>
      <c r="H9" s="227">
        <v>0</v>
      </c>
      <c r="I9" s="227">
        <v>0</v>
      </c>
      <c r="J9" s="227">
        <v>0</v>
      </c>
      <c r="K9" s="227">
        <v>0</v>
      </c>
      <c r="L9" s="227">
        <v>0</v>
      </c>
      <c r="M9" s="227">
        <v>0</v>
      </c>
      <c r="N9" s="227">
        <v>0</v>
      </c>
      <c r="O9" s="227">
        <v>0</v>
      </c>
      <c r="P9" s="227">
        <v>0</v>
      </c>
      <c r="Q9" s="227">
        <v>0</v>
      </c>
      <c r="R9" s="227">
        <v>0</v>
      </c>
      <c r="S9" s="227">
        <v>0</v>
      </c>
      <c r="T9" s="227">
        <v>0</v>
      </c>
      <c r="U9" s="227">
        <v>0</v>
      </c>
      <c r="V9" s="227">
        <v>0</v>
      </c>
      <c r="W9" s="227">
        <v>0</v>
      </c>
      <c r="X9" s="227">
        <v>0</v>
      </c>
      <c r="Y9" s="227">
        <v>0</v>
      </c>
      <c r="Z9" s="227">
        <v>0</v>
      </c>
      <c r="AA9" s="227">
        <v>0</v>
      </c>
      <c r="AB9" s="227">
        <v>0</v>
      </c>
      <c r="AC9" s="227">
        <v>0</v>
      </c>
      <c r="AD9" s="227">
        <v>0</v>
      </c>
      <c r="AE9" s="227">
        <v>0</v>
      </c>
      <c r="AF9" s="227">
        <v>5484.48</v>
      </c>
      <c r="AG9" s="227">
        <v>11030.56</v>
      </c>
      <c r="AH9" s="227">
        <v>0</v>
      </c>
      <c r="AI9" s="227">
        <v>0</v>
      </c>
      <c r="AJ9" s="227">
        <v>0</v>
      </c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</row>
    <row r="10" spans="1:54">
      <c r="A10" s="227" t="s">
        <v>946</v>
      </c>
      <c r="B10" s="227">
        <v>-124565.81</v>
      </c>
      <c r="C10" s="227">
        <v>0</v>
      </c>
      <c r="D10" s="227">
        <v>-32087.45</v>
      </c>
      <c r="E10" s="227">
        <v>0</v>
      </c>
      <c r="F10" s="227">
        <v>-30302.18</v>
      </c>
      <c r="G10" s="227">
        <v>0</v>
      </c>
      <c r="H10" s="227">
        <v>1883209</v>
      </c>
      <c r="I10" s="227">
        <v>1571560</v>
      </c>
      <c r="J10" s="227">
        <v>1164721</v>
      </c>
      <c r="K10" s="227">
        <v>1143116.6399999999</v>
      </c>
      <c r="L10" s="227">
        <v>932294</v>
      </c>
      <c r="M10" s="227">
        <v>851378</v>
      </c>
      <c r="N10" s="227">
        <v>815123</v>
      </c>
      <c r="O10" s="227">
        <v>815123</v>
      </c>
      <c r="P10" s="227">
        <v>763109.54</v>
      </c>
      <c r="Q10" s="227">
        <v>606581</v>
      </c>
      <c r="R10" s="227">
        <v>599021</v>
      </c>
      <c r="S10" s="227">
        <v>562971</v>
      </c>
      <c r="T10" s="227">
        <v>399130.09</v>
      </c>
      <c r="U10" s="227">
        <v>449015</v>
      </c>
      <c r="V10" s="227">
        <v>482901</v>
      </c>
      <c r="W10" s="227">
        <v>507815</v>
      </c>
      <c r="X10" s="227">
        <v>519104.88</v>
      </c>
      <c r="Y10" s="227">
        <v>730241</v>
      </c>
      <c r="Z10" s="227">
        <v>740347</v>
      </c>
      <c r="AA10" s="227">
        <v>718621</v>
      </c>
      <c r="AB10" s="227">
        <v>606992.87</v>
      </c>
      <c r="AC10" s="227">
        <v>780886</v>
      </c>
      <c r="AD10" s="227">
        <v>900824</v>
      </c>
      <c r="AE10" s="227">
        <v>904341</v>
      </c>
      <c r="AF10" s="227">
        <v>-9894.5499999999993</v>
      </c>
      <c r="AG10" s="227">
        <v>-9630.1200000000008</v>
      </c>
      <c r="AH10" s="227">
        <v>726080</v>
      </c>
      <c r="AI10" s="227">
        <v>699979</v>
      </c>
      <c r="AJ10" s="227">
        <v>484264.2</v>
      </c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</row>
    <row r="11" spans="1:54">
      <c r="A11" s="227" t="s">
        <v>1282</v>
      </c>
      <c r="B11" s="227">
        <v>0</v>
      </c>
      <c r="C11" s="227">
        <v>133360.5</v>
      </c>
      <c r="D11" s="227">
        <v>32788.74</v>
      </c>
      <c r="E11" s="227">
        <v>14616</v>
      </c>
      <c r="F11" s="227">
        <v>251088.72</v>
      </c>
      <c r="G11" s="227">
        <v>202793.5</v>
      </c>
      <c r="H11" s="227">
        <v>123780</v>
      </c>
      <c r="I11" s="227">
        <v>0</v>
      </c>
      <c r="J11" s="227">
        <v>0</v>
      </c>
      <c r="K11" s="227">
        <v>0</v>
      </c>
      <c r="L11" s="227">
        <v>0</v>
      </c>
      <c r="M11" s="227">
        <v>0</v>
      </c>
      <c r="N11" s="227">
        <v>0</v>
      </c>
      <c r="O11" s="227">
        <v>0</v>
      </c>
      <c r="P11" s="227">
        <v>0</v>
      </c>
      <c r="Q11" s="227">
        <v>30360</v>
      </c>
      <c r="R11" s="227">
        <v>31854</v>
      </c>
      <c r="S11" s="227">
        <v>27963</v>
      </c>
      <c r="T11" s="227">
        <v>0</v>
      </c>
      <c r="U11" s="227">
        <v>0</v>
      </c>
      <c r="V11" s="227">
        <v>0</v>
      </c>
      <c r="W11" s="227">
        <v>0</v>
      </c>
      <c r="X11" s="227">
        <v>0</v>
      </c>
      <c r="Y11" s="227">
        <v>15900</v>
      </c>
      <c r="Z11" s="227">
        <v>0</v>
      </c>
      <c r="AA11" s="227">
        <v>0</v>
      </c>
      <c r="AB11" s="227">
        <v>0</v>
      </c>
      <c r="AC11" s="227">
        <v>0</v>
      </c>
      <c r="AD11" s="227">
        <v>0</v>
      </c>
      <c r="AE11" s="227">
        <v>0</v>
      </c>
      <c r="AF11" s="227">
        <v>0</v>
      </c>
      <c r="AG11" s="227">
        <v>0</v>
      </c>
      <c r="AH11" s="227">
        <v>0</v>
      </c>
      <c r="AI11" s="227">
        <v>0</v>
      </c>
      <c r="AJ11" s="227">
        <v>0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</row>
    <row r="12" spans="1:54">
      <c r="A12" s="227" t="s">
        <v>963</v>
      </c>
      <c r="B12" s="227">
        <v>0</v>
      </c>
      <c r="C12" s="227">
        <v>133360.5</v>
      </c>
      <c r="D12" s="227">
        <v>32788.74</v>
      </c>
      <c r="E12" s="227">
        <v>14616</v>
      </c>
      <c r="F12" s="227">
        <v>251088.72</v>
      </c>
      <c r="G12" s="227">
        <v>202793.5</v>
      </c>
      <c r="H12" s="227">
        <v>123780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30360</v>
      </c>
      <c r="R12" s="227">
        <v>31854</v>
      </c>
      <c r="S12" s="227">
        <v>27963</v>
      </c>
      <c r="T12" s="227">
        <v>0</v>
      </c>
      <c r="U12" s="227">
        <v>0</v>
      </c>
      <c r="V12" s="227">
        <v>0</v>
      </c>
      <c r="W12" s="227">
        <v>0</v>
      </c>
      <c r="X12" s="227">
        <v>0</v>
      </c>
      <c r="Y12" s="227">
        <v>15900</v>
      </c>
      <c r="Z12" s="227">
        <v>0</v>
      </c>
      <c r="AA12" s="227">
        <v>0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</row>
    <row r="13" spans="1:54">
      <c r="A13" s="227" t="s">
        <v>1311</v>
      </c>
      <c r="B13" s="227">
        <v>2558.34</v>
      </c>
      <c r="C13" s="227">
        <v>7825.5</v>
      </c>
      <c r="D13" s="227">
        <v>7825.5</v>
      </c>
      <c r="E13" s="227">
        <v>7826</v>
      </c>
      <c r="F13" s="227">
        <v>7825.5</v>
      </c>
      <c r="G13" s="227">
        <v>21469.83</v>
      </c>
      <c r="H13" s="227">
        <v>19524</v>
      </c>
      <c r="I13" s="227">
        <v>17607</v>
      </c>
      <c r="J13" s="227">
        <v>16421</v>
      </c>
      <c r="K13" s="227">
        <v>14734.9</v>
      </c>
      <c r="L13" s="227">
        <v>11282</v>
      </c>
      <c r="M13" s="227">
        <v>95666</v>
      </c>
      <c r="N13" s="227">
        <v>9819</v>
      </c>
      <c r="O13" s="227">
        <v>9819</v>
      </c>
      <c r="P13" s="227">
        <v>91402.48</v>
      </c>
      <c r="Q13" s="227">
        <v>107325</v>
      </c>
      <c r="R13" s="227">
        <v>80494</v>
      </c>
      <c r="S13" s="227">
        <v>80494</v>
      </c>
      <c r="T13" s="227">
        <v>53662.5</v>
      </c>
      <c r="U13" s="227">
        <v>65588</v>
      </c>
      <c r="V13" s="227">
        <v>38756</v>
      </c>
      <c r="W13" s="227">
        <v>38756</v>
      </c>
      <c r="X13" s="227">
        <v>3925</v>
      </c>
      <c r="Y13" s="227">
        <v>0</v>
      </c>
      <c r="Z13" s="227">
        <v>0</v>
      </c>
      <c r="AA13" s="227">
        <v>0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</row>
    <row r="14" spans="1:54">
      <c r="A14" s="227" t="s">
        <v>963</v>
      </c>
      <c r="B14" s="227">
        <v>2558.34</v>
      </c>
      <c r="C14" s="227">
        <v>7825.5</v>
      </c>
      <c r="D14" s="227">
        <v>7825.5</v>
      </c>
      <c r="E14" s="227">
        <v>7826</v>
      </c>
      <c r="F14" s="227">
        <v>7825.5</v>
      </c>
      <c r="G14" s="227">
        <v>21469.83</v>
      </c>
      <c r="H14" s="227">
        <v>19524</v>
      </c>
      <c r="I14" s="227">
        <v>17607</v>
      </c>
      <c r="J14" s="227">
        <v>16421</v>
      </c>
      <c r="K14" s="227">
        <v>14734.9</v>
      </c>
      <c r="L14" s="227">
        <v>11282</v>
      </c>
      <c r="M14" s="227">
        <v>95666</v>
      </c>
      <c r="N14" s="227">
        <v>9819</v>
      </c>
      <c r="O14" s="227">
        <v>9819</v>
      </c>
      <c r="P14" s="227">
        <v>91402.48</v>
      </c>
      <c r="Q14" s="227">
        <v>107325</v>
      </c>
      <c r="R14" s="227">
        <v>80494</v>
      </c>
      <c r="S14" s="227">
        <v>80494</v>
      </c>
      <c r="T14" s="227">
        <v>53662.5</v>
      </c>
      <c r="U14" s="227">
        <v>65588</v>
      </c>
      <c r="V14" s="227">
        <v>38756</v>
      </c>
      <c r="W14" s="227">
        <v>38756</v>
      </c>
      <c r="X14" s="227">
        <v>3925</v>
      </c>
      <c r="Y14" s="227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7">
        <v>0</v>
      </c>
      <c r="AF14" s="227">
        <v>0</v>
      </c>
      <c r="AG14" s="227">
        <v>0</v>
      </c>
      <c r="AH14" s="227">
        <v>0</v>
      </c>
      <c r="AI14" s="227">
        <v>0</v>
      </c>
      <c r="AJ14" s="227">
        <v>0</v>
      </c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</row>
    <row r="15" spans="1:54">
      <c r="A15" s="227" t="s">
        <v>947</v>
      </c>
      <c r="B15" s="227">
        <v>0</v>
      </c>
      <c r="C15" s="227">
        <v>0</v>
      </c>
      <c r="D15" s="227">
        <v>192661.26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227">
        <v>0</v>
      </c>
      <c r="Z15" s="227">
        <v>0</v>
      </c>
      <c r="AA15" s="227">
        <v>0</v>
      </c>
      <c r="AB15" s="227">
        <v>0</v>
      </c>
      <c r="AC15" s="227">
        <v>0</v>
      </c>
      <c r="AD15" s="227">
        <v>0</v>
      </c>
      <c r="AE15" s="227">
        <v>0</v>
      </c>
      <c r="AF15" s="227">
        <v>0</v>
      </c>
      <c r="AG15" s="227">
        <v>0</v>
      </c>
      <c r="AH15" s="227">
        <v>0</v>
      </c>
      <c r="AI15" s="227">
        <v>0</v>
      </c>
      <c r="AJ15" s="227">
        <v>0</v>
      </c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</row>
    <row r="16" spans="1:54">
      <c r="A16" s="227" t="s">
        <v>1315</v>
      </c>
      <c r="B16" s="227">
        <v>0</v>
      </c>
      <c r="C16" s="227">
        <v>0</v>
      </c>
      <c r="D16" s="227">
        <v>192661.26</v>
      </c>
      <c r="E16" s="227">
        <v>0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7">
        <v>0</v>
      </c>
      <c r="P16" s="227">
        <v>0</v>
      </c>
      <c r="Q16" s="227">
        <v>0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  <c r="W16" s="227">
        <v>0</v>
      </c>
      <c r="X16" s="227">
        <v>0</v>
      </c>
      <c r="Y16" s="227">
        <v>0</v>
      </c>
      <c r="Z16" s="227">
        <v>0</v>
      </c>
      <c r="AA16" s="227">
        <v>0</v>
      </c>
      <c r="AB16" s="227">
        <v>0</v>
      </c>
      <c r="AC16" s="227">
        <v>0</v>
      </c>
      <c r="AD16" s="227">
        <v>0</v>
      </c>
      <c r="AE16" s="227">
        <v>0</v>
      </c>
      <c r="AF16" s="227">
        <v>0</v>
      </c>
      <c r="AG16" s="227">
        <v>0</v>
      </c>
      <c r="AH16" s="227">
        <v>0</v>
      </c>
      <c r="AI16" s="227">
        <v>0</v>
      </c>
      <c r="AJ16" s="227">
        <v>0</v>
      </c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</row>
    <row r="17" spans="1:54">
      <c r="A17" s="227" t="s">
        <v>949</v>
      </c>
      <c r="B17" s="227">
        <v>46185.13</v>
      </c>
      <c r="C17" s="227">
        <v>0</v>
      </c>
      <c r="D17" s="227">
        <v>130.61000000000001</v>
      </c>
      <c r="E17" s="227">
        <v>0</v>
      </c>
      <c r="F17" s="227">
        <v>45.1</v>
      </c>
      <c r="G17" s="227">
        <v>0</v>
      </c>
      <c r="H17" s="227">
        <v>0</v>
      </c>
      <c r="I17" s="227">
        <v>0</v>
      </c>
      <c r="J17" s="227">
        <v>0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  <c r="T17" s="227">
        <v>0</v>
      </c>
      <c r="U17" s="227">
        <v>0</v>
      </c>
      <c r="V17" s="227">
        <v>0</v>
      </c>
      <c r="W17" s="227">
        <v>0</v>
      </c>
      <c r="X17" s="227">
        <v>0</v>
      </c>
      <c r="Y17" s="227">
        <v>0</v>
      </c>
      <c r="Z17" s="227">
        <v>0</v>
      </c>
      <c r="AA17" s="227">
        <v>0</v>
      </c>
      <c r="AB17" s="227">
        <v>0</v>
      </c>
      <c r="AC17" s="227">
        <v>0</v>
      </c>
      <c r="AD17" s="227">
        <v>0</v>
      </c>
      <c r="AE17" s="227">
        <v>0</v>
      </c>
      <c r="AF17" s="227">
        <v>495.03</v>
      </c>
      <c r="AG17" s="227">
        <v>514.71</v>
      </c>
      <c r="AH17" s="227">
        <v>0</v>
      </c>
      <c r="AI17" s="227">
        <v>0</v>
      </c>
      <c r="AJ17" s="227">
        <v>0</v>
      </c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</row>
    <row r="18" spans="1:54">
      <c r="A18" s="227" t="s">
        <v>1002</v>
      </c>
      <c r="B18" s="227">
        <v>802.41</v>
      </c>
      <c r="C18" s="227">
        <v>0</v>
      </c>
      <c r="D18" s="227">
        <v>130.61000000000001</v>
      </c>
      <c r="E18" s="227">
        <v>0</v>
      </c>
      <c r="F18" s="227">
        <v>45.1</v>
      </c>
      <c r="G18" s="227">
        <v>0</v>
      </c>
      <c r="H18" s="227">
        <v>0</v>
      </c>
      <c r="I18" s="227">
        <v>0</v>
      </c>
      <c r="J18" s="227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227">
        <v>0</v>
      </c>
      <c r="X18" s="227">
        <v>0</v>
      </c>
      <c r="Y18" s="227">
        <v>0</v>
      </c>
      <c r="Z18" s="227">
        <v>0</v>
      </c>
      <c r="AA18" s="227">
        <v>0</v>
      </c>
      <c r="AB18" s="227">
        <v>0</v>
      </c>
      <c r="AC18" s="227">
        <v>0</v>
      </c>
      <c r="AD18" s="227">
        <v>0</v>
      </c>
      <c r="AE18" s="227">
        <v>0</v>
      </c>
      <c r="AF18" s="227">
        <v>495.03</v>
      </c>
      <c r="AG18" s="227">
        <v>514.71</v>
      </c>
      <c r="AH18" s="227">
        <v>0</v>
      </c>
      <c r="AI18" s="227">
        <v>0</v>
      </c>
      <c r="AJ18" s="227">
        <v>0</v>
      </c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</row>
    <row r="19" spans="1:54">
      <c r="A19" s="227" t="s">
        <v>950</v>
      </c>
      <c r="B19" s="227">
        <v>45382.71</v>
      </c>
      <c r="C19" s="227">
        <v>0</v>
      </c>
      <c r="D19" s="227">
        <v>0</v>
      </c>
      <c r="E19" s="227">
        <v>0</v>
      </c>
      <c r="F19" s="227">
        <v>0</v>
      </c>
      <c r="G19" s="227">
        <v>0</v>
      </c>
      <c r="H19" s="227">
        <v>0</v>
      </c>
      <c r="I19" s="227">
        <v>0</v>
      </c>
      <c r="J19" s="227">
        <v>0</v>
      </c>
      <c r="K19" s="227">
        <v>0</v>
      </c>
      <c r="L19" s="227">
        <v>0</v>
      </c>
      <c r="M19" s="227">
        <v>0</v>
      </c>
      <c r="N19" s="227">
        <v>0</v>
      </c>
      <c r="O19" s="227">
        <v>0</v>
      </c>
      <c r="P19" s="227">
        <v>0</v>
      </c>
      <c r="Q19" s="227">
        <v>0</v>
      </c>
      <c r="R19" s="227">
        <v>0</v>
      </c>
      <c r="S19" s="227">
        <v>0</v>
      </c>
      <c r="T19" s="227">
        <v>0</v>
      </c>
      <c r="U19" s="227">
        <v>0</v>
      </c>
      <c r="V19" s="227">
        <v>0</v>
      </c>
      <c r="W19" s="227">
        <v>0</v>
      </c>
      <c r="X19" s="227">
        <v>0</v>
      </c>
      <c r="Y19" s="227">
        <v>0</v>
      </c>
      <c r="Z19" s="227">
        <v>0</v>
      </c>
      <c r="AA19" s="227">
        <v>0</v>
      </c>
      <c r="AB19" s="227">
        <v>0</v>
      </c>
      <c r="AC19" s="227">
        <v>0</v>
      </c>
      <c r="AD19" s="227">
        <v>0</v>
      </c>
      <c r="AE19" s="227">
        <v>0</v>
      </c>
      <c r="AF19" s="227">
        <v>0</v>
      </c>
      <c r="AG19" s="227">
        <v>0</v>
      </c>
      <c r="AH19" s="227">
        <v>0</v>
      </c>
      <c r="AI19" s="227">
        <v>0</v>
      </c>
      <c r="AJ19" s="227">
        <v>0</v>
      </c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</row>
    <row r="20" spans="1:54">
      <c r="A20" s="227" t="s">
        <v>1316</v>
      </c>
      <c r="B20" s="227">
        <v>17068.36</v>
      </c>
      <c r="C20" s="227">
        <v>0</v>
      </c>
      <c r="D20" s="227">
        <v>12194.64</v>
      </c>
      <c r="E20" s="227">
        <v>0</v>
      </c>
      <c r="F20" s="227">
        <v>7706.14</v>
      </c>
      <c r="G20" s="227">
        <v>0</v>
      </c>
      <c r="H20" s="227">
        <v>0</v>
      </c>
      <c r="I20" s="227">
        <v>0</v>
      </c>
      <c r="J20" s="227">
        <v>0</v>
      </c>
      <c r="K20" s="227">
        <v>0</v>
      </c>
      <c r="L20" s="227">
        <v>0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27">
        <v>0</v>
      </c>
      <c r="V20" s="227">
        <v>0</v>
      </c>
      <c r="W20" s="227">
        <v>0</v>
      </c>
      <c r="X20" s="227">
        <v>0</v>
      </c>
      <c r="Y20" s="227">
        <v>0</v>
      </c>
      <c r="Z20" s="227">
        <v>0</v>
      </c>
      <c r="AA20" s="227">
        <v>0</v>
      </c>
      <c r="AB20" s="227">
        <v>0</v>
      </c>
      <c r="AC20" s="227">
        <v>0</v>
      </c>
      <c r="AD20" s="227">
        <v>0</v>
      </c>
      <c r="AE20" s="227">
        <v>0</v>
      </c>
      <c r="AF20" s="227">
        <v>0</v>
      </c>
      <c r="AG20" s="227">
        <v>913.76</v>
      </c>
      <c r="AH20" s="227">
        <v>0</v>
      </c>
      <c r="AI20" s="227">
        <v>0</v>
      </c>
      <c r="AJ20" s="227">
        <v>0</v>
      </c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</row>
    <row r="21" spans="1:54">
      <c r="A21" s="227" t="s">
        <v>1283</v>
      </c>
      <c r="B21" s="227">
        <v>16101.05</v>
      </c>
      <c r="C21" s="227">
        <v>0</v>
      </c>
      <c r="D21" s="227">
        <v>43233.75</v>
      </c>
      <c r="E21" s="227">
        <v>0</v>
      </c>
      <c r="F21" s="227">
        <v>53013.41</v>
      </c>
      <c r="G21" s="227">
        <v>0</v>
      </c>
      <c r="H21" s="227">
        <v>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7">
        <v>0</v>
      </c>
      <c r="O21" s="227">
        <v>0</v>
      </c>
      <c r="P21" s="227">
        <v>0</v>
      </c>
      <c r="Q21" s="227">
        <v>0</v>
      </c>
      <c r="R21" s="227">
        <v>0</v>
      </c>
      <c r="S21" s="227">
        <v>0</v>
      </c>
      <c r="T21" s="227">
        <v>0</v>
      </c>
      <c r="U21" s="227">
        <v>0</v>
      </c>
      <c r="V21" s="227">
        <v>0</v>
      </c>
      <c r="W21" s="227">
        <v>0</v>
      </c>
      <c r="X21" s="227">
        <v>0</v>
      </c>
      <c r="Y21" s="227">
        <v>0</v>
      </c>
      <c r="Z21" s="227">
        <v>0</v>
      </c>
      <c r="AA21" s="227">
        <v>0</v>
      </c>
      <c r="AB21" s="227">
        <v>0</v>
      </c>
      <c r="AC21" s="227">
        <v>0</v>
      </c>
      <c r="AD21" s="227">
        <v>0</v>
      </c>
      <c r="AE21" s="227">
        <v>0</v>
      </c>
      <c r="AF21" s="227">
        <v>12532.48</v>
      </c>
      <c r="AG21" s="227">
        <v>7664.5</v>
      </c>
      <c r="AH21" s="227">
        <v>0</v>
      </c>
      <c r="AI21" s="227">
        <v>0</v>
      </c>
      <c r="AJ21" s="227">
        <v>0</v>
      </c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</row>
    <row r="22" spans="1:54">
      <c r="A22" s="227" t="s">
        <v>1284</v>
      </c>
      <c r="B22" s="227">
        <v>16101.05</v>
      </c>
      <c r="C22" s="227">
        <v>0</v>
      </c>
      <c r="D22" s="227">
        <v>43233.75</v>
      </c>
      <c r="E22" s="227">
        <v>0</v>
      </c>
      <c r="F22" s="227">
        <v>53013.41</v>
      </c>
      <c r="G22" s="227">
        <v>0</v>
      </c>
      <c r="H22" s="227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>
        <v>0</v>
      </c>
      <c r="P22" s="227">
        <v>0</v>
      </c>
      <c r="Q22" s="227">
        <v>0</v>
      </c>
      <c r="R22" s="227">
        <v>0</v>
      </c>
      <c r="S22" s="227">
        <v>0</v>
      </c>
      <c r="T22" s="227">
        <v>0</v>
      </c>
      <c r="U22" s="227">
        <v>0</v>
      </c>
      <c r="V22" s="227">
        <v>0</v>
      </c>
      <c r="W22" s="227">
        <v>0</v>
      </c>
      <c r="X22" s="227">
        <v>0</v>
      </c>
      <c r="Y22" s="227">
        <v>0</v>
      </c>
      <c r="Z22" s="227">
        <v>0</v>
      </c>
      <c r="AA22" s="227">
        <v>0</v>
      </c>
      <c r="AB22" s="227">
        <v>0</v>
      </c>
      <c r="AC22" s="227">
        <v>0</v>
      </c>
      <c r="AD22" s="227">
        <v>0</v>
      </c>
      <c r="AE22" s="227">
        <v>0</v>
      </c>
      <c r="AF22" s="227">
        <v>12532.48</v>
      </c>
      <c r="AG22" s="227">
        <v>7664.5</v>
      </c>
      <c r="AH22" s="227">
        <v>0</v>
      </c>
      <c r="AI22" s="227">
        <v>0</v>
      </c>
      <c r="AJ22" s="227">
        <v>0</v>
      </c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</row>
    <row r="23" spans="1:54">
      <c r="A23" s="227" t="s">
        <v>1312</v>
      </c>
      <c r="B23" s="227">
        <v>0</v>
      </c>
      <c r="C23" s="227">
        <v>0</v>
      </c>
      <c r="D23" s="227">
        <v>0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0</v>
      </c>
      <c r="L23" s="227">
        <v>0</v>
      </c>
      <c r="M23" s="227">
        <v>0</v>
      </c>
      <c r="N23" s="227">
        <v>102603</v>
      </c>
      <c r="O23" s="227">
        <v>102603</v>
      </c>
      <c r="P23" s="227">
        <v>0</v>
      </c>
      <c r="Q23" s="227">
        <v>0</v>
      </c>
      <c r="R23" s="227">
        <v>0</v>
      </c>
      <c r="S23" s="227">
        <v>0</v>
      </c>
      <c r="T23" s="227">
        <v>0</v>
      </c>
      <c r="U23" s="227">
        <v>0</v>
      </c>
      <c r="V23" s="227">
        <v>0</v>
      </c>
      <c r="W23" s="227">
        <v>32178</v>
      </c>
      <c r="X23" s="227">
        <v>0</v>
      </c>
      <c r="Y23" s="227">
        <v>0</v>
      </c>
      <c r="Z23" s="227">
        <v>0</v>
      </c>
      <c r="AA23" s="227">
        <v>0</v>
      </c>
      <c r="AB23" s="227">
        <v>0</v>
      </c>
      <c r="AC23" s="227">
        <v>0</v>
      </c>
      <c r="AD23" s="227">
        <v>0</v>
      </c>
      <c r="AE23" s="227">
        <v>0</v>
      </c>
      <c r="AF23" s="227">
        <v>0</v>
      </c>
      <c r="AG23" s="227">
        <v>0</v>
      </c>
      <c r="AH23" s="227">
        <v>0</v>
      </c>
      <c r="AI23" s="227">
        <v>0</v>
      </c>
      <c r="AJ23" s="227">
        <v>0</v>
      </c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</row>
    <row r="24" spans="1:54">
      <c r="A24" s="227" t="s">
        <v>951</v>
      </c>
      <c r="B24" s="227">
        <v>93722.240000000005</v>
      </c>
      <c r="C24" s="227">
        <v>118494.26</v>
      </c>
      <c r="D24" s="227">
        <v>225169.85</v>
      </c>
      <c r="E24" s="227">
        <v>399099</v>
      </c>
      <c r="F24" s="227">
        <v>345927.92</v>
      </c>
      <c r="G24" s="227">
        <v>362427.04</v>
      </c>
      <c r="H24" s="227">
        <v>340630</v>
      </c>
      <c r="I24" s="227">
        <v>289965</v>
      </c>
      <c r="J24" s="227">
        <v>203445</v>
      </c>
      <c r="K24" s="227">
        <v>199764.43</v>
      </c>
      <c r="L24" s="227">
        <v>185878</v>
      </c>
      <c r="M24" s="227">
        <v>200726</v>
      </c>
      <c r="N24" s="227">
        <v>188890</v>
      </c>
      <c r="O24" s="227">
        <v>188890</v>
      </c>
      <c r="P24" s="227">
        <v>172769.99</v>
      </c>
      <c r="Q24" s="227">
        <v>104398</v>
      </c>
      <c r="R24" s="227">
        <v>84898</v>
      </c>
      <c r="S24" s="227">
        <v>94356</v>
      </c>
      <c r="T24" s="227">
        <v>24487.119999999999</v>
      </c>
      <c r="U24" s="227">
        <v>44328</v>
      </c>
      <c r="V24" s="227">
        <v>39297</v>
      </c>
      <c r="W24" s="227">
        <v>31381</v>
      </c>
      <c r="X24" s="227">
        <v>25818.29</v>
      </c>
      <c r="Y24" s="227">
        <v>20971</v>
      </c>
      <c r="Z24" s="227">
        <v>55568</v>
      </c>
      <c r="AA24" s="227">
        <v>19582</v>
      </c>
      <c r="AB24" s="227">
        <v>13903.51</v>
      </c>
      <c r="AC24" s="227">
        <v>18477</v>
      </c>
      <c r="AD24" s="227">
        <v>50429</v>
      </c>
      <c r="AE24" s="227">
        <v>37020</v>
      </c>
      <c r="AF24" s="227">
        <v>58949.2</v>
      </c>
      <c r="AG24" s="227">
        <v>49035.93</v>
      </c>
      <c r="AH24" s="227">
        <v>107658</v>
      </c>
      <c r="AI24" s="227">
        <v>100234</v>
      </c>
      <c r="AJ24" s="227">
        <v>94859.94</v>
      </c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</row>
    <row r="25" spans="1:54">
      <c r="A25" s="227" t="s">
        <v>1317</v>
      </c>
      <c r="B25" s="227">
        <v>39496.06</v>
      </c>
      <c r="C25" s="227">
        <v>37174.1</v>
      </c>
      <c r="D25" s="227">
        <v>112717.22</v>
      </c>
      <c r="E25" s="227">
        <v>139203</v>
      </c>
      <c r="F25" s="227">
        <v>176508.52</v>
      </c>
      <c r="G25" s="227">
        <v>152461.32</v>
      </c>
      <c r="H25" s="227">
        <v>99598</v>
      </c>
      <c r="I25" s="227">
        <v>144950</v>
      </c>
      <c r="J25" s="227">
        <v>103993</v>
      </c>
      <c r="K25" s="227">
        <v>97821.36</v>
      </c>
      <c r="L25" s="227">
        <v>95478</v>
      </c>
      <c r="M25" s="227">
        <v>106648</v>
      </c>
      <c r="N25" s="227">
        <v>109862</v>
      </c>
      <c r="O25" s="227">
        <v>109862</v>
      </c>
      <c r="P25" s="227">
        <v>91211.11</v>
      </c>
      <c r="Q25" s="227">
        <v>73134</v>
      </c>
      <c r="R25" s="227">
        <v>59370</v>
      </c>
      <c r="S25" s="227">
        <v>74010</v>
      </c>
      <c r="T25" s="227">
        <v>14893.68</v>
      </c>
      <c r="U25" s="227">
        <v>16188</v>
      </c>
      <c r="V25" s="227">
        <v>17001</v>
      </c>
      <c r="W25" s="227">
        <v>23241</v>
      </c>
      <c r="X25" s="227">
        <v>11890.52</v>
      </c>
      <c r="Y25" s="227">
        <v>12762</v>
      </c>
      <c r="Z25" s="227">
        <v>43680</v>
      </c>
      <c r="AA25" s="227">
        <v>12195</v>
      </c>
      <c r="AB25" s="227">
        <v>4032.58</v>
      </c>
      <c r="AC25" s="227">
        <v>4978</v>
      </c>
      <c r="AD25" s="227">
        <v>33244</v>
      </c>
      <c r="AE25" s="227">
        <v>19052</v>
      </c>
      <c r="AF25" s="227">
        <v>53928.83</v>
      </c>
      <c r="AG25" s="227">
        <v>47631.29</v>
      </c>
      <c r="AH25" s="227">
        <v>84050</v>
      </c>
      <c r="AI25" s="227">
        <v>66185</v>
      </c>
      <c r="AJ25" s="227">
        <v>63218.86</v>
      </c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</row>
    <row r="26" spans="1:54">
      <c r="A26" s="227" t="s">
        <v>973</v>
      </c>
      <c r="B26" s="227">
        <v>5115.5</v>
      </c>
      <c r="C26" s="227">
        <v>0</v>
      </c>
      <c r="D26" s="227">
        <v>97934.45</v>
      </c>
      <c r="E26" s="227">
        <v>42318</v>
      </c>
      <c r="F26" s="227">
        <v>68302.31</v>
      </c>
      <c r="G26" s="227">
        <v>44298.87</v>
      </c>
      <c r="H26" s="227">
        <v>77249</v>
      </c>
      <c r="I26" s="227">
        <v>0</v>
      </c>
      <c r="J26" s="227">
        <v>0</v>
      </c>
      <c r="K26" s="227">
        <v>0</v>
      </c>
      <c r="L26" s="227">
        <v>0</v>
      </c>
      <c r="M26" s="227">
        <v>0</v>
      </c>
      <c r="N26" s="227">
        <v>0</v>
      </c>
      <c r="O26" s="227">
        <v>0</v>
      </c>
      <c r="P26" s="227">
        <v>0</v>
      </c>
      <c r="Q26" s="227">
        <v>0</v>
      </c>
      <c r="R26" s="227">
        <v>0</v>
      </c>
      <c r="S26" s="227">
        <v>0</v>
      </c>
      <c r="T26" s="227">
        <v>0</v>
      </c>
      <c r="U26" s="227">
        <v>0</v>
      </c>
      <c r="V26" s="227">
        <v>0</v>
      </c>
      <c r="W26" s="227">
        <v>0</v>
      </c>
      <c r="X26" s="227">
        <v>0</v>
      </c>
      <c r="Y26" s="227">
        <v>0</v>
      </c>
      <c r="Z26" s="227">
        <v>0</v>
      </c>
      <c r="AA26" s="227">
        <v>0</v>
      </c>
      <c r="AB26" s="227">
        <v>0</v>
      </c>
      <c r="AC26" s="227">
        <v>0</v>
      </c>
      <c r="AD26" s="227">
        <v>0</v>
      </c>
      <c r="AE26" s="227">
        <v>0</v>
      </c>
      <c r="AF26" s="227">
        <v>200.93</v>
      </c>
      <c r="AG26" s="227">
        <v>732</v>
      </c>
      <c r="AH26" s="227">
        <v>0</v>
      </c>
      <c r="AI26" s="227">
        <v>0</v>
      </c>
      <c r="AJ26" s="227">
        <v>0</v>
      </c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</row>
    <row r="27" spans="1:54">
      <c r="A27" s="227" t="s">
        <v>952</v>
      </c>
      <c r="B27" s="227">
        <v>49110.68</v>
      </c>
      <c r="C27" s="227">
        <v>81320.160000000003</v>
      </c>
      <c r="D27" s="227">
        <v>14518.18</v>
      </c>
      <c r="E27" s="227">
        <v>217578</v>
      </c>
      <c r="F27" s="227">
        <v>101117.09</v>
      </c>
      <c r="G27" s="227">
        <v>165666.85</v>
      </c>
      <c r="H27" s="227">
        <v>163783</v>
      </c>
      <c r="I27" s="227">
        <v>145015</v>
      </c>
      <c r="J27" s="227">
        <v>99452</v>
      </c>
      <c r="K27" s="227">
        <v>101943.07</v>
      </c>
      <c r="L27" s="227">
        <v>90400</v>
      </c>
      <c r="M27" s="227">
        <v>94078</v>
      </c>
      <c r="N27" s="227">
        <v>79028</v>
      </c>
      <c r="O27" s="227">
        <v>79028</v>
      </c>
      <c r="P27" s="227">
        <v>81558.880000000005</v>
      </c>
      <c r="Q27" s="227">
        <v>31264</v>
      </c>
      <c r="R27" s="227">
        <v>25528</v>
      </c>
      <c r="S27" s="227">
        <v>20346</v>
      </c>
      <c r="T27" s="227">
        <v>9593.44</v>
      </c>
      <c r="U27" s="227">
        <v>28140</v>
      </c>
      <c r="V27" s="227">
        <v>22296</v>
      </c>
      <c r="W27" s="227">
        <v>8140</v>
      </c>
      <c r="X27" s="227">
        <v>13927.77</v>
      </c>
      <c r="Y27" s="227">
        <v>8209</v>
      </c>
      <c r="Z27" s="227">
        <v>11888</v>
      </c>
      <c r="AA27" s="227">
        <v>7387</v>
      </c>
      <c r="AB27" s="227">
        <v>9870.94</v>
      </c>
      <c r="AC27" s="227">
        <v>13499</v>
      </c>
      <c r="AD27" s="227">
        <v>17185</v>
      </c>
      <c r="AE27" s="227">
        <v>17968</v>
      </c>
      <c r="AF27" s="227">
        <v>4819.4399999999996</v>
      </c>
      <c r="AG27" s="227">
        <v>672.64</v>
      </c>
      <c r="AH27" s="227">
        <v>23608</v>
      </c>
      <c r="AI27" s="227">
        <v>34049</v>
      </c>
      <c r="AJ27" s="227">
        <v>31641.09</v>
      </c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</row>
    <row r="28" spans="1:54">
      <c r="A28" s="227" t="s">
        <v>953</v>
      </c>
      <c r="B28" s="227">
        <v>2285321.44</v>
      </c>
      <c r="C28" s="227">
        <v>2606552.7599999998</v>
      </c>
      <c r="D28" s="227">
        <v>4824624.43</v>
      </c>
      <c r="E28" s="227">
        <v>5256555</v>
      </c>
      <c r="F28" s="227">
        <v>5360682.92</v>
      </c>
      <c r="G28" s="227">
        <v>5332218.08</v>
      </c>
      <c r="H28" s="227">
        <v>8115191</v>
      </c>
      <c r="I28" s="227">
        <v>7582428</v>
      </c>
      <c r="J28" s="227">
        <v>10955809</v>
      </c>
      <c r="K28" s="227">
        <v>3705435.15</v>
      </c>
      <c r="L28" s="227">
        <v>3694202</v>
      </c>
      <c r="M28" s="227">
        <v>2171430</v>
      </c>
      <c r="N28" s="227">
        <v>2394913</v>
      </c>
      <c r="O28" s="227">
        <v>2394913</v>
      </c>
      <c r="P28" s="227">
        <v>2612809.2400000002</v>
      </c>
      <c r="Q28" s="227">
        <v>1674965</v>
      </c>
      <c r="R28" s="227">
        <v>1486629</v>
      </c>
      <c r="S28" s="227">
        <v>1395851</v>
      </c>
      <c r="T28" s="227">
        <v>837051.39</v>
      </c>
      <c r="U28" s="227">
        <v>1276881</v>
      </c>
      <c r="V28" s="227">
        <v>1237914</v>
      </c>
      <c r="W28" s="227">
        <v>1239209</v>
      </c>
      <c r="X28" s="227">
        <v>1042459.11</v>
      </c>
      <c r="Y28" s="227">
        <v>1270427</v>
      </c>
      <c r="Z28" s="227">
        <v>1318550</v>
      </c>
      <c r="AA28" s="227">
        <v>1396554</v>
      </c>
      <c r="AB28" s="227">
        <v>1630159.76</v>
      </c>
      <c r="AC28" s="227">
        <v>1626416</v>
      </c>
      <c r="AD28" s="227">
        <v>2072499</v>
      </c>
      <c r="AE28" s="227">
        <v>2112945</v>
      </c>
      <c r="AF28" s="227">
        <v>1995059.44</v>
      </c>
      <c r="AG28" s="227">
        <v>1762410.48</v>
      </c>
      <c r="AH28" s="227">
        <v>1124862</v>
      </c>
      <c r="AI28" s="227">
        <v>1208821</v>
      </c>
      <c r="AJ28" s="227">
        <v>960376.71</v>
      </c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</row>
    <row r="29" spans="1:54">
      <c r="A29" s="227" t="s">
        <v>954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</row>
    <row r="30" spans="1:54">
      <c r="A30" s="227" t="s">
        <v>955</v>
      </c>
      <c r="B30" s="227">
        <v>3947.48</v>
      </c>
      <c r="C30" s="227">
        <v>3947.48</v>
      </c>
      <c r="D30" s="227">
        <v>41334.629999999997</v>
      </c>
      <c r="E30" s="227">
        <v>58751</v>
      </c>
      <c r="F30" s="227">
        <v>59703.21</v>
      </c>
      <c r="G30" s="227">
        <v>61080.32</v>
      </c>
      <c r="H30" s="227">
        <v>62279</v>
      </c>
      <c r="I30" s="227">
        <v>61416</v>
      </c>
      <c r="J30" s="227">
        <v>4844</v>
      </c>
      <c r="K30" s="227">
        <v>4844.1400000000003</v>
      </c>
      <c r="L30" s="227">
        <v>5147</v>
      </c>
      <c r="M30" s="227">
        <v>4603</v>
      </c>
      <c r="N30" s="227">
        <v>4603</v>
      </c>
      <c r="O30" s="227">
        <v>4603</v>
      </c>
      <c r="P30" s="227">
        <v>4303.18</v>
      </c>
      <c r="Q30" s="227">
        <v>0</v>
      </c>
      <c r="R30" s="227">
        <v>0</v>
      </c>
      <c r="S30" s="227">
        <v>0</v>
      </c>
      <c r="T30" s="227">
        <v>0</v>
      </c>
      <c r="U30" s="227">
        <v>0</v>
      </c>
      <c r="V30" s="227">
        <v>0</v>
      </c>
      <c r="W30" s="227">
        <v>0</v>
      </c>
      <c r="X30" s="227">
        <v>0</v>
      </c>
      <c r="Y30" s="227">
        <v>0</v>
      </c>
      <c r="Z30" s="227">
        <v>0</v>
      </c>
      <c r="AA30" s="227">
        <v>0</v>
      </c>
      <c r="AB30" s="227">
        <v>0</v>
      </c>
      <c r="AC30" s="227">
        <v>0</v>
      </c>
      <c r="AD30" s="227">
        <v>0</v>
      </c>
      <c r="AE30" s="227">
        <v>0</v>
      </c>
      <c r="AF30" s="227">
        <v>0</v>
      </c>
      <c r="AG30" s="227">
        <v>0</v>
      </c>
      <c r="AH30" s="227">
        <v>0</v>
      </c>
      <c r="AI30" s="227">
        <v>0</v>
      </c>
      <c r="AJ30" s="227">
        <v>0</v>
      </c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</row>
    <row r="31" spans="1:54">
      <c r="A31" s="227" t="s">
        <v>959</v>
      </c>
      <c r="B31" s="227">
        <v>0</v>
      </c>
      <c r="C31" s="227">
        <v>2568817.2000000002</v>
      </c>
      <c r="D31" s="227">
        <v>5820269.0099999998</v>
      </c>
      <c r="E31" s="227">
        <v>6525019</v>
      </c>
      <c r="F31" s="227">
        <v>6027801.4900000002</v>
      </c>
      <c r="G31" s="227">
        <v>4748268.17</v>
      </c>
      <c r="H31" s="227">
        <v>408757</v>
      </c>
      <c r="I31" s="227">
        <v>399600</v>
      </c>
      <c r="J31" s="227">
        <v>0</v>
      </c>
      <c r="K31" s="227">
        <v>0</v>
      </c>
      <c r="L31" s="227">
        <v>0</v>
      </c>
      <c r="M31" s="227">
        <v>22109</v>
      </c>
      <c r="N31" s="227">
        <v>0</v>
      </c>
      <c r="O31" s="227">
        <v>0</v>
      </c>
      <c r="P31" s="227">
        <v>22109.13</v>
      </c>
      <c r="Q31" s="227">
        <v>22109</v>
      </c>
      <c r="R31" s="227">
        <v>22109</v>
      </c>
      <c r="S31" s="227">
        <v>22109</v>
      </c>
      <c r="T31" s="227">
        <v>30000</v>
      </c>
      <c r="U31" s="227">
        <v>30000</v>
      </c>
      <c r="V31" s="227">
        <v>30000</v>
      </c>
      <c r="W31" s="227">
        <v>0</v>
      </c>
      <c r="X31" s="227">
        <v>40000</v>
      </c>
      <c r="Y31" s="227">
        <v>40000</v>
      </c>
      <c r="Z31" s="227">
        <v>0</v>
      </c>
      <c r="AA31" s="227">
        <v>0</v>
      </c>
      <c r="AB31" s="227">
        <v>0</v>
      </c>
      <c r="AC31" s="227">
        <v>0</v>
      </c>
      <c r="AD31" s="227">
        <v>30000</v>
      </c>
      <c r="AE31" s="227">
        <v>200000</v>
      </c>
      <c r="AF31" s="227">
        <v>0</v>
      </c>
      <c r="AG31" s="227">
        <v>0</v>
      </c>
      <c r="AH31" s="227">
        <v>0</v>
      </c>
      <c r="AI31" s="227">
        <v>0</v>
      </c>
      <c r="AJ31" s="227">
        <v>0</v>
      </c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</row>
    <row r="32" spans="1:54">
      <c r="A32" s="227" t="s">
        <v>960</v>
      </c>
      <c r="B32" s="227">
        <v>9275757.5600000005</v>
      </c>
      <c r="C32" s="227">
        <v>9282319.6899999995</v>
      </c>
      <c r="D32" s="227">
        <v>7426087.5899999999</v>
      </c>
      <c r="E32" s="227">
        <v>7299653</v>
      </c>
      <c r="F32" s="227">
        <v>7260299.9900000002</v>
      </c>
      <c r="G32" s="227">
        <v>7255483.7999999998</v>
      </c>
      <c r="H32" s="227">
        <v>7283677</v>
      </c>
      <c r="I32" s="227">
        <v>7284918</v>
      </c>
      <c r="J32" s="227">
        <v>1388601</v>
      </c>
      <c r="K32" s="227">
        <v>1420718.06</v>
      </c>
      <c r="L32" s="227">
        <v>1261387</v>
      </c>
      <c r="M32" s="227">
        <v>1327063</v>
      </c>
      <c r="N32" s="227">
        <v>1340356</v>
      </c>
      <c r="O32" s="227">
        <v>1340356</v>
      </c>
      <c r="P32" s="227">
        <v>1351027.23</v>
      </c>
      <c r="Q32" s="227">
        <v>633456</v>
      </c>
      <c r="R32" s="227">
        <v>222330</v>
      </c>
      <c r="S32" s="227">
        <v>139026</v>
      </c>
      <c r="T32" s="227">
        <v>742192.73</v>
      </c>
      <c r="U32" s="227">
        <v>732369</v>
      </c>
      <c r="V32" s="227">
        <v>721813</v>
      </c>
      <c r="W32" s="227">
        <v>754102</v>
      </c>
      <c r="X32" s="227">
        <v>694871.87</v>
      </c>
      <c r="Y32" s="227">
        <v>664501</v>
      </c>
      <c r="Z32" s="227">
        <v>713146</v>
      </c>
      <c r="AA32" s="227">
        <v>727128</v>
      </c>
      <c r="AB32" s="227">
        <v>44517.1</v>
      </c>
      <c r="AC32" s="227">
        <v>0</v>
      </c>
      <c r="AD32" s="227">
        <v>0</v>
      </c>
      <c r="AE32" s="227">
        <v>0</v>
      </c>
      <c r="AF32" s="227">
        <v>0</v>
      </c>
      <c r="AG32" s="227">
        <v>0</v>
      </c>
      <c r="AH32" s="227">
        <v>0</v>
      </c>
      <c r="AI32" s="227">
        <v>0</v>
      </c>
      <c r="AJ32" s="227">
        <v>0</v>
      </c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</row>
    <row r="33" spans="1:54">
      <c r="A33" s="227" t="s">
        <v>961</v>
      </c>
      <c r="B33" s="227">
        <v>-115798.62</v>
      </c>
      <c r="C33" s="227">
        <v>0</v>
      </c>
      <c r="D33" s="227">
        <v>0</v>
      </c>
      <c r="E33" s="227"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27">
        <v>0</v>
      </c>
      <c r="U33" s="227">
        <v>0</v>
      </c>
      <c r="V33" s="227">
        <v>0</v>
      </c>
      <c r="W33" s="227">
        <v>0</v>
      </c>
      <c r="X33" s="227">
        <v>0</v>
      </c>
      <c r="Y33" s="227">
        <v>0</v>
      </c>
      <c r="Z33" s="227">
        <v>0</v>
      </c>
      <c r="AA33" s="227">
        <v>0</v>
      </c>
      <c r="AB33" s="227">
        <v>0</v>
      </c>
      <c r="AC33" s="227">
        <v>0</v>
      </c>
      <c r="AD33" s="227">
        <v>0</v>
      </c>
      <c r="AE33" s="227">
        <v>0</v>
      </c>
      <c r="AF33" s="227">
        <v>0</v>
      </c>
      <c r="AG33" s="227">
        <v>0</v>
      </c>
      <c r="AH33" s="227">
        <v>0</v>
      </c>
      <c r="AI33" s="227">
        <v>0</v>
      </c>
      <c r="AJ33" s="227">
        <v>0</v>
      </c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</row>
    <row r="34" spans="1:54">
      <c r="A34" s="227" t="s">
        <v>962</v>
      </c>
      <c r="B34" s="227">
        <v>237209.54</v>
      </c>
      <c r="C34" s="227">
        <v>122549.61</v>
      </c>
      <c r="D34" s="227">
        <v>124505.98</v>
      </c>
      <c r="E34" s="227">
        <v>126462</v>
      </c>
      <c r="F34" s="227">
        <v>128418.73</v>
      </c>
      <c r="G34" s="227">
        <v>130375.11</v>
      </c>
      <c r="H34" s="227">
        <v>132331</v>
      </c>
      <c r="I34" s="227">
        <v>134288</v>
      </c>
      <c r="J34" s="227">
        <v>125905</v>
      </c>
      <c r="K34" s="227">
        <v>75286.039999999994</v>
      </c>
      <c r="L34" s="227">
        <v>74817</v>
      </c>
      <c r="M34" s="227">
        <v>63166</v>
      </c>
      <c r="N34" s="227">
        <v>60001</v>
      </c>
      <c r="O34" s="227">
        <v>60001</v>
      </c>
      <c r="P34" s="227">
        <v>60846.79</v>
      </c>
      <c r="Q34" s="227">
        <v>0</v>
      </c>
      <c r="R34" s="227">
        <v>26831</v>
      </c>
      <c r="S34" s="227">
        <v>26831</v>
      </c>
      <c r="T34" s="227">
        <v>53662.5</v>
      </c>
      <c r="U34" s="227">
        <v>53663</v>
      </c>
      <c r="V34" s="227">
        <v>80494</v>
      </c>
      <c r="W34" s="227">
        <v>80494</v>
      </c>
      <c r="X34" s="227">
        <v>35325</v>
      </c>
      <c r="Y34" s="227">
        <v>0</v>
      </c>
      <c r="Z34" s="227">
        <v>0</v>
      </c>
      <c r="AA34" s="227">
        <v>0</v>
      </c>
      <c r="AB34" s="227">
        <v>0</v>
      </c>
      <c r="AC34" s="227">
        <v>0</v>
      </c>
      <c r="AD34" s="227">
        <v>0</v>
      </c>
      <c r="AE34" s="227">
        <v>0</v>
      </c>
      <c r="AF34" s="227">
        <v>0</v>
      </c>
      <c r="AG34" s="227">
        <v>0</v>
      </c>
      <c r="AH34" s="227">
        <v>0</v>
      </c>
      <c r="AI34" s="227">
        <v>0</v>
      </c>
      <c r="AJ34" s="227">
        <v>0</v>
      </c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</row>
    <row r="35" spans="1:54">
      <c r="A35" s="227" t="s">
        <v>963</v>
      </c>
      <c r="B35" s="227">
        <v>237209.54</v>
      </c>
      <c r="C35" s="227">
        <v>122549.61</v>
      </c>
      <c r="D35" s="227">
        <v>124505.98</v>
      </c>
      <c r="E35" s="227">
        <v>126462</v>
      </c>
      <c r="F35" s="227">
        <v>128418.73</v>
      </c>
      <c r="G35" s="227">
        <v>130375.11</v>
      </c>
      <c r="H35" s="227">
        <v>132331</v>
      </c>
      <c r="I35" s="227">
        <v>134288</v>
      </c>
      <c r="J35" s="227">
        <v>125905</v>
      </c>
      <c r="K35" s="227">
        <v>75286.039999999994</v>
      </c>
      <c r="L35" s="227">
        <v>74817</v>
      </c>
      <c r="M35" s="227">
        <v>63166</v>
      </c>
      <c r="N35" s="227">
        <v>60001</v>
      </c>
      <c r="O35" s="227">
        <v>60001</v>
      </c>
      <c r="P35" s="227">
        <v>60846.79</v>
      </c>
      <c r="Q35" s="227">
        <v>0</v>
      </c>
      <c r="R35" s="227">
        <v>26831</v>
      </c>
      <c r="S35" s="227">
        <v>26831</v>
      </c>
      <c r="T35" s="227">
        <v>53662.5</v>
      </c>
      <c r="U35" s="227">
        <v>53663</v>
      </c>
      <c r="V35" s="227">
        <v>80494</v>
      </c>
      <c r="W35" s="227">
        <v>80494</v>
      </c>
      <c r="X35" s="227">
        <v>35325</v>
      </c>
      <c r="Y35" s="227">
        <v>0</v>
      </c>
      <c r="Z35" s="227">
        <v>0</v>
      </c>
      <c r="AA35" s="227">
        <v>0</v>
      </c>
      <c r="AB35" s="227">
        <v>0</v>
      </c>
      <c r="AC35" s="227">
        <v>0</v>
      </c>
      <c r="AD35" s="227">
        <v>0</v>
      </c>
      <c r="AE35" s="227">
        <v>0</v>
      </c>
      <c r="AF35" s="227">
        <v>0</v>
      </c>
      <c r="AG35" s="227">
        <v>0</v>
      </c>
      <c r="AH35" s="227">
        <v>0</v>
      </c>
      <c r="AI35" s="227">
        <v>0</v>
      </c>
      <c r="AJ35" s="227">
        <v>0</v>
      </c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</row>
    <row r="36" spans="1:54">
      <c r="A36" s="227" t="s">
        <v>964</v>
      </c>
      <c r="B36" s="227">
        <v>5220730.0199999996</v>
      </c>
      <c r="C36" s="227">
        <v>0</v>
      </c>
      <c r="D36" s="227">
        <v>25515.360000000001</v>
      </c>
      <c r="E36" s="227">
        <v>0</v>
      </c>
      <c r="F36" s="227">
        <v>22172.16</v>
      </c>
      <c r="G36" s="227">
        <v>0</v>
      </c>
      <c r="H36" s="227">
        <v>0</v>
      </c>
      <c r="I36" s="227">
        <v>0</v>
      </c>
      <c r="J36" s="227">
        <v>0</v>
      </c>
      <c r="K36" s="227">
        <v>0</v>
      </c>
      <c r="L36" s="227">
        <v>0</v>
      </c>
      <c r="M36" s="227">
        <v>0</v>
      </c>
      <c r="N36" s="227">
        <v>0</v>
      </c>
      <c r="O36" s="227">
        <v>0</v>
      </c>
      <c r="P36" s="227">
        <v>0</v>
      </c>
      <c r="Q36" s="227">
        <v>0</v>
      </c>
      <c r="R36" s="227">
        <v>0</v>
      </c>
      <c r="S36" s="227">
        <v>0</v>
      </c>
      <c r="T36" s="227">
        <v>0</v>
      </c>
      <c r="U36" s="227">
        <v>0</v>
      </c>
      <c r="V36" s="227">
        <v>0</v>
      </c>
      <c r="W36" s="227">
        <v>0</v>
      </c>
      <c r="X36" s="227">
        <v>0</v>
      </c>
      <c r="Y36" s="227">
        <v>0</v>
      </c>
      <c r="Z36" s="227">
        <v>0</v>
      </c>
      <c r="AA36" s="227">
        <v>0</v>
      </c>
      <c r="AB36" s="227">
        <v>0</v>
      </c>
      <c r="AC36" s="227">
        <v>0</v>
      </c>
      <c r="AD36" s="227">
        <v>0</v>
      </c>
      <c r="AE36" s="227">
        <v>0</v>
      </c>
      <c r="AF36" s="227">
        <v>9727.48</v>
      </c>
      <c r="AG36" s="227">
        <v>10903.38</v>
      </c>
      <c r="AH36" s="227">
        <v>0</v>
      </c>
      <c r="AI36" s="227">
        <v>0</v>
      </c>
      <c r="AJ36" s="227">
        <v>0</v>
      </c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</row>
    <row r="37" spans="1:54">
      <c r="A37" s="227" t="s">
        <v>1002</v>
      </c>
      <c r="B37" s="227">
        <v>20233.54</v>
      </c>
      <c r="C37" s="227">
        <v>0</v>
      </c>
      <c r="D37" s="227">
        <v>25515.360000000001</v>
      </c>
      <c r="E37" s="227">
        <v>0</v>
      </c>
      <c r="F37" s="227">
        <v>22172.16</v>
      </c>
      <c r="G37" s="227">
        <v>0</v>
      </c>
      <c r="H37" s="227">
        <v>0</v>
      </c>
      <c r="I37" s="227">
        <v>0</v>
      </c>
      <c r="J37" s="227">
        <v>0</v>
      </c>
      <c r="K37" s="227">
        <v>0</v>
      </c>
      <c r="L37" s="227">
        <v>0</v>
      </c>
      <c r="M37" s="227">
        <v>0</v>
      </c>
      <c r="N37" s="227">
        <v>0</v>
      </c>
      <c r="O37" s="227">
        <v>0</v>
      </c>
      <c r="P37" s="227">
        <v>0</v>
      </c>
      <c r="Q37" s="227">
        <v>0</v>
      </c>
      <c r="R37" s="227">
        <v>0</v>
      </c>
      <c r="S37" s="227">
        <v>0</v>
      </c>
      <c r="T37" s="227">
        <v>0</v>
      </c>
      <c r="U37" s="227">
        <v>0</v>
      </c>
      <c r="V37" s="227">
        <v>0</v>
      </c>
      <c r="W37" s="227">
        <v>0</v>
      </c>
      <c r="X37" s="227">
        <v>0</v>
      </c>
      <c r="Y37" s="227">
        <v>0</v>
      </c>
      <c r="Z37" s="227">
        <v>0</v>
      </c>
      <c r="AA37" s="227">
        <v>0</v>
      </c>
      <c r="AB37" s="227">
        <v>0</v>
      </c>
      <c r="AC37" s="227">
        <v>0</v>
      </c>
      <c r="AD37" s="227">
        <v>0</v>
      </c>
      <c r="AE37" s="227">
        <v>0</v>
      </c>
      <c r="AF37" s="227">
        <v>9727.48</v>
      </c>
      <c r="AG37" s="227">
        <v>10903.38</v>
      </c>
      <c r="AH37" s="227">
        <v>0</v>
      </c>
      <c r="AI37" s="227">
        <v>0</v>
      </c>
      <c r="AJ37" s="227">
        <v>0</v>
      </c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</row>
    <row r="38" spans="1:54">
      <c r="A38" s="227" t="s">
        <v>965</v>
      </c>
      <c r="B38" s="227">
        <v>5200496.4800000004</v>
      </c>
      <c r="C38" s="227">
        <v>0</v>
      </c>
      <c r="D38" s="227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227">
        <v>0</v>
      </c>
      <c r="P38" s="227">
        <v>0</v>
      </c>
      <c r="Q38" s="227">
        <v>0</v>
      </c>
      <c r="R38" s="227">
        <v>0</v>
      </c>
      <c r="S38" s="227">
        <v>0</v>
      </c>
      <c r="T38" s="227">
        <v>0</v>
      </c>
      <c r="U38" s="227">
        <v>0</v>
      </c>
      <c r="V38" s="227">
        <v>0</v>
      </c>
      <c r="W38" s="227">
        <v>0</v>
      </c>
      <c r="X38" s="227">
        <v>0</v>
      </c>
      <c r="Y38" s="227">
        <v>0</v>
      </c>
      <c r="Z38" s="227">
        <v>0</v>
      </c>
      <c r="AA38" s="227">
        <v>0</v>
      </c>
      <c r="AB38" s="227">
        <v>0</v>
      </c>
      <c r="AC38" s="227">
        <v>0</v>
      </c>
      <c r="AD38" s="227">
        <v>0</v>
      </c>
      <c r="AE38" s="227">
        <v>0</v>
      </c>
      <c r="AF38" s="227">
        <v>0</v>
      </c>
      <c r="AG38" s="227">
        <v>0</v>
      </c>
      <c r="AH38" s="227">
        <v>0</v>
      </c>
      <c r="AI38" s="227">
        <v>0</v>
      </c>
      <c r="AJ38" s="227">
        <v>0</v>
      </c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</row>
    <row r="39" spans="1:54">
      <c r="A39" s="227" t="s">
        <v>966</v>
      </c>
      <c r="B39" s="227">
        <v>0</v>
      </c>
      <c r="C39" s="227">
        <v>0</v>
      </c>
      <c r="D39" s="227">
        <v>92107.73</v>
      </c>
      <c r="E39" s="227">
        <v>90471</v>
      </c>
      <c r="F39" s="227">
        <v>91050.01</v>
      </c>
      <c r="G39" s="227">
        <v>91627.76</v>
      </c>
      <c r="H39" s="227">
        <v>92205</v>
      </c>
      <c r="I39" s="227">
        <v>92794</v>
      </c>
      <c r="J39" s="227">
        <v>93387</v>
      </c>
      <c r="K39" s="227">
        <v>64919.839999999997</v>
      </c>
      <c r="L39" s="227">
        <v>64920</v>
      </c>
      <c r="M39" s="227">
        <v>64920</v>
      </c>
      <c r="N39" s="227">
        <v>64920</v>
      </c>
      <c r="O39" s="227">
        <v>64920</v>
      </c>
      <c r="P39" s="227">
        <v>64919.839999999997</v>
      </c>
      <c r="Q39" s="227">
        <v>64920</v>
      </c>
      <c r="R39" s="227">
        <v>64920</v>
      </c>
      <c r="S39" s="227">
        <v>64920</v>
      </c>
      <c r="T39" s="227">
        <v>0</v>
      </c>
      <c r="U39" s="227">
        <v>0</v>
      </c>
      <c r="V39" s="227">
        <v>0</v>
      </c>
      <c r="W39" s="227">
        <v>0</v>
      </c>
      <c r="X39" s="227">
        <v>0</v>
      </c>
      <c r="Y39" s="227">
        <v>0</v>
      </c>
      <c r="Z39" s="227">
        <v>0</v>
      </c>
      <c r="AA39" s="227">
        <v>0</v>
      </c>
      <c r="AB39" s="227">
        <v>0</v>
      </c>
      <c r="AC39" s="227">
        <v>0</v>
      </c>
      <c r="AD39" s="227">
        <v>0</v>
      </c>
      <c r="AE39" s="227">
        <v>0</v>
      </c>
      <c r="AF39" s="227">
        <v>0</v>
      </c>
      <c r="AG39" s="227">
        <v>0</v>
      </c>
      <c r="AH39" s="227">
        <v>0</v>
      </c>
      <c r="AI39" s="227">
        <v>0</v>
      </c>
      <c r="AJ39" s="227">
        <v>0</v>
      </c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</row>
    <row r="40" spans="1:54">
      <c r="A40" s="227" t="s">
        <v>967</v>
      </c>
      <c r="B40" s="227">
        <v>1241267.73</v>
      </c>
      <c r="C40" s="227">
        <v>1141511.8400000001</v>
      </c>
      <c r="D40" s="227">
        <v>2119059.16</v>
      </c>
      <c r="E40" s="227">
        <v>2154881</v>
      </c>
      <c r="F40" s="227">
        <v>2058171.52</v>
      </c>
      <c r="G40" s="227">
        <v>1982008.55</v>
      </c>
      <c r="H40" s="227">
        <v>1737200</v>
      </c>
      <c r="I40" s="227">
        <v>1694528</v>
      </c>
      <c r="J40" s="227">
        <v>1734540</v>
      </c>
      <c r="K40" s="227">
        <v>1615302.65</v>
      </c>
      <c r="L40" s="227">
        <v>1589828</v>
      </c>
      <c r="M40" s="227">
        <v>1620429</v>
      </c>
      <c r="N40" s="227">
        <v>1670812</v>
      </c>
      <c r="O40" s="227">
        <v>1670812</v>
      </c>
      <c r="P40" s="227">
        <v>1502732.43</v>
      </c>
      <c r="Q40" s="227">
        <v>1334734</v>
      </c>
      <c r="R40" s="227">
        <v>1311981</v>
      </c>
      <c r="S40" s="227">
        <v>1349654</v>
      </c>
      <c r="T40" s="227">
        <v>1210936.4099999999</v>
      </c>
      <c r="U40" s="227">
        <v>1236633</v>
      </c>
      <c r="V40" s="227">
        <v>1247281</v>
      </c>
      <c r="W40" s="227">
        <v>1257916</v>
      </c>
      <c r="X40" s="227">
        <v>1262440.1499999999</v>
      </c>
      <c r="Y40" s="227">
        <v>1207489</v>
      </c>
      <c r="Z40" s="227">
        <v>1168939</v>
      </c>
      <c r="AA40" s="227">
        <v>887258</v>
      </c>
      <c r="AB40" s="227">
        <v>922686.71</v>
      </c>
      <c r="AC40" s="227">
        <v>918356</v>
      </c>
      <c r="AD40" s="227">
        <v>735255</v>
      </c>
      <c r="AE40" s="227">
        <v>569552</v>
      </c>
      <c r="AF40" s="227">
        <v>473444.81</v>
      </c>
      <c r="AG40" s="227">
        <v>353161.7</v>
      </c>
      <c r="AH40" s="227">
        <v>272434</v>
      </c>
      <c r="AI40" s="227">
        <v>227773</v>
      </c>
      <c r="AJ40" s="227">
        <v>227858.76</v>
      </c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</row>
    <row r="41" spans="1:54">
      <c r="A41" s="227" t="s">
        <v>968</v>
      </c>
      <c r="B41" s="227">
        <v>807940.16</v>
      </c>
      <c r="C41" s="227">
        <v>432302.54</v>
      </c>
      <c r="D41" s="227">
        <v>1289233.0900000001</v>
      </c>
      <c r="E41" s="227">
        <v>961695</v>
      </c>
      <c r="F41" s="227">
        <v>821172.62</v>
      </c>
      <c r="G41" s="227">
        <v>657103.44999999995</v>
      </c>
      <c r="H41" s="227">
        <v>622560</v>
      </c>
      <c r="I41" s="227">
        <v>613412</v>
      </c>
      <c r="J41" s="227">
        <v>627686</v>
      </c>
      <c r="K41" s="227">
        <v>612819.6</v>
      </c>
      <c r="L41" s="227">
        <v>641398</v>
      </c>
      <c r="M41" s="227">
        <v>653314</v>
      </c>
      <c r="N41" s="227">
        <v>662901</v>
      </c>
      <c r="O41" s="227">
        <v>662901</v>
      </c>
      <c r="P41" s="227">
        <v>684144.47</v>
      </c>
      <c r="Q41" s="227">
        <v>386555</v>
      </c>
      <c r="R41" s="227">
        <v>348920</v>
      </c>
      <c r="S41" s="227">
        <v>346445</v>
      </c>
      <c r="T41" s="227">
        <v>33114.71</v>
      </c>
      <c r="U41" s="227">
        <v>35727</v>
      </c>
      <c r="V41" s="227">
        <v>38602</v>
      </c>
      <c r="W41" s="227">
        <v>35381</v>
      </c>
      <c r="X41" s="227">
        <v>23305.99</v>
      </c>
      <c r="Y41" s="227">
        <v>24288</v>
      </c>
      <c r="Z41" s="227">
        <v>25020</v>
      </c>
      <c r="AA41" s="227">
        <v>25589</v>
      </c>
      <c r="AB41" s="227">
        <v>23895.59</v>
      </c>
      <c r="AC41" s="227">
        <v>11686</v>
      </c>
      <c r="AD41" s="227">
        <v>11255</v>
      </c>
      <c r="AE41" s="227">
        <v>12389</v>
      </c>
      <c r="AF41" s="227">
        <v>13130.57</v>
      </c>
      <c r="AG41" s="227">
        <v>14215.23</v>
      </c>
      <c r="AH41" s="227">
        <v>9714</v>
      </c>
      <c r="AI41" s="227">
        <v>9481</v>
      </c>
      <c r="AJ41" s="227">
        <v>8810.2800000000007</v>
      </c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</row>
    <row r="42" spans="1:54">
      <c r="A42" s="227" t="s">
        <v>1318</v>
      </c>
      <c r="B42" s="227">
        <v>851485.75</v>
      </c>
      <c r="C42" s="227">
        <v>0</v>
      </c>
      <c r="D42" s="227">
        <v>1973784.04</v>
      </c>
      <c r="E42" s="227">
        <v>0</v>
      </c>
      <c r="F42" s="227">
        <v>1389167.17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227">
        <v>0</v>
      </c>
      <c r="P42" s="227">
        <v>0</v>
      </c>
      <c r="Q42" s="227">
        <v>0</v>
      </c>
      <c r="R42" s="227">
        <v>0</v>
      </c>
      <c r="S42" s="227">
        <v>0</v>
      </c>
      <c r="T42" s="227">
        <v>33114.71</v>
      </c>
      <c r="U42" s="227">
        <v>35727</v>
      </c>
      <c r="V42" s="227">
        <v>38602</v>
      </c>
      <c r="W42" s="227">
        <v>35381</v>
      </c>
      <c r="X42" s="227">
        <v>23305.99</v>
      </c>
      <c r="Y42" s="227">
        <v>24288</v>
      </c>
      <c r="Z42" s="227">
        <v>25020</v>
      </c>
      <c r="AA42" s="227">
        <v>25589</v>
      </c>
      <c r="AB42" s="227">
        <v>23895.59</v>
      </c>
      <c r="AC42" s="227">
        <v>0</v>
      </c>
      <c r="AD42" s="227">
        <v>0</v>
      </c>
      <c r="AE42" s="227">
        <v>0</v>
      </c>
      <c r="AF42" s="227">
        <v>32230.16</v>
      </c>
      <c r="AG42" s="227">
        <v>31945.26</v>
      </c>
      <c r="AH42" s="227">
        <v>0</v>
      </c>
      <c r="AI42" s="227">
        <v>0</v>
      </c>
      <c r="AJ42" s="227">
        <v>0</v>
      </c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</row>
    <row r="43" spans="1:54">
      <c r="A43" s="227" t="s">
        <v>969</v>
      </c>
      <c r="B43" s="227">
        <v>-43545.59</v>
      </c>
      <c r="C43" s="227">
        <v>432302.54</v>
      </c>
      <c r="D43" s="227">
        <v>-684550.95</v>
      </c>
      <c r="E43" s="227">
        <v>961695</v>
      </c>
      <c r="F43" s="227">
        <v>-567994.55000000005</v>
      </c>
      <c r="G43" s="227">
        <v>657103.44999999995</v>
      </c>
      <c r="H43" s="227">
        <v>622560</v>
      </c>
      <c r="I43" s="227">
        <v>613412</v>
      </c>
      <c r="J43" s="227">
        <v>627686</v>
      </c>
      <c r="K43" s="227">
        <v>612819.6</v>
      </c>
      <c r="L43" s="227">
        <v>641398</v>
      </c>
      <c r="M43" s="227">
        <v>653314</v>
      </c>
      <c r="N43" s="227">
        <v>662901</v>
      </c>
      <c r="O43" s="227">
        <v>662901</v>
      </c>
      <c r="P43" s="227">
        <v>684144.47</v>
      </c>
      <c r="Q43" s="227">
        <v>386555</v>
      </c>
      <c r="R43" s="227">
        <v>348920</v>
      </c>
      <c r="S43" s="227">
        <v>346445</v>
      </c>
      <c r="T43" s="227">
        <v>0</v>
      </c>
      <c r="U43" s="227">
        <v>0</v>
      </c>
      <c r="V43" s="227">
        <v>0</v>
      </c>
      <c r="W43" s="227">
        <v>0</v>
      </c>
      <c r="X43" s="227">
        <v>0</v>
      </c>
      <c r="Y43" s="227">
        <v>0</v>
      </c>
      <c r="Z43" s="227">
        <v>0</v>
      </c>
      <c r="AA43" s="227">
        <v>0</v>
      </c>
      <c r="AB43" s="227">
        <v>0</v>
      </c>
      <c r="AC43" s="227">
        <v>11686</v>
      </c>
      <c r="AD43" s="227">
        <v>11255</v>
      </c>
      <c r="AE43" s="227">
        <v>12389</v>
      </c>
      <c r="AF43" s="227">
        <v>-19099.59</v>
      </c>
      <c r="AG43" s="227">
        <v>-17730.03</v>
      </c>
      <c r="AH43" s="227">
        <v>9714</v>
      </c>
      <c r="AI43" s="227">
        <v>9481</v>
      </c>
      <c r="AJ43" s="227">
        <v>8810.2800000000007</v>
      </c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</row>
    <row r="44" spans="1:54">
      <c r="A44" s="227" t="s">
        <v>970</v>
      </c>
      <c r="B44" s="227">
        <v>236287.2</v>
      </c>
      <c r="C44" s="227">
        <v>236287.2</v>
      </c>
      <c r="D44" s="227">
        <v>1989993</v>
      </c>
      <c r="E44" s="227">
        <v>1897241</v>
      </c>
      <c r="F44" s="227">
        <v>2100344.6800000002</v>
      </c>
      <c r="G44" s="227">
        <v>1748442.92</v>
      </c>
      <c r="H44" s="227">
        <v>1748443</v>
      </c>
      <c r="I44" s="227">
        <v>1748443</v>
      </c>
      <c r="J44" s="227">
        <v>1748443</v>
      </c>
      <c r="K44" s="227">
        <v>1486844.34</v>
      </c>
      <c r="L44" s="227">
        <v>1486844</v>
      </c>
      <c r="M44" s="227">
        <v>1486844</v>
      </c>
      <c r="N44" s="227">
        <v>1486844</v>
      </c>
      <c r="O44" s="227">
        <v>1486844</v>
      </c>
      <c r="P44" s="227">
        <v>1486844.34</v>
      </c>
      <c r="Q44" s="227">
        <v>1329214</v>
      </c>
      <c r="R44" s="227">
        <v>958831</v>
      </c>
      <c r="S44" s="227">
        <v>78656</v>
      </c>
      <c r="T44" s="227">
        <v>78656.479999999996</v>
      </c>
      <c r="U44" s="227">
        <v>78656</v>
      </c>
      <c r="V44" s="227">
        <v>78656</v>
      </c>
      <c r="W44" s="227">
        <v>78656</v>
      </c>
      <c r="X44" s="227">
        <v>78656.479999999996</v>
      </c>
      <c r="Y44" s="227">
        <v>78656</v>
      </c>
      <c r="Z44" s="227">
        <v>78656</v>
      </c>
      <c r="AA44" s="227">
        <v>78656</v>
      </c>
      <c r="AB44" s="227">
        <v>78656.479999999996</v>
      </c>
      <c r="AC44" s="227">
        <v>78656</v>
      </c>
      <c r="AD44" s="227">
        <v>78656</v>
      </c>
      <c r="AE44" s="227">
        <v>78656</v>
      </c>
      <c r="AF44" s="227">
        <v>78656.479999999996</v>
      </c>
      <c r="AG44" s="227">
        <v>78656.479999999996</v>
      </c>
      <c r="AH44" s="227">
        <v>78656</v>
      </c>
      <c r="AI44" s="227">
        <v>78656</v>
      </c>
      <c r="AJ44" s="227">
        <v>78656.479999999996</v>
      </c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</row>
    <row r="45" spans="1:54">
      <c r="A45" s="227" t="s">
        <v>971</v>
      </c>
      <c r="B45" s="227">
        <v>127027.21</v>
      </c>
      <c r="C45" s="227">
        <v>560425.62</v>
      </c>
      <c r="D45" s="227">
        <v>31765.19</v>
      </c>
      <c r="E45" s="227">
        <v>33817</v>
      </c>
      <c r="F45" s="227">
        <v>19241.25</v>
      </c>
      <c r="G45" s="227">
        <v>35123.97</v>
      </c>
      <c r="H45" s="227">
        <v>27991</v>
      </c>
      <c r="I45" s="227">
        <v>32458</v>
      </c>
      <c r="J45" s="227">
        <v>32816</v>
      </c>
      <c r="K45" s="227">
        <v>37078.06</v>
      </c>
      <c r="L45" s="227">
        <v>23922</v>
      </c>
      <c r="M45" s="227">
        <v>30066</v>
      </c>
      <c r="N45" s="227">
        <v>37450</v>
      </c>
      <c r="O45" s="227">
        <v>37450</v>
      </c>
      <c r="P45" s="227">
        <v>32691.67</v>
      </c>
      <c r="Q45" s="227">
        <v>17857</v>
      </c>
      <c r="R45" s="227">
        <v>19630</v>
      </c>
      <c r="S45" s="227">
        <v>14997</v>
      </c>
      <c r="T45" s="227">
        <v>34674.639999999999</v>
      </c>
      <c r="U45" s="227">
        <v>27369</v>
      </c>
      <c r="V45" s="227">
        <v>72497</v>
      </c>
      <c r="W45" s="227">
        <v>62983</v>
      </c>
      <c r="X45" s="227">
        <v>77672.25</v>
      </c>
      <c r="Y45" s="227">
        <v>32205</v>
      </c>
      <c r="Z45" s="227">
        <v>17899</v>
      </c>
      <c r="AA45" s="227">
        <v>17976</v>
      </c>
      <c r="AB45" s="227">
        <v>16730.990000000002</v>
      </c>
      <c r="AC45" s="227">
        <v>6902</v>
      </c>
      <c r="AD45" s="227">
        <v>6769</v>
      </c>
      <c r="AE45" s="227">
        <v>6470</v>
      </c>
      <c r="AF45" s="227">
        <v>0</v>
      </c>
      <c r="AG45" s="227">
        <v>0</v>
      </c>
      <c r="AH45" s="227">
        <v>0</v>
      </c>
      <c r="AI45" s="227">
        <v>0</v>
      </c>
      <c r="AJ45" s="227">
        <v>0</v>
      </c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</row>
    <row r="46" spans="1:54">
      <c r="A46" s="227" t="s">
        <v>1319</v>
      </c>
      <c r="B46" s="227">
        <v>76766.44</v>
      </c>
      <c r="C46" s="227">
        <v>0</v>
      </c>
      <c r="D46" s="227">
        <v>71075.06</v>
      </c>
      <c r="E46" s="227">
        <v>0</v>
      </c>
      <c r="F46" s="227">
        <v>73482.77</v>
      </c>
      <c r="G46" s="227">
        <v>0</v>
      </c>
      <c r="H46" s="227">
        <v>0</v>
      </c>
      <c r="I46" s="227">
        <v>0</v>
      </c>
      <c r="J46" s="227">
        <v>0</v>
      </c>
      <c r="K46" s="227">
        <v>0</v>
      </c>
      <c r="L46" s="227">
        <v>0</v>
      </c>
      <c r="M46" s="227">
        <v>0</v>
      </c>
      <c r="N46" s="227">
        <v>0</v>
      </c>
      <c r="O46" s="227">
        <v>0</v>
      </c>
      <c r="P46" s="227">
        <v>0</v>
      </c>
      <c r="Q46" s="227">
        <v>0</v>
      </c>
      <c r="R46" s="227">
        <v>0</v>
      </c>
      <c r="S46" s="227">
        <v>0</v>
      </c>
      <c r="T46" s="227">
        <v>0</v>
      </c>
      <c r="U46" s="227">
        <v>0</v>
      </c>
      <c r="V46" s="227">
        <v>0</v>
      </c>
      <c r="W46" s="227">
        <v>0</v>
      </c>
      <c r="X46" s="227">
        <v>0</v>
      </c>
      <c r="Y46" s="227">
        <v>0</v>
      </c>
      <c r="Z46" s="227">
        <v>0</v>
      </c>
      <c r="AA46" s="227">
        <v>0</v>
      </c>
      <c r="AB46" s="227">
        <v>0</v>
      </c>
      <c r="AC46" s="227">
        <v>0</v>
      </c>
      <c r="AD46" s="227">
        <v>0</v>
      </c>
      <c r="AE46" s="227">
        <v>0</v>
      </c>
      <c r="AF46" s="227">
        <v>0</v>
      </c>
      <c r="AG46" s="227">
        <v>0</v>
      </c>
      <c r="AH46" s="227">
        <v>0</v>
      </c>
      <c r="AI46" s="227">
        <v>0</v>
      </c>
      <c r="AJ46" s="227">
        <v>0</v>
      </c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</row>
    <row r="47" spans="1:54">
      <c r="A47" s="227" t="s">
        <v>972</v>
      </c>
      <c r="B47" s="227">
        <v>23345.01</v>
      </c>
      <c r="C47" s="227">
        <v>122231.86</v>
      </c>
      <c r="D47" s="227">
        <v>127903.32</v>
      </c>
      <c r="E47" s="227">
        <v>578582</v>
      </c>
      <c r="F47" s="227">
        <v>173173.55</v>
      </c>
      <c r="G47" s="227">
        <v>645653.23</v>
      </c>
      <c r="H47" s="227">
        <v>644363</v>
      </c>
      <c r="I47" s="227">
        <v>478884</v>
      </c>
      <c r="J47" s="227">
        <v>174158</v>
      </c>
      <c r="K47" s="227">
        <v>593266.68999999994</v>
      </c>
      <c r="L47" s="227">
        <v>721468</v>
      </c>
      <c r="M47" s="227">
        <v>578761</v>
      </c>
      <c r="N47" s="227">
        <v>490647</v>
      </c>
      <c r="O47" s="227">
        <v>490647</v>
      </c>
      <c r="P47" s="227">
        <v>162555.5</v>
      </c>
      <c r="Q47" s="227">
        <v>136417</v>
      </c>
      <c r="R47" s="227">
        <v>154434</v>
      </c>
      <c r="S47" s="227">
        <v>1038078</v>
      </c>
      <c r="T47" s="227">
        <v>79060.67</v>
      </c>
      <c r="U47" s="227">
        <v>83569</v>
      </c>
      <c r="V47" s="227">
        <v>103963</v>
      </c>
      <c r="W47" s="227">
        <v>38921</v>
      </c>
      <c r="X47" s="227">
        <v>31721.81</v>
      </c>
      <c r="Y47" s="227">
        <v>44508</v>
      </c>
      <c r="Z47" s="227">
        <v>44320</v>
      </c>
      <c r="AA47" s="227">
        <v>37684</v>
      </c>
      <c r="AB47" s="227">
        <v>24204.36</v>
      </c>
      <c r="AC47" s="227">
        <v>24405</v>
      </c>
      <c r="AD47" s="227">
        <v>13666</v>
      </c>
      <c r="AE47" s="227">
        <v>13219</v>
      </c>
      <c r="AF47" s="227">
        <v>2983.29</v>
      </c>
      <c r="AG47" s="227">
        <v>7277.35</v>
      </c>
      <c r="AH47" s="227">
        <v>18228</v>
      </c>
      <c r="AI47" s="227">
        <v>25695</v>
      </c>
      <c r="AJ47" s="227">
        <v>38190.18</v>
      </c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</row>
    <row r="48" spans="1:54">
      <c r="A48" s="227" t="s">
        <v>1317</v>
      </c>
      <c r="B48" s="227">
        <v>13289.66</v>
      </c>
      <c r="C48" s="227">
        <v>0</v>
      </c>
      <c r="D48" s="227">
        <v>14864.65</v>
      </c>
      <c r="E48" s="227">
        <v>0</v>
      </c>
      <c r="F48" s="227">
        <v>84022.51</v>
      </c>
      <c r="G48" s="227">
        <v>0</v>
      </c>
      <c r="H48" s="227">
        <v>0</v>
      </c>
      <c r="I48" s="227">
        <v>0</v>
      </c>
      <c r="J48" s="227">
        <v>0</v>
      </c>
      <c r="K48" s="227">
        <v>0</v>
      </c>
      <c r="L48" s="227">
        <v>0</v>
      </c>
      <c r="M48" s="227">
        <v>0</v>
      </c>
      <c r="N48" s="227">
        <v>0</v>
      </c>
      <c r="O48" s="227">
        <v>0</v>
      </c>
      <c r="P48" s="227">
        <v>0</v>
      </c>
      <c r="Q48" s="227">
        <v>0</v>
      </c>
      <c r="R48" s="227">
        <v>0</v>
      </c>
      <c r="S48" s="227">
        <v>0</v>
      </c>
      <c r="T48" s="227">
        <v>0</v>
      </c>
      <c r="U48" s="227">
        <v>0</v>
      </c>
      <c r="V48" s="227">
        <v>0</v>
      </c>
      <c r="W48" s="227">
        <v>0</v>
      </c>
      <c r="X48" s="227">
        <v>0</v>
      </c>
      <c r="Y48" s="227">
        <v>0</v>
      </c>
      <c r="Z48" s="227">
        <v>0</v>
      </c>
      <c r="AA48" s="227">
        <v>0</v>
      </c>
      <c r="AB48" s="227">
        <v>0</v>
      </c>
      <c r="AC48" s="227">
        <v>0</v>
      </c>
      <c r="AD48" s="227">
        <v>0</v>
      </c>
      <c r="AE48" s="227">
        <v>0</v>
      </c>
      <c r="AF48" s="227">
        <v>590.16</v>
      </c>
      <c r="AG48" s="227">
        <v>4597.1000000000004</v>
      </c>
      <c r="AH48" s="227">
        <v>0</v>
      </c>
      <c r="AI48" s="227">
        <v>0</v>
      </c>
      <c r="AJ48" s="227">
        <v>0</v>
      </c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</row>
    <row r="49" spans="1:54">
      <c r="A49" s="227" t="s">
        <v>973</v>
      </c>
      <c r="B49" s="227">
        <v>9505.35</v>
      </c>
      <c r="C49" s="227">
        <v>25296.799999999999</v>
      </c>
      <c r="D49" s="227">
        <v>81059.990000000005</v>
      </c>
      <c r="E49" s="227">
        <v>10168</v>
      </c>
      <c r="F49" s="227">
        <v>65741.42</v>
      </c>
      <c r="G49" s="227">
        <v>3451</v>
      </c>
      <c r="H49" s="227">
        <v>12829</v>
      </c>
      <c r="I49" s="227">
        <v>17143</v>
      </c>
      <c r="J49" s="227">
        <v>15197</v>
      </c>
      <c r="K49" s="227">
        <v>94581.49</v>
      </c>
      <c r="L49" s="227">
        <v>202008</v>
      </c>
      <c r="M49" s="227">
        <v>84806</v>
      </c>
      <c r="N49" s="227">
        <v>36767</v>
      </c>
      <c r="O49" s="227">
        <v>36767</v>
      </c>
      <c r="P49" s="227">
        <v>0</v>
      </c>
      <c r="Q49" s="227">
        <v>0</v>
      </c>
      <c r="R49" s="227">
        <v>0</v>
      </c>
      <c r="S49" s="227">
        <v>0</v>
      </c>
      <c r="T49" s="227">
        <v>0</v>
      </c>
      <c r="U49" s="227">
        <v>0</v>
      </c>
      <c r="V49" s="227">
        <v>0</v>
      </c>
      <c r="W49" s="227">
        <v>0</v>
      </c>
      <c r="X49" s="227">
        <v>0</v>
      </c>
      <c r="Y49" s="227">
        <v>0</v>
      </c>
      <c r="Z49" s="227">
        <v>0</v>
      </c>
      <c r="AA49" s="227">
        <v>0</v>
      </c>
      <c r="AB49" s="227">
        <v>0</v>
      </c>
      <c r="AC49" s="227">
        <v>0</v>
      </c>
      <c r="AD49" s="227">
        <v>0</v>
      </c>
      <c r="AE49" s="227">
        <v>0</v>
      </c>
      <c r="AF49" s="227">
        <v>0</v>
      </c>
      <c r="AG49" s="227">
        <v>0</v>
      </c>
      <c r="AH49" s="227">
        <v>0</v>
      </c>
      <c r="AI49" s="227">
        <v>0</v>
      </c>
      <c r="AJ49" s="227">
        <v>0</v>
      </c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</row>
    <row r="50" spans="1:54">
      <c r="A50" s="227" t="s">
        <v>974</v>
      </c>
      <c r="B50" s="227">
        <v>550</v>
      </c>
      <c r="C50" s="227">
        <v>96935.07</v>
      </c>
      <c r="D50" s="227">
        <v>31978.68</v>
      </c>
      <c r="E50" s="227">
        <v>568414</v>
      </c>
      <c r="F50" s="227">
        <v>23409.62</v>
      </c>
      <c r="G50" s="227">
        <v>642202.23</v>
      </c>
      <c r="H50" s="227">
        <v>631534</v>
      </c>
      <c r="I50" s="227">
        <v>461741</v>
      </c>
      <c r="J50" s="227">
        <v>158961</v>
      </c>
      <c r="K50" s="227">
        <v>498685.2</v>
      </c>
      <c r="L50" s="227">
        <v>519460</v>
      </c>
      <c r="M50" s="227">
        <v>493955</v>
      </c>
      <c r="N50" s="227">
        <v>453880</v>
      </c>
      <c r="O50" s="227">
        <v>453880</v>
      </c>
      <c r="P50" s="227">
        <v>162555.5</v>
      </c>
      <c r="Q50" s="227">
        <v>136417</v>
      </c>
      <c r="R50" s="227">
        <v>154434</v>
      </c>
      <c r="S50" s="227">
        <v>1038078</v>
      </c>
      <c r="T50" s="227">
        <v>79060.67</v>
      </c>
      <c r="U50" s="227">
        <v>83569</v>
      </c>
      <c r="V50" s="227">
        <v>103963</v>
      </c>
      <c r="W50" s="227">
        <v>38921</v>
      </c>
      <c r="X50" s="227">
        <v>31721.81</v>
      </c>
      <c r="Y50" s="227">
        <v>44508</v>
      </c>
      <c r="Z50" s="227">
        <v>44320</v>
      </c>
      <c r="AA50" s="227">
        <v>37684</v>
      </c>
      <c r="AB50" s="227">
        <v>24204.36</v>
      </c>
      <c r="AC50" s="227">
        <v>24405</v>
      </c>
      <c r="AD50" s="227">
        <v>13666</v>
      </c>
      <c r="AE50" s="227">
        <v>13219</v>
      </c>
      <c r="AF50" s="227">
        <v>2393.13</v>
      </c>
      <c r="AG50" s="227">
        <v>2680.25</v>
      </c>
      <c r="AH50" s="227">
        <v>18228</v>
      </c>
      <c r="AI50" s="227">
        <v>25695</v>
      </c>
      <c r="AJ50" s="227">
        <v>38190.18</v>
      </c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</row>
    <row r="51" spans="1:54">
      <c r="A51" s="227" t="s">
        <v>975</v>
      </c>
      <c r="B51" s="227">
        <v>17134479.73</v>
      </c>
      <c r="C51" s="227">
        <v>14470393.039999999</v>
      </c>
      <c r="D51" s="227">
        <v>19158849.109999999</v>
      </c>
      <c r="E51" s="227">
        <v>19726572</v>
      </c>
      <c r="F51" s="227">
        <v>18835031.989999998</v>
      </c>
      <c r="G51" s="227">
        <v>17355167.280000001</v>
      </c>
      <c r="H51" s="227">
        <v>12759806</v>
      </c>
      <c r="I51" s="227">
        <v>12540741</v>
      </c>
      <c r="J51" s="227">
        <v>5930380</v>
      </c>
      <c r="K51" s="227">
        <v>5911079.4199999999</v>
      </c>
      <c r="L51" s="227">
        <v>5869731</v>
      </c>
      <c r="M51" s="227">
        <v>5851275</v>
      </c>
      <c r="N51" s="227">
        <v>5818534</v>
      </c>
      <c r="O51" s="227">
        <v>5818534</v>
      </c>
      <c r="P51" s="227">
        <v>5372174.5899999999</v>
      </c>
      <c r="Q51" s="227">
        <v>3925262</v>
      </c>
      <c r="R51" s="227">
        <v>3129986</v>
      </c>
      <c r="S51" s="227">
        <v>3080716</v>
      </c>
      <c r="T51" s="227">
        <v>2262298.13</v>
      </c>
      <c r="U51" s="227">
        <v>2277986</v>
      </c>
      <c r="V51" s="227">
        <v>2373306</v>
      </c>
      <c r="W51" s="227">
        <v>2308453</v>
      </c>
      <c r="X51" s="227">
        <v>2243993.54</v>
      </c>
      <c r="Y51" s="227">
        <v>2091647</v>
      </c>
      <c r="Z51" s="227">
        <v>2047980</v>
      </c>
      <c r="AA51" s="227">
        <v>1774291</v>
      </c>
      <c r="AB51" s="227">
        <v>1110691.24</v>
      </c>
      <c r="AC51" s="227">
        <v>1040005</v>
      </c>
      <c r="AD51" s="227">
        <v>875601</v>
      </c>
      <c r="AE51" s="227">
        <v>880286</v>
      </c>
      <c r="AF51" s="227">
        <v>577942.62</v>
      </c>
      <c r="AG51" s="227">
        <v>464214.13</v>
      </c>
      <c r="AH51" s="227">
        <v>379032</v>
      </c>
      <c r="AI51" s="227">
        <v>341605</v>
      </c>
      <c r="AJ51" s="227">
        <v>353515.7</v>
      </c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</row>
    <row r="52" spans="1:54">
      <c r="A52" s="227" t="s">
        <v>976</v>
      </c>
      <c r="B52" s="227">
        <v>19419801.170000002</v>
      </c>
      <c r="C52" s="227">
        <v>17076945.800000001</v>
      </c>
      <c r="D52" s="227">
        <v>23983473.539999999</v>
      </c>
      <c r="E52" s="227">
        <v>24983127</v>
      </c>
      <c r="F52" s="227">
        <v>24195714.91</v>
      </c>
      <c r="G52" s="227">
        <v>22687385.359999999</v>
      </c>
      <c r="H52" s="227">
        <v>20874997</v>
      </c>
      <c r="I52" s="227">
        <v>20123169</v>
      </c>
      <c r="J52" s="227">
        <v>16886189</v>
      </c>
      <c r="K52" s="227">
        <v>9616514.5600000005</v>
      </c>
      <c r="L52" s="227">
        <v>9563933</v>
      </c>
      <c r="M52" s="227">
        <v>8022705</v>
      </c>
      <c r="N52" s="227">
        <v>8213447</v>
      </c>
      <c r="O52" s="227">
        <v>8213447</v>
      </c>
      <c r="P52" s="227">
        <v>7984983.8300000001</v>
      </c>
      <c r="Q52" s="227">
        <v>5600227</v>
      </c>
      <c r="R52" s="227">
        <v>4616615</v>
      </c>
      <c r="S52" s="227">
        <v>4476567</v>
      </c>
      <c r="T52" s="227">
        <v>3099349.52</v>
      </c>
      <c r="U52" s="227">
        <v>3554867</v>
      </c>
      <c r="V52" s="227">
        <v>3611220</v>
      </c>
      <c r="W52" s="227">
        <v>3547662</v>
      </c>
      <c r="X52" s="227">
        <v>3286452.65</v>
      </c>
      <c r="Y52" s="227">
        <v>3362074</v>
      </c>
      <c r="Z52" s="227">
        <v>3366530</v>
      </c>
      <c r="AA52" s="227">
        <v>3170845</v>
      </c>
      <c r="AB52" s="227">
        <v>2740850.99</v>
      </c>
      <c r="AC52" s="227">
        <v>2666421</v>
      </c>
      <c r="AD52" s="227">
        <v>2948100</v>
      </c>
      <c r="AE52" s="227">
        <v>2993231</v>
      </c>
      <c r="AF52" s="227">
        <v>2573002.06</v>
      </c>
      <c r="AG52" s="227">
        <v>2226624.61</v>
      </c>
      <c r="AH52" s="227">
        <v>1503894</v>
      </c>
      <c r="AI52" s="227">
        <v>1550426</v>
      </c>
      <c r="AJ52" s="227">
        <v>1313892.4099999999</v>
      </c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</row>
    <row r="53" spans="1:54">
      <c r="A53" s="227" t="s">
        <v>977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</row>
    <row r="54" spans="1:54">
      <c r="A54" s="227" t="s">
        <v>978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</row>
    <row r="55" spans="1:54">
      <c r="A55" s="227" t="s">
        <v>979</v>
      </c>
      <c r="B55" s="227">
        <v>560000</v>
      </c>
      <c r="C55" s="227">
        <v>450000</v>
      </c>
      <c r="D55" s="227">
        <v>995000</v>
      </c>
      <c r="E55" s="227">
        <v>1889760</v>
      </c>
      <c r="F55" s="227">
        <v>1826480</v>
      </c>
      <c r="G55" s="227">
        <v>1738950</v>
      </c>
      <c r="H55" s="227">
        <v>270000</v>
      </c>
      <c r="I55" s="227">
        <v>117384</v>
      </c>
      <c r="J55" s="227">
        <v>274631</v>
      </c>
      <c r="K55" s="227">
        <v>230000</v>
      </c>
      <c r="L55" s="227">
        <v>230000</v>
      </c>
      <c r="M55" s="227">
        <v>655000</v>
      </c>
      <c r="N55" s="227">
        <v>733000</v>
      </c>
      <c r="O55" s="227">
        <v>733000</v>
      </c>
      <c r="P55" s="227">
        <v>778000</v>
      </c>
      <c r="Q55" s="227">
        <v>940000</v>
      </c>
      <c r="R55" s="227">
        <v>620000</v>
      </c>
      <c r="S55" s="227">
        <v>440000</v>
      </c>
      <c r="T55" s="227">
        <v>240000</v>
      </c>
      <c r="U55" s="227">
        <v>330000</v>
      </c>
      <c r="V55" s="227">
        <v>530000</v>
      </c>
      <c r="W55" s="227">
        <v>530000</v>
      </c>
      <c r="X55" s="227">
        <v>530000</v>
      </c>
      <c r="Y55" s="227">
        <v>240000</v>
      </c>
      <c r="Z55" s="227">
        <v>220000</v>
      </c>
      <c r="AA55" s="227">
        <v>200000</v>
      </c>
      <c r="AB55" s="227">
        <v>0</v>
      </c>
      <c r="AC55" s="227">
        <v>0</v>
      </c>
      <c r="AD55" s="227">
        <v>0</v>
      </c>
      <c r="AE55" s="227">
        <v>0</v>
      </c>
      <c r="AF55" s="227">
        <v>0</v>
      </c>
      <c r="AG55" s="227">
        <v>0</v>
      </c>
      <c r="AH55" s="227">
        <v>0</v>
      </c>
      <c r="AI55" s="227">
        <v>0</v>
      </c>
      <c r="AJ55" s="227">
        <v>0</v>
      </c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</row>
    <row r="56" spans="1:54">
      <c r="A56" s="227" t="s">
        <v>980</v>
      </c>
      <c r="B56" s="227">
        <v>359280.74</v>
      </c>
      <c r="C56" s="227">
        <v>464320.77</v>
      </c>
      <c r="D56" s="227">
        <v>450508.82</v>
      </c>
      <c r="E56" s="227">
        <v>488563</v>
      </c>
      <c r="F56" s="227">
        <v>411064.75</v>
      </c>
      <c r="G56" s="227">
        <v>497947.06</v>
      </c>
      <c r="H56" s="227">
        <v>365038</v>
      </c>
      <c r="I56" s="227">
        <v>344551</v>
      </c>
      <c r="J56" s="227">
        <v>340013</v>
      </c>
      <c r="K56" s="227">
        <v>284781.44</v>
      </c>
      <c r="L56" s="227">
        <v>248037</v>
      </c>
      <c r="M56" s="227">
        <v>242338</v>
      </c>
      <c r="N56" s="227">
        <v>582543</v>
      </c>
      <c r="O56" s="227">
        <v>582543</v>
      </c>
      <c r="P56" s="227">
        <v>536300.82999999996</v>
      </c>
      <c r="Q56" s="227">
        <v>447815</v>
      </c>
      <c r="R56" s="227">
        <v>158115</v>
      </c>
      <c r="S56" s="227">
        <v>156714</v>
      </c>
      <c r="T56" s="227">
        <v>123483.61</v>
      </c>
      <c r="U56" s="227">
        <v>332499</v>
      </c>
      <c r="V56" s="227">
        <v>150804</v>
      </c>
      <c r="W56" s="227">
        <v>232504</v>
      </c>
      <c r="X56" s="227">
        <v>150520.68</v>
      </c>
      <c r="Y56" s="227">
        <v>158113</v>
      </c>
      <c r="Z56" s="227">
        <v>458435</v>
      </c>
      <c r="AA56" s="227">
        <v>110771</v>
      </c>
      <c r="AB56" s="227">
        <v>150758.97</v>
      </c>
      <c r="AC56" s="227">
        <v>232854</v>
      </c>
      <c r="AD56" s="227">
        <v>233042</v>
      </c>
      <c r="AE56" s="227">
        <v>181667</v>
      </c>
      <c r="AF56" s="227">
        <v>177877</v>
      </c>
      <c r="AG56" s="227">
        <v>101830.74</v>
      </c>
      <c r="AH56" s="227">
        <v>136803</v>
      </c>
      <c r="AI56" s="227">
        <v>473555</v>
      </c>
      <c r="AJ56" s="227">
        <v>468517.7</v>
      </c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</row>
    <row r="57" spans="1:54">
      <c r="A57" s="227" t="s">
        <v>945</v>
      </c>
      <c r="B57" s="227">
        <v>171185.24</v>
      </c>
      <c r="C57" s="227">
        <v>464320.77</v>
      </c>
      <c r="D57" s="227">
        <v>365416.4</v>
      </c>
      <c r="E57" s="227">
        <v>488563</v>
      </c>
      <c r="F57" s="227">
        <v>333287.28000000003</v>
      </c>
      <c r="G57" s="227">
        <v>497947.06</v>
      </c>
      <c r="H57" s="227">
        <v>0</v>
      </c>
      <c r="I57" s="227">
        <v>0</v>
      </c>
      <c r="J57" s="227">
        <v>0</v>
      </c>
      <c r="K57" s="227">
        <v>0</v>
      </c>
      <c r="L57" s="227">
        <v>0</v>
      </c>
      <c r="M57" s="227">
        <v>0</v>
      </c>
      <c r="N57" s="227">
        <v>0</v>
      </c>
      <c r="O57" s="227">
        <v>0</v>
      </c>
      <c r="P57" s="227">
        <v>0</v>
      </c>
      <c r="Q57" s="227">
        <v>0</v>
      </c>
      <c r="R57" s="227">
        <v>0</v>
      </c>
      <c r="S57" s="227">
        <v>0</v>
      </c>
      <c r="T57" s="227">
        <v>0</v>
      </c>
      <c r="U57" s="227">
        <v>0</v>
      </c>
      <c r="V57" s="227">
        <v>0</v>
      </c>
      <c r="W57" s="227">
        <v>0</v>
      </c>
      <c r="X57" s="227">
        <v>0</v>
      </c>
      <c r="Y57" s="227">
        <v>0</v>
      </c>
      <c r="Z57" s="227">
        <v>0</v>
      </c>
      <c r="AA57" s="227">
        <v>0</v>
      </c>
      <c r="AB57" s="227">
        <v>0</v>
      </c>
      <c r="AC57" s="227">
        <v>0</v>
      </c>
      <c r="AD57" s="227">
        <v>0</v>
      </c>
      <c r="AE57" s="227">
        <v>0</v>
      </c>
      <c r="AF57" s="227">
        <v>152331.85999999999</v>
      </c>
      <c r="AG57" s="227">
        <v>68766.960000000006</v>
      </c>
      <c r="AH57" s="227">
        <v>0</v>
      </c>
      <c r="AI57" s="227">
        <v>0</v>
      </c>
      <c r="AJ57" s="227">
        <v>0</v>
      </c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</row>
    <row r="58" spans="1:54">
      <c r="A58" s="227" t="s">
        <v>963</v>
      </c>
      <c r="B58" s="227">
        <v>188095.5</v>
      </c>
      <c r="C58" s="227">
        <v>0</v>
      </c>
      <c r="D58" s="227">
        <v>85092.42</v>
      </c>
      <c r="E58" s="227">
        <v>0</v>
      </c>
      <c r="F58" s="227">
        <v>77777.47</v>
      </c>
      <c r="G58" s="227">
        <v>0</v>
      </c>
      <c r="H58" s="227">
        <v>0</v>
      </c>
      <c r="I58" s="227">
        <v>0</v>
      </c>
      <c r="J58" s="227">
        <v>0</v>
      </c>
      <c r="K58" s="227">
        <v>0</v>
      </c>
      <c r="L58" s="227">
        <v>0</v>
      </c>
      <c r="M58" s="227">
        <v>0</v>
      </c>
      <c r="N58" s="227">
        <v>0</v>
      </c>
      <c r="O58" s="227">
        <v>0</v>
      </c>
      <c r="P58" s="227">
        <v>0</v>
      </c>
      <c r="Q58" s="227">
        <v>0</v>
      </c>
      <c r="R58" s="227">
        <v>0</v>
      </c>
      <c r="S58" s="227">
        <v>0</v>
      </c>
      <c r="T58" s="227">
        <v>0</v>
      </c>
      <c r="U58" s="227">
        <v>0</v>
      </c>
      <c r="V58" s="227">
        <v>0</v>
      </c>
      <c r="W58" s="227">
        <v>0</v>
      </c>
      <c r="X58" s="227">
        <v>0</v>
      </c>
      <c r="Y58" s="227">
        <v>0</v>
      </c>
      <c r="Z58" s="227">
        <v>0</v>
      </c>
      <c r="AA58" s="227">
        <v>0</v>
      </c>
      <c r="AB58" s="227">
        <v>0</v>
      </c>
      <c r="AC58" s="227">
        <v>0</v>
      </c>
      <c r="AD58" s="227">
        <v>0</v>
      </c>
      <c r="AE58" s="227">
        <v>0</v>
      </c>
      <c r="AF58" s="227">
        <v>25545.14</v>
      </c>
      <c r="AG58" s="227">
        <v>33063.78</v>
      </c>
      <c r="AH58" s="227">
        <v>0</v>
      </c>
      <c r="AI58" s="227">
        <v>0</v>
      </c>
      <c r="AJ58" s="227">
        <v>0</v>
      </c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</row>
    <row r="59" spans="1:54">
      <c r="A59" s="227" t="s">
        <v>982</v>
      </c>
      <c r="B59" s="227">
        <v>0</v>
      </c>
      <c r="C59" s="227">
        <v>0</v>
      </c>
      <c r="D59" s="227">
        <v>0</v>
      </c>
      <c r="E59" s="227">
        <v>0</v>
      </c>
      <c r="F59" s="227">
        <v>0</v>
      </c>
      <c r="G59" s="227">
        <v>0</v>
      </c>
      <c r="H59" s="227">
        <v>365038</v>
      </c>
      <c r="I59" s="227">
        <v>344551</v>
      </c>
      <c r="J59" s="227">
        <v>340013</v>
      </c>
      <c r="K59" s="227">
        <v>284781.44</v>
      </c>
      <c r="L59" s="227">
        <v>248037</v>
      </c>
      <c r="M59" s="227">
        <v>242338</v>
      </c>
      <c r="N59" s="227">
        <v>582543</v>
      </c>
      <c r="O59" s="227">
        <v>582543</v>
      </c>
      <c r="P59" s="227">
        <v>536300.82999999996</v>
      </c>
      <c r="Q59" s="227">
        <v>447815</v>
      </c>
      <c r="R59" s="227">
        <v>158115</v>
      </c>
      <c r="S59" s="227">
        <v>156714</v>
      </c>
      <c r="T59" s="227">
        <v>123483.61</v>
      </c>
      <c r="U59" s="227">
        <v>332499</v>
      </c>
      <c r="V59" s="227">
        <v>150804</v>
      </c>
      <c r="W59" s="227">
        <v>232504</v>
      </c>
      <c r="X59" s="227">
        <v>150520.68</v>
      </c>
      <c r="Y59" s="227">
        <v>158113</v>
      </c>
      <c r="Z59" s="227">
        <v>458435</v>
      </c>
      <c r="AA59" s="227">
        <v>110771</v>
      </c>
      <c r="AB59" s="227">
        <v>150758.97</v>
      </c>
      <c r="AC59" s="227">
        <v>232854</v>
      </c>
      <c r="AD59" s="227">
        <v>233042</v>
      </c>
      <c r="AE59" s="227">
        <v>181667</v>
      </c>
      <c r="AF59" s="227">
        <v>0</v>
      </c>
      <c r="AG59" s="227">
        <v>0</v>
      </c>
      <c r="AH59" s="227">
        <v>136803</v>
      </c>
      <c r="AI59" s="227">
        <v>473555</v>
      </c>
      <c r="AJ59" s="227">
        <v>468517.7</v>
      </c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</row>
    <row r="60" spans="1:54">
      <c r="A60" s="227" t="s">
        <v>1287</v>
      </c>
      <c r="B60" s="227">
        <v>428363.32</v>
      </c>
      <c r="C60" s="227">
        <v>561111.42000000004</v>
      </c>
      <c r="D60" s="227">
        <v>1108276.52</v>
      </c>
      <c r="E60" s="227">
        <v>1016183</v>
      </c>
      <c r="F60" s="227">
        <v>887266.35</v>
      </c>
      <c r="G60" s="227">
        <v>840814.06</v>
      </c>
      <c r="H60" s="227">
        <v>724589</v>
      </c>
      <c r="I60" s="227">
        <v>640541</v>
      </c>
      <c r="J60" s="227">
        <v>494578</v>
      </c>
      <c r="K60" s="227">
        <v>571254.56999999995</v>
      </c>
      <c r="L60" s="227">
        <v>492188</v>
      </c>
      <c r="M60" s="227">
        <v>513323</v>
      </c>
      <c r="N60" s="227">
        <v>400508</v>
      </c>
      <c r="O60" s="227">
        <v>400508</v>
      </c>
      <c r="P60" s="227">
        <v>399772.31</v>
      </c>
      <c r="Q60" s="227">
        <v>343486</v>
      </c>
      <c r="R60" s="227">
        <v>312330</v>
      </c>
      <c r="S60" s="227">
        <v>311556</v>
      </c>
      <c r="T60" s="227">
        <v>276750.46999999997</v>
      </c>
      <c r="U60" s="227">
        <v>320853</v>
      </c>
      <c r="V60" s="227">
        <v>340498</v>
      </c>
      <c r="W60" s="227">
        <v>321444</v>
      </c>
      <c r="X60" s="227">
        <v>317703.92</v>
      </c>
      <c r="Y60" s="227">
        <v>373150</v>
      </c>
      <c r="Z60" s="227">
        <v>362391</v>
      </c>
      <c r="AA60" s="227">
        <v>311862</v>
      </c>
      <c r="AB60" s="227">
        <v>363417.59999999998</v>
      </c>
      <c r="AC60" s="227">
        <v>398644</v>
      </c>
      <c r="AD60" s="227">
        <v>362136</v>
      </c>
      <c r="AE60" s="227">
        <v>323721</v>
      </c>
      <c r="AF60" s="227">
        <v>296035.57</v>
      </c>
      <c r="AG60" s="227">
        <v>295754.69</v>
      </c>
      <c r="AH60" s="227">
        <v>306825</v>
      </c>
      <c r="AI60" s="227">
        <v>278073</v>
      </c>
      <c r="AJ60" s="227">
        <v>340177.3</v>
      </c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</row>
    <row r="61" spans="1:54">
      <c r="A61" s="227" t="s">
        <v>983</v>
      </c>
      <c r="B61" s="227">
        <v>507665.05</v>
      </c>
      <c r="C61" s="227">
        <v>0</v>
      </c>
      <c r="D61" s="227">
        <v>526708.30000000005</v>
      </c>
      <c r="E61" s="227">
        <v>0</v>
      </c>
      <c r="F61" s="227">
        <v>498171.4</v>
      </c>
      <c r="G61" s="227">
        <v>0</v>
      </c>
      <c r="H61" s="227">
        <v>0</v>
      </c>
      <c r="I61" s="227">
        <v>0</v>
      </c>
      <c r="J61" s="227">
        <v>0</v>
      </c>
      <c r="K61" s="227">
        <v>0</v>
      </c>
      <c r="L61" s="227">
        <v>0</v>
      </c>
      <c r="M61" s="227">
        <v>0</v>
      </c>
      <c r="N61" s="227">
        <v>0</v>
      </c>
      <c r="O61" s="227">
        <v>0</v>
      </c>
      <c r="P61" s="227">
        <v>0</v>
      </c>
      <c r="Q61" s="227">
        <v>0</v>
      </c>
      <c r="R61" s="227">
        <v>0</v>
      </c>
      <c r="S61" s="227">
        <v>0</v>
      </c>
      <c r="T61" s="227">
        <v>0</v>
      </c>
      <c r="U61" s="227">
        <v>0</v>
      </c>
      <c r="V61" s="227">
        <v>0</v>
      </c>
      <c r="W61" s="227">
        <v>0</v>
      </c>
      <c r="X61" s="227">
        <v>0</v>
      </c>
      <c r="Y61" s="227">
        <v>0</v>
      </c>
      <c r="Z61" s="227">
        <v>0</v>
      </c>
      <c r="AA61" s="227">
        <v>0</v>
      </c>
      <c r="AB61" s="227">
        <v>0</v>
      </c>
      <c r="AC61" s="227">
        <v>0</v>
      </c>
      <c r="AD61" s="227">
        <v>0</v>
      </c>
      <c r="AE61" s="227">
        <v>0</v>
      </c>
      <c r="AF61" s="227">
        <v>0</v>
      </c>
      <c r="AG61" s="227">
        <v>0</v>
      </c>
      <c r="AH61" s="227">
        <v>0</v>
      </c>
      <c r="AI61" s="227">
        <v>0</v>
      </c>
      <c r="AJ61" s="227">
        <v>0</v>
      </c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</row>
    <row r="62" spans="1:54">
      <c r="A62" s="227" t="s">
        <v>945</v>
      </c>
      <c r="B62" s="227">
        <v>507665.05</v>
      </c>
      <c r="C62" s="227">
        <v>0</v>
      </c>
      <c r="D62" s="227">
        <v>516647.09</v>
      </c>
      <c r="E62" s="227">
        <v>0</v>
      </c>
      <c r="F62" s="227">
        <v>496171.4</v>
      </c>
      <c r="G62" s="227">
        <v>0</v>
      </c>
      <c r="H62" s="227">
        <v>0</v>
      </c>
      <c r="I62" s="227">
        <v>0</v>
      </c>
      <c r="J62" s="227">
        <v>0</v>
      </c>
      <c r="K62" s="227">
        <v>0</v>
      </c>
      <c r="L62" s="227">
        <v>0</v>
      </c>
      <c r="M62" s="227">
        <v>0</v>
      </c>
      <c r="N62" s="227">
        <v>0</v>
      </c>
      <c r="O62" s="227">
        <v>0</v>
      </c>
      <c r="P62" s="227">
        <v>0</v>
      </c>
      <c r="Q62" s="227">
        <v>0</v>
      </c>
      <c r="R62" s="227">
        <v>0</v>
      </c>
      <c r="S62" s="227">
        <v>0</v>
      </c>
      <c r="T62" s="227">
        <v>0</v>
      </c>
      <c r="U62" s="227">
        <v>0</v>
      </c>
      <c r="V62" s="227">
        <v>0</v>
      </c>
      <c r="W62" s="227">
        <v>0</v>
      </c>
      <c r="X62" s="227">
        <v>0</v>
      </c>
      <c r="Y62" s="227">
        <v>0</v>
      </c>
      <c r="Z62" s="227">
        <v>0</v>
      </c>
      <c r="AA62" s="227">
        <v>0</v>
      </c>
      <c r="AB62" s="227">
        <v>0</v>
      </c>
      <c r="AC62" s="227">
        <v>0</v>
      </c>
      <c r="AD62" s="227">
        <v>0</v>
      </c>
      <c r="AE62" s="227">
        <v>0</v>
      </c>
      <c r="AF62" s="227">
        <v>0</v>
      </c>
      <c r="AG62" s="227">
        <v>0</v>
      </c>
      <c r="AH62" s="227">
        <v>0</v>
      </c>
      <c r="AI62" s="227">
        <v>0</v>
      </c>
      <c r="AJ62" s="227">
        <v>0</v>
      </c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</row>
    <row r="63" spans="1:54">
      <c r="A63" s="227" t="s">
        <v>963</v>
      </c>
      <c r="B63" s="227">
        <v>0</v>
      </c>
      <c r="C63" s="227">
        <v>0</v>
      </c>
      <c r="D63" s="227">
        <v>10061.209999999999</v>
      </c>
      <c r="E63" s="227">
        <v>0</v>
      </c>
      <c r="F63" s="227">
        <v>2000</v>
      </c>
      <c r="G63" s="227">
        <v>0</v>
      </c>
      <c r="H63" s="227">
        <v>0</v>
      </c>
      <c r="I63" s="227">
        <v>0</v>
      </c>
      <c r="J63" s="227">
        <v>0</v>
      </c>
      <c r="K63" s="227">
        <v>0</v>
      </c>
      <c r="L63" s="227">
        <v>0</v>
      </c>
      <c r="M63" s="227">
        <v>0</v>
      </c>
      <c r="N63" s="227">
        <v>0</v>
      </c>
      <c r="O63" s="227">
        <v>0</v>
      </c>
      <c r="P63" s="227">
        <v>0</v>
      </c>
      <c r="Q63" s="227">
        <v>0</v>
      </c>
      <c r="R63" s="227">
        <v>0</v>
      </c>
      <c r="S63" s="227">
        <v>0</v>
      </c>
      <c r="T63" s="227">
        <v>0</v>
      </c>
      <c r="U63" s="227">
        <v>0</v>
      </c>
      <c r="V63" s="227">
        <v>0</v>
      </c>
      <c r="W63" s="227">
        <v>0</v>
      </c>
      <c r="X63" s="227">
        <v>0</v>
      </c>
      <c r="Y63" s="227">
        <v>0</v>
      </c>
      <c r="Z63" s="227">
        <v>0</v>
      </c>
      <c r="AA63" s="227">
        <v>0</v>
      </c>
      <c r="AB63" s="227">
        <v>0</v>
      </c>
      <c r="AC63" s="227">
        <v>0</v>
      </c>
      <c r="AD63" s="227">
        <v>0</v>
      </c>
      <c r="AE63" s="227">
        <v>0</v>
      </c>
      <c r="AF63" s="227">
        <v>0</v>
      </c>
      <c r="AG63" s="227">
        <v>0</v>
      </c>
      <c r="AH63" s="227">
        <v>0</v>
      </c>
      <c r="AI63" s="227">
        <v>0</v>
      </c>
      <c r="AJ63" s="227">
        <v>0</v>
      </c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</row>
    <row r="64" spans="1:54">
      <c r="A64" s="227" t="s">
        <v>984</v>
      </c>
      <c r="B64" s="227">
        <v>219849.68</v>
      </c>
      <c r="C64" s="227">
        <v>239000</v>
      </c>
      <c r="D64" s="227">
        <v>77696.67</v>
      </c>
      <c r="E64" s="227">
        <v>60600</v>
      </c>
      <c r="F64" s="227">
        <v>59100</v>
      </c>
      <c r="G64" s="227">
        <v>50000</v>
      </c>
      <c r="H64" s="227">
        <v>48500</v>
      </c>
      <c r="I64" s="227">
        <v>47000</v>
      </c>
      <c r="J64" s="227">
        <v>45500</v>
      </c>
      <c r="K64" s="227">
        <v>44000</v>
      </c>
      <c r="L64" s="227">
        <v>142500</v>
      </c>
      <c r="M64" s="227">
        <v>241789</v>
      </c>
      <c r="N64" s="227">
        <v>243841</v>
      </c>
      <c r="O64" s="227">
        <v>243841</v>
      </c>
      <c r="P64" s="227">
        <v>245893.33</v>
      </c>
      <c r="Q64" s="227">
        <v>8695</v>
      </c>
      <c r="R64" s="227">
        <v>71208</v>
      </c>
      <c r="S64" s="227">
        <v>11208</v>
      </c>
      <c r="T64" s="227">
        <v>0</v>
      </c>
      <c r="U64" s="227">
        <v>0</v>
      </c>
      <c r="V64" s="227">
        <v>0</v>
      </c>
      <c r="W64" s="227">
        <v>0</v>
      </c>
      <c r="X64" s="227">
        <v>0</v>
      </c>
      <c r="Y64" s="227">
        <v>0</v>
      </c>
      <c r="Z64" s="227">
        <v>0</v>
      </c>
      <c r="AA64" s="227">
        <v>0</v>
      </c>
      <c r="AB64" s="227">
        <v>0</v>
      </c>
      <c r="AC64" s="227">
        <v>0</v>
      </c>
      <c r="AD64" s="227">
        <v>0</v>
      </c>
      <c r="AE64" s="227">
        <v>0</v>
      </c>
      <c r="AF64" s="227">
        <v>0</v>
      </c>
      <c r="AG64" s="227">
        <v>0</v>
      </c>
      <c r="AH64" s="227">
        <v>0</v>
      </c>
      <c r="AI64" s="227">
        <v>0</v>
      </c>
      <c r="AJ64" s="227">
        <v>0</v>
      </c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</row>
    <row r="65" spans="1:54">
      <c r="A65" s="227" t="s">
        <v>985</v>
      </c>
      <c r="B65" s="227">
        <v>219849.68</v>
      </c>
      <c r="C65" s="227">
        <v>239000</v>
      </c>
      <c r="D65" s="227">
        <v>77696.67</v>
      </c>
      <c r="E65" s="227">
        <v>60600</v>
      </c>
      <c r="F65" s="227">
        <v>59100</v>
      </c>
      <c r="G65" s="227">
        <v>50000</v>
      </c>
      <c r="H65" s="227">
        <v>48500</v>
      </c>
      <c r="I65" s="227">
        <v>47000</v>
      </c>
      <c r="J65" s="227">
        <v>45500</v>
      </c>
      <c r="K65" s="227">
        <v>44000</v>
      </c>
      <c r="L65" s="227">
        <v>142500</v>
      </c>
      <c r="M65" s="227">
        <v>241789</v>
      </c>
      <c r="N65" s="227">
        <v>243841</v>
      </c>
      <c r="O65" s="227">
        <v>243841</v>
      </c>
      <c r="P65" s="227">
        <v>245893.33</v>
      </c>
      <c r="Q65" s="227">
        <v>8695</v>
      </c>
      <c r="R65" s="227">
        <v>71208</v>
      </c>
      <c r="S65" s="227">
        <v>11208</v>
      </c>
      <c r="T65" s="227">
        <v>0</v>
      </c>
      <c r="U65" s="227">
        <v>0</v>
      </c>
      <c r="V65" s="227">
        <v>0</v>
      </c>
      <c r="W65" s="227">
        <v>0</v>
      </c>
      <c r="X65" s="227">
        <v>0</v>
      </c>
      <c r="Y65" s="227">
        <v>0</v>
      </c>
      <c r="Z65" s="227">
        <v>0</v>
      </c>
      <c r="AA65" s="227">
        <v>0</v>
      </c>
      <c r="AB65" s="227">
        <v>0</v>
      </c>
      <c r="AC65" s="227">
        <v>0</v>
      </c>
      <c r="AD65" s="227">
        <v>0</v>
      </c>
      <c r="AE65" s="227">
        <v>0</v>
      </c>
      <c r="AF65" s="227">
        <v>0</v>
      </c>
      <c r="AG65" s="227">
        <v>0</v>
      </c>
      <c r="AH65" s="227">
        <v>0</v>
      </c>
      <c r="AI65" s="227">
        <v>0</v>
      </c>
      <c r="AJ65" s="227">
        <v>0</v>
      </c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</row>
    <row r="66" spans="1:54">
      <c r="A66" s="227" t="s">
        <v>1288</v>
      </c>
      <c r="B66" s="227">
        <v>169149.52</v>
      </c>
      <c r="C66" s="227">
        <v>175106.06</v>
      </c>
      <c r="D66" s="227">
        <v>176835.51</v>
      </c>
      <c r="E66" s="227">
        <v>184948</v>
      </c>
      <c r="F66" s="227">
        <v>196914.79</v>
      </c>
      <c r="G66" s="227">
        <v>204456.65</v>
      </c>
      <c r="H66" s="227">
        <v>203521</v>
      </c>
      <c r="I66" s="227">
        <v>201942</v>
      </c>
      <c r="J66" s="227">
        <v>201814</v>
      </c>
      <c r="K66" s="227">
        <v>198476.88</v>
      </c>
      <c r="L66" s="227">
        <v>199716</v>
      </c>
      <c r="M66" s="227">
        <v>198460</v>
      </c>
      <c r="N66" s="227">
        <v>196144</v>
      </c>
      <c r="O66" s="227">
        <v>196144</v>
      </c>
      <c r="P66" s="227">
        <v>193549.22</v>
      </c>
      <c r="Q66" s="227">
        <v>71538</v>
      </c>
      <c r="R66" s="227">
        <v>71370</v>
      </c>
      <c r="S66" s="227">
        <v>66301</v>
      </c>
      <c r="T66" s="227">
        <v>64939.41</v>
      </c>
      <c r="U66" s="227">
        <v>61549</v>
      </c>
      <c r="V66" s="227">
        <v>58977</v>
      </c>
      <c r="W66" s="227">
        <v>59803</v>
      </c>
      <c r="X66" s="227">
        <v>60645.8</v>
      </c>
      <c r="Y66" s="227">
        <v>56619</v>
      </c>
      <c r="Z66" s="227">
        <v>55369</v>
      </c>
      <c r="AA66" s="227">
        <v>54196</v>
      </c>
      <c r="AB66" s="227">
        <v>54719.85</v>
      </c>
      <c r="AC66" s="227">
        <v>56020</v>
      </c>
      <c r="AD66" s="227">
        <v>51107</v>
      </c>
      <c r="AE66" s="227">
        <v>48185</v>
      </c>
      <c r="AF66" s="227">
        <v>48102.98</v>
      </c>
      <c r="AG66" s="227">
        <v>44958.78</v>
      </c>
      <c r="AH66" s="227">
        <v>45934</v>
      </c>
      <c r="AI66" s="227">
        <v>41725</v>
      </c>
      <c r="AJ66" s="227">
        <v>34874.400000000001</v>
      </c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</row>
    <row r="67" spans="1:54">
      <c r="A67" s="227" t="s">
        <v>1002</v>
      </c>
      <c r="B67" s="227">
        <v>168332.08</v>
      </c>
      <c r="C67" s="227">
        <v>175106.06</v>
      </c>
      <c r="D67" s="227">
        <v>176029.81</v>
      </c>
      <c r="E67" s="227">
        <v>184948</v>
      </c>
      <c r="F67" s="227">
        <v>196083.64</v>
      </c>
      <c r="G67" s="227">
        <v>204456.65</v>
      </c>
      <c r="H67" s="227">
        <v>203521</v>
      </c>
      <c r="I67" s="227">
        <v>201942</v>
      </c>
      <c r="J67" s="227">
        <v>201814</v>
      </c>
      <c r="K67" s="227">
        <v>198476.88</v>
      </c>
      <c r="L67" s="227">
        <v>199716</v>
      </c>
      <c r="M67" s="227">
        <v>198460</v>
      </c>
      <c r="N67" s="227">
        <v>196144</v>
      </c>
      <c r="O67" s="227">
        <v>196144</v>
      </c>
      <c r="P67" s="227">
        <v>193549.22</v>
      </c>
      <c r="Q67" s="227">
        <v>71538</v>
      </c>
      <c r="R67" s="227">
        <v>71370</v>
      </c>
      <c r="S67" s="227">
        <v>66301</v>
      </c>
      <c r="T67" s="227">
        <v>64939.41</v>
      </c>
      <c r="U67" s="227">
        <v>61549</v>
      </c>
      <c r="V67" s="227">
        <v>58977</v>
      </c>
      <c r="W67" s="227">
        <v>59803</v>
      </c>
      <c r="X67" s="227">
        <v>60645.8</v>
      </c>
      <c r="Y67" s="227">
        <v>56619</v>
      </c>
      <c r="Z67" s="227">
        <v>55369</v>
      </c>
      <c r="AA67" s="227">
        <v>54196</v>
      </c>
      <c r="AB67" s="227">
        <v>54719.85</v>
      </c>
      <c r="AC67" s="227">
        <v>56020</v>
      </c>
      <c r="AD67" s="227">
        <v>51107</v>
      </c>
      <c r="AE67" s="227">
        <v>48185</v>
      </c>
      <c r="AF67" s="227">
        <v>47100</v>
      </c>
      <c r="AG67" s="227">
        <v>43811.8</v>
      </c>
      <c r="AH67" s="227">
        <v>45934</v>
      </c>
      <c r="AI67" s="227">
        <v>41725</v>
      </c>
      <c r="AJ67" s="227">
        <v>34874.400000000001</v>
      </c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</row>
    <row r="68" spans="1:54">
      <c r="A68" s="227" t="s">
        <v>1320</v>
      </c>
      <c r="B68" s="227">
        <v>817.44</v>
      </c>
      <c r="C68" s="227">
        <v>0</v>
      </c>
      <c r="D68" s="227">
        <v>805.7</v>
      </c>
      <c r="E68" s="227">
        <v>0</v>
      </c>
      <c r="F68" s="227">
        <v>831.14</v>
      </c>
      <c r="G68" s="227">
        <v>0</v>
      </c>
      <c r="H68" s="227">
        <v>0</v>
      </c>
      <c r="I68" s="227">
        <v>0</v>
      </c>
      <c r="J68" s="227">
        <v>0</v>
      </c>
      <c r="K68" s="227">
        <v>0</v>
      </c>
      <c r="L68" s="227">
        <v>0</v>
      </c>
      <c r="M68" s="227">
        <v>0</v>
      </c>
      <c r="N68" s="227">
        <v>0</v>
      </c>
      <c r="O68" s="227">
        <v>0</v>
      </c>
      <c r="P68" s="227">
        <v>0</v>
      </c>
      <c r="Q68" s="227">
        <v>0</v>
      </c>
      <c r="R68" s="227">
        <v>0</v>
      </c>
      <c r="S68" s="227">
        <v>0</v>
      </c>
      <c r="T68" s="227">
        <v>0</v>
      </c>
      <c r="U68" s="227">
        <v>0</v>
      </c>
      <c r="V68" s="227">
        <v>0</v>
      </c>
      <c r="W68" s="227">
        <v>0</v>
      </c>
      <c r="X68" s="227">
        <v>0</v>
      </c>
      <c r="Y68" s="227">
        <v>0</v>
      </c>
      <c r="Z68" s="227">
        <v>0</v>
      </c>
      <c r="AA68" s="227">
        <v>0</v>
      </c>
      <c r="AB68" s="227">
        <v>0</v>
      </c>
      <c r="AC68" s="227">
        <v>0</v>
      </c>
      <c r="AD68" s="227">
        <v>0</v>
      </c>
      <c r="AE68" s="227">
        <v>0</v>
      </c>
      <c r="AF68" s="227">
        <v>1002.98</v>
      </c>
      <c r="AG68" s="227">
        <v>1146.98</v>
      </c>
      <c r="AH68" s="227">
        <v>0</v>
      </c>
      <c r="AI68" s="227">
        <v>0</v>
      </c>
      <c r="AJ68" s="227">
        <v>0</v>
      </c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</row>
    <row r="69" spans="1:54">
      <c r="A69" s="227" t="s">
        <v>987</v>
      </c>
      <c r="B69" s="227">
        <v>130388.45</v>
      </c>
      <c r="C69" s="227">
        <v>567204.71</v>
      </c>
      <c r="D69" s="227">
        <v>263750.37</v>
      </c>
      <c r="E69" s="227">
        <v>803580</v>
      </c>
      <c r="F69" s="227">
        <v>448683.33</v>
      </c>
      <c r="G69" s="227">
        <v>966570.23</v>
      </c>
      <c r="H69" s="227">
        <v>941668</v>
      </c>
      <c r="I69" s="227">
        <v>832551</v>
      </c>
      <c r="J69" s="227">
        <v>515332</v>
      </c>
      <c r="K69" s="227">
        <v>504517.56</v>
      </c>
      <c r="L69" s="227">
        <v>469424</v>
      </c>
      <c r="M69" s="227">
        <v>452447</v>
      </c>
      <c r="N69" s="227">
        <v>442704</v>
      </c>
      <c r="O69" s="227">
        <v>442704</v>
      </c>
      <c r="P69" s="227">
        <v>429143.42</v>
      </c>
      <c r="Q69" s="227">
        <v>40766</v>
      </c>
      <c r="R69" s="227">
        <v>38389</v>
      </c>
      <c r="S69" s="227">
        <v>53403</v>
      </c>
      <c r="T69" s="227">
        <v>48328.18</v>
      </c>
      <c r="U69" s="227">
        <v>51470</v>
      </c>
      <c r="V69" s="227">
        <v>41340</v>
      </c>
      <c r="W69" s="227">
        <v>21886</v>
      </c>
      <c r="X69" s="227">
        <v>34089.54</v>
      </c>
      <c r="Y69" s="227">
        <v>38278</v>
      </c>
      <c r="Z69" s="227">
        <v>53359</v>
      </c>
      <c r="AA69" s="227">
        <v>55250</v>
      </c>
      <c r="AB69" s="227">
        <v>50869.55</v>
      </c>
      <c r="AC69" s="227">
        <v>52685</v>
      </c>
      <c r="AD69" s="227">
        <v>47065</v>
      </c>
      <c r="AE69" s="227">
        <v>42569</v>
      </c>
      <c r="AF69" s="227">
        <v>47429.26</v>
      </c>
      <c r="AG69" s="227">
        <v>41791.35</v>
      </c>
      <c r="AH69" s="227">
        <v>32640</v>
      </c>
      <c r="AI69" s="227">
        <v>39750</v>
      </c>
      <c r="AJ69" s="227">
        <v>64730.95</v>
      </c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</row>
    <row r="70" spans="1:54">
      <c r="A70" s="227" t="s">
        <v>988</v>
      </c>
      <c r="B70" s="227">
        <v>130388.45</v>
      </c>
      <c r="C70" s="227">
        <v>0</v>
      </c>
      <c r="D70" s="227">
        <v>263750.37</v>
      </c>
      <c r="E70" s="227">
        <v>0</v>
      </c>
      <c r="F70" s="227">
        <v>448683.33</v>
      </c>
      <c r="G70" s="227">
        <v>0</v>
      </c>
      <c r="H70" s="227">
        <v>0</v>
      </c>
      <c r="I70" s="227">
        <v>366861</v>
      </c>
      <c r="J70" s="227">
        <v>68281</v>
      </c>
      <c r="K70" s="227">
        <v>74270.75</v>
      </c>
      <c r="L70" s="227">
        <v>63266</v>
      </c>
      <c r="M70" s="227">
        <v>57123</v>
      </c>
      <c r="N70" s="227">
        <v>65062</v>
      </c>
      <c r="O70" s="227">
        <v>65062</v>
      </c>
      <c r="P70" s="227">
        <v>54222.12</v>
      </c>
      <c r="Q70" s="227">
        <v>40766</v>
      </c>
      <c r="R70" s="227">
        <v>38389</v>
      </c>
      <c r="S70" s="227">
        <v>53403</v>
      </c>
      <c r="T70" s="227">
        <v>48328.18</v>
      </c>
      <c r="U70" s="227">
        <v>51470</v>
      </c>
      <c r="V70" s="227">
        <v>41340</v>
      </c>
      <c r="W70" s="227">
        <v>0</v>
      </c>
      <c r="X70" s="227">
        <v>34089.54</v>
      </c>
      <c r="Y70" s="227">
        <v>38278</v>
      </c>
      <c r="Z70" s="227">
        <v>53359</v>
      </c>
      <c r="AA70" s="227">
        <v>55250</v>
      </c>
      <c r="AB70" s="227">
        <v>50869.55</v>
      </c>
      <c r="AC70" s="227">
        <v>52685</v>
      </c>
      <c r="AD70" s="227">
        <v>47065</v>
      </c>
      <c r="AE70" s="227">
        <v>42569</v>
      </c>
      <c r="AF70" s="227">
        <v>47429.26</v>
      </c>
      <c r="AG70" s="227">
        <v>41791.35</v>
      </c>
      <c r="AH70" s="227">
        <v>32640</v>
      </c>
      <c r="AI70" s="227">
        <v>39750</v>
      </c>
      <c r="AJ70" s="227">
        <v>64730.95</v>
      </c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</row>
    <row r="71" spans="1:54">
      <c r="A71" s="227" t="s">
        <v>989</v>
      </c>
      <c r="B71" s="227">
        <v>0</v>
      </c>
      <c r="C71" s="227">
        <v>567204.71</v>
      </c>
      <c r="D71" s="227">
        <v>0</v>
      </c>
      <c r="E71" s="227">
        <v>803580</v>
      </c>
      <c r="F71" s="227">
        <v>0</v>
      </c>
      <c r="G71" s="227">
        <v>966570.23</v>
      </c>
      <c r="H71" s="227">
        <v>941668</v>
      </c>
      <c r="I71" s="227">
        <v>465690</v>
      </c>
      <c r="J71" s="227">
        <v>447051</v>
      </c>
      <c r="K71" s="227">
        <v>430246.81</v>
      </c>
      <c r="L71" s="227">
        <v>406158</v>
      </c>
      <c r="M71" s="227">
        <v>395324</v>
      </c>
      <c r="N71" s="227">
        <v>377642</v>
      </c>
      <c r="O71" s="227">
        <v>377642</v>
      </c>
      <c r="P71" s="227">
        <v>374921.3</v>
      </c>
      <c r="Q71" s="227">
        <v>0</v>
      </c>
      <c r="R71" s="227">
        <v>0</v>
      </c>
      <c r="S71" s="227">
        <v>0</v>
      </c>
      <c r="T71" s="227">
        <v>0</v>
      </c>
      <c r="U71" s="227">
        <v>0</v>
      </c>
      <c r="V71" s="227">
        <v>0</v>
      </c>
      <c r="W71" s="227">
        <v>21886</v>
      </c>
      <c r="X71" s="227">
        <v>0</v>
      </c>
      <c r="Y71" s="227">
        <v>0</v>
      </c>
      <c r="Z71" s="227">
        <v>0</v>
      </c>
      <c r="AA71" s="227">
        <v>0</v>
      </c>
      <c r="AB71" s="227">
        <v>0</v>
      </c>
      <c r="AC71" s="227">
        <v>0</v>
      </c>
      <c r="AD71" s="227">
        <v>0</v>
      </c>
      <c r="AE71" s="227">
        <v>0</v>
      </c>
      <c r="AF71" s="227">
        <v>0</v>
      </c>
      <c r="AG71" s="227">
        <v>0</v>
      </c>
      <c r="AH71" s="227">
        <v>0</v>
      </c>
      <c r="AI71" s="227">
        <v>0</v>
      </c>
      <c r="AJ71" s="227">
        <v>0</v>
      </c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</row>
    <row r="72" spans="1:54">
      <c r="A72" s="227" t="s">
        <v>990</v>
      </c>
      <c r="B72" s="227">
        <v>90797.69</v>
      </c>
      <c r="C72" s="227">
        <v>0</v>
      </c>
      <c r="D72" s="227">
        <v>0</v>
      </c>
      <c r="E72" s="227">
        <v>0</v>
      </c>
      <c r="F72" s="227">
        <v>0</v>
      </c>
      <c r="G72" s="227">
        <v>0</v>
      </c>
      <c r="H72" s="227">
        <v>0</v>
      </c>
      <c r="I72" s="227">
        <v>0</v>
      </c>
      <c r="J72" s="227">
        <v>0</v>
      </c>
      <c r="K72" s="227">
        <v>0</v>
      </c>
      <c r="L72" s="227">
        <v>0</v>
      </c>
      <c r="M72" s="227">
        <v>0</v>
      </c>
      <c r="N72" s="227">
        <v>0</v>
      </c>
      <c r="O72" s="227">
        <v>0</v>
      </c>
      <c r="P72" s="227">
        <v>0</v>
      </c>
      <c r="Q72" s="227">
        <v>0</v>
      </c>
      <c r="R72" s="227">
        <v>0</v>
      </c>
      <c r="S72" s="227">
        <v>0</v>
      </c>
      <c r="T72" s="227">
        <v>0</v>
      </c>
      <c r="U72" s="227">
        <v>0</v>
      </c>
      <c r="V72" s="227">
        <v>0</v>
      </c>
      <c r="W72" s="227">
        <v>0</v>
      </c>
      <c r="X72" s="227">
        <v>0</v>
      </c>
      <c r="Y72" s="227">
        <v>0</v>
      </c>
      <c r="Z72" s="227">
        <v>0</v>
      </c>
      <c r="AA72" s="227">
        <v>0</v>
      </c>
      <c r="AB72" s="227">
        <v>0</v>
      </c>
      <c r="AC72" s="227">
        <v>0</v>
      </c>
      <c r="AD72" s="227">
        <v>0</v>
      </c>
      <c r="AE72" s="227">
        <v>0</v>
      </c>
      <c r="AF72" s="227">
        <v>0</v>
      </c>
      <c r="AG72" s="227">
        <v>0</v>
      </c>
      <c r="AH72" s="227">
        <v>0</v>
      </c>
      <c r="AI72" s="227">
        <v>0</v>
      </c>
      <c r="AJ72" s="227">
        <v>0</v>
      </c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</row>
    <row r="73" spans="1:54">
      <c r="A73" s="227" t="s">
        <v>992</v>
      </c>
      <c r="B73" s="227">
        <v>0</v>
      </c>
      <c r="C73" s="227">
        <v>0</v>
      </c>
      <c r="D73" s="227">
        <v>0</v>
      </c>
      <c r="E73" s="227">
        <v>0</v>
      </c>
      <c r="F73" s="227">
        <v>0</v>
      </c>
      <c r="G73" s="227">
        <v>0</v>
      </c>
      <c r="H73" s="227">
        <v>0</v>
      </c>
      <c r="I73" s="227">
        <v>0</v>
      </c>
      <c r="J73" s="227">
        <v>0</v>
      </c>
      <c r="K73" s="227">
        <v>0</v>
      </c>
      <c r="L73" s="227">
        <v>0</v>
      </c>
      <c r="M73" s="227">
        <v>0</v>
      </c>
      <c r="N73" s="227">
        <v>0</v>
      </c>
      <c r="O73" s="227">
        <v>0</v>
      </c>
      <c r="P73" s="227">
        <v>0</v>
      </c>
      <c r="Q73" s="227">
        <v>0</v>
      </c>
      <c r="R73" s="227">
        <v>0</v>
      </c>
      <c r="S73" s="227">
        <v>0</v>
      </c>
      <c r="T73" s="227">
        <v>0</v>
      </c>
      <c r="U73" s="227">
        <v>0</v>
      </c>
      <c r="V73" s="227">
        <v>190038</v>
      </c>
      <c r="W73" s="227">
        <v>92130</v>
      </c>
      <c r="X73" s="227">
        <v>166729.25</v>
      </c>
      <c r="Y73" s="227">
        <v>0</v>
      </c>
      <c r="Z73" s="227">
        <v>0</v>
      </c>
      <c r="AA73" s="227">
        <v>0</v>
      </c>
      <c r="AB73" s="227">
        <v>0</v>
      </c>
      <c r="AC73" s="227">
        <v>0</v>
      </c>
      <c r="AD73" s="227">
        <v>0</v>
      </c>
      <c r="AE73" s="227">
        <v>0</v>
      </c>
      <c r="AF73" s="227">
        <v>0</v>
      </c>
      <c r="AG73" s="227">
        <v>0</v>
      </c>
      <c r="AH73" s="227">
        <v>0</v>
      </c>
      <c r="AI73" s="227">
        <v>0</v>
      </c>
      <c r="AJ73" s="227">
        <v>0</v>
      </c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</row>
    <row r="74" spans="1:54">
      <c r="A74" s="227" t="s">
        <v>993</v>
      </c>
      <c r="B74" s="227">
        <v>72332.070000000007</v>
      </c>
      <c r="C74" s="227">
        <v>71799.67</v>
      </c>
      <c r="D74" s="227">
        <v>90098.33</v>
      </c>
      <c r="E74" s="227">
        <v>110458</v>
      </c>
      <c r="F74" s="227">
        <v>232532.86</v>
      </c>
      <c r="G74" s="227">
        <v>165548.22</v>
      </c>
      <c r="H74" s="227">
        <v>105002</v>
      </c>
      <c r="I74" s="227">
        <v>92172</v>
      </c>
      <c r="J74" s="227">
        <v>124645</v>
      </c>
      <c r="K74" s="227">
        <v>85025.79</v>
      </c>
      <c r="L74" s="227">
        <v>27511</v>
      </c>
      <c r="M74" s="227">
        <v>100043</v>
      </c>
      <c r="N74" s="227">
        <v>105200</v>
      </c>
      <c r="O74" s="227">
        <v>105200</v>
      </c>
      <c r="P74" s="227">
        <v>74823.89</v>
      </c>
      <c r="Q74" s="227">
        <v>44320</v>
      </c>
      <c r="R74" s="227">
        <v>83738</v>
      </c>
      <c r="S74" s="227">
        <v>77469</v>
      </c>
      <c r="T74" s="227">
        <v>31606.43</v>
      </c>
      <c r="U74" s="227">
        <v>0</v>
      </c>
      <c r="V74" s="227">
        <v>75017</v>
      </c>
      <c r="W74" s="227">
        <v>146602</v>
      </c>
      <c r="X74" s="227">
        <v>117308.47</v>
      </c>
      <c r="Y74" s="227">
        <v>72508</v>
      </c>
      <c r="Z74" s="227">
        <v>92863</v>
      </c>
      <c r="AA74" s="227">
        <v>137267</v>
      </c>
      <c r="AB74" s="227">
        <v>89620.89</v>
      </c>
      <c r="AC74" s="227">
        <v>61616</v>
      </c>
      <c r="AD74" s="227">
        <v>121611</v>
      </c>
      <c r="AE74" s="227">
        <v>169269</v>
      </c>
      <c r="AF74" s="227">
        <v>108326.73</v>
      </c>
      <c r="AG74" s="227">
        <v>57205.53</v>
      </c>
      <c r="AH74" s="227">
        <v>107532</v>
      </c>
      <c r="AI74" s="227">
        <v>99016</v>
      </c>
      <c r="AJ74" s="227">
        <v>55627.29</v>
      </c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</row>
    <row r="75" spans="1:54">
      <c r="A75" s="227" t="s">
        <v>1321</v>
      </c>
      <c r="B75" s="227">
        <v>43398.77</v>
      </c>
      <c r="C75" s="227">
        <v>0</v>
      </c>
      <c r="D75" s="227">
        <v>97689.69</v>
      </c>
      <c r="E75" s="227">
        <v>0</v>
      </c>
      <c r="F75" s="227">
        <v>86276.5</v>
      </c>
      <c r="G75" s="227">
        <v>0</v>
      </c>
      <c r="H75" s="227">
        <v>0</v>
      </c>
      <c r="I75" s="227">
        <v>0</v>
      </c>
      <c r="J75" s="227">
        <v>0</v>
      </c>
      <c r="K75" s="227">
        <v>0</v>
      </c>
      <c r="L75" s="227">
        <v>0</v>
      </c>
      <c r="M75" s="227">
        <v>0</v>
      </c>
      <c r="N75" s="227">
        <v>0</v>
      </c>
      <c r="O75" s="227">
        <v>0</v>
      </c>
      <c r="P75" s="227">
        <v>0</v>
      </c>
      <c r="Q75" s="227">
        <v>0</v>
      </c>
      <c r="R75" s="227">
        <v>0</v>
      </c>
      <c r="S75" s="227">
        <v>0</v>
      </c>
      <c r="T75" s="227">
        <v>0</v>
      </c>
      <c r="U75" s="227">
        <v>0</v>
      </c>
      <c r="V75" s="227">
        <v>0</v>
      </c>
      <c r="W75" s="227">
        <v>0</v>
      </c>
      <c r="X75" s="227">
        <v>0</v>
      </c>
      <c r="Y75" s="227">
        <v>0</v>
      </c>
      <c r="Z75" s="227">
        <v>0</v>
      </c>
      <c r="AA75" s="227">
        <v>0</v>
      </c>
      <c r="AB75" s="227">
        <v>0</v>
      </c>
      <c r="AC75" s="227">
        <v>0</v>
      </c>
      <c r="AD75" s="227">
        <v>0</v>
      </c>
      <c r="AE75" s="227">
        <v>0</v>
      </c>
      <c r="AF75" s="227">
        <v>8518.9</v>
      </c>
      <c r="AG75" s="227">
        <v>12780.06</v>
      </c>
      <c r="AH75" s="227">
        <v>0</v>
      </c>
      <c r="AI75" s="227">
        <v>0</v>
      </c>
      <c r="AJ75" s="227">
        <v>0</v>
      </c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</row>
    <row r="76" spans="1:54">
      <c r="A76" s="227" t="s">
        <v>1322</v>
      </c>
      <c r="B76" s="227">
        <v>43398.77</v>
      </c>
      <c r="C76" s="227">
        <v>0</v>
      </c>
      <c r="D76" s="227">
        <v>97689.69</v>
      </c>
      <c r="E76" s="227">
        <v>0</v>
      </c>
      <c r="F76" s="227">
        <v>86276.5</v>
      </c>
      <c r="G76" s="227">
        <v>0</v>
      </c>
      <c r="H76" s="227">
        <v>0</v>
      </c>
      <c r="I76" s="227">
        <v>0</v>
      </c>
      <c r="J76" s="227">
        <v>0</v>
      </c>
      <c r="K76" s="227">
        <v>0</v>
      </c>
      <c r="L76" s="227">
        <v>0</v>
      </c>
      <c r="M76" s="227">
        <v>0</v>
      </c>
      <c r="N76" s="227">
        <v>0</v>
      </c>
      <c r="O76" s="227">
        <v>0</v>
      </c>
      <c r="P76" s="227">
        <v>0</v>
      </c>
      <c r="Q76" s="227">
        <v>0</v>
      </c>
      <c r="R76" s="227">
        <v>0</v>
      </c>
      <c r="S76" s="227">
        <v>0</v>
      </c>
      <c r="T76" s="227">
        <v>0</v>
      </c>
      <c r="U76" s="227">
        <v>0</v>
      </c>
      <c r="V76" s="227">
        <v>0</v>
      </c>
      <c r="W76" s="227">
        <v>0</v>
      </c>
      <c r="X76" s="227">
        <v>0</v>
      </c>
      <c r="Y76" s="227">
        <v>0</v>
      </c>
      <c r="Z76" s="227">
        <v>0</v>
      </c>
      <c r="AA76" s="227">
        <v>0</v>
      </c>
      <c r="AB76" s="227">
        <v>0</v>
      </c>
      <c r="AC76" s="227">
        <v>0</v>
      </c>
      <c r="AD76" s="227">
        <v>0</v>
      </c>
      <c r="AE76" s="227">
        <v>0</v>
      </c>
      <c r="AF76" s="227">
        <v>8518.9</v>
      </c>
      <c r="AG76" s="227">
        <v>12780.06</v>
      </c>
      <c r="AH76" s="227">
        <v>0</v>
      </c>
      <c r="AI76" s="227">
        <v>0</v>
      </c>
      <c r="AJ76" s="227">
        <v>0</v>
      </c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</row>
    <row r="77" spans="1:54">
      <c r="A77" s="227" t="s">
        <v>994</v>
      </c>
      <c r="B77" s="227">
        <v>55820.480000000003</v>
      </c>
      <c r="C77" s="227">
        <v>131180.82</v>
      </c>
      <c r="D77" s="227">
        <v>47017.35</v>
      </c>
      <c r="E77" s="227">
        <v>151533</v>
      </c>
      <c r="F77" s="227">
        <v>62396.68</v>
      </c>
      <c r="G77" s="227">
        <v>153488.4</v>
      </c>
      <c r="H77" s="227">
        <v>127346</v>
      </c>
      <c r="I77" s="227">
        <v>111879</v>
      </c>
      <c r="J77" s="227">
        <v>127090</v>
      </c>
      <c r="K77" s="227">
        <v>129909.45</v>
      </c>
      <c r="L77" s="227">
        <v>114098</v>
      </c>
      <c r="M77" s="227">
        <v>123543</v>
      </c>
      <c r="N77" s="227">
        <v>137219</v>
      </c>
      <c r="O77" s="227">
        <v>137219</v>
      </c>
      <c r="P77" s="227">
        <v>150043.20000000001</v>
      </c>
      <c r="Q77" s="227">
        <v>63540</v>
      </c>
      <c r="R77" s="227">
        <v>55781</v>
      </c>
      <c r="S77" s="227">
        <v>52931</v>
      </c>
      <c r="T77" s="227">
        <v>36603.01</v>
      </c>
      <c r="U77" s="227">
        <v>45435</v>
      </c>
      <c r="V77" s="227">
        <v>44532</v>
      </c>
      <c r="W77" s="227">
        <v>50956</v>
      </c>
      <c r="X77" s="227">
        <v>56310.2</v>
      </c>
      <c r="Y77" s="227">
        <v>64196</v>
      </c>
      <c r="Z77" s="227">
        <v>64629</v>
      </c>
      <c r="AA77" s="227">
        <v>61765</v>
      </c>
      <c r="AB77" s="227">
        <v>52327.08</v>
      </c>
      <c r="AC77" s="227">
        <v>79280</v>
      </c>
      <c r="AD77" s="227">
        <v>72424</v>
      </c>
      <c r="AE77" s="227">
        <v>76048</v>
      </c>
      <c r="AF77" s="227">
        <v>50555.85</v>
      </c>
      <c r="AG77" s="227">
        <v>61240.639999999999</v>
      </c>
      <c r="AH77" s="227">
        <v>56791</v>
      </c>
      <c r="AI77" s="227">
        <v>54386</v>
      </c>
      <c r="AJ77" s="227">
        <v>40985.4</v>
      </c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</row>
    <row r="78" spans="1:54">
      <c r="A78" s="227" t="s">
        <v>995</v>
      </c>
      <c r="B78" s="227">
        <v>2637045.7599999998</v>
      </c>
      <c r="C78" s="227">
        <v>2659723.44</v>
      </c>
      <c r="D78" s="227">
        <v>3833581.54</v>
      </c>
      <c r="E78" s="227">
        <v>4705625</v>
      </c>
      <c r="F78" s="227">
        <v>4708886.68</v>
      </c>
      <c r="G78" s="227">
        <v>4617774.62</v>
      </c>
      <c r="H78" s="227">
        <v>2785664</v>
      </c>
      <c r="I78" s="227">
        <v>2388020</v>
      </c>
      <c r="J78" s="227">
        <v>2123603</v>
      </c>
      <c r="K78" s="227">
        <v>2047965.68</v>
      </c>
      <c r="L78" s="227">
        <v>1923474</v>
      </c>
      <c r="M78" s="227">
        <v>2526943</v>
      </c>
      <c r="N78" s="227">
        <v>2841159</v>
      </c>
      <c r="O78" s="227">
        <v>2841159</v>
      </c>
      <c r="P78" s="227">
        <v>2807526.21</v>
      </c>
      <c r="Q78" s="227">
        <v>1960160</v>
      </c>
      <c r="R78" s="227">
        <v>1410931</v>
      </c>
      <c r="S78" s="227">
        <v>1169582</v>
      </c>
      <c r="T78" s="227">
        <v>821711.11</v>
      </c>
      <c r="U78" s="227">
        <v>1141806</v>
      </c>
      <c r="V78" s="227">
        <v>1431206</v>
      </c>
      <c r="W78" s="227">
        <v>1455325</v>
      </c>
      <c r="X78" s="227">
        <v>1433307.86</v>
      </c>
      <c r="Y78" s="227">
        <v>1002864</v>
      </c>
      <c r="Z78" s="227">
        <v>1307046</v>
      </c>
      <c r="AA78" s="227">
        <v>931111</v>
      </c>
      <c r="AB78" s="227">
        <v>761713.94</v>
      </c>
      <c r="AC78" s="227">
        <v>881099</v>
      </c>
      <c r="AD78" s="227">
        <v>887385</v>
      </c>
      <c r="AE78" s="227">
        <v>841459</v>
      </c>
      <c r="AF78" s="227">
        <v>736846.3</v>
      </c>
      <c r="AG78" s="227">
        <v>615561.78</v>
      </c>
      <c r="AH78" s="227">
        <v>686525</v>
      </c>
      <c r="AI78" s="227">
        <v>986505</v>
      </c>
      <c r="AJ78" s="227">
        <v>1004913.04</v>
      </c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</row>
    <row r="79" spans="1:54">
      <c r="A79" s="227" t="s">
        <v>996</v>
      </c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</row>
    <row r="80" spans="1:54">
      <c r="A80" s="227" t="s">
        <v>998</v>
      </c>
      <c r="B80" s="227">
        <v>1166098.05</v>
      </c>
      <c r="C80" s="227">
        <v>1200000</v>
      </c>
      <c r="D80" s="227">
        <v>1488188.33</v>
      </c>
      <c r="E80" s="227">
        <v>1442400</v>
      </c>
      <c r="F80" s="227">
        <v>1455900</v>
      </c>
      <c r="G80" s="227">
        <v>1439000</v>
      </c>
      <c r="H80" s="227">
        <v>1452500</v>
      </c>
      <c r="I80" s="227">
        <v>1465000</v>
      </c>
      <c r="J80" s="227">
        <v>1477000</v>
      </c>
      <c r="K80" s="227">
        <v>1489000</v>
      </c>
      <c r="L80" s="227">
        <v>1701000</v>
      </c>
      <c r="M80" s="227">
        <v>1912000</v>
      </c>
      <c r="N80" s="227">
        <v>1922500</v>
      </c>
      <c r="O80" s="227">
        <v>1922500</v>
      </c>
      <c r="P80" s="227">
        <v>1933000</v>
      </c>
      <c r="Q80" s="227">
        <v>0</v>
      </c>
      <c r="R80" s="227">
        <v>140289</v>
      </c>
      <c r="S80" s="227">
        <v>3091</v>
      </c>
      <c r="T80" s="227">
        <v>0</v>
      </c>
      <c r="U80" s="227">
        <v>0</v>
      </c>
      <c r="V80" s="227">
        <v>0</v>
      </c>
      <c r="W80" s="227">
        <v>0</v>
      </c>
      <c r="X80" s="227">
        <v>0</v>
      </c>
      <c r="Y80" s="227">
        <v>0</v>
      </c>
      <c r="Z80" s="227">
        <v>0</v>
      </c>
      <c r="AA80" s="227">
        <v>0</v>
      </c>
      <c r="AB80" s="227">
        <v>0</v>
      </c>
      <c r="AC80" s="227">
        <v>0</v>
      </c>
      <c r="AD80" s="227">
        <v>0</v>
      </c>
      <c r="AE80" s="227">
        <v>0</v>
      </c>
      <c r="AF80" s="227">
        <v>0</v>
      </c>
      <c r="AG80" s="227">
        <v>0</v>
      </c>
      <c r="AH80" s="227">
        <v>0</v>
      </c>
      <c r="AI80" s="227">
        <v>0</v>
      </c>
      <c r="AJ80" s="227">
        <v>0</v>
      </c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</row>
    <row r="81" spans="1:54">
      <c r="A81" s="227" t="s">
        <v>985</v>
      </c>
      <c r="B81" s="227">
        <v>1166098.05</v>
      </c>
      <c r="C81" s="227">
        <v>1200000</v>
      </c>
      <c r="D81" s="227">
        <v>1488188.33</v>
      </c>
      <c r="E81" s="227">
        <v>1442400</v>
      </c>
      <c r="F81" s="227">
        <v>1455900</v>
      </c>
      <c r="G81" s="227">
        <v>1439000</v>
      </c>
      <c r="H81" s="227">
        <v>1452500</v>
      </c>
      <c r="I81" s="227">
        <v>1465000</v>
      </c>
      <c r="J81" s="227">
        <v>1477000</v>
      </c>
      <c r="K81" s="227">
        <v>1489000</v>
      </c>
      <c r="L81" s="227">
        <v>1701000</v>
      </c>
      <c r="M81" s="227">
        <v>1912000</v>
      </c>
      <c r="N81" s="227">
        <v>1922500</v>
      </c>
      <c r="O81" s="227">
        <v>1922500</v>
      </c>
      <c r="P81" s="227">
        <v>1933000</v>
      </c>
      <c r="Q81" s="227">
        <v>0</v>
      </c>
      <c r="R81" s="227">
        <v>140289</v>
      </c>
      <c r="S81" s="227">
        <v>3091</v>
      </c>
      <c r="T81" s="227">
        <v>0</v>
      </c>
      <c r="U81" s="227">
        <v>0</v>
      </c>
      <c r="V81" s="227">
        <v>0</v>
      </c>
      <c r="W81" s="227">
        <v>0</v>
      </c>
      <c r="X81" s="227">
        <v>0</v>
      </c>
      <c r="Y81" s="227">
        <v>0</v>
      </c>
      <c r="Z81" s="227">
        <v>0</v>
      </c>
      <c r="AA81" s="227">
        <v>0</v>
      </c>
      <c r="AB81" s="227">
        <v>0</v>
      </c>
      <c r="AC81" s="227">
        <v>0</v>
      </c>
      <c r="AD81" s="227">
        <v>0</v>
      </c>
      <c r="AE81" s="227">
        <v>0</v>
      </c>
      <c r="AF81" s="227">
        <v>0</v>
      </c>
      <c r="AG81" s="227">
        <v>0</v>
      </c>
      <c r="AH81" s="227">
        <v>0</v>
      </c>
      <c r="AI81" s="227">
        <v>0</v>
      </c>
      <c r="AJ81" s="227">
        <v>0</v>
      </c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</row>
    <row r="82" spans="1:54">
      <c r="A82" s="227" t="s">
        <v>1000</v>
      </c>
      <c r="B82" s="227">
        <v>326258.06</v>
      </c>
      <c r="C82" s="227">
        <v>0</v>
      </c>
      <c r="D82" s="227">
        <v>0</v>
      </c>
      <c r="E82" s="227">
        <v>0</v>
      </c>
      <c r="F82" s="227">
        <v>0</v>
      </c>
      <c r="G82" s="227">
        <v>0</v>
      </c>
      <c r="H82" s="227">
        <v>0</v>
      </c>
      <c r="I82" s="227">
        <v>0</v>
      </c>
      <c r="J82" s="227">
        <v>0</v>
      </c>
      <c r="K82" s="227">
        <v>0</v>
      </c>
      <c r="L82" s="227">
        <v>0</v>
      </c>
      <c r="M82" s="227">
        <v>0</v>
      </c>
      <c r="N82" s="227">
        <v>0</v>
      </c>
      <c r="O82" s="227">
        <v>0</v>
      </c>
      <c r="P82" s="227">
        <v>0</v>
      </c>
      <c r="Q82" s="227">
        <v>0</v>
      </c>
      <c r="R82" s="227">
        <v>0</v>
      </c>
      <c r="S82" s="227">
        <v>0</v>
      </c>
      <c r="T82" s="227">
        <v>0</v>
      </c>
      <c r="U82" s="227">
        <v>0</v>
      </c>
      <c r="V82" s="227">
        <v>0</v>
      </c>
      <c r="W82" s="227">
        <v>0</v>
      </c>
      <c r="X82" s="227">
        <v>0</v>
      </c>
      <c r="Y82" s="227">
        <v>0</v>
      </c>
      <c r="Z82" s="227">
        <v>0</v>
      </c>
      <c r="AA82" s="227">
        <v>0</v>
      </c>
      <c r="AB82" s="227">
        <v>0</v>
      </c>
      <c r="AC82" s="227">
        <v>0</v>
      </c>
      <c r="AD82" s="227">
        <v>0</v>
      </c>
      <c r="AE82" s="227">
        <v>0</v>
      </c>
      <c r="AF82" s="227">
        <v>0</v>
      </c>
      <c r="AG82" s="227">
        <v>0</v>
      </c>
      <c r="AH82" s="227">
        <v>0</v>
      </c>
      <c r="AI82" s="227">
        <v>0</v>
      </c>
      <c r="AJ82" s="227">
        <v>0</v>
      </c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</row>
    <row r="83" spans="1:54">
      <c r="A83" s="227" t="s">
        <v>1291</v>
      </c>
      <c r="B83" s="227">
        <v>91613.07</v>
      </c>
      <c r="C83" s="227">
        <v>0</v>
      </c>
      <c r="D83" s="227">
        <v>0</v>
      </c>
      <c r="E83" s="227">
        <v>0</v>
      </c>
      <c r="F83" s="227">
        <v>0</v>
      </c>
      <c r="G83" s="227">
        <v>0</v>
      </c>
      <c r="H83" s="227">
        <v>0</v>
      </c>
      <c r="I83" s="227">
        <v>0</v>
      </c>
      <c r="J83" s="227">
        <v>0</v>
      </c>
      <c r="K83" s="227">
        <v>0</v>
      </c>
      <c r="L83" s="227">
        <v>0</v>
      </c>
      <c r="M83" s="227">
        <v>0</v>
      </c>
      <c r="N83" s="227">
        <v>0</v>
      </c>
      <c r="O83" s="227">
        <v>0</v>
      </c>
      <c r="P83" s="227">
        <v>0</v>
      </c>
      <c r="Q83" s="227">
        <v>0</v>
      </c>
      <c r="R83" s="227">
        <v>0</v>
      </c>
      <c r="S83" s="227">
        <v>0</v>
      </c>
      <c r="T83" s="227">
        <v>0</v>
      </c>
      <c r="U83" s="227">
        <v>0</v>
      </c>
      <c r="V83" s="227">
        <v>0</v>
      </c>
      <c r="W83" s="227">
        <v>0</v>
      </c>
      <c r="X83" s="227">
        <v>0</v>
      </c>
      <c r="Y83" s="227">
        <v>0</v>
      </c>
      <c r="Z83" s="227">
        <v>0</v>
      </c>
      <c r="AA83" s="227">
        <v>0</v>
      </c>
      <c r="AB83" s="227">
        <v>0</v>
      </c>
      <c r="AC83" s="227">
        <v>0</v>
      </c>
      <c r="AD83" s="227">
        <v>0</v>
      </c>
      <c r="AE83" s="227">
        <v>0</v>
      </c>
      <c r="AF83" s="227">
        <v>0</v>
      </c>
      <c r="AG83" s="227">
        <v>0</v>
      </c>
      <c r="AH83" s="227">
        <v>0</v>
      </c>
      <c r="AI83" s="227">
        <v>0</v>
      </c>
      <c r="AJ83" s="227">
        <v>0</v>
      </c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</row>
    <row r="84" spans="1:54">
      <c r="A84" s="227" t="s">
        <v>1003</v>
      </c>
      <c r="B84" s="227">
        <v>4221.9399999999996</v>
      </c>
      <c r="C84" s="227">
        <v>0</v>
      </c>
      <c r="D84" s="227">
        <v>5206.43</v>
      </c>
      <c r="E84" s="227">
        <v>5749</v>
      </c>
      <c r="F84" s="227">
        <v>6292.42</v>
      </c>
      <c r="G84" s="227">
        <v>6835.42</v>
      </c>
      <c r="H84" s="227">
        <v>7378</v>
      </c>
      <c r="I84" s="227">
        <v>7921</v>
      </c>
      <c r="J84" s="227">
        <v>10131</v>
      </c>
      <c r="K84" s="227">
        <v>5396.29</v>
      </c>
      <c r="L84" s="227">
        <v>5523</v>
      </c>
      <c r="M84" s="227">
        <v>5649</v>
      </c>
      <c r="N84" s="227">
        <v>5775</v>
      </c>
      <c r="O84" s="227">
        <v>5775</v>
      </c>
      <c r="P84" s="227">
        <v>5901.61</v>
      </c>
      <c r="Q84" s="227">
        <v>6028</v>
      </c>
      <c r="R84" s="227">
        <v>6154</v>
      </c>
      <c r="S84" s="227">
        <v>6281</v>
      </c>
      <c r="T84" s="227">
        <v>6406.93</v>
      </c>
      <c r="U84" s="227">
        <v>6533</v>
      </c>
      <c r="V84" s="227">
        <v>6702</v>
      </c>
      <c r="W84" s="227">
        <v>6786</v>
      </c>
      <c r="X84" s="227">
        <v>6912.25</v>
      </c>
      <c r="Y84" s="227">
        <v>7039</v>
      </c>
      <c r="Z84" s="227">
        <v>7165</v>
      </c>
      <c r="AA84" s="227">
        <v>7291</v>
      </c>
      <c r="AB84" s="227">
        <v>0</v>
      </c>
      <c r="AC84" s="227">
        <v>0</v>
      </c>
      <c r="AD84" s="227">
        <v>0</v>
      </c>
      <c r="AE84" s="227">
        <v>0</v>
      </c>
      <c r="AF84" s="227">
        <v>0</v>
      </c>
      <c r="AG84" s="227">
        <v>0</v>
      </c>
      <c r="AH84" s="227">
        <v>0</v>
      </c>
      <c r="AI84" s="227">
        <v>0</v>
      </c>
      <c r="AJ84" s="227">
        <v>0</v>
      </c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</row>
    <row r="85" spans="1:54">
      <c r="A85" s="227" t="s">
        <v>988</v>
      </c>
      <c r="B85" s="227">
        <v>4221.9399999999996</v>
      </c>
      <c r="C85" s="227">
        <v>0</v>
      </c>
      <c r="D85" s="227">
        <v>5206.43</v>
      </c>
      <c r="E85" s="227">
        <v>5749</v>
      </c>
      <c r="F85" s="227">
        <v>6292.42</v>
      </c>
      <c r="G85" s="227">
        <v>6835.42</v>
      </c>
      <c r="H85" s="227">
        <v>7378</v>
      </c>
      <c r="I85" s="227">
        <v>7921</v>
      </c>
      <c r="J85" s="227">
        <v>10131</v>
      </c>
      <c r="K85" s="227">
        <v>5396.29</v>
      </c>
      <c r="L85" s="227">
        <v>5523</v>
      </c>
      <c r="M85" s="227">
        <v>5649</v>
      </c>
      <c r="N85" s="227">
        <v>5775</v>
      </c>
      <c r="O85" s="227">
        <v>5775</v>
      </c>
      <c r="P85" s="227">
        <v>5901.61</v>
      </c>
      <c r="Q85" s="227">
        <v>6028</v>
      </c>
      <c r="R85" s="227">
        <v>6154</v>
      </c>
      <c r="S85" s="227">
        <v>6281</v>
      </c>
      <c r="T85" s="227">
        <v>6406.93</v>
      </c>
      <c r="U85" s="227">
        <v>6533</v>
      </c>
      <c r="V85" s="227">
        <v>6702</v>
      </c>
      <c r="W85" s="227">
        <v>6786</v>
      </c>
      <c r="X85" s="227">
        <v>6912.25</v>
      </c>
      <c r="Y85" s="227">
        <v>7039</v>
      </c>
      <c r="Z85" s="227">
        <v>7165</v>
      </c>
      <c r="AA85" s="227">
        <v>7291</v>
      </c>
      <c r="AB85" s="227">
        <v>0</v>
      </c>
      <c r="AC85" s="227">
        <v>0</v>
      </c>
      <c r="AD85" s="227">
        <v>0</v>
      </c>
      <c r="AE85" s="227">
        <v>0</v>
      </c>
      <c r="AF85" s="227">
        <v>0</v>
      </c>
      <c r="AG85" s="227">
        <v>0</v>
      </c>
      <c r="AH85" s="227">
        <v>0</v>
      </c>
      <c r="AI85" s="227">
        <v>0</v>
      </c>
      <c r="AJ85" s="227">
        <v>0</v>
      </c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</row>
    <row r="86" spans="1:54">
      <c r="A86" s="227" t="s">
        <v>1005</v>
      </c>
      <c r="B86" s="227">
        <v>128019.62</v>
      </c>
      <c r="C86" s="227">
        <v>122347.46</v>
      </c>
      <c r="D86" s="227">
        <v>154898.72</v>
      </c>
      <c r="E86" s="227">
        <v>141317</v>
      </c>
      <c r="F86" s="227">
        <v>136957.64000000001</v>
      </c>
      <c r="G86" s="227">
        <v>97337.76</v>
      </c>
      <c r="H86" s="227">
        <v>100338</v>
      </c>
      <c r="I86" s="227">
        <v>94767</v>
      </c>
      <c r="J86" s="227">
        <v>84738</v>
      </c>
      <c r="K86" s="227">
        <v>82700.960000000006</v>
      </c>
      <c r="L86" s="227">
        <v>58439</v>
      </c>
      <c r="M86" s="227">
        <v>59418</v>
      </c>
      <c r="N86" s="227">
        <v>59586</v>
      </c>
      <c r="O86" s="227">
        <v>59586</v>
      </c>
      <c r="P86" s="227">
        <v>48355.17</v>
      </c>
      <c r="Q86" s="227">
        <v>42955</v>
      </c>
      <c r="R86" s="227">
        <v>48946</v>
      </c>
      <c r="S86" s="227">
        <v>47113</v>
      </c>
      <c r="T86" s="227">
        <v>29052.02</v>
      </c>
      <c r="U86" s="227">
        <v>18648</v>
      </c>
      <c r="V86" s="227">
        <v>17497</v>
      </c>
      <c r="W86" s="227">
        <v>16718</v>
      </c>
      <c r="X86" s="227">
        <v>17180.7</v>
      </c>
      <c r="Y86" s="227">
        <v>21913</v>
      </c>
      <c r="Z86" s="227">
        <v>22942</v>
      </c>
      <c r="AA86" s="227">
        <v>21758</v>
      </c>
      <c r="AB86" s="227">
        <v>25867.95</v>
      </c>
      <c r="AC86" s="227">
        <v>24789</v>
      </c>
      <c r="AD86" s="227">
        <v>23711</v>
      </c>
      <c r="AE86" s="227">
        <v>22632</v>
      </c>
      <c r="AF86" s="227">
        <v>21553.69</v>
      </c>
      <c r="AG86" s="227">
        <v>17930.25</v>
      </c>
      <c r="AH86" s="227">
        <v>17232</v>
      </c>
      <c r="AI86" s="227">
        <v>16534</v>
      </c>
      <c r="AJ86" s="227">
        <v>15835.52</v>
      </c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</row>
    <row r="87" spans="1:54">
      <c r="A87" s="227" t="s">
        <v>1006</v>
      </c>
      <c r="B87" s="227">
        <v>3323.87</v>
      </c>
      <c r="C87" s="227">
        <v>4425.3</v>
      </c>
      <c r="D87" s="227">
        <v>319306.77</v>
      </c>
      <c r="E87" s="227">
        <v>411382</v>
      </c>
      <c r="F87" s="227">
        <v>268744.42</v>
      </c>
      <c r="G87" s="227">
        <v>56512.33</v>
      </c>
      <c r="H87" s="227">
        <v>59264</v>
      </c>
      <c r="I87" s="227">
        <v>62175</v>
      </c>
      <c r="J87" s="227">
        <v>65167</v>
      </c>
      <c r="K87" s="227">
        <v>62575.23</v>
      </c>
      <c r="L87" s="227">
        <v>65317</v>
      </c>
      <c r="M87" s="227">
        <v>68073</v>
      </c>
      <c r="N87" s="227">
        <v>70956</v>
      </c>
      <c r="O87" s="227">
        <v>70956</v>
      </c>
      <c r="P87" s="227">
        <v>73870.02</v>
      </c>
      <c r="Q87" s="227">
        <v>75073</v>
      </c>
      <c r="R87" s="227">
        <v>66781</v>
      </c>
      <c r="S87" s="227">
        <v>68880</v>
      </c>
      <c r="T87" s="227">
        <v>0</v>
      </c>
      <c r="U87" s="227">
        <v>0</v>
      </c>
      <c r="V87" s="227">
        <v>0</v>
      </c>
      <c r="W87" s="227">
        <v>0</v>
      </c>
      <c r="X87" s="227">
        <v>0</v>
      </c>
      <c r="Y87" s="227">
        <v>0</v>
      </c>
      <c r="Z87" s="227">
        <v>0</v>
      </c>
      <c r="AA87" s="227">
        <v>0</v>
      </c>
      <c r="AB87" s="227">
        <v>0</v>
      </c>
      <c r="AC87" s="227">
        <v>0</v>
      </c>
      <c r="AD87" s="227">
        <v>0</v>
      </c>
      <c r="AE87" s="227">
        <v>0</v>
      </c>
      <c r="AF87" s="227">
        <v>0</v>
      </c>
      <c r="AG87" s="227">
        <v>0</v>
      </c>
      <c r="AH87" s="227">
        <v>0</v>
      </c>
      <c r="AI87" s="227">
        <v>0</v>
      </c>
      <c r="AJ87" s="227">
        <v>0</v>
      </c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</row>
    <row r="88" spans="1:54">
      <c r="A88" s="227" t="s">
        <v>1007</v>
      </c>
      <c r="B88" s="227">
        <v>0</v>
      </c>
      <c r="C88" s="227">
        <v>12790.65</v>
      </c>
      <c r="D88" s="227">
        <v>31067.86</v>
      </c>
      <c r="E88" s="227">
        <v>41708</v>
      </c>
      <c r="F88" s="227">
        <v>25566.34</v>
      </c>
      <c r="G88" s="227">
        <v>22497.39</v>
      </c>
      <c r="H88" s="227">
        <v>23397</v>
      </c>
      <c r="I88" s="227">
        <v>17494</v>
      </c>
      <c r="J88" s="227">
        <v>12080</v>
      </c>
      <c r="K88" s="227">
        <v>11647.66</v>
      </c>
      <c r="L88" s="227">
        <v>11654</v>
      </c>
      <c r="M88" s="227">
        <v>12359</v>
      </c>
      <c r="N88" s="227">
        <v>18373</v>
      </c>
      <c r="O88" s="227">
        <v>18373</v>
      </c>
      <c r="P88" s="227">
        <v>11019.87</v>
      </c>
      <c r="Q88" s="227">
        <v>10307</v>
      </c>
      <c r="R88" s="227">
        <v>9242</v>
      </c>
      <c r="S88" s="227">
        <v>9545</v>
      </c>
      <c r="T88" s="227">
        <v>0</v>
      </c>
      <c r="U88" s="227">
        <v>0</v>
      </c>
      <c r="V88" s="227">
        <v>0</v>
      </c>
      <c r="W88" s="227">
        <v>0</v>
      </c>
      <c r="X88" s="227">
        <v>0</v>
      </c>
      <c r="Y88" s="227">
        <v>0</v>
      </c>
      <c r="Z88" s="227">
        <v>0</v>
      </c>
      <c r="AA88" s="227">
        <v>0</v>
      </c>
      <c r="AB88" s="227">
        <v>0</v>
      </c>
      <c r="AC88" s="227">
        <v>0</v>
      </c>
      <c r="AD88" s="227">
        <v>0</v>
      </c>
      <c r="AE88" s="227">
        <v>0</v>
      </c>
      <c r="AF88" s="227">
        <v>0</v>
      </c>
      <c r="AG88" s="227">
        <v>0</v>
      </c>
      <c r="AH88" s="227">
        <v>0</v>
      </c>
      <c r="AI88" s="227">
        <v>0</v>
      </c>
      <c r="AJ88" s="227">
        <v>0</v>
      </c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</row>
    <row r="89" spans="1:54">
      <c r="A89" s="227" t="s">
        <v>1008</v>
      </c>
      <c r="B89" s="227">
        <v>1719534.62</v>
      </c>
      <c r="C89" s="227">
        <v>1339563.4099999999</v>
      </c>
      <c r="D89" s="227">
        <v>1998668.11</v>
      </c>
      <c r="E89" s="227">
        <v>2042556</v>
      </c>
      <c r="F89" s="227">
        <v>1893460.82</v>
      </c>
      <c r="G89" s="227">
        <v>1622182.9</v>
      </c>
      <c r="H89" s="227">
        <v>1642877</v>
      </c>
      <c r="I89" s="227">
        <v>1647357</v>
      </c>
      <c r="J89" s="227">
        <v>1649116</v>
      </c>
      <c r="K89" s="227">
        <v>1651320.14</v>
      </c>
      <c r="L89" s="227">
        <v>1841933</v>
      </c>
      <c r="M89" s="227">
        <v>2057499</v>
      </c>
      <c r="N89" s="227">
        <v>2077190</v>
      </c>
      <c r="O89" s="227">
        <v>2077190</v>
      </c>
      <c r="P89" s="227">
        <v>2072146.68</v>
      </c>
      <c r="Q89" s="227">
        <v>134363</v>
      </c>
      <c r="R89" s="227">
        <v>271412</v>
      </c>
      <c r="S89" s="227">
        <v>134910</v>
      </c>
      <c r="T89" s="227">
        <v>35458.949999999997</v>
      </c>
      <c r="U89" s="227">
        <v>25181</v>
      </c>
      <c r="V89" s="227">
        <v>24199</v>
      </c>
      <c r="W89" s="227">
        <v>23504</v>
      </c>
      <c r="X89" s="227">
        <v>24092.959999999999</v>
      </c>
      <c r="Y89" s="227">
        <v>28952</v>
      </c>
      <c r="Z89" s="227">
        <v>30107</v>
      </c>
      <c r="AA89" s="227">
        <v>29049</v>
      </c>
      <c r="AB89" s="227">
        <v>25867.95</v>
      </c>
      <c r="AC89" s="227">
        <v>24789</v>
      </c>
      <c r="AD89" s="227">
        <v>23711</v>
      </c>
      <c r="AE89" s="227">
        <v>22632</v>
      </c>
      <c r="AF89" s="227">
        <v>21553.69</v>
      </c>
      <c r="AG89" s="227">
        <v>17930.25</v>
      </c>
      <c r="AH89" s="227">
        <v>17232</v>
      </c>
      <c r="AI89" s="227">
        <v>16534</v>
      </c>
      <c r="AJ89" s="227">
        <v>15835.52</v>
      </c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</row>
    <row r="90" spans="1:54">
      <c r="A90" s="227" t="s">
        <v>1009</v>
      </c>
      <c r="B90" s="227">
        <v>4356580.38</v>
      </c>
      <c r="C90" s="227">
        <v>3999286.85</v>
      </c>
      <c r="D90" s="227">
        <v>5832249.6500000004</v>
      </c>
      <c r="E90" s="227">
        <v>6748181</v>
      </c>
      <c r="F90" s="227">
        <v>6602347.5</v>
      </c>
      <c r="G90" s="227">
        <v>6239957.5199999996</v>
      </c>
      <c r="H90" s="227">
        <v>4428541</v>
      </c>
      <c r="I90" s="227">
        <v>4035377</v>
      </c>
      <c r="J90" s="227">
        <v>3772719</v>
      </c>
      <c r="K90" s="227">
        <v>3699285.82</v>
      </c>
      <c r="L90" s="227">
        <v>3765407</v>
      </c>
      <c r="M90" s="227">
        <v>4584442</v>
      </c>
      <c r="N90" s="227">
        <v>4918349</v>
      </c>
      <c r="O90" s="227">
        <v>4918349</v>
      </c>
      <c r="P90" s="227">
        <v>4879672.88</v>
      </c>
      <c r="Q90" s="227">
        <v>2094523</v>
      </c>
      <c r="R90" s="227">
        <v>1682343</v>
      </c>
      <c r="S90" s="227">
        <v>1304492</v>
      </c>
      <c r="T90" s="227">
        <v>857170.07</v>
      </c>
      <c r="U90" s="227">
        <v>1166987</v>
      </c>
      <c r="V90" s="227">
        <v>1455405</v>
      </c>
      <c r="W90" s="227">
        <v>1478829</v>
      </c>
      <c r="X90" s="227">
        <v>1457400.82</v>
      </c>
      <c r="Y90" s="227">
        <v>1031816</v>
      </c>
      <c r="Z90" s="227">
        <v>1337153</v>
      </c>
      <c r="AA90" s="227">
        <v>960160</v>
      </c>
      <c r="AB90" s="227">
        <v>787581.89</v>
      </c>
      <c r="AC90" s="227">
        <v>905888</v>
      </c>
      <c r="AD90" s="227">
        <v>911096</v>
      </c>
      <c r="AE90" s="227">
        <v>864091</v>
      </c>
      <c r="AF90" s="227">
        <v>758399.99</v>
      </c>
      <c r="AG90" s="227">
        <v>633492.03</v>
      </c>
      <c r="AH90" s="227">
        <v>703757</v>
      </c>
      <c r="AI90" s="227">
        <v>1003039</v>
      </c>
      <c r="AJ90" s="227">
        <v>1020748.56</v>
      </c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</row>
    <row r="91" spans="1:54">
      <c r="A91" s="227" t="s">
        <v>1010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</row>
    <row r="92" spans="1:54">
      <c r="A92" s="227" t="s">
        <v>1011</v>
      </c>
      <c r="B92" s="227">
        <v>1079752.07</v>
      </c>
      <c r="C92" s="227">
        <v>1079752.07</v>
      </c>
      <c r="D92" s="227">
        <v>1079752.07</v>
      </c>
      <c r="E92" s="227">
        <v>1079752</v>
      </c>
      <c r="F92" s="227">
        <v>1121046.3799999999</v>
      </c>
      <c r="G92" s="227">
        <v>1121046.3799999999</v>
      </c>
      <c r="H92" s="227">
        <v>1121046</v>
      </c>
      <c r="I92" s="227">
        <v>1121046</v>
      </c>
      <c r="J92" s="227">
        <v>891991</v>
      </c>
      <c r="K92" s="227">
        <v>891990.52</v>
      </c>
      <c r="L92" s="227">
        <v>891991</v>
      </c>
      <c r="M92" s="227">
        <v>891991</v>
      </c>
      <c r="N92" s="227">
        <v>891991</v>
      </c>
      <c r="O92" s="227">
        <v>891991</v>
      </c>
      <c r="P92" s="227">
        <v>891990.52</v>
      </c>
      <c r="Q92" s="227">
        <v>891991</v>
      </c>
      <c r="R92" s="227">
        <v>857993</v>
      </c>
      <c r="S92" s="227">
        <v>857993</v>
      </c>
      <c r="T92" s="227">
        <v>857993.25</v>
      </c>
      <c r="U92" s="227">
        <v>857993</v>
      </c>
      <c r="V92" s="227">
        <v>857993</v>
      </c>
      <c r="W92" s="227">
        <v>857993</v>
      </c>
      <c r="X92" s="227">
        <v>857993.25</v>
      </c>
      <c r="Y92" s="227">
        <v>428997</v>
      </c>
      <c r="Z92" s="227">
        <v>428997</v>
      </c>
      <c r="AA92" s="227">
        <v>343199</v>
      </c>
      <c r="AB92" s="227">
        <v>343198.88</v>
      </c>
      <c r="AC92" s="227">
        <v>343199</v>
      </c>
      <c r="AD92" s="227">
        <v>330000</v>
      </c>
      <c r="AE92" s="227">
        <v>400000</v>
      </c>
      <c r="AF92" s="227">
        <v>400000</v>
      </c>
      <c r="AG92" s="227">
        <v>400000</v>
      </c>
      <c r="AH92" s="227">
        <v>400000</v>
      </c>
      <c r="AI92" s="227">
        <v>400000</v>
      </c>
      <c r="AJ92" s="227">
        <v>100000</v>
      </c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</row>
    <row r="93" spans="1:54">
      <c r="A93" s="227" t="s">
        <v>1012</v>
      </c>
      <c r="B93" s="227">
        <v>1079752.07</v>
      </c>
      <c r="C93" s="227">
        <v>1079752.07</v>
      </c>
      <c r="D93" s="227">
        <v>1079752.07</v>
      </c>
      <c r="E93" s="227">
        <v>1079752</v>
      </c>
      <c r="F93" s="227">
        <v>1121046.3799999999</v>
      </c>
      <c r="G93" s="227">
        <v>1121046.3799999999</v>
      </c>
      <c r="H93" s="227">
        <v>1121046</v>
      </c>
      <c r="I93" s="227">
        <v>1121046</v>
      </c>
      <c r="J93" s="227">
        <v>891991</v>
      </c>
      <c r="K93" s="227">
        <v>891990.52</v>
      </c>
      <c r="L93" s="227">
        <v>891991</v>
      </c>
      <c r="M93" s="227">
        <v>891991</v>
      </c>
      <c r="N93" s="227">
        <v>891991</v>
      </c>
      <c r="O93" s="227">
        <v>891991</v>
      </c>
      <c r="P93" s="227">
        <v>891990.52</v>
      </c>
      <c r="Q93" s="227">
        <v>891991</v>
      </c>
      <c r="R93" s="227">
        <v>857993</v>
      </c>
      <c r="S93" s="227">
        <v>857993</v>
      </c>
      <c r="T93" s="227">
        <v>857993.25</v>
      </c>
      <c r="U93" s="227">
        <v>857993</v>
      </c>
      <c r="V93" s="227">
        <v>857993</v>
      </c>
      <c r="W93" s="227">
        <v>857993</v>
      </c>
      <c r="X93" s="227">
        <v>857993.25</v>
      </c>
      <c r="Y93" s="227">
        <v>428997</v>
      </c>
      <c r="Z93" s="227">
        <v>428997</v>
      </c>
      <c r="AA93" s="227">
        <v>343199</v>
      </c>
      <c r="AB93" s="227">
        <v>343198.88</v>
      </c>
      <c r="AC93" s="227">
        <v>343199</v>
      </c>
      <c r="AD93" s="227">
        <v>330000</v>
      </c>
      <c r="AE93" s="227">
        <v>400000</v>
      </c>
      <c r="AF93" s="227">
        <v>400000</v>
      </c>
      <c r="AG93" s="227">
        <v>400000</v>
      </c>
      <c r="AH93" s="227">
        <v>400000</v>
      </c>
      <c r="AI93" s="227">
        <v>400000</v>
      </c>
      <c r="AJ93" s="227">
        <v>100000</v>
      </c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</row>
    <row r="94" spans="1:54">
      <c r="A94" s="227" t="s">
        <v>1013</v>
      </c>
      <c r="B94" s="227">
        <v>861116.57</v>
      </c>
      <c r="C94" s="227">
        <v>861116.57</v>
      </c>
      <c r="D94" s="227">
        <v>861116.57</v>
      </c>
      <c r="E94" s="227">
        <v>856117</v>
      </c>
      <c r="F94" s="227">
        <v>856116.57</v>
      </c>
      <c r="G94" s="227">
        <v>855668.01</v>
      </c>
      <c r="H94" s="227">
        <v>855668</v>
      </c>
      <c r="I94" s="227">
        <v>855668</v>
      </c>
      <c r="J94" s="227">
        <v>721367</v>
      </c>
      <c r="K94" s="227">
        <v>720433.29</v>
      </c>
      <c r="L94" s="227">
        <v>720433</v>
      </c>
      <c r="M94" s="227">
        <v>686433</v>
      </c>
      <c r="N94" s="227">
        <v>686433</v>
      </c>
      <c r="O94" s="227">
        <v>686433</v>
      </c>
      <c r="P94" s="227">
        <v>686433.29</v>
      </c>
      <c r="Q94" s="227">
        <v>686433</v>
      </c>
      <c r="R94" s="227">
        <v>686433</v>
      </c>
      <c r="S94" s="227">
        <v>686432</v>
      </c>
      <c r="T94" s="227">
        <v>686432.19</v>
      </c>
      <c r="U94" s="227">
        <v>686432</v>
      </c>
      <c r="V94" s="227">
        <v>686432</v>
      </c>
      <c r="W94" s="227">
        <v>686432</v>
      </c>
      <c r="X94" s="227">
        <v>686397.85</v>
      </c>
      <c r="Y94" s="227">
        <v>343200</v>
      </c>
      <c r="Z94" s="227">
        <v>343197</v>
      </c>
      <c r="AA94" s="227">
        <v>343197</v>
      </c>
      <c r="AB94" s="227">
        <v>343197.36</v>
      </c>
      <c r="AC94" s="227">
        <v>343197</v>
      </c>
      <c r="AD94" s="227">
        <v>329999</v>
      </c>
      <c r="AE94" s="227">
        <v>300000</v>
      </c>
      <c r="AF94" s="227">
        <v>300000</v>
      </c>
      <c r="AG94" s="227">
        <v>300000</v>
      </c>
      <c r="AH94" s="227">
        <v>274000</v>
      </c>
      <c r="AI94" s="227">
        <v>274000</v>
      </c>
      <c r="AJ94" s="227">
        <v>100000</v>
      </c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</row>
    <row r="95" spans="1:54">
      <c r="A95" s="227" t="s">
        <v>1014</v>
      </c>
      <c r="B95" s="227">
        <v>861116.57</v>
      </c>
      <c r="C95" s="227">
        <v>861116.57</v>
      </c>
      <c r="D95" s="227">
        <v>861116.57</v>
      </c>
      <c r="E95" s="227">
        <v>856117</v>
      </c>
      <c r="F95" s="227">
        <v>856116.57</v>
      </c>
      <c r="G95" s="227">
        <v>855668.01</v>
      </c>
      <c r="H95" s="227">
        <v>855668</v>
      </c>
      <c r="I95" s="227">
        <v>855668</v>
      </c>
      <c r="J95" s="227">
        <v>721367</v>
      </c>
      <c r="K95" s="227">
        <v>720433.29</v>
      </c>
      <c r="L95" s="227">
        <v>720433</v>
      </c>
      <c r="M95" s="227">
        <v>686433</v>
      </c>
      <c r="N95" s="227">
        <v>686433</v>
      </c>
      <c r="O95" s="227">
        <v>686433</v>
      </c>
      <c r="P95" s="227">
        <v>686433.29</v>
      </c>
      <c r="Q95" s="227">
        <v>686433</v>
      </c>
      <c r="R95" s="227">
        <v>686433</v>
      </c>
      <c r="S95" s="227">
        <v>686432</v>
      </c>
      <c r="T95" s="227">
        <v>686432.19</v>
      </c>
      <c r="U95" s="227">
        <v>686432</v>
      </c>
      <c r="V95" s="227">
        <v>686432</v>
      </c>
      <c r="W95" s="227">
        <v>686432</v>
      </c>
      <c r="X95" s="227">
        <v>686397.85</v>
      </c>
      <c r="Y95" s="227">
        <v>343200</v>
      </c>
      <c r="Z95" s="227">
        <v>343197</v>
      </c>
      <c r="AA95" s="227">
        <v>343197</v>
      </c>
      <c r="AB95" s="227">
        <v>343197.36</v>
      </c>
      <c r="AC95" s="227">
        <v>343197</v>
      </c>
      <c r="AD95" s="227">
        <v>329999</v>
      </c>
      <c r="AE95" s="227">
        <v>300000</v>
      </c>
      <c r="AF95" s="227">
        <v>300000</v>
      </c>
      <c r="AG95" s="227">
        <v>300000</v>
      </c>
      <c r="AH95" s="227">
        <v>274000</v>
      </c>
      <c r="AI95" s="227">
        <v>274000</v>
      </c>
      <c r="AJ95" s="227">
        <v>100000</v>
      </c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</row>
    <row r="96" spans="1:54">
      <c r="A96" s="227" t="s">
        <v>1015</v>
      </c>
      <c r="B96" s="227">
        <v>12730144.77</v>
      </c>
      <c r="C96" s="227">
        <v>12730144.77</v>
      </c>
      <c r="D96" s="227">
        <v>12730144.76</v>
      </c>
      <c r="E96" s="227">
        <v>12235145</v>
      </c>
      <c r="F96" s="227">
        <v>12235144.76</v>
      </c>
      <c r="G96" s="227">
        <v>12193069.75</v>
      </c>
      <c r="H96" s="227">
        <v>12193070</v>
      </c>
      <c r="I96" s="227">
        <v>12193070</v>
      </c>
      <c r="J96" s="227">
        <v>2908031</v>
      </c>
      <c r="K96" s="227">
        <v>2843637.32</v>
      </c>
      <c r="L96" s="227">
        <v>2843637</v>
      </c>
      <c r="M96" s="227">
        <v>865389</v>
      </c>
      <c r="N96" s="227">
        <v>865389</v>
      </c>
      <c r="O96" s="227">
        <v>865389</v>
      </c>
      <c r="P96" s="227">
        <v>865388.84</v>
      </c>
      <c r="Q96" s="227">
        <v>865389</v>
      </c>
      <c r="R96" s="227">
        <v>865389</v>
      </c>
      <c r="S96" s="227">
        <v>865313</v>
      </c>
      <c r="T96" s="227">
        <v>865312.59</v>
      </c>
      <c r="U96" s="227">
        <v>865312</v>
      </c>
      <c r="V96" s="227">
        <v>865312</v>
      </c>
      <c r="W96" s="227">
        <v>865311</v>
      </c>
      <c r="X96" s="227">
        <v>862943.12</v>
      </c>
      <c r="Y96" s="227">
        <v>862944</v>
      </c>
      <c r="Z96" s="227">
        <v>862537</v>
      </c>
      <c r="AA96" s="227">
        <v>862537</v>
      </c>
      <c r="AB96" s="227">
        <v>862536.54</v>
      </c>
      <c r="AC96" s="227">
        <v>862536</v>
      </c>
      <c r="AD96" s="227">
        <v>862536</v>
      </c>
      <c r="AE96" s="227">
        <v>856125</v>
      </c>
      <c r="AF96" s="227">
        <v>856125.38</v>
      </c>
      <c r="AG96" s="227">
        <v>856125.38</v>
      </c>
      <c r="AH96" s="227">
        <v>0</v>
      </c>
      <c r="AI96" s="227">
        <v>0</v>
      </c>
      <c r="AJ96" s="227">
        <v>0</v>
      </c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</row>
    <row r="97" spans="1:54">
      <c r="A97" s="227" t="s">
        <v>1016</v>
      </c>
      <c r="B97" s="227">
        <v>12730144.77</v>
      </c>
      <c r="C97" s="227">
        <v>12730144.77</v>
      </c>
      <c r="D97" s="227">
        <v>12730144.76</v>
      </c>
      <c r="E97" s="227">
        <v>12235145</v>
      </c>
      <c r="F97" s="227">
        <v>12235144.76</v>
      </c>
      <c r="G97" s="227">
        <v>12193069.75</v>
      </c>
      <c r="H97" s="227">
        <v>12193070</v>
      </c>
      <c r="I97" s="227">
        <v>12193070</v>
      </c>
      <c r="J97" s="227">
        <v>2908031</v>
      </c>
      <c r="K97" s="227">
        <v>2843637.32</v>
      </c>
      <c r="L97" s="227">
        <v>2843637</v>
      </c>
      <c r="M97" s="227">
        <v>865389</v>
      </c>
      <c r="N97" s="227">
        <v>865389</v>
      </c>
      <c r="O97" s="227">
        <v>865389</v>
      </c>
      <c r="P97" s="227">
        <v>865388.84</v>
      </c>
      <c r="Q97" s="227">
        <v>865389</v>
      </c>
      <c r="R97" s="227">
        <v>865389</v>
      </c>
      <c r="S97" s="227">
        <v>865313</v>
      </c>
      <c r="T97" s="227">
        <v>865312.59</v>
      </c>
      <c r="U97" s="227">
        <v>865312</v>
      </c>
      <c r="V97" s="227">
        <v>865312</v>
      </c>
      <c r="W97" s="227">
        <v>865311</v>
      </c>
      <c r="X97" s="227">
        <v>862943.12</v>
      </c>
      <c r="Y97" s="227">
        <v>862944</v>
      </c>
      <c r="Z97" s="227">
        <v>862537</v>
      </c>
      <c r="AA97" s="227">
        <v>862537</v>
      </c>
      <c r="AB97" s="227">
        <v>862536.54</v>
      </c>
      <c r="AC97" s="227">
        <v>862536</v>
      </c>
      <c r="AD97" s="227">
        <v>862536</v>
      </c>
      <c r="AE97" s="227">
        <v>856125</v>
      </c>
      <c r="AF97" s="227">
        <v>856125.38</v>
      </c>
      <c r="AG97" s="227">
        <v>856125.38</v>
      </c>
      <c r="AH97" s="227">
        <v>0</v>
      </c>
      <c r="AI97" s="227">
        <v>0</v>
      </c>
      <c r="AJ97" s="227">
        <v>0</v>
      </c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</row>
    <row r="98" spans="1:54">
      <c r="A98" s="227" t="s">
        <v>1017</v>
      </c>
      <c r="B98" s="227">
        <v>1880147.56</v>
      </c>
      <c r="C98" s="227">
        <v>2039203.92</v>
      </c>
      <c r="D98" s="227">
        <v>2172741.81</v>
      </c>
      <c r="E98" s="227">
        <v>1773036</v>
      </c>
      <c r="F98" s="227">
        <v>1878894.19</v>
      </c>
      <c r="G98" s="227">
        <v>1581414.11</v>
      </c>
      <c r="H98" s="227">
        <v>1653325</v>
      </c>
      <c r="I98" s="227">
        <v>1343927</v>
      </c>
      <c r="J98" s="227">
        <v>1528232</v>
      </c>
      <c r="K98" s="227">
        <v>1266906.53</v>
      </c>
      <c r="L98" s="227">
        <v>1245397</v>
      </c>
      <c r="M98" s="227">
        <v>1061025</v>
      </c>
      <c r="N98" s="227">
        <v>1030408</v>
      </c>
      <c r="O98" s="227">
        <v>1030408</v>
      </c>
      <c r="P98" s="227">
        <v>856738.09</v>
      </c>
      <c r="Q98" s="227">
        <v>905661</v>
      </c>
      <c r="R98" s="227">
        <v>781395</v>
      </c>
      <c r="S98" s="227">
        <v>995711</v>
      </c>
      <c r="T98" s="227">
        <v>682445.22</v>
      </c>
      <c r="U98" s="227">
        <v>828147</v>
      </c>
      <c r="V98" s="227">
        <v>596082</v>
      </c>
      <c r="W98" s="227">
        <v>508510</v>
      </c>
      <c r="X98" s="227">
        <v>278475.09000000003</v>
      </c>
      <c r="Y98" s="227">
        <v>1125241</v>
      </c>
      <c r="Z98" s="227">
        <v>824401</v>
      </c>
      <c r="AA98" s="227">
        <v>1006141</v>
      </c>
      <c r="AB98" s="227">
        <v>748861.25</v>
      </c>
      <c r="AC98" s="227">
        <v>518891</v>
      </c>
      <c r="AD98" s="227">
        <v>808743</v>
      </c>
      <c r="AE98" s="227">
        <v>937354</v>
      </c>
      <c r="AF98" s="227">
        <v>623247.77</v>
      </c>
      <c r="AG98" s="227">
        <v>401212.61</v>
      </c>
      <c r="AH98" s="227">
        <v>490426</v>
      </c>
      <c r="AI98" s="227">
        <v>237327</v>
      </c>
      <c r="AJ98" s="227">
        <v>157437.24</v>
      </c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</row>
    <row r="99" spans="1:54">
      <c r="A99" s="227" t="s">
        <v>1018</v>
      </c>
      <c r="B99" s="227">
        <v>112104.64</v>
      </c>
      <c r="C99" s="227">
        <v>112104.64</v>
      </c>
      <c r="D99" s="227">
        <v>112104.64</v>
      </c>
      <c r="E99" s="227">
        <v>112105</v>
      </c>
      <c r="F99" s="227">
        <v>112104.64</v>
      </c>
      <c r="G99" s="227">
        <v>112104.64</v>
      </c>
      <c r="H99" s="227">
        <v>89199</v>
      </c>
      <c r="I99" s="227">
        <v>89199</v>
      </c>
      <c r="J99" s="227">
        <v>89199</v>
      </c>
      <c r="K99" s="227">
        <v>89199.05</v>
      </c>
      <c r="L99" s="227">
        <v>89199</v>
      </c>
      <c r="M99" s="227">
        <v>89199</v>
      </c>
      <c r="N99" s="227">
        <v>89199</v>
      </c>
      <c r="O99" s="227">
        <v>89199</v>
      </c>
      <c r="P99" s="227">
        <v>89199.05</v>
      </c>
      <c r="Q99" s="227">
        <v>85799</v>
      </c>
      <c r="R99" s="227">
        <v>85799</v>
      </c>
      <c r="S99" s="227">
        <v>85799</v>
      </c>
      <c r="T99" s="227">
        <v>85799.33</v>
      </c>
      <c r="U99" s="227">
        <v>85039</v>
      </c>
      <c r="V99" s="227">
        <v>85039</v>
      </c>
      <c r="W99" s="227">
        <v>85039</v>
      </c>
      <c r="X99" s="227">
        <v>85038.97</v>
      </c>
      <c r="Y99" s="227">
        <v>40000</v>
      </c>
      <c r="Z99" s="227">
        <v>40000</v>
      </c>
      <c r="AA99" s="227">
        <v>40000</v>
      </c>
      <c r="AB99" s="227">
        <v>40000</v>
      </c>
      <c r="AC99" s="227">
        <v>40000</v>
      </c>
      <c r="AD99" s="227">
        <v>40000</v>
      </c>
      <c r="AE99" s="227">
        <v>40000</v>
      </c>
      <c r="AF99" s="227">
        <v>40000</v>
      </c>
      <c r="AG99" s="227">
        <v>40000</v>
      </c>
      <c r="AH99" s="227">
        <v>21606</v>
      </c>
      <c r="AI99" s="227">
        <v>21606</v>
      </c>
      <c r="AJ99" s="227">
        <v>10000</v>
      </c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</row>
    <row r="100" spans="1:54">
      <c r="A100" s="227" t="s">
        <v>1019</v>
      </c>
      <c r="B100" s="227">
        <v>112104.64</v>
      </c>
      <c r="C100" s="227">
        <v>112104.64</v>
      </c>
      <c r="D100" s="227">
        <v>112104.64</v>
      </c>
      <c r="E100" s="227">
        <v>112105</v>
      </c>
      <c r="F100" s="227">
        <v>112104.64</v>
      </c>
      <c r="G100" s="227">
        <v>112104.64</v>
      </c>
      <c r="H100" s="227">
        <v>89199</v>
      </c>
      <c r="I100" s="227">
        <v>89199</v>
      </c>
      <c r="J100" s="227">
        <v>89199</v>
      </c>
      <c r="K100" s="227">
        <v>89199.05</v>
      </c>
      <c r="L100" s="227">
        <v>89199</v>
      </c>
      <c r="M100" s="227">
        <v>89199</v>
      </c>
      <c r="N100" s="227">
        <v>89199</v>
      </c>
      <c r="O100" s="227">
        <v>89199</v>
      </c>
      <c r="P100" s="227">
        <v>89199.05</v>
      </c>
      <c r="Q100" s="227">
        <v>85799</v>
      </c>
      <c r="R100" s="227">
        <v>85799</v>
      </c>
      <c r="S100" s="227">
        <v>85799</v>
      </c>
      <c r="T100" s="227">
        <v>85799.33</v>
      </c>
      <c r="U100" s="227">
        <v>85039</v>
      </c>
      <c r="V100" s="227">
        <v>85039</v>
      </c>
      <c r="W100" s="227">
        <v>85039</v>
      </c>
      <c r="X100" s="227">
        <v>85038.97</v>
      </c>
      <c r="Y100" s="227">
        <v>40000</v>
      </c>
      <c r="Z100" s="227">
        <v>40000</v>
      </c>
      <c r="AA100" s="227">
        <v>40000</v>
      </c>
      <c r="AB100" s="227">
        <v>40000</v>
      </c>
      <c r="AC100" s="227">
        <v>40000</v>
      </c>
      <c r="AD100" s="227">
        <v>40000</v>
      </c>
      <c r="AE100" s="227">
        <v>40000</v>
      </c>
      <c r="AF100" s="227">
        <v>40000</v>
      </c>
      <c r="AG100" s="227">
        <v>40000</v>
      </c>
      <c r="AH100" s="227">
        <v>21606</v>
      </c>
      <c r="AI100" s="227">
        <v>21606</v>
      </c>
      <c r="AJ100" s="227">
        <v>10000</v>
      </c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</row>
    <row r="101" spans="1:54">
      <c r="A101" s="227" t="s">
        <v>1020</v>
      </c>
      <c r="B101" s="227">
        <v>1768042.92</v>
      </c>
      <c r="C101" s="227">
        <v>1927099.28</v>
      </c>
      <c r="D101" s="227">
        <v>2060637.17</v>
      </c>
      <c r="E101" s="227">
        <v>1660931</v>
      </c>
      <c r="F101" s="227">
        <v>1766789.55</v>
      </c>
      <c r="G101" s="227">
        <v>1469309.47</v>
      </c>
      <c r="H101" s="227">
        <v>1564126</v>
      </c>
      <c r="I101" s="227">
        <v>1254728</v>
      </c>
      <c r="J101" s="227">
        <v>1439033</v>
      </c>
      <c r="K101" s="227">
        <v>1177707.48</v>
      </c>
      <c r="L101" s="227">
        <v>1156198</v>
      </c>
      <c r="M101" s="227">
        <v>971826</v>
      </c>
      <c r="N101" s="227">
        <v>941209</v>
      </c>
      <c r="O101" s="227">
        <v>941209</v>
      </c>
      <c r="P101" s="227">
        <v>767539.04</v>
      </c>
      <c r="Q101" s="227">
        <v>819862</v>
      </c>
      <c r="R101" s="227">
        <v>695596</v>
      </c>
      <c r="S101" s="227">
        <v>909912</v>
      </c>
      <c r="T101" s="227">
        <v>596645.89</v>
      </c>
      <c r="U101" s="227">
        <v>743108</v>
      </c>
      <c r="V101" s="227">
        <v>511043</v>
      </c>
      <c r="W101" s="227">
        <v>423471</v>
      </c>
      <c r="X101" s="227">
        <v>193436.12</v>
      </c>
      <c r="Y101" s="227">
        <v>1085241</v>
      </c>
      <c r="Z101" s="227">
        <v>784401</v>
      </c>
      <c r="AA101" s="227">
        <v>966141</v>
      </c>
      <c r="AB101" s="227">
        <v>708861.25</v>
      </c>
      <c r="AC101" s="227">
        <v>478891</v>
      </c>
      <c r="AD101" s="227">
        <v>768743</v>
      </c>
      <c r="AE101" s="227">
        <v>897354</v>
      </c>
      <c r="AF101" s="227">
        <v>583247.77</v>
      </c>
      <c r="AG101" s="227">
        <v>361212.61</v>
      </c>
      <c r="AH101" s="227">
        <v>468820</v>
      </c>
      <c r="AI101" s="227">
        <v>215721</v>
      </c>
      <c r="AJ101" s="227">
        <v>147437.24</v>
      </c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</row>
    <row r="102" spans="1:54">
      <c r="A102" s="227" t="s">
        <v>1021</v>
      </c>
      <c r="B102" s="227">
        <v>-933628.04</v>
      </c>
      <c r="C102" s="227">
        <v>-2846570.09</v>
      </c>
      <c r="D102" s="227">
        <v>-306013.06</v>
      </c>
      <c r="E102" s="227">
        <v>803845</v>
      </c>
      <c r="F102" s="227">
        <v>-93956.11</v>
      </c>
      <c r="G102" s="227">
        <v>-933878.76</v>
      </c>
      <c r="H102" s="227">
        <v>-845527</v>
      </c>
      <c r="I102" s="227">
        <v>-587481</v>
      </c>
      <c r="J102" s="227">
        <v>6597685</v>
      </c>
      <c r="K102" s="227">
        <v>-405180.74</v>
      </c>
      <c r="L102" s="227">
        <v>-464369</v>
      </c>
      <c r="M102" s="227">
        <v>-473042</v>
      </c>
      <c r="N102" s="227">
        <v>-552492</v>
      </c>
      <c r="O102" s="227">
        <v>-552492</v>
      </c>
      <c r="P102" s="227">
        <v>-552438.38</v>
      </c>
      <c r="Q102" s="227">
        <v>118481</v>
      </c>
      <c r="R102" s="227">
        <v>8262</v>
      </c>
      <c r="S102" s="227">
        <v>8282</v>
      </c>
      <c r="T102" s="227">
        <v>7989.46</v>
      </c>
      <c r="U102" s="227">
        <v>7989</v>
      </c>
      <c r="V102" s="227">
        <v>7989</v>
      </c>
      <c r="W102" s="227">
        <v>8580</v>
      </c>
      <c r="X102" s="227">
        <v>1235.78</v>
      </c>
      <c r="Y102" s="227">
        <v>-1127</v>
      </c>
      <c r="Z102" s="227">
        <v>-758</v>
      </c>
      <c r="AA102" s="227">
        <v>-1190</v>
      </c>
      <c r="AB102" s="227">
        <v>-1326.05</v>
      </c>
      <c r="AC102" s="227">
        <v>35909</v>
      </c>
      <c r="AD102" s="227">
        <v>35726</v>
      </c>
      <c r="AE102" s="227">
        <v>35661</v>
      </c>
      <c r="AF102" s="227">
        <v>35228.92</v>
      </c>
      <c r="AG102" s="227">
        <v>35794.58</v>
      </c>
      <c r="AH102" s="227">
        <v>35711</v>
      </c>
      <c r="AI102" s="227">
        <v>36060</v>
      </c>
      <c r="AJ102" s="227">
        <v>35706.61</v>
      </c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</row>
    <row r="103" spans="1:54">
      <c r="A103" s="227" t="s">
        <v>1022</v>
      </c>
      <c r="B103" s="227">
        <v>-919793.79</v>
      </c>
      <c r="C103" s="227">
        <v>-822675.08</v>
      </c>
      <c r="D103" s="227">
        <v>-286237.18</v>
      </c>
      <c r="E103" s="227">
        <v>-421139</v>
      </c>
      <c r="F103" s="227">
        <v>-76938.350000000006</v>
      </c>
      <c r="G103" s="227">
        <v>-887497.41</v>
      </c>
      <c r="H103" s="227">
        <v>-834158</v>
      </c>
      <c r="I103" s="227">
        <v>-581388</v>
      </c>
      <c r="J103" s="227">
        <v>6599006</v>
      </c>
      <c r="K103" s="227">
        <v>-468792.55</v>
      </c>
      <c r="L103" s="227">
        <v>-462996</v>
      </c>
      <c r="M103" s="227">
        <v>-472853</v>
      </c>
      <c r="N103" s="227">
        <v>-552758</v>
      </c>
      <c r="O103" s="227">
        <v>-552758</v>
      </c>
      <c r="P103" s="227">
        <v>-552758.34</v>
      </c>
      <c r="Q103" s="227">
        <v>118212</v>
      </c>
      <c r="R103" s="227">
        <v>7989</v>
      </c>
      <c r="S103" s="227">
        <v>7989</v>
      </c>
      <c r="T103" s="227">
        <v>7989.46</v>
      </c>
      <c r="U103" s="227">
        <v>7989</v>
      </c>
      <c r="V103" s="227">
        <v>7989</v>
      </c>
      <c r="W103" s="227">
        <v>7989</v>
      </c>
      <c r="X103" s="227">
        <v>-1632.3</v>
      </c>
      <c r="Y103" s="227">
        <v>-1632</v>
      </c>
      <c r="Z103" s="227">
        <v>-1632</v>
      </c>
      <c r="AA103" s="227">
        <v>-1632</v>
      </c>
      <c r="AB103" s="227">
        <v>-1632.3</v>
      </c>
      <c r="AC103" s="227">
        <v>35510</v>
      </c>
      <c r="AD103" s="227">
        <v>35510</v>
      </c>
      <c r="AE103" s="227">
        <v>35510</v>
      </c>
      <c r="AF103" s="227">
        <v>35509.57</v>
      </c>
      <c r="AG103" s="227">
        <v>35509.57</v>
      </c>
      <c r="AH103" s="227">
        <v>0</v>
      </c>
      <c r="AI103" s="227">
        <v>0</v>
      </c>
      <c r="AJ103" s="227">
        <v>0</v>
      </c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</row>
    <row r="104" spans="1:54">
      <c r="A104" s="227" t="s">
        <v>1023</v>
      </c>
      <c r="B104" s="227">
        <v>-663671.94999999995</v>
      </c>
      <c r="C104" s="227">
        <v>-663671.94999999995</v>
      </c>
      <c r="D104" s="227">
        <v>-663671.94999999995</v>
      </c>
      <c r="E104" s="227">
        <v>-663672</v>
      </c>
      <c r="F104" s="227">
        <v>-663671.94999999995</v>
      </c>
      <c r="G104" s="227">
        <v>-663671.94999999995</v>
      </c>
      <c r="H104" s="227">
        <v>-663672</v>
      </c>
      <c r="I104" s="227">
        <v>-663672</v>
      </c>
      <c r="J104" s="227">
        <v>-663672</v>
      </c>
      <c r="K104" s="227">
        <v>-663671.94999999995</v>
      </c>
      <c r="L104" s="227">
        <v>-663672</v>
      </c>
      <c r="M104" s="227">
        <v>-663672</v>
      </c>
      <c r="N104" s="227">
        <v>-663672</v>
      </c>
      <c r="O104" s="227">
        <v>-663672</v>
      </c>
      <c r="P104" s="227">
        <v>-663671.94999999995</v>
      </c>
      <c r="Q104" s="227">
        <v>7989</v>
      </c>
      <c r="R104" s="227">
        <v>7989</v>
      </c>
      <c r="S104" s="227">
        <v>7989</v>
      </c>
      <c r="T104" s="227">
        <v>7989.46</v>
      </c>
      <c r="U104" s="227">
        <v>7989</v>
      </c>
      <c r="V104" s="227">
        <v>7989</v>
      </c>
      <c r="W104" s="227">
        <v>7989</v>
      </c>
      <c r="X104" s="227">
        <v>-1632.3</v>
      </c>
      <c r="Y104" s="227">
        <v>-1632</v>
      </c>
      <c r="Z104" s="227">
        <v>-1632</v>
      </c>
      <c r="AA104" s="227">
        <v>-1632</v>
      </c>
      <c r="AB104" s="227">
        <v>-1632.3</v>
      </c>
      <c r="AC104" s="227">
        <v>35510</v>
      </c>
      <c r="AD104" s="227">
        <v>35510</v>
      </c>
      <c r="AE104" s="227">
        <v>35510</v>
      </c>
      <c r="AF104" s="227">
        <v>35509.57</v>
      </c>
      <c r="AG104" s="227">
        <v>35509.57</v>
      </c>
      <c r="AH104" s="227">
        <v>0</v>
      </c>
      <c r="AI104" s="227">
        <v>0</v>
      </c>
      <c r="AJ104" s="227">
        <v>0</v>
      </c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</row>
    <row r="105" spans="1:54">
      <c r="A105" s="227" t="s">
        <v>1024</v>
      </c>
      <c r="B105" s="227">
        <v>-256121.84</v>
      </c>
      <c r="C105" s="227">
        <v>-159003.13</v>
      </c>
      <c r="D105" s="227">
        <v>377434.77</v>
      </c>
      <c r="E105" s="227">
        <v>242533</v>
      </c>
      <c r="F105" s="227">
        <v>586733.6</v>
      </c>
      <c r="G105" s="227">
        <v>-223825.46</v>
      </c>
      <c r="H105" s="227">
        <v>-170486</v>
      </c>
      <c r="I105" s="227">
        <v>82284</v>
      </c>
      <c r="J105" s="227">
        <v>7262678</v>
      </c>
      <c r="K105" s="227">
        <v>194879.4</v>
      </c>
      <c r="L105" s="227">
        <v>200676</v>
      </c>
      <c r="M105" s="227">
        <v>190819</v>
      </c>
      <c r="N105" s="227">
        <v>110914</v>
      </c>
      <c r="O105" s="227">
        <v>110914</v>
      </c>
      <c r="P105" s="227">
        <v>110913.61</v>
      </c>
      <c r="Q105" s="227">
        <v>110223</v>
      </c>
      <c r="R105" s="227">
        <v>0</v>
      </c>
      <c r="S105" s="227">
        <v>0</v>
      </c>
      <c r="T105" s="227">
        <v>0</v>
      </c>
      <c r="U105" s="227">
        <v>0</v>
      </c>
      <c r="V105" s="227">
        <v>0</v>
      </c>
      <c r="W105" s="227">
        <v>0</v>
      </c>
      <c r="X105" s="227">
        <v>0</v>
      </c>
      <c r="Y105" s="227">
        <v>0</v>
      </c>
      <c r="Z105" s="227">
        <v>0</v>
      </c>
      <c r="AA105" s="227">
        <v>0</v>
      </c>
      <c r="AB105" s="227">
        <v>0</v>
      </c>
      <c r="AC105" s="227">
        <v>0</v>
      </c>
      <c r="AD105" s="227">
        <v>0</v>
      </c>
      <c r="AE105" s="227">
        <v>0</v>
      </c>
      <c r="AF105" s="227">
        <v>0</v>
      </c>
      <c r="AG105" s="227">
        <v>0</v>
      </c>
      <c r="AH105" s="227">
        <v>0</v>
      </c>
      <c r="AI105" s="227">
        <v>0</v>
      </c>
      <c r="AJ105" s="227">
        <v>0</v>
      </c>
      <c r="BA105" s="163"/>
    </row>
    <row r="106" spans="1:54">
      <c r="A106" s="227" t="s">
        <v>1293</v>
      </c>
      <c r="B106" s="227">
        <v>0</v>
      </c>
      <c r="C106" s="227">
        <v>0</v>
      </c>
      <c r="D106" s="227">
        <v>0</v>
      </c>
      <c r="E106" s="227">
        <v>0</v>
      </c>
      <c r="F106" s="227">
        <v>0</v>
      </c>
      <c r="G106" s="227">
        <v>0</v>
      </c>
      <c r="H106" s="227">
        <v>0</v>
      </c>
      <c r="I106" s="227">
        <v>0</v>
      </c>
      <c r="J106" s="227">
        <v>0</v>
      </c>
      <c r="K106" s="227">
        <v>65327.68</v>
      </c>
      <c r="L106" s="227">
        <v>0</v>
      </c>
      <c r="M106" s="227">
        <v>0</v>
      </c>
      <c r="N106" s="227">
        <v>0</v>
      </c>
      <c r="O106" s="227">
        <v>0</v>
      </c>
      <c r="P106" s="227">
        <v>0</v>
      </c>
      <c r="Q106" s="227">
        <v>0</v>
      </c>
      <c r="R106" s="227">
        <v>0</v>
      </c>
      <c r="S106" s="227">
        <v>77</v>
      </c>
      <c r="T106" s="227">
        <v>0</v>
      </c>
      <c r="U106" s="227">
        <v>0</v>
      </c>
      <c r="V106" s="227">
        <v>0</v>
      </c>
      <c r="W106" s="227">
        <v>1</v>
      </c>
      <c r="X106" s="227">
        <v>2402.41</v>
      </c>
      <c r="Y106" s="227">
        <v>0</v>
      </c>
      <c r="Z106" s="227">
        <v>410</v>
      </c>
      <c r="AA106" s="227">
        <v>0</v>
      </c>
      <c r="AB106" s="227">
        <v>0</v>
      </c>
      <c r="AC106" s="227">
        <v>0</v>
      </c>
      <c r="AD106" s="227">
        <v>0</v>
      </c>
      <c r="AE106" s="227">
        <v>0</v>
      </c>
      <c r="AF106" s="227">
        <v>0</v>
      </c>
      <c r="AG106" s="227">
        <v>0</v>
      </c>
      <c r="AH106" s="227">
        <v>0</v>
      </c>
      <c r="AI106" s="227">
        <v>0</v>
      </c>
      <c r="AJ106" s="227">
        <v>0</v>
      </c>
      <c r="BA106" s="163"/>
    </row>
    <row r="107" spans="1:54">
      <c r="A107" s="227" t="s">
        <v>1025</v>
      </c>
      <c r="B107" s="227">
        <v>-13834.25</v>
      </c>
      <c r="C107" s="227">
        <v>0</v>
      </c>
      <c r="D107" s="227">
        <v>-19775.88</v>
      </c>
      <c r="E107" s="227">
        <v>0</v>
      </c>
      <c r="F107" s="227">
        <v>-17017.759999999998</v>
      </c>
      <c r="G107" s="227">
        <v>0</v>
      </c>
      <c r="H107" s="227">
        <v>0</v>
      </c>
      <c r="I107" s="227">
        <v>0</v>
      </c>
      <c r="J107" s="227">
        <v>0</v>
      </c>
      <c r="K107" s="227">
        <v>0</v>
      </c>
      <c r="L107" s="227">
        <v>0</v>
      </c>
      <c r="M107" s="227">
        <v>0</v>
      </c>
      <c r="N107" s="227">
        <v>0</v>
      </c>
      <c r="O107" s="227">
        <v>0</v>
      </c>
      <c r="P107" s="227">
        <v>0</v>
      </c>
      <c r="Q107" s="227">
        <v>0</v>
      </c>
      <c r="R107" s="227">
        <v>0</v>
      </c>
      <c r="S107" s="227">
        <v>0</v>
      </c>
      <c r="T107" s="227">
        <v>0</v>
      </c>
      <c r="U107" s="227">
        <v>0</v>
      </c>
      <c r="V107" s="227">
        <v>0</v>
      </c>
      <c r="W107" s="227">
        <v>0</v>
      </c>
      <c r="X107" s="227">
        <v>0</v>
      </c>
      <c r="Y107" s="227">
        <v>0</v>
      </c>
      <c r="Z107" s="227">
        <v>0</v>
      </c>
      <c r="AA107" s="227">
        <v>0</v>
      </c>
      <c r="AB107" s="227">
        <v>0</v>
      </c>
      <c r="AC107" s="227">
        <v>0</v>
      </c>
      <c r="AD107" s="227">
        <v>0</v>
      </c>
      <c r="AE107" s="227">
        <v>0</v>
      </c>
      <c r="AF107" s="227">
        <v>-280.64999999999998</v>
      </c>
      <c r="AG107" s="227">
        <v>285.01</v>
      </c>
      <c r="AH107" s="227">
        <v>0</v>
      </c>
      <c r="AI107" s="227">
        <v>0</v>
      </c>
      <c r="AJ107" s="227">
        <v>0</v>
      </c>
      <c r="BA107" s="163"/>
    </row>
    <row r="108" spans="1:54">
      <c r="A108" s="227" t="s">
        <v>1026</v>
      </c>
      <c r="B108" s="227">
        <v>0</v>
      </c>
      <c r="C108" s="227">
        <v>-2023895.02</v>
      </c>
      <c r="D108" s="227">
        <v>0</v>
      </c>
      <c r="E108" s="227">
        <v>1224984</v>
      </c>
      <c r="F108" s="227">
        <v>0</v>
      </c>
      <c r="G108" s="227">
        <v>-46381.35</v>
      </c>
      <c r="H108" s="227">
        <v>-11369</v>
      </c>
      <c r="I108" s="227">
        <v>-6093</v>
      </c>
      <c r="J108" s="227">
        <v>-1321</v>
      </c>
      <c r="K108" s="227">
        <v>-1715.87</v>
      </c>
      <c r="L108" s="227">
        <v>-1373</v>
      </c>
      <c r="M108" s="227">
        <v>-189</v>
      </c>
      <c r="N108" s="227">
        <v>266</v>
      </c>
      <c r="O108" s="227">
        <v>266</v>
      </c>
      <c r="P108" s="227">
        <v>319.95999999999998</v>
      </c>
      <c r="Q108" s="227">
        <v>269</v>
      </c>
      <c r="R108" s="227">
        <v>273</v>
      </c>
      <c r="S108" s="227">
        <v>216</v>
      </c>
      <c r="T108" s="227">
        <v>0</v>
      </c>
      <c r="U108" s="227">
        <v>0</v>
      </c>
      <c r="V108" s="227">
        <v>0</v>
      </c>
      <c r="W108" s="227">
        <v>590</v>
      </c>
      <c r="X108" s="227">
        <v>465.67</v>
      </c>
      <c r="Y108" s="227">
        <v>505</v>
      </c>
      <c r="Z108" s="227">
        <v>464</v>
      </c>
      <c r="AA108" s="227">
        <v>442</v>
      </c>
      <c r="AB108" s="227">
        <v>306.24</v>
      </c>
      <c r="AC108" s="227">
        <v>399</v>
      </c>
      <c r="AD108" s="227">
        <v>216</v>
      </c>
      <c r="AE108" s="227">
        <v>151</v>
      </c>
      <c r="AF108" s="227">
        <v>0</v>
      </c>
      <c r="AG108" s="227">
        <v>0</v>
      </c>
      <c r="AH108" s="227">
        <v>0</v>
      </c>
      <c r="AI108" s="227">
        <v>0</v>
      </c>
      <c r="AJ108" s="227">
        <v>0</v>
      </c>
      <c r="BA108" s="163"/>
    </row>
    <row r="109" spans="1:54">
      <c r="A109" s="227" t="s">
        <v>1027</v>
      </c>
      <c r="B109" s="227">
        <v>14537780.859999999</v>
      </c>
      <c r="C109" s="227">
        <v>12783895.17</v>
      </c>
      <c r="D109" s="227">
        <v>15457990.08</v>
      </c>
      <c r="E109" s="227">
        <v>15668143</v>
      </c>
      <c r="F109" s="227">
        <v>14876199.41</v>
      </c>
      <c r="G109" s="227">
        <v>13696273.109999999</v>
      </c>
      <c r="H109" s="227">
        <v>13856536</v>
      </c>
      <c r="I109" s="227">
        <v>13805184</v>
      </c>
      <c r="J109" s="227">
        <v>11755315</v>
      </c>
      <c r="K109" s="227">
        <v>4425796.4000000004</v>
      </c>
      <c r="L109" s="227">
        <v>4345098</v>
      </c>
      <c r="M109" s="227">
        <v>2139805</v>
      </c>
      <c r="N109" s="227">
        <v>2029738</v>
      </c>
      <c r="O109" s="227">
        <v>2029738</v>
      </c>
      <c r="P109" s="227">
        <v>1856121.84</v>
      </c>
      <c r="Q109" s="227">
        <v>2575964</v>
      </c>
      <c r="R109" s="227">
        <v>2341479</v>
      </c>
      <c r="S109" s="227">
        <v>2555738</v>
      </c>
      <c r="T109" s="227">
        <v>2242179.4500000002</v>
      </c>
      <c r="U109" s="227">
        <v>2387880</v>
      </c>
      <c r="V109" s="227">
        <v>2155815</v>
      </c>
      <c r="W109" s="227">
        <v>2068833</v>
      </c>
      <c r="X109" s="227">
        <v>1829051.83</v>
      </c>
      <c r="Y109" s="227">
        <v>2330258</v>
      </c>
      <c r="Z109" s="227">
        <v>2029377</v>
      </c>
      <c r="AA109" s="227">
        <v>2210685</v>
      </c>
      <c r="AB109" s="227">
        <v>1953269.1</v>
      </c>
      <c r="AC109" s="227">
        <v>1760533</v>
      </c>
      <c r="AD109" s="227">
        <v>2037004</v>
      </c>
      <c r="AE109" s="227">
        <v>2129140</v>
      </c>
      <c r="AF109" s="227">
        <v>1814602.07</v>
      </c>
      <c r="AG109" s="227">
        <v>1593132.58</v>
      </c>
      <c r="AH109" s="227">
        <v>800137</v>
      </c>
      <c r="AI109" s="227">
        <v>547387</v>
      </c>
      <c r="AJ109" s="227">
        <v>293143.84999999998</v>
      </c>
      <c r="BA109" s="163"/>
    </row>
    <row r="110" spans="1:54">
      <c r="A110" s="227" t="s">
        <v>1028</v>
      </c>
      <c r="B110" s="227">
        <v>525439.93000000005</v>
      </c>
      <c r="C110" s="227">
        <v>293763.78000000003</v>
      </c>
      <c r="D110" s="227">
        <v>2693233.81</v>
      </c>
      <c r="E110" s="227">
        <v>2566803</v>
      </c>
      <c r="F110" s="227">
        <v>2717168</v>
      </c>
      <c r="G110" s="227">
        <v>2751154.73</v>
      </c>
      <c r="H110" s="227">
        <v>2589920</v>
      </c>
      <c r="I110" s="227">
        <v>2282608</v>
      </c>
      <c r="J110" s="227">
        <v>1358155</v>
      </c>
      <c r="K110" s="227">
        <v>1491432.34</v>
      </c>
      <c r="L110" s="227">
        <v>1453428</v>
      </c>
      <c r="M110" s="227">
        <v>1298458</v>
      </c>
      <c r="N110" s="227">
        <v>1265360</v>
      </c>
      <c r="O110" s="227">
        <v>1265360</v>
      </c>
      <c r="P110" s="227">
        <v>1249189.1000000001</v>
      </c>
      <c r="Q110" s="227">
        <v>929740</v>
      </c>
      <c r="R110" s="227">
        <v>592793</v>
      </c>
      <c r="S110" s="227">
        <v>616337</v>
      </c>
      <c r="T110" s="227">
        <v>0</v>
      </c>
      <c r="U110" s="227">
        <v>0</v>
      </c>
      <c r="V110" s="227">
        <v>0</v>
      </c>
      <c r="W110" s="227">
        <v>0</v>
      </c>
      <c r="X110" s="227">
        <v>0</v>
      </c>
      <c r="Y110" s="227">
        <v>0</v>
      </c>
      <c r="Z110" s="227">
        <v>0</v>
      </c>
      <c r="AA110" s="227">
        <v>0</v>
      </c>
      <c r="AB110" s="227">
        <v>0</v>
      </c>
      <c r="AC110" s="227">
        <v>0</v>
      </c>
      <c r="AD110" s="227">
        <v>0</v>
      </c>
      <c r="AE110" s="227">
        <v>0</v>
      </c>
      <c r="AF110" s="227">
        <v>0</v>
      </c>
      <c r="AG110" s="227">
        <v>0</v>
      </c>
      <c r="AH110" s="227">
        <v>0</v>
      </c>
      <c r="AI110" s="227">
        <v>0</v>
      </c>
      <c r="AJ110" s="227">
        <v>0</v>
      </c>
      <c r="BA110" s="163"/>
    </row>
    <row r="111" spans="1:54">
      <c r="A111" s="227" t="s">
        <v>1029</v>
      </c>
      <c r="B111" s="227">
        <v>15063220.789999999</v>
      </c>
      <c r="C111" s="227">
        <v>13077658.949999999</v>
      </c>
      <c r="D111" s="227">
        <v>18151223.890000001</v>
      </c>
      <c r="E111" s="227">
        <v>18234946</v>
      </c>
      <c r="F111" s="227">
        <v>17593367.41</v>
      </c>
      <c r="G111" s="227">
        <v>16447427.84</v>
      </c>
      <c r="H111" s="227">
        <v>16446456</v>
      </c>
      <c r="I111" s="227">
        <v>16087792</v>
      </c>
      <c r="J111" s="227">
        <v>13113470</v>
      </c>
      <c r="K111" s="227">
        <v>5917228.7400000002</v>
      </c>
      <c r="L111" s="227">
        <v>5798526</v>
      </c>
      <c r="M111" s="227">
        <v>3438263</v>
      </c>
      <c r="N111" s="227">
        <v>3295098</v>
      </c>
      <c r="O111" s="227">
        <v>3295098</v>
      </c>
      <c r="P111" s="227">
        <v>3105310.94</v>
      </c>
      <c r="Q111" s="227">
        <v>3505704</v>
      </c>
      <c r="R111" s="227">
        <v>2934272</v>
      </c>
      <c r="S111" s="227">
        <v>3172075</v>
      </c>
      <c r="T111" s="227">
        <v>2242179.4500000002</v>
      </c>
      <c r="U111" s="227">
        <v>2387880</v>
      </c>
      <c r="V111" s="227">
        <v>2155815</v>
      </c>
      <c r="W111" s="227">
        <v>2068833</v>
      </c>
      <c r="X111" s="227">
        <v>1829051.83</v>
      </c>
      <c r="Y111" s="227">
        <v>2330258</v>
      </c>
      <c r="Z111" s="227">
        <v>2029377</v>
      </c>
      <c r="AA111" s="227">
        <v>2210685</v>
      </c>
      <c r="AB111" s="227">
        <v>1953269.1</v>
      </c>
      <c r="AC111" s="227">
        <v>1760533</v>
      </c>
      <c r="AD111" s="227">
        <v>2037004</v>
      </c>
      <c r="AE111" s="227">
        <v>2129140</v>
      </c>
      <c r="AF111" s="227">
        <v>1814602.07</v>
      </c>
      <c r="AG111" s="227">
        <v>1593132.58</v>
      </c>
      <c r="AH111" s="227">
        <v>800137</v>
      </c>
      <c r="AI111" s="227">
        <v>547387</v>
      </c>
      <c r="AJ111" s="227">
        <v>293143.84999999998</v>
      </c>
      <c r="BA111" s="163"/>
    </row>
    <row r="112" spans="1:54">
      <c r="A112" s="227" t="s">
        <v>1030</v>
      </c>
      <c r="B112" s="227">
        <v>19419801.170000002</v>
      </c>
      <c r="C112" s="227">
        <v>17076945.800000001</v>
      </c>
      <c r="D112" s="227">
        <v>23983473.539999999</v>
      </c>
      <c r="E112" s="227">
        <v>24983127</v>
      </c>
      <c r="F112" s="227">
        <v>24195714.91</v>
      </c>
      <c r="G112" s="227">
        <v>22687385.359999999</v>
      </c>
      <c r="H112" s="227">
        <v>20874997</v>
      </c>
      <c r="I112" s="227">
        <v>20123169</v>
      </c>
      <c r="J112" s="227">
        <v>16886189</v>
      </c>
      <c r="K112" s="227">
        <v>9616514.5600000005</v>
      </c>
      <c r="L112" s="227">
        <v>9563933</v>
      </c>
      <c r="M112" s="227">
        <v>8022705</v>
      </c>
      <c r="N112" s="227">
        <v>8213447</v>
      </c>
      <c r="O112" s="227">
        <v>8213447</v>
      </c>
      <c r="P112" s="227">
        <v>7984983.8200000003</v>
      </c>
      <c r="Q112" s="227">
        <v>5600227</v>
      </c>
      <c r="R112" s="227">
        <v>4616615</v>
      </c>
      <c r="S112" s="227">
        <v>4476567</v>
      </c>
      <c r="T112" s="227">
        <v>3099349.52</v>
      </c>
      <c r="U112" s="227">
        <v>3554867</v>
      </c>
      <c r="V112" s="227">
        <v>3611220</v>
      </c>
      <c r="W112" s="227">
        <v>3547662</v>
      </c>
      <c r="X112" s="227">
        <v>3286452.65</v>
      </c>
      <c r="Y112" s="227">
        <v>3362074</v>
      </c>
      <c r="Z112" s="227">
        <v>3366530</v>
      </c>
      <c r="AA112" s="227">
        <v>3170845</v>
      </c>
      <c r="AB112" s="227">
        <v>2740850.99</v>
      </c>
      <c r="AC112" s="227">
        <v>2666421</v>
      </c>
      <c r="AD112" s="227">
        <v>2948100</v>
      </c>
      <c r="AE112" s="227">
        <v>2993231</v>
      </c>
      <c r="AF112" s="227">
        <v>2573002.06</v>
      </c>
      <c r="AG112" s="227">
        <v>2226624.61</v>
      </c>
      <c r="AH112" s="227">
        <v>1503894</v>
      </c>
      <c r="AI112" s="227">
        <v>1550426</v>
      </c>
      <c r="AJ112" s="227">
        <v>1313892.4099999999</v>
      </c>
      <c r="BA112" s="163"/>
    </row>
    <row r="113" spans="1:69">
      <c r="BA113" s="163"/>
    </row>
    <row r="114" spans="1:69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</row>
    <row r="115" spans="1:69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</row>
    <row r="116" spans="1:69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</row>
    <row r="117" spans="1:69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</row>
    <row r="118" spans="1:69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</row>
    <row r="119" spans="1:69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</row>
    <row r="120" spans="1:69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</row>
    <row r="121" spans="1:69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</row>
    <row r="122" spans="1:69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</row>
    <row r="123" spans="1:69" s="163" customFormat="1">
      <c r="A123" s="164" t="s">
        <v>29</v>
      </c>
      <c r="B123" s="163">
        <f>+B55+B61+B64</f>
        <v>1287514.73</v>
      </c>
      <c r="C123" s="163">
        <f t="shared" ref="C123:AJ123" si="0">+C55+C61+C64</f>
        <v>689000</v>
      </c>
      <c r="D123" s="163">
        <f t="shared" si="0"/>
        <v>1599404.97</v>
      </c>
      <c r="E123" s="163">
        <f t="shared" si="0"/>
        <v>1950360</v>
      </c>
      <c r="F123" s="163">
        <f t="shared" si="0"/>
        <v>2383751.4</v>
      </c>
      <c r="G123" s="163">
        <f t="shared" si="0"/>
        <v>1788950</v>
      </c>
      <c r="H123" s="163">
        <f t="shared" si="0"/>
        <v>318500</v>
      </c>
      <c r="I123" s="163">
        <f t="shared" si="0"/>
        <v>164384</v>
      </c>
      <c r="J123" s="163">
        <f t="shared" si="0"/>
        <v>320131</v>
      </c>
      <c r="K123" s="163">
        <f t="shared" si="0"/>
        <v>274000</v>
      </c>
      <c r="L123" s="163">
        <f t="shared" si="0"/>
        <v>372500</v>
      </c>
      <c r="M123" s="163">
        <f t="shared" si="0"/>
        <v>896789</v>
      </c>
      <c r="N123" s="163">
        <f t="shared" si="0"/>
        <v>976841</v>
      </c>
      <c r="O123" s="163">
        <f t="shared" ref="O123:P123" si="1">+O55+O61+O64</f>
        <v>976841</v>
      </c>
      <c r="P123" s="163">
        <f t="shared" si="1"/>
        <v>1023893.33</v>
      </c>
      <c r="Q123" s="163">
        <f t="shared" si="0"/>
        <v>948695</v>
      </c>
      <c r="R123" s="163">
        <f t="shared" si="0"/>
        <v>691208</v>
      </c>
      <c r="S123" s="163">
        <f t="shared" si="0"/>
        <v>451208</v>
      </c>
      <c r="T123" s="163">
        <f t="shared" si="0"/>
        <v>240000</v>
      </c>
      <c r="U123" s="163">
        <f t="shared" si="0"/>
        <v>330000</v>
      </c>
      <c r="V123" s="163">
        <f t="shared" si="0"/>
        <v>530000</v>
      </c>
      <c r="W123" s="163">
        <f t="shared" si="0"/>
        <v>530000</v>
      </c>
      <c r="X123" s="163">
        <f t="shared" si="0"/>
        <v>530000</v>
      </c>
      <c r="Y123" s="163">
        <f t="shared" si="0"/>
        <v>240000</v>
      </c>
      <c r="Z123" s="163">
        <f t="shared" si="0"/>
        <v>220000</v>
      </c>
      <c r="AA123" s="163">
        <f t="shared" si="0"/>
        <v>200000</v>
      </c>
      <c r="AB123" s="163">
        <f t="shared" si="0"/>
        <v>0</v>
      </c>
      <c r="AC123" s="163">
        <f t="shared" si="0"/>
        <v>0</v>
      </c>
      <c r="AD123" s="163">
        <f t="shared" si="0"/>
        <v>0</v>
      </c>
      <c r="AE123" s="163">
        <f t="shared" si="0"/>
        <v>0</v>
      </c>
      <c r="AF123" s="163">
        <f t="shared" si="0"/>
        <v>0</v>
      </c>
      <c r="AG123" s="163">
        <f t="shared" si="0"/>
        <v>0</v>
      </c>
      <c r="AH123" s="163">
        <f t="shared" si="0"/>
        <v>0</v>
      </c>
      <c r="AI123" s="163">
        <f t="shared" si="0"/>
        <v>0</v>
      </c>
      <c r="AJ123" s="163">
        <f t="shared" si="0"/>
        <v>0</v>
      </c>
    </row>
    <row r="124" spans="1:69" s="163" customFormat="1">
      <c r="A124" s="164" t="s">
        <v>30</v>
      </c>
      <c r="B124" s="163">
        <f>+B80</f>
        <v>1166098.05</v>
      </c>
      <c r="C124" s="163">
        <f t="shared" ref="C124:AJ124" si="2">+C80</f>
        <v>1200000</v>
      </c>
      <c r="D124" s="163">
        <f t="shared" si="2"/>
        <v>1488188.33</v>
      </c>
      <c r="E124" s="163">
        <f t="shared" si="2"/>
        <v>1442400</v>
      </c>
      <c r="F124" s="163">
        <f t="shared" si="2"/>
        <v>1455900</v>
      </c>
      <c r="G124" s="163">
        <f t="shared" si="2"/>
        <v>1439000</v>
      </c>
      <c r="H124" s="163">
        <f t="shared" si="2"/>
        <v>1452500</v>
      </c>
      <c r="I124" s="163">
        <f t="shared" si="2"/>
        <v>1465000</v>
      </c>
      <c r="J124" s="163">
        <f t="shared" si="2"/>
        <v>1477000</v>
      </c>
      <c r="K124" s="163">
        <f t="shared" si="2"/>
        <v>1489000</v>
      </c>
      <c r="L124" s="163">
        <f t="shared" si="2"/>
        <v>1701000</v>
      </c>
      <c r="M124" s="163">
        <f t="shared" si="2"/>
        <v>1912000</v>
      </c>
      <c r="N124" s="163">
        <f t="shared" si="2"/>
        <v>1922500</v>
      </c>
      <c r="O124" s="163">
        <f t="shared" ref="O124:P124" si="3">+O80</f>
        <v>1922500</v>
      </c>
      <c r="P124" s="163">
        <f t="shared" si="3"/>
        <v>1933000</v>
      </c>
      <c r="Q124" s="163">
        <f t="shared" si="2"/>
        <v>0</v>
      </c>
      <c r="R124" s="163">
        <f t="shared" si="2"/>
        <v>140289</v>
      </c>
      <c r="S124" s="163">
        <f t="shared" si="2"/>
        <v>3091</v>
      </c>
      <c r="T124" s="163">
        <f t="shared" si="2"/>
        <v>0</v>
      </c>
      <c r="U124" s="163">
        <f t="shared" si="2"/>
        <v>0</v>
      </c>
      <c r="V124" s="163">
        <f t="shared" si="2"/>
        <v>0</v>
      </c>
      <c r="W124" s="163">
        <f t="shared" si="2"/>
        <v>0</v>
      </c>
      <c r="X124" s="163">
        <f t="shared" si="2"/>
        <v>0</v>
      </c>
      <c r="Y124" s="163">
        <f t="shared" si="2"/>
        <v>0</v>
      </c>
      <c r="Z124" s="163">
        <f t="shared" si="2"/>
        <v>0</v>
      </c>
      <c r="AA124" s="163">
        <f t="shared" si="2"/>
        <v>0</v>
      </c>
      <c r="AB124" s="163">
        <f t="shared" si="2"/>
        <v>0</v>
      </c>
      <c r="AC124" s="163">
        <f t="shared" si="2"/>
        <v>0</v>
      </c>
      <c r="AD124" s="163">
        <f t="shared" si="2"/>
        <v>0</v>
      </c>
      <c r="AE124" s="163">
        <f t="shared" si="2"/>
        <v>0</v>
      </c>
      <c r="AF124" s="163">
        <f t="shared" si="2"/>
        <v>0</v>
      </c>
      <c r="AG124" s="163">
        <f t="shared" si="2"/>
        <v>0</v>
      </c>
      <c r="AH124" s="163">
        <f t="shared" si="2"/>
        <v>0</v>
      </c>
      <c r="AI124" s="163">
        <f t="shared" si="2"/>
        <v>0</v>
      </c>
      <c r="AJ124" s="163">
        <f t="shared" si="2"/>
        <v>0</v>
      </c>
    </row>
    <row r="125" spans="1:69" s="165" customFormat="1">
      <c r="A125" s="164" t="s">
        <v>31</v>
      </c>
      <c r="B125" s="165">
        <f>SUM(B123:B124)</f>
        <v>2453612.7800000003</v>
      </c>
      <c r="C125" s="165">
        <f t="shared" ref="C125:AJ125" si="4">SUM(C123:C124)</f>
        <v>1889000</v>
      </c>
      <c r="D125" s="165">
        <f t="shared" si="4"/>
        <v>3087593.3</v>
      </c>
      <c r="E125" s="165">
        <f t="shared" si="4"/>
        <v>3392760</v>
      </c>
      <c r="F125" s="165">
        <f t="shared" si="4"/>
        <v>3839651.4</v>
      </c>
      <c r="G125" s="165">
        <f t="shared" si="4"/>
        <v>3227950</v>
      </c>
      <c r="H125" s="165">
        <f t="shared" si="4"/>
        <v>1771000</v>
      </c>
      <c r="I125" s="165">
        <f t="shared" si="4"/>
        <v>1629384</v>
      </c>
      <c r="J125" s="165">
        <f t="shared" si="4"/>
        <v>1797131</v>
      </c>
      <c r="K125" s="165">
        <f t="shared" si="4"/>
        <v>1763000</v>
      </c>
      <c r="L125" s="165">
        <f t="shared" si="4"/>
        <v>2073500</v>
      </c>
      <c r="M125" s="165">
        <f t="shared" si="4"/>
        <v>2808789</v>
      </c>
      <c r="N125" s="165">
        <f t="shared" si="4"/>
        <v>2899341</v>
      </c>
      <c r="O125" s="165">
        <f t="shared" ref="O125" si="5">SUM(O123:O124)</f>
        <v>2899341</v>
      </c>
      <c r="P125" s="165">
        <f>SUM(P123:P124)</f>
        <v>2956893.33</v>
      </c>
      <c r="Q125" s="165">
        <f t="shared" si="4"/>
        <v>948695</v>
      </c>
      <c r="R125" s="165">
        <f t="shared" si="4"/>
        <v>831497</v>
      </c>
      <c r="S125" s="165">
        <f t="shared" si="4"/>
        <v>454299</v>
      </c>
      <c r="T125" s="165">
        <f t="shared" si="4"/>
        <v>240000</v>
      </c>
      <c r="U125" s="165">
        <f t="shared" si="4"/>
        <v>330000</v>
      </c>
      <c r="V125" s="165">
        <f t="shared" si="4"/>
        <v>530000</v>
      </c>
      <c r="W125" s="165">
        <f t="shared" si="4"/>
        <v>530000</v>
      </c>
      <c r="X125" s="165">
        <f t="shared" si="4"/>
        <v>530000</v>
      </c>
      <c r="Y125" s="165">
        <f t="shared" si="4"/>
        <v>240000</v>
      </c>
      <c r="Z125" s="165">
        <f t="shared" si="4"/>
        <v>220000</v>
      </c>
      <c r="AA125" s="165">
        <f t="shared" si="4"/>
        <v>200000</v>
      </c>
      <c r="AB125" s="165">
        <f t="shared" si="4"/>
        <v>0</v>
      </c>
      <c r="AC125" s="165">
        <f t="shared" si="4"/>
        <v>0</v>
      </c>
      <c r="AD125" s="165">
        <f t="shared" si="4"/>
        <v>0</v>
      </c>
      <c r="AE125" s="165">
        <f t="shared" si="4"/>
        <v>0</v>
      </c>
      <c r="AF125" s="165">
        <f t="shared" si="4"/>
        <v>0</v>
      </c>
      <c r="AG125" s="165">
        <f t="shared" si="4"/>
        <v>0</v>
      </c>
      <c r="AH125" s="165">
        <f t="shared" si="4"/>
        <v>0</v>
      </c>
      <c r="AI125" s="165">
        <f t="shared" si="4"/>
        <v>0</v>
      </c>
      <c r="AJ125" s="165">
        <f t="shared" si="4"/>
        <v>0</v>
      </c>
    </row>
    <row r="126" spans="1:69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</row>
    <row r="127" spans="1:69">
      <c r="A127" s="5" t="s">
        <v>32</v>
      </c>
    </row>
    <row r="128" spans="1:69" s="3" customFormat="1">
      <c r="A128" s="227" t="s">
        <v>33</v>
      </c>
      <c r="B128" s="227" t="s">
        <v>1314</v>
      </c>
      <c r="C128" s="227" t="s">
        <v>1031</v>
      </c>
      <c r="D128" s="227" t="s">
        <v>939</v>
      </c>
      <c r="E128" s="227" t="s">
        <v>27</v>
      </c>
      <c r="F128" s="227" t="s">
        <v>26</v>
      </c>
      <c r="G128" s="227" t="s">
        <v>40</v>
      </c>
      <c r="H128" s="227" t="s">
        <v>24</v>
      </c>
      <c r="I128" s="227" t="s">
        <v>23</v>
      </c>
      <c r="J128" s="227" t="s">
        <v>22</v>
      </c>
      <c r="K128" s="227" t="s">
        <v>39</v>
      </c>
      <c r="L128" s="227" t="s">
        <v>20</v>
      </c>
      <c r="M128" s="227" t="s">
        <v>19</v>
      </c>
      <c r="N128" s="227" t="s">
        <v>18</v>
      </c>
      <c r="O128" s="227" t="s">
        <v>18</v>
      </c>
      <c r="P128" s="227" t="s">
        <v>38</v>
      </c>
      <c r="Q128" s="227" t="s">
        <v>16</v>
      </c>
      <c r="R128" s="227" t="s">
        <v>15</v>
      </c>
      <c r="S128" s="227" t="s">
        <v>14</v>
      </c>
      <c r="T128" s="227" t="s">
        <v>37</v>
      </c>
      <c r="U128" s="227" t="s">
        <v>12</v>
      </c>
      <c r="V128" s="227" t="s">
        <v>11</v>
      </c>
      <c r="W128" s="227" t="s">
        <v>10</v>
      </c>
      <c r="X128" s="227" t="s">
        <v>36</v>
      </c>
      <c r="Y128" s="227" t="s">
        <v>8</v>
      </c>
      <c r="Z128" s="227" t="s">
        <v>7</v>
      </c>
      <c r="AA128" s="227" t="s">
        <v>6</v>
      </c>
      <c r="AB128" s="227" t="s">
        <v>35</v>
      </c>
      <c r="AC128" s="227" t="s">
        <v>4</v>
      </c>
      <c r="AD128" s="227" t="s">
        <v>3</v>
      </c>
      <c r="AE128" s="227" t="s">
        <v>2</v>
      </c>
      <c r="AF128" s="227" t="s">
        <v>34</v>
      </c>
      <c r="AG128" s="227" t="s">
        <v>865</v>
      </c>
      <c r="AH128" s="227" t="s">
        <v>864</v>
      </c>
      <c r="AI128" s="227" t="s">
        <v>863</v>
      </c>
      <c r="AJ128" s="227" t="s">
        <v>870</v>
      </c>
      <c r="AK128" s="227"/>
      <c r="AL128" s="227"/>
      <c r="AM128" s="227"/>
      <c r="AN128" s="227"/>
      <c r="AO128" s="227"/>
      <c r="AP128" s="227"/>
      <c r="AQ128" s="227"/>
      <c r="AR128" s="227"/>
      <c r="AS128" s="227"/>
      <c r="AT128" s="227"/>
      <c r="AU128" s="227"/>
      <c r="AV128" s="227"/>
      <c r="AW128" s="227"/>
      <c r="AX128" s="227"/>
      <c r="AY128" s="227"/>
      <c r="AZ128" s="227"/>
      <c r="BA128" s="227"/>
      <c r="BB128" s="227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</row>
    <row r="129" spans="1:69">
      <c r="A129" s="227" t="s">
        <v>1032</v>
      </c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  <c r="AY129" s="227"/>
      <c r="AZ129" s="227"/>
      <c r="BA129" s="227"/>
      <c r="BB129" s="227"/>
    </row>
    <row r="130" spans="1:69">
      <c r="A130" s="227" t="s">
        <v>1033</v>
      </c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</row>
    <row r="131" spans="1:69">
      <c r="A131" s="227" t="s">
        <v>1034</v>
      </c>
      <c r="B131" s="227">
        <v>445360.54</v>
      </c>
      <c r="C131" s="227">
        <v>-926676.94</v>
      </c>
      <c r="D131" s="227">
        <v>1866831.62</v>
      </c>
      <c r="E131" s="227">
        <v>1667871</v>
      </c>
      <c r="F131" s="227">
        <v>1391849.98</v>
      </c>
      <c r="G131" s="227">
        <v>1403854.13</v>
      </c>
      <c r="H131" s="227">
        <v>1469059</v>
      </c>
      <c r="I131" s="227">
        <v>1207867</v>
      </c>
      <c r="J131" s="227">
        <v>1076881</v>
      </c>
      <c r="K131" s="227">
        <v>1128317.01</v>
      </c>
      <c r="L131" s="227">
        <v>978295</v>
      </c>
      <c r="M131" s="227">
        <v>978176</v>
      </c>
      <c r="N131" s="227">
        <v>851595</v>
      </c>
      <c r="O131" s="227">
        <v>851595</v>
      </c>
      <c r="P131" s="227">
        <v>1116523.19</v>
      </c>
      <c r="Q131" s="227">
        <v>672471</v>
      </c>
      <c r="R131" s="227">
        <v>711860</v>
      </c>
      <c r="S131" s="227">
        <v>550574</v>
      </c>
      <c r="T131" s="227">
        <v>499960.31</v>
      </c>
      <c r="U131" s="227">
        <v>519723</v>
      </c>
      <c r="V131" s="227">
        <v>536965</v>
      </c>
      <c r="W131" s="227">
        <v>549079</v>
      </c>
      <c r="X131" s="227">
        <v>615903.81999999995</v>
      </c>
      <c r="Y131" s="227">
        <v>789372</v>
      </c>
      <c r="Z131" s="227">
        <v>795231</v>
      </c>
      <c r="AA131" s="227">
        <v>762186</v>
      </c>
      <c r="AB131" s="227">
        <v>641394.72</v>
      </c>
      <c r="AC131" s="227">
        <v>805547</v>
      </c>
      <c r="AD131" s="227">
        <v>852889</v>
      </c>
      <c r="AE131" s="227">
        <v>849208</v>
      </c>
      <c r="AF131" s="227">
        <v>691413.49</v>
      </c>
      <c r="AG131" s="227">
        <v>761225.42</v>
      </c>
      <c r="AH131" s="227">
        <v>734869</v>
      </c>
      <c r="AI131" s="227">
        <v>650303</v>
      </c>
      <c r="AJ131" s="227">
        <v>494334.19</v>
      </c>
      <c r="AK131" s="227"/>
      <c r="AL131" s="227"/>
      <c r="AM131" s="227"/>
      <c r="AN131" s="227"/>
      <c r="AO131" s="227"/>
      <c r="AP131" s="227"/>
      <c r="AQ131" s="227"/>
      <c r="AR131" s="227"/>
      <c r="AS131" s="227"/>
      <c r="AT131" s="227"/>
      <c r="AU131" s="227"/>
      <c r="AV131" s="227"/>
      <c r="AW131" s="227"/>
      <c r="AX131" s="227"/>
      <c r="AY131" s="227"/>
      <c r="AZ131" s="227"/>
      <c r="BA131" s="227"/>
      <c r="BB131" s="227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</row>
    <row r="132" spans="1:69">
      <c r="A132" s="227" t="s">
        <v>1036</v>
      </c>
      <c r="B132" s="227">
        <v>1605.28</v>
      </c>
      <c r="C132" s="227">
        <v>-13644.51</v>
      </c>
      <c r="D132" s="227">
        <v>19918.849999999999</v>
      </c>
      <c r="E132" s="227">
        <v>26049</v>
      </c>
      <c r="F132" s="227">
        <v>16317.17</v>
      </c>
      <c r="G132" s="227">
        <v>15675.76</v>
      </c>
      <c r="H132" s="227">
        <v>28115</v>
      </c>
      <c r="I132" s="227">
        <v>22493</v>
      </c>
      <c r="J132" s="227">
        <v>5066</v>
      </c>
      <c r="K132" s="227">
        <v>15460.96</v>
      </c>
      <c r="L132" s="227">
        <v>6501</v>
      </c>
      <c r="M132" s="227">
        <v>2686</v>
      </c>
      <c r="N132" s="227">
        <v>6024</v>
      </c>
      <c r="O132" s="227">
        <v>6024</v>
      </c>
      <c r="P132" s="227">
        <v>5544.93</v>
      </c>
      <c r="Q132" s="227">
        <v>0</v>
      </c>
      <c r="R132" s="227">
        <v>0</v>
      </c>
      <c r="S132" s="227">
        <v>0</v>
      </c>
      <c r="T132" s="227">
        <v>0</v>
      </c>
      <c r="U132" s="227">
        <v>0</v>
      </c>
      <c r="V132" s="227">
        <v>0</v>
      </c>
      <c r="W132" s="227">
        <v>0</v>
      </c>
      <c r="X132" s="227">
        <v>0</v>
      </c>
      <c r="Y132" s="227">
        <v>0</v>
      </c>
      <c r="Z132" s="227">
        <v>0</v>
      </c>
      <c r="AA132" s="227">
        <v>0</v>
      </c>
      <c r="AB132" s="227">
        <v>0</v>
      </c>
      <c r="AC132" s="227">
        <v>0</v>
      </c>
      <c r="AD132" s="227">
        <v>0</v>
      </c>
      <c r="AE132" s="227">
        <v>0</v>
      </c>
      <c r="AF132" s="227">
        <v>0</v>
      </c>
      <c r="AG132" s="227">
        <v>0</v>
      </c>
      <c r="AH132" s="227">
        <v>0</v>
      </c>
      <c r="AI132" s="227">
        <v>0</v>
      </c>
      <c r="AJ132" s="227">
        <v>0</v>
      </c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</row>
    <row r="133" spans="1:69">
      <c r="A133" s="227" t="s">
        <v>1037</v>
      </c>
      <c r="B133" s="227">
        <v>443755.26</v>
      </c>
      <c r="C133" s="227">
        <v>-913032.43</v>
      </c>
      <c r="D133" s="227">
        <v>1846912.77</v>
      </c>
      <c r="E133" s="227">
        <v>1641822</v>
      </c>
      <c r="F133" s="227">
        <v>1375532.81</v>
      </c>
      <c r="G133" s="227">
        <v>1388178.37</v>
      </c>
      <c r="H133" s="227">
        <v>1440944</v>
      </c>
      <c r="I133" s="227">
        <v>1185374</v>
      </c>
      <c r="J133" s="227">
        <v>1071815</v>
      </c>
      <c r="K133" s="227">
        <v>1112856.05</v>
      </c>
      <c r="L133" s="227">
        <v>971794</v>
      </c>
      <c r="M133" s="227">
        <v>975490</v>
      </c>
      <c r="N133" s="227">
        <v>845571</v>
      </c>
      <c r="O133" s="227">
        <v>845571</v>
      </c>
      <c r="P133" s="227">
        <v>1094343.47</v>
      </c>
      <c r="Q133" s="227">
        <v>672471</v>
      </c>
      <c r="R133" s="227">
        <v>711860</v>
      </c>
      <c r="S133" s="227">
        <v>550574</v>
      </c>
      <c r="T133" s="227">
        <v>499960.31</v>
      </c>
      <c r="U133" s="227">
        <v>519723</v>
      </c>
      <c r="V133" s="227">
        <v>536965</v>
      </c>
      <c r="W133" s="227">
        <v>549079</v>
      </c>
      <c r="X133" s="227">
        <v>615903.81999999995</v>
      </c>
      <c r="Y133" s="227">
        <v>789372</v>
      </c>
      <c r="Z133" s="227">
        <v>795231</v>
      </c>
      <c r="AA133" s="227">
        <v>762186</v>
      </c>
      <c r="AB133" s="227">
        <v>641394.72</v>
      </c>
      <c r="AC133" s="227">
        <v>805547</v>
      </c>
      <c r="AD133" s="227">
        <v>852889</v>
      </c>
      <c r="AE133" s="227">
        <v>849208</v>
      </c>
      <c r="AF133" s="227">
        <v>691413.49</v>
      </c>
      <c r="AG133" s="227">
        <v>761225.42</v>
      </c>
      <c r="AH133" s="227">
        <v>734869</v>
      </c>
      <c r="AI133" s="227">
        <v>650303</v>
      </c>
      <c r="AJ133" s="227">
        <v>494334.19</v>
      </c>
      <c r="AK133" s="227"/>
      <c r="AL133" s="227"/>
      <c r="AM133" s="227"/>
      <c r="AN133" s="227"/>
      <c r="AO133" s="227"/>
      <c r="AP133" s="227"/>
      <c r="AQ133" s="227"/>
      <c r="AR133" s="227"/>
      <c r="AS133" s="227"/>
      <c r="AT133" s="227"/>
      <c r="AU133" s="227"/>
      <c r="AV133" s="227"/>
      <c r="AW133" s="227"/>
      <c r="AX133" s="227"/>
      <c r="AY133" s="227"/>
      <c r="AZ133" s="227"/>
      <c r="BA133" s="227"/>
      <c r="BB133" s="227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</row>
    <row r="134" spans="1:69">
      <c r="A134" s="227" t="s">
        <v>1038</v>
      </c>
      <c r="B134" s="227">
        <v>7159.22</v>
      </c>
      <c r="C134" s="227">
        <v>10286.44</v>
      </c>
      <c r="D134" s="227">
        <v>9426.82</v>
      </c>
      <c r="E134" s="227">
        <v>66430</v>
      </c>
      <c r="F134" s="227">
        <v>50129.56</v>
      </c>
      <c r="G134" s="227">
        <v>0</v>
      </c>
      <c r="H134" s="227">
        <v>0</v>
      </c>
      <c r="I134" s="227">
        <v>0</v>
      </c>
      <c r="J134" s="227">
        <v>0</v>
      </c>
      <c r="K134" s="227">
        <v>0</v>
      </c>
      <c r="L134" s="227">
        <v>0</v>
      </c>
      <c r="M134" s="227">
        <v>0</v>
      </c>
      <c r="N134" s="227">
        <v>0</v>
      </c>
      <c r="O134" s="227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</v>
      </c>
      <c r="AD134" s="227">
        <v>0</v>
      </c>
      <c r="AE134" s="227">
        <v>0</v>
      </c>
      <c r="AF134" s="227">
        <v>11894.53</v>
      </c>
      <c r="AG134" s="227">
        <v>4230.03</v>
      </c>
      <c r="AH134" s="227">
        <v>0</v>
      </c>
      <c r="AI134" s="227">
        <v>0</v>
      </c>
      <c r="AJ134" s="227">
        <v>0</v>
      </c>
      <c r="AK134" s="227"/>
      <c r="AL134" s="227"/>
      <c r="AM134" s="227"/>
      <c r="AN134" s="227"/>
      <c r="AO134" s="227"/>
      <c r="AP134" s="227"/>
      <c r="AQ134" s="227"/>
      <c r="AR134" s="227"/>
      <c r="AS134" s="227"/>
      <c r="AT134" s="227"/>
      <c r="AU134" s="227"/>
      <c r="AV134" s="227"/>
      <c r="AW134" s="227"/>
      <c r="AX134" s="227"/>
      <c r="AY134" s="227"/>
      <c r="AZ134" s="227"/>
      <c r="BA134" s="227"/>
      <c r="BB134" s="227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</row>
    <row r="135" spans="1:69">
      <c r="A135" s="227" t="s">
        <v>1039</v>
      </c>
      <c r="B135" s="227">
        <v>7159.22</v>
      </c>
      <c r="C135" s="227">
        <v>0</v>
      </c>
      <c r="D135" s="227">
        <v>9426.82</v>
      </c>
      <c r="E135" s="227">
        <v>0</v>
      </c>
      <c r="F135" s="227">
        <v>15654.76</v>
      </c>
      <c r="G135" s="227">
        <v>0</v>
      </c>
      <c r="H135" s="227">
        <v>0</v>
      </c>
      <c r="I135" s="227">
        <v>0</v>
      </c>
      <c r="J135" s="227">
        <v>0</v>
      </c>
      <c r="K135" s="227">
        <v>0</v>
      </c>
      <c r="L135" s="227">
        <v>0</v>
      </c>
      <c r="M135" s="227">
        <v>0</v>
      </c>
      <c r="N135" s="227">
        <v>0</v>
      </c>
      <c r="O135" s="227">
        <v>0</v>
      </c>
      <c r="P135" s="227">
        <v>0</v>
      </c>
      <c r="Q135" s="227">
        <v>0</v>
      </c>
      <c r="R135" s="227">
        <v>0</v>
      </c>
      <c r="S135" s="227">
        <v>0</v>
      </c>
      <c r="T135" s="227">
        <v>0</v>
      </c>
      <c r="U135" s="227">
        <v>0</v>
      </c>
      <c r="V135" s="227">
        <v>0</v>
      </c>
      <c r="W135" s="227">
        <v>0</v>
      </c>
      <c r="X135" s="227">
        <v>0</v>
      </c>
      <c r="Y135" s="227">
        <v>0</v>
      </c>
      <c r="Z135" s="227">
        <v>0</v>
      </c>
      <c r="AA135" s="227">
        <v>0</v>
      </c>
      <c r="AB135" s="227">
        <v>0</v>
      </c>
      <c r="AC135" s="227">
        <v>0</v>
      </c>
      <c r="AD135" s="227">
        <v>0</v>
      </c>
      <c r="AE135" s="227">
        <v>0</v>
      </c>
      <c r="AF135" s="227">
        <v>11894.53</v>
      </c>
      <c r="AG135" s="227">
        <v>4230.03</v>
      </c>
      <c r="AH135" s="227">
        <v>0</v>
      </c>
      <c r="AI135" s="227">
        <v>0</v>
      </c>
      <c r="AJ135" s="227">
        <v>0</v>
      </c>
      <c r="AK135" s="227"/>
      <c r="AL135" s="227"/>
      <c r="AM135" s="227"/>
      <c r="AN135" s="227"/>
      <c r="AO135" s="227"/>
      <c r="AP135" s="227"/>
      <c r="AQ135" s="227"/>
      <c r="AR135" s="227"/>
      <c r="AS135" s="227"/>
      <c r="AT135" s="227"/>
      <c r="AU135" s="227"/>
      <c r="AV135" s="227"/>
      <c r="AW135" s="227"/>
      <c r="AX135" s="227"/>
      <c r="AY135" s="227"/>
      <c r="AZ135" s="227"/>
      <c r="BA135" s="227"/>
      <c r="BB135" s="227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</row>
    <row r="136" spans="1:69">
      <c r="A136" s="227" t="s">
        <v>1040</v>
      </c>
      <c r="B136" s="227">
        <v>0</v>
      </c>
      <c r="C136" s="227">
        <v>45247.26</v>
      </c>
      <c r="D136" s="227">
        <v>33634.81</v>
      </c>
      <c r="E136" s="227">
        <v>66430</v>
      </c>
      <c r="F136" s="227">
        <v>34474.800000000003</v>
      </c>
      <c r="G136" s="227">
        <v>0</v>
      </c>
      <c r="H136" s="227">
        <v>0</v>
      </c>
      <c r="I136" s="227">
        <v>0</v>
      </c>
      <c r="J136" s="227">
        <v>0</v>
      </c>
      <c r="K136" s="227">
        <v>0</v>
      </c>
      <c r="L136" s="227">
        <v>0</v>
      </c>
      <c r="M136" s="227">
        <v>0</v>
      </c>
      <c r="N136" s="227">
        <v>0</v>
      </c>
      <c r="O136" s="227">
        <v>0</v>
      </c>
      <c r="P136" s="227">
        <v>0</v>
      </c>
      <c r="Q136" s="227">
        <v>0</v>
      </c>
      <c r="R136" s="227">
        <v>0</v>
      </c>
      <c r="S136" s="227">
        <v>0</v>
      </c>
      <c r="T136" s="227">
        <v>0</v>
      </c>
      <c r="U136" s="227">
        <v>0</v>
      </c>
      <c r="V136" s="227">
        <v>0</v>
      </c>
      <c r="W136" s="227">
        <v>0</v>
      </c>
      <c r="X136" s="227">
        <v>0</v>
      </c>
      <c r="Y136" s="227">
        <v>0</v>
      </c>
      <c r="Z136" s="227">
        <v>0</v>
      </c>
      <c r="AA136" s="227">
        <v>0</v>
      </c>
      <c r="AB136" s="227">
        <v>0</v>
      </c>
      <c r="AC136" s="227">
        <v>0</v>
      </c>
      <c r="AD136" s="227">
        <v>0</v>
      </c>
      <c r="AE136" s="227">
        <v>0</v>
      </c>
      <c r="AF136" s="227">
        <v>0</v>
      </c>
      <c r="AG136" s="227">
        <v>0</v>
      </c>
      <c r="AH136" s="227">
        <v>0</v>
      </c>
      <c r="AI136" s="227">
        <v>0</v>
      </c>
      <c r="AJ136" s="227">
        <v>0</v>
      </c>
      <c r="AK136" s="227"/>
      <c r="AL136" s="227"/>
      <c r="AM136" s="227"/>
      <c r="AN136" s="227"/>
      <c r="AO136" s="227"/>
      <c r="AP136" s="227"/>
      <c r="AQ136" s="227"/>
      <c r="AR136" s="227"/>
      <c r="AS136" s="227"/>
      <c r="AT136" s="227"/>
      <c r="AU136" s="227"/>
      <c r="AV136" s="227"/>
      <c r="AW136" s="227"/>
      <c r="AX136" s="227"/>
      <c r="AY136" s="227"/>
      <c r="AZ136" s="227"/>
      <c r="BA136" s="227"/>
      <c r="BB136" s="227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</row>
    <row r="137" spans="1:69">
      <c r="A137" s="227" t="s">
        <v>837</v>
      </c>
      <c r="B137" s="227">
        <v>14031.22</v>
      </c>
      <c r="C137" s="227">
        <v>-13998.13</v>
      </c>
      <c r="D137" s="227">
        <v>50907.07</v>
      </c>
      <c r="E137" s="227">
        <v>56489</v>
      </c>
      <c r="F137" s="227">
        <v>33758.57</v>
      </c>
      <c r="G137" s="227">
        <v>57342.19</v>
      </c>
      <c r="H137" s="227">
        <v>50974</v>
      </c>
      <c r="I137" s="227">
        <v>45348</v>
      </c>
      <c r="J137" s="227">
        <v>51067</v>
      </c>
      <c r="K137" s="227">
        <v>21571.3</v>
      </c>
      <c r="L137" s="227">
        <v>20165</v>
      </c>
      <c r="M137" s="227">
        <v>17019</v>
      </c>
      <c r="N137" s="227">
        <v>21064</v>
      </c>
      <c r="O137" s="227">
        <v>21064</v>
      </c>
      <c r="P137" s="227">
        <v>70950.23</v>
      </c>
      <c r="Q137" s="227">
        <v>11467</v>
      </c>
      <c r="R137" s="227">
        <v>10424</v>
      </c>
      <c r="S137" s="227">
        <v>6574</v>
      </c>
      <c r="T137" s="227">
        <v>105450.53</v>
      </c>
      <c r="U137" s="227">
        <v>11601</v>
      </c>
      <c r="V137" s="227">
        <v>7990</v>
      </c>
      <c r="W137" s="227">
        <v>69711</v>
      </c>
      <c r="X137" s="227">
        <v>8725.64</v>
      </c>
      <c r="Y137" s="227">
        <v>14544</v>
      </c>
      <c r="Z137" s="227">
        <v>8758</v>
      </c>
      <c r="AA137" s="227">
        <v>16158</v>
      </c>
      <c r="AB137" s="227">
        <v>15816.11</v>
      </c>
      <c r="AC137" s="227">
        <v>11182</v>
      </c>
      <c r="AD137" s="227">
        <v>7429</v>
      </c>
      <c r="AE137" s="227">
        <v>12214</v>
      </c>
      <c r="AF137" s="227">
        <v>1809.33</v>
      </c>
      <c r="AG137" s="227">
        <v>9719.7199999999993</v>
      </c>
      <c r="AH137" s="227">
        <v>3084</v>
      </c>
      <c r="AI137" s="227">
        <v>3357</v>
      </c>
      <c r="AJ137" s="227">
        <v>6869.59</v>
      </c>
      <c r="AK137" s="227"/>
      <c r="AL137" s="227"/>
      <c r="AM137" s="227"/>
      <c r="AN137" s="227"/>
      <c r="AO137" s="227"/>
      <c r="AP137" s="227"/>
      <c r="AQ137" s="227"/>
      <c r="AR137" s="227"/>
      <c r="AS137" s="227"/>
      <c r="AT137" s="227"/>
      <c r="AU137" s="227"/>
      <c r="AV137" s="227"/>
      <c r="AW137" s="227"/>
      <c r="AX137" s="227"/>
      <c r="AY137" s="227"/>
      <c r="AZ137" s="227"/>
      <c r="BA137" s="227"/>
      <c r="BB137" s="227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</row>
    <row r="138" spans="1:69">
      <c r="A138" s="227" t="s">
        <v>1041</v>
      </c>
      <c r="B138" s="227">
        <v>466550.98</v>
      </c>
      <c r="C138" s="227">
        <v>-930388.64</v>
      </c>
      <c r="D138" s="227">
        <v>1927165.52</v>
      </c>
      <c r="E138" s="227">
        <v>1790790</v>
      </c>
      <c r="F138" s="227">
        <v>1475738.1</v>
      </c>
      <c r="G138" s="227">
        <v>1461196.31</v>
      </c>
      <c r="H138" s="227">
        <v>1520033</v>
      </c>
      <c r="I138" s="227">
        <v>1253215</v>
      </c>
      <c r="J138" s="227">
        <v>1127948</v>
      </c>
      <c r="K138" s="227">
        <v>1149888.3</v>
      </c>
      <c r="L138" s="227">
        <v>998460</v>
      </c>
      <c r="M138" s="227">
        <v>995195</v>
      </c>
      <c r="N138" s="227">
        <v>872659</v>
      </c>
      <c r="O138" s="227">
        <v>872659</v>
      </c>
      <c r="P138" s="227">
        <v>1187473.42</v>
      </c>
      <c r="Q138" s="227">
        <v>683938</v>
      </c>
      <c r="R138" s="227">
        <v>722284</v>
      </c>
      <c r="S138" s="227">
        <v>557148</v>
      </c>
      <c r="T138" s="227">
        <v>605410.84</v>
      </c>
      <c r="U138" s="227">
        <v>531324</v>
      </c>
      <c r="V138" s="227">
        <v>544955</v>
      </c>
      <c r="W138" s="227">
        <v>618790</v>
      </c>
      <c r="X138" s="227">
        <v>624629.46</v>
      </c>
      <c r="Y138" s="227">
        <v>803916</v>
      </c>
      <c r="Z138" s="227">
        <v>803989</v>
      </c>
      <c r="AA138" s="227">
        <v>778344</v>
      </c>
      <c r="AB138" s="227">
        <v>657210.82999999996</v>
      </c>
      <c r="AC138" s="227">
        <v>816729</v>
      </c>
      <c r="AD138" s="227">
        <v>860318</v>
      </c>
      <c r="AE138" s="227">
        <v>861422</v>
      </c>
      <c r="AF138" s="227">
        <v>705117.35</v>
      </c>
      <c r="AG138" s="227">
        <v>775175.17</v>
      </c>
      <c r="AH138" s="227">
        <v>737953</v>
      </c>
      <c r="AI138" s="227">
        <v>653660</v>
      </c>
      <c r="AJ138" s="227">
        <v>501203.77</v>
      </c>
      <c r="AK138" s="227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  <c r="AY138" s="227"/>
      <c r="AZ138" s="227"/>
      <c r="BA138" s="227"/>
      <c r="BB138" s="227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</row>
    <row r="139" spans="1:69">
      <c r="A139" s="227" t="s">
        <v>1042</v>
      </c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</row>
    <row r="140" spans="1:69">
      <c r="A140" s="227" t="s">
        <v>1043</v>
      </c>
      <c r="B140" s="227">
        <v>332999.83</v>
      </c>
      <c r="C140" s="227">
        <v>-487128.44</v>
      </c>
      <c r="D140" s="227">
        <v>934528.38</v>
      </c>
      <c r="E140" s="227">
        <v>875725</v>
      </c>
      <c r="F140" s="227">
        <v>624589.71</v>
      </c>
      <c r="G140" s="227">
        <v>658528.68000000005</v>
      </c>
      <c r="H140" s="227">
        <v>694859</v>
      </c>
      <c r="I140" s="227">
        <v>537449</v>
      </c>
      <c r="J140" s="227">
        <v>392058</v>
      </c>
      <c r="K140" s="227">
        <v>406385.98</v>
      </c>
      <c r="L140" s="227">
        <v>385399</v>
      </c>
      <c r="M140" s="227">
        <v>387392</v>
      </c>
      <c r="N140" s="227">
        <v>356095</v>
      </c>
      <c r="O140" s="227">
        <v>356095</v>
      </c>
      <c r="P140" s="227">
        <v>508895.78</v>
      </c>
      <c r="Q140" s="227">
        <v>274328</v>
      </c>
      <c r="R140" s="227">
        <v>273448</v>
      </c>
      <c r="S140" s="227">
        <v>212084</v>
      </c>
      <c r="T140" s="227">
        <v>177313.85</v>
      </c>
      <c r="U140" s="227">
        <v>179169</v>
      </c>
      <c r="V140" s="227">
        <v>191914</v>
      </c>
      <c r="W140" s="227">
        <v>220687</v>
      </c>
      <c r="X140" s="227">
        <v>254611.65</v>
      </c>
      <c r="Y140" s="227">
        <v>367429</v>
      </c>
      <c r="Z140" s="227">
        <v>361064</v>
      </c>
      <c r="AA140" s="227">
        <v>341450</v>
      </c>
      <c r="AB140" s="227">
        <v>315426.06</v>
      </c>
      <c r="AC140" s="227">
        <v>314964</v>
      </c>
      <c r="AD140" s="227">
        <v>343938</v>
      </c>
      <c r="AE140" s="227">
        <v>367606</v>
      </c>
      <c r="AF140" s="227">
        <v>311203.46000000002</v>
      </c>
      <c r="AG140" s="227">
        <v>322183.27</v>
      </c>
      <c r="AH140" s="227">
        <v>310396</v>
      </c>
      <c r="AI140" s="227">
        <v>345570</v>
      </c>
      <c r="AJ140" s="227">
        <v>323874.21999999997</v>
      </c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</row>
    <row r="141" spans="1:69">
      <c r="A141" s="227" t="s">
        <v>1044</v>
      </c>
      <c r="B141" s="227">
        <v>775.37</v>
      </c>
      <c r="C141" s="227">
        <v>-17959.3</v>
      </c>
      <c r="D141" s="227">
        <v>11553.85</v>
      </c>
      <c r="E141" s="227">
        <v>15529</v>
      </c>
      <c r="F141" s="227">
        <v>8722.19</v>
      </c>
      <c r="G141" s="227">
        <v>33238.660000000003</v>
      </c>
      <c r="H141" s="227">
        <v>28536</v>
      </c>
      <c r="I141" s="227">
        <v>5197</v>
      </c>
      <c r="J141" s="227">
        <v>2045</v>
      </c>
      <c r="K141" s="227">
        <v>7016.68</v>
      </c>
      <c r="L141" s="227">
        <v>4038</v>
      </c>
      <c r="M141" s="227">
        <v>1203</v>
      </c>
      <c r="N141" s="227">
        <v>1900</v>
      </c>
      <c r="O141" s="227">
        <v>1900</v>
      </c>
      <c r="P141" s="227">
        <v>384.81</v>
      </c>
      <c r="Q141" s="227">
        <v>0</v>
      </c>
      <c r="R141" s="227">
        <v>0</v>
      </c>
      <c r="S141" s="227">
        <v>0</v>
      </c>
      <c r="T141" s="227">
        <v>0</v>
      </c>
      <c r="U141" s="227">
        <v>0</v>
      </c>
      <c r="V141" s="227">
        <v>0</v>
      </c>
      <c r="W141" s="227">
        <v>0</v>
      </c>
      <c r="X141" s="227">
        <v>0</v>
      </c>
      <c r="Y141" s="227">
        <v>0</v>
      </c>
      <c r="Z141" s="227">
        <v>0</v>
      </c>
      <c r="AA141" s="227">
        <v>0</v>
      </c>
      <c r="AB141" s="227">
        <v>0</v>
      </c>
      <c r="AC141" s="227">
        <v>0</v>
      </c>
      <c r="AD141" s="227">
        <v>0</v>
      </c>
      <c r="AE141" s="227">
        <v>0</v>
      </c>
      <c r="AF141" s="227">
        <v>0</v>
      </c>
      <c r="AG141" s="227">
        <v>0</v>
      </c>
      <c r="AH141" s="227">
        <v>0</v>
      </c>
      <c r="AI141" s="227">
        <v>0</v>
      </c>
      <c r="AJ141" s="227">
        <v>0</v>
      </c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</row>
    <row r="142" spans="1:69">
      <c r="A142" s="227" t="s">
        <v>1045</v>
      </c>
      <c r="B142" s="227">
        <v>332224.46000000002</v>
      </c>
      <c r="C142" s="227">
        <v>-469169.15</v>
      </c>
      <c r="D142" s="227">
        <v>922974.54</v>
      </c>
      <c r="E142" s="227">
        <v>860196</v>
      </c>
      <c r="F142" s="227">
        <v>615867.52</v>
      </c>
      <c r="G142" s="227">
        <v>625290.02</v>
      </c>
      <c r="H142" s="227">
        <v>666323</v>
      </c>
      <c r="I142" s="227">
        <v>532252</v>
      </c>
      <c r="J142" s="227">
        <v>390013</v>
      </c>
      <c r="K142" s="227">
        <v>399369.3</v>
      </c>
      <c r="L142" s="227">
        <v>381361</v>
      </c>
      <c r="M142" s="227">
        <v>386189</v>
      </c>
      <c r="N142" s="227">
        <v>354195</v>
      </c>
      <c r="O142" s="227">
        <v>354195</v>
      </c>
      <c r="P142" s="227">
        <v>507356.53</v>
      </c>
      <c r="Q142" s="227">
        <v>274328</v>
      </c>
      <c r="R142" s="227">
        <v>273448</v>
      </c>
      <c r="S142" s="227">
        <v>212084</v>
      </c>
      <c r="T142" s="227">
        <v>177313.85</v>
      </c>
      <c r="U142" s="227">
        <v>179169</v>
      </c>
      <c r="V142" s="227">
        <v>191914</v>
      </c>
      <c r="W142" s="227">
        <v>220687</v>
      </c>
      <c r="X142" s="227">
        <v>254611.65</v>
      </c>
      <c r="Y142" s="227">
        <v>367429</v>
      </c>
      <c r="Z142" s="227">
        <v>361064</v>
      </c>
      <c r="AA142" s="227">
        <v>341450</v>
      </c>
      <c r="AB142" s="227">
        <v>315426.06</v>
      </c>
      <c r="AC142" s="227">
        <v>314964</v>
      </c>
      <c r="AD142" s="227">
        <v>343938</v>
      </c>
      <c r="AE142" s="227">
        <v>367606</v>
      </c>
      <c r="AF142" s="227">
        <v>311203.46000000002</v>
      </c>
      <c r="AG142" s="227">
        <v>322183.27</v>
      </c>
      <c r="AH142" s="227">
        <v>310396</v>
      </c>
      <c r="AI142" s="227">
        <v>345570</v>
      </c>
      <c r="AJ142" s="227">
        <v>323874.21999999997</v>
      </c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</row>
    <row r="143" spans="1:69">
      <c r="A143" s="227" t="s">
        <v>1046</v>
      </c>
      <c r="B143" s="227">
        <v>205074.39</v>
      </c>
      <c r="C143" s="227">
        <v>83445.679999999993</v>
      </c>
      <c r="D143" s="227">
        <v>450447.83</v>
      </c>
      <c r="E143" s="227">
        <v>476488</v>
      </c>
      <c r="F143" s="227">
        <v>362658.66</v>
      </c>
      <c r="G143" s="227">
        <v>390320.21</v>
      </c>
      <c r="H143" s="227">
        <v>370465</v>
      </c>
      <c r="I143" s="227">
        <v>351165</v>
      </c>
      <c r="J143" s="227">
        <v>321749</v>
      </c>
      <c r="K143" s="227">
        <v>361429.73</v>
      </c>
      <c r="L143" s="227">
        <v>295538</v>
      </c>
      <c r="M143" s="227">
        <v>267373</v>
      </c>
      <c r="N143" s="227">
        <v>255351</v>
      </c>
      <c r="O143" s="227">
        <v>255351</v>
      </c>
      <c r="P143" s="227">
        <v>473212.06</v>
      </c>
      <c r="Q143" s="227">
        <v>235298</v>
      </c>
      <c r="R143" s="227">
        <v>184787</v>
      </c>
      <c r="S143" s="227">
        <v>124349</v>
      </c>
      <c r="T143" s="227">
        <v>88485.2</v>
      </c>
      <c r="U143" s="227">
        <v>85306</v>
      </c>
      <c r="V143" s="227">
        <v>97418</v>
      </c>
      <c r="W143" s="227">
        <v>91224</v>
      </c>
      <c r="X143" s="227">
        <v>78420.789999999994</v>
      </c>
      <c r="Y143" s="227">
        <v>118959</v>
      </c>
      <c r="Z143" s="227">
        <v>114432</v>
      </c>
      <c r="AA143" s="227">
        <v>105216</v>
      </c>
      <c r="AB143" s="227">
        <v>108088.43</v>
      </c>
      <c r="AC143" s="227">
        <v>104355</v>
      </c>
      <c r="AD143" s="227">
        <v>104891</v>
      </c>
      <c r="AE143" s="227">
        <v>108527</v>
      </c>
      <c r="AF143" s="227">
        <v>74002.06</v>
      </c>
      <c r="AG143" s="227">
        <v>85619.96</v>
      </c>
      <c r="AH143" s="227">
        <v>93888</v>
      </c>
      <c r="AI143" s="227">
        <v>94560</v>
      </c>
      <c r="AJ143" s="227">
        <v>67570.81</v>
      </c>
      <c r="AK143" s="227"/>
      <c r="AL143" s="227"/>
      <c r="AM143" s="227"/>
      <c r="AN143" s="227"/>
      <c r="AO143" s="227"/>
      <c r="AP143" s="227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227"/>
      <c r="BB143" s="227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</row>
    <row r="144" spans="1:69">
      <c r="A144" s="227" t="s">
        <v>1208</v>
      </c>
      <c r="B144" s="227">
        <v>87554.53</v>
      </c>
      <c r="C144" s="227">
        <v>-166078.95000000001</v>
      </c>
      <c r="D144" s="227">
        <v>219065.82</v>
      </c>
      <c r="E144" s="227">
        <v>176262</v>
      </c>
      <c r="F144" s="227">
        <v>136640.45000000001</v>
      </c>
      <c r="G144" s="227">
        <v>132541.37</v>
      </c>
      <c r="H144" s="227">
        <v>123181</v>
      </c>
      <c r="I144" s="227">
        <v>125113</v>
      </c>
      <c r="J144" s="227">
        <v>115934</v>
      </c>
      <c r="K144" s="227">
        <v>137573.65</v>
      </c>
      <c r="L144" s="227">
        <v>108666</v>
      </c>
      <c r="M144" s="227">
        <v>97508</v>
      </c>
      <c r="N144" s="227">
        <v>90339</v>
      </c>
      <c r="O144" s="227">
        <v>90339</v>
      </c>
      <c r="P144" s="227">
        <v>178413</v>
      </c>
      <c r="Q144" s="227">
        <v>77194</v>
      </c>
      <c r="R144" s="227">
        <v>64853</v>
      </c>
      <c r="S144" s="227">
        <v>33719</v>
      </c>
      <c r="T144" s="227">
        <v>10930.42</v>
      </c>
      <c r="U144" s="227">
        <v>12569</v>
      </c>
      <c r="V144" s="227">
        <v>19998</v>
      </c>
      <c r="W144" s="227">
        <v>9121</v>
      </c>
      <c r="X144" s="227">
        <v>9464.32</v>
      </c>
      <c r="Y144" s="227">
        <v>29592</v>
      </c>
      <c r="Z144" s="227">
        <v>16338</v>
      </c>
      <c r="AA144" s="227">
        <v>17560</v>
      </c>
      <c r="AB144" s="227">
        <v>13610.54</v>
      </c>
      <c r="AC144" s="227">
        <v>15308</v>
      </c>
      <c r="AD144" s="227">
        <v>18660</v>
      </c>
      <c r="AE144" s="227">
        <v>21545</v>
      </c>
      <c r="AF144" s="227">
        <v>10711.56</v>
      </c>
      <c r="AG144" s="227">
        <v>29606.82</v>
      </c>
      <c r="AH144" s="227">
        <v>16334</v>
      </c>
      <c r="AI144" s="227">
        <v>18080</v>
      </c>
      <c r="AJ144" s="227">
        <v>10976.36</v>
      </c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</row>
    <row r="145" spans="1:69">
      <c r="A145" s="227" t="s">
        <v>1047</v>
      </c>
      <c r="B145" s="227">
        <v>117519.86</v>
      </c>
      <c r="C145" s="227">
        <v>249524.63</v>
      </c>
      <c r="D145" s="227">
        <v>231382.01</v>
      </c>
      <c r="E145" s="227">
        <v>300226</v>
      </c>
      <c r="F145" s="227">
        <v>226018.2</v>
      </c>
      <c r="G145" s="227">
        <v>257778.84</v>
      </c>
      <c r="H145" s="227">
        <v>247284</v>
      </c>
      <c r="I145" s="227">
        <v>226052</v>
      </c>
      <c r="J145" s="227">
        <v>205815</v>
      </c>
      <c r="K145" s="227">
        <v>223856.08</v>
      </c>
      <c r="L145" s="227">
        <v>186872</v>
      </c>
      <c r="M145" s="227">
        <v>169865</v>
      </c>
      <c r="N145" s="227">
        <v>165012</v>
      </c>
      <c r="O145" s="227">
        <v>165012</v>
      </c>
      <c r="P145" s="227">
        <v>294799.06</v>
      </c>
      <c r="Q145" s="227">
        <v>158104</v>
      </c>
      <c r="R145" s="227">
        <v>119934</v>
      </c>
      <c r="S145" s="227">
        <v>90630</v>
      </c>
      <c r="T145" s="227">
        <v>77554.78</v>
      </c>
      <c r="U145" s="227">
        <v>72737</v>
      </c>
      <c r="V145" s="227">
        <v>77420</v>
      </c>
      <c r="W145" s="227">
        <v>82103</v>
      </c>
      <c r="X145" s="227">
        <v>68956.47</v>
      </c>
      <c r="Y145" s="227">
        <v>89367</v>
      </c>
      <c r="Z145" s="227">
        <v>98094</v>
      </c>
      <c r="AA145" s="227">
        <v>87656</v>
      </c>
      <c r="AB145" s="227">
        <v>94477.89</v>
      </c>
      <c r="AC145" s="227">
        <v>89047</v>
      </c>
      <c r="AD145" s="227">
        <v>86231</v>
      </c>
      <c r="AE145" s="227">
        <v>86982</v>
      </c>
      <c r="AF145" s="227">
        <v>63290.49</v>
      </c>
      <c r="AG145" s="227">
        <v>56013.13</v>
      </c>
      <c r="AH145" s="227">
        <v>77554</v>
      </c>
      <c r="AI145" s="227">
        <v>76480</v>
      </c>
      <c r="AJ145" s="227">
        <v>56594.45</v>
      </c>
      <c r="AK145" s="227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</row>
    <row r="146" spans="1:69">
      <c r="A146" s="227" t="s">
        <v>1079</v>
      </c>
      <c r="B146" s="227">
        <v>0</v>
      </c>
      <c r="C146" s="227">
        <v>0</v>
      </c>
      <c r="D146" s="227">
        <v>0</v>
      </c>
      <c r="E146" s="227">
        <v>0</v>
      </c>
      <c r="F146" s="227">
        <v>0</v>
      </c>
      <c r="G146" s="227">
        <v>0</v>
      </c>
      <c r="H146" s="227">
        <v>0</v>
      </c>
      <c r="I146" s="227">
        <v>0</v>
      </c>
      <c r="J146" s="227">
        <v>0</v>
      </c>
      <c r="K146" s="227">
        <v>0</v>
      </c>
      <c r="L146" s="227">
        <v>0</v>
      </c>
      <c r="M146" s="227">
        <v>0</v>
      </c>
      <c r="N146" s="227">
        <v>0</v>
      </c>
      <c r="O146" s="227">
        <v>0</v>
      </c>
      <c r="P146" s="227">
        <v>0</v>
      </c>
      <c r="Q146" s="227">
        <v>0</v>
      </c>
      <c r="R146" s="227">
        <v>0</v>
      </c>
      <c r="S146" s="227">
        <v>0</v>
      </c>
      <c r="T146" s="227">
        <v>0</v>
      </c>
      <c r="U146" s="227">
        <v>0</v>
      </c>
      <c r="V146" s="227">
        <v>0</v>
      </c>
      <c r="W146" s="227">
        <v>0</v>
      </c>
      <c r="X146" s="227">
        <v>0</v>
      </c>
      <c r="Y146" s="227">
        <v>0</v>
      </c>
      <c r="Z146" s="227">
        <v>0</v>
      </c>
      <c r="AA146" s="227">
        <v>0</v>
      </c>
      <c r="AB146" s="227">
        <v>0</v>
      </c>
      <c r="AC146" s="227">
        <v>0</v>
      </c>
      <c r="AD146" s="227">
        <v>0</v>
      </c>
      <c r="AE146" s="227">
        <v>0</v>
      </c>
      <c r="AF146" s="227">
        <v>3675.53</v>
      </c>
      <c r="AG146" s="227">
        <v>4055.72</v>
      </c>
      <c r="AH146" s="227">
        <v>0</v>
      </c>
      <c r="AI146" s="227">
        <v>0</v>
      </c>
      <c r="AJ146" s="227">
        <v>0</v>
      </c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  <c r="AY146" s="227"/>
      <c r="AZ146" s="227"/>
      <c r="BA146" s="227"/>
      <c r="BB146" s="227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</row>
    <row r="147" spans="1:69">
      <c r="A147" s="227" t="s">
        <v>1048</v>
      </c>
      <c r="B147" s="227">
        <v>33319.75</v>
      </c>
      <c r="C147" s="227">
        <v>0</v>
      </c>
      <c r="D147" s="227">
        <v>47916.24</v>
      </c>
      <c r="E147" s="227">
        <v>0</v>
      </c>
      <c r="F147" s="227">
        <v>54915.05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0</v>
      </c>
      <c r="N147" s="227">
        <v>0</v>
      </c>
      <c r="O147" s="227">
        <v>0</v>
      </c>
      <c r="P147" s="227">
        <v>0</v>
      </c>
      <c r="Q147" s="227">
        <v>0</v>
      </c>
      <c r="R147" s="227">
        <v>0</v>
      </c>
      <c r="S147" s="227">
        <v>0</v>
      </c>
      <c r="T147" s="227">
        <v>0</v>
      </c>
      <c r="U147" s="227">
        <v>0</v>
      </c>
      <c r="V147" s="227">
        <v>0</v>
      </c>
      <c r="W147" s="227">
        <v>0</v>
      </c>
      <c r="X147" s="227">
        <v>0</v>
      </c>
      <c r="Y147" s="227">
        <v>0</v>
      </c>
      <c r="Z147" s="227">
        <v>0</v>
      </c>
      <c r="AA147" s="227">
        <v>0</v>
      </c>
      <c r="AB147" s="227">
        <v>0</v>
      </c>
      <c r="AC147" s="227">
        <v>0</v>
      </c>
      <c r="AD147" s="227">
        <v>0</v>
      </c>
      <c r="AE147" s="227">
        <v>0</v>
      </c>
      <c r="AF147" s="227">
        <v>19232.150000000001</v>
      </c>
      <c r="AG147" s="227">
        <v>15271.6</v>
      </c>
      <c r="AH147" s="227">
        <v>0</v>
      </c>
      <c r="AI147" s="227">
        <v>0</v>
      </c>
      <c r="AJ147" s="227">
        <v>0</v>
      </c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  <c r="AY147" s="227"/>
      <c r="AZ147" s="227"/>
      <c r="BA147" s="227"/>
      <c r="BB147" s="227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</row>
    <row r="148" spans="1:69">
      <c r="A148" s="227" t="s">
        <v>1082</v>
      </c>
      <c r="B148" s="227">
        <v>244.12</v>
      </c>
      <c r="C148" s="227">
        <v>0</v>
      </c>
      <c r="D148" s="227">
        <v>0</v>
      </c>
      <c r="E148" s="227">
        <v>0</v>
      </c>
      <c r="F148" s="227">
        <v>0</v>
      </c>
      <c r="G148" s="227">
        <v>0</v>
      </c>
      <c r="H148" s="227">
        <v>0</v>
      </c>
      <c r="I148" s="227">
        <v>0</v>
      </c>
      <c r="J148" s="227">
        <v>0</v>
      </c>
      <c r="K148" s="227">
        <v>0</v>
      </c>
      <c r="L148" s="227">
        <v>0</v>
      </c>
      <c r="M148" s="227">
        <v>0</v>
      </c>
      <c r="N148" s="227">
        <v>0</v>
      </c>
      <c r="O148" s="227">
        <v>0</v>
      </c>
      <c r="P148" s="227">
        <v>0</v>
      </c>
      <c r="Q148" s="227">
        <v>0</v>
      </c>
      <c r="R148" s="227">
        <v>0</v>
      </c>
      <c r="S148" s="227">
        <v>0</v>
      </c>
      <c r="T148" s="227">
        <v>0</v>
      </c>
      <c r="U148" s="227">
        <v>0</v>
      </c>
      <c r="V148" s="227">
        <v>0</v>
      </c>
      <c r="W148" s="227">
        <v>0</v>
      </c>
      <c r="X148" s="227">
        <v>0</v>
      </c>
      <c r="Y148" s="227">
        <v>0</v>
      </c>
      <c r="Z148" s="227">
        <v>0</v>
      </c>
      <c r="AA148" s="227">
        <v>0</v>
      </c>
      <c r="AB148" s="227">
        <v>0</v>
      </c>
      <c r="AC148" s="227">
        <v>0</v>
      </c>
      <c r="AD148" s="227">
        <v>0</v>
      </c>
      <c r="AE148" s="227">
        <v>0</v>
      </c>
      <c r="AF148" s="227">
        <v>424.42</v>
      </c>
      <c r="AG148" s="227">
        <v>27.16</v>
      </c>
      <c r="AH148" s="227">
        <v>0</v>
      </c>
      <c r="AI148" s="227">
        <v>0</v>
      </c>
      <c r="AJ148" s="227">
        <v>0</v>
      </c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  <c r="AY148" s="227"/>
      <c r="AZ148" s="227"/>
      <c r="BA148" s="227"/>
      <c r="BB148" s="227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</row>
    <row r="149" spans="1:69">
      <c r="A149" s="227" t="s">
        <v>1294</v>
      </c>
      <c r="B149" s="227">
        <v>0</v>
      </c>
      <c r="C149" s="227">
        <v>0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5916.5</v>
      </c>
      <c r="L149" s="227">
        <v>0</v>
      </c>
      <c r="M149" s="227">
        <v>0</v>
      </c>
      <c r="N149" s="227">
        <v>0</v>
      </c>
      <c r="O149" s="227">
        <v>0</v>
      </c>
      <c r="P149" s="227">
        <v>-0.13</v>
      </c>
      <c r="Q149" s="227">
        <v>2630.33</v>
      </c>
      <c r="R149" s="227">
        <v>0</v>
      </c>
      <c r="S149" s="227">
        <v>7891</v>
      </c>
      <c r="T149" s="227">
        <v>0</v>
      </c>
      <c r="U149" s="227">
        <v>0</v>
      </c>
      <c r="V149" s="227">
        <v>0</v>
      </c>
      <c r="W149" s="227">
        <v>0</v>
      </c>
      <c r="X149" s="227">
        <v>25590.31</v>
      </c>
      <c r="Y149" s="227">
        <v>0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</row>
    <row r="150" spans="1:69">
      <c r="A150" s="227" t="s">
        <v>1323</v>
      </c>
      <c r="B150" s="227">
        <v>7.71</v>
      </c>
      <c r="C150" s="227">
        <v>0</v>
      </c>
      <c r="D150" s="227">
        <v>0</v>
      </c>
      <c r="E150" s="227">
        <v>0</v>
      </c>
      <c r="F150" s="227">
        <v>0</v>
      </c>
      <c r="G150" s="227">
        <v>0</v>
      </c>
      <c r="H150" s="227">
        <v>0</v>
      </c>
      <c r="I150" s="227">
        <v>0</v>
      </c>
      <c r="J150" s="227">
        <v>0</v>
      </c>
      <c r="K150" s="227">
        <v>8904.34</v>
      </c>
      <c r="L150" s="227">
        <v>2542</v>
      </c>
      <c r="M150" s="227">
        <v>271</v>
      </c>
      <c r="N150" s="227">
        <v>1712</v>
      </c>
      <c r="O150" s="227">
        <v>1712</v>
      </c>
      <c r="P150" s="227">
        <v>4149.4799999999996</v>
      </c>
      <c r="Q150" s="227">
        <v>375</v>
      </c>
      <c r="R150" s="227">
        <v>2469</v>
      </c>
      <c r="S150" s="227">
        <v>31325</v>
      </c>
      <c r="T150" s="227">
        <v>94383.17</v>
      </c>
      <c r="U150" s="227">
        <v>-1719</v>
      </c>
      <c r="V150" s="227">
        <v>97908</v>
      </c>
      <c r="W150" s="227">
        <v>1069</v>
      </c>
      <c r="X150" s="227">
        <v>156692.04999999999</v>
      </c>
      <c r="Y150" s="227">
        <v>12</v>
      </c>
      <c r="Z150" s="227">
        <v>1900</v>
      </c>
      <c r="AA150" s="227">
        <v>11217</v>
      </c>
      <c r="AB150" s="227">
        <v>3418.1</v>
      </c>
      <c r="AC150" s="227">
        <v>1728</v>
      </c>
      <c r="AD150" s="227">
        <v>2166</v>
      </c>
      <c r="AE150" s="227">
        <v>461</v>
      </c>
      <c r="AF150" s="227">
        <v>0</v>
      </c>
      <c r="AG150" s="227">
        <v>0</v>
      </c>
      <c r="AH150" s="227">
        <v>-162</v>
      </c>
      <c r="AI150" s="227">
        <v>186</v>
      </c>
      <c r="AJ150" s="227">
        <v>2979.62</v>
      </c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</row>
    <row r="151" spans="1:69">
      <c r="A151" s="227" t="s">
        <v>1049</v>
      </c>
      <c r="B151" s="227">
        <v>571645.80000000005</v>
      </c>
      <c r="C151" s="227">
        <v>-562886.81000000006</v>
      </c>
      <c r="D151" s="227">
        <v>1432892.45</v>
      </c>
      <c r="E151" s="227">
        <v>1352213</v>
      </c>
      <c r="F151" s="227">
        <v>1042163.42</v>
      </c>
      <c r="G151" s="227">
        <v>1048848.8999999999</v>
      </c>
      <c r="H151" s="227">
        <v>1065324</v>
      </c>
      <c r="I151" s="227">
        <v>888614</v>
      </c>
      <c r="J151" s="227">
        <v>713807</v>
      </c>
      <c r="K151" s="227">
        <v>800386.05</v>
      </c>
      <c r="L151" s="227">
        <v>683479</v>
      </c>
      <c r="M151" s="227">
        <v>655036</v>
      </c>
      <c r="N151" s="227">
        <v>613158</v>
      </c>
      <c r="O151" s="227">
        <v>613158</v>
      </c>
      <c r="P151" s="227">
        <v>986257.19</v>
      </c>
      <c r="Q151" s="227">
        <v>510001</v>
      </c>
      <c r="R151" s="227">
        <v>460704</v>
      </c>
      <c r="S151" s="227">
        <v>375649</v>
      </c>
      <c r="T151" s="227">
        <v>360182.22</v>
      </c>
      <c r="U151" s="227">
        <v>262756</v>
      </c>
      <c r="V151" s="227">
        <v>387240</v>
      </c>
      <c r="W151" s="227">
        <v>312980</v>
      </c>
      <c r="X151" s="227">
        <v>592085.71</v>
      </c>
      <c r="Y151" s="227">
        <v>486400</v>
      </c>
      <c r="Z151" s="227">
        <v>477396</v>
      </c>
      <c r="AA151" s="227">
        <v>457883</v>
      </c>
      <c r="AB151" s="227">
        <v>426932.58</v>
      </c>
      <c r="AC151" s="227">
        <v>421047</v>
      </c>
      <c r="AD151" s="227">
        <v>450995</v>
      </c>
      <c r="AE151" s="227">
        <v>476594</v>
      </c>
      <c r="AF151" s="227">
        <v>408537.63</v>
      </c>
      <c r="AG151" s="227">
        <v>427157.71</v>
      </c>
      <c r="AH151" s="227">
        <v>404284</v>
      </c>
      <c r="AI151" s="227">
        <v>440316</v>
      </c>
      <c r="AJ151" s="227">
        <v>394424.64</v>
      </c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  <c r="AY151" s="227"/>
      <c r="AZ151" s="227"/>
      <c r="BA151" s="227"/>
      <c r="BB151" s="227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</row>
    <row r="152" spans="1:69">
      <c r="A152" s="227" t="s">
        <v>1050</v>
      </c>
      <c r="B152" s="227">
        <v>-21766.959999999999</v>
      </c>
      <c r="C152" s="227">
        <v>81468.539999999994</v>
      </c>
      <c r="D152" s="227">
        <v>32541.919999999998</v>
      </c>
      <c r="E152" s="227">
        <v>23800</v>
      </c>
      <c r="F152" s="227">
        <v>-6788.42</v>
      </c>
      <c r="G152" s="227">
        <v>-23414.65</v>
      </c>
      <c r="H152" s="227">
        <v>17715</v>
      </c>
      <c r="I152" s="227">
        <v>15161</v>
      </c>
      <c r="J152" s="227">
        <v>-30159</v>
      </c>
      <c r="K152" s="227">
        <v>373.18</v>
      </c>
      <c r="L152" s="227">
        <v>-54578</v>
      </c>
      <c r="M152" s="227">
        <v>-7378</v>
      </c>
      <c r="N152" s="227">
        <v>-8367</v>
      </c>
      <c r="O152" s="227">
        <v>-8367</v>
      </c>
      <c r="P152" s="227">
        <v>-19774.82</v>
      </c>
      <c r="Q152" s="227">
        <v>-1351</v>
      </c>
      <c r="R152" s="227">
        <v>1615</v>
      </c>
      <c r="S152" s="227">
        <v>3659</v>
      </c>
      <c r="T152" s="227">
        <v>9823.17</v>
      </c>
      <c r="U152" s="227">
        <v>10556</v>
      </c>
      <c r="V152" s="227">
        <v>11220</v>
      </c>
      <c r="W152" s="227">
        <v>-1224</v>
      </c>
      <c r="X152" s="227">
        <v>3953.28</v>
      </c>
      <c r="Y152" s="227">
        <v>4429</v>
      </c>
      <c r="Z152" s="227">
        <v>4743</v>
      </c>
      <c r="AA152" s="227">
        <v>1461</v>
      </c>
      <c r="AB152" s="227">
        <v>-203.07</v>
      </c>
      <c r="AC152" s="227">
        <v>0</v>
      </c>
      <c r="AD152" s="227">
        <v>0</v>
      </c>
      <c r="AE152" s="227">
        <v>0</v>
      </c>
      <c r="AF152" s="227">
        <v>0</v>
      </c>
      <c r="AG152" s="227">
        <v>0</v>
      </c>
      <c r="AH152" s="227">
        <v>0</v>
      </c>
      <c r="AI152" s="227">
        <v>0</v>
      </c>
      <c r="AJ152" s="227">
        <v>0</v>
      </c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227"/>
      <c r="BB152" s="227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</row>
    <row r="153" spans="1:69">
      <c r="A153" s="227" t="s">
        <v>1051</v>
      </c>
      <c r="B153" s="227">
        <v>-2194.17</v>
      </c>
      <c r="C153" s="227">
        <v>77586.720000000001</v>
      </c>
      <c r="D153" s="227">
        <v>-15966.21</v>
      </c>
      <c r="E153" s="227">
        <v>0</v>
      </c>
      <c r="F153" s="227">
        <v>-14700.77</v>
      </c>
      <c r="G153" s="227">
        <v>0</v>
      </c>
      <c r="H153" s="227">
        <v>0</v>
      </c>
      <c r="I153" s="227">
        <v>0</v>
      </c>
      <c r="J153" s="227">
        <v>0</v>
      </c>
      <c r="K153" s="227">
        <v>15864.95</v>
      </c>
      <c r="L153" s="227">
        <v>0</v>
      </c>
      <c r="M153" s="227">
        <v>0</v>
      </c>
      <c r="N153" s="227">
        <v>0</v>
      </c>
      <c r="O153" s="227">
        <v>0</v>
      </c>
      <c r="P153" s="227">
        <v>0</v>
      </c>
      <c r="Q153" s="227">
        <v>16.329999999999998</v>
      </c>
      <c r="R153" s="227">
        <v>43</v>
      </c>
      <c r="S153" s="227">
        <v>207438</v>
      </c>
      <c r="T153" s="227">
        <v>1435.42</v>
      </c>
      <c r="U153" s="227">
        <v>8711</v>
      </c>
      <c r="V153" s="227">
        <v>138868</v>
      </c>
      <c r="W153" s="227">
        <v>-727</v>
      </c>
      <c r="X153" s="227">
        <v>250.69</v>
      </c>
      <c r="Y153" s="227">
        <v>53171</v>
      </c>
      <c r="Z153" s="227">
        <v>0</v>
      </c>
      <c r="AA153" s="227">
        <v>0</v>
      </c>
      <c r="AB153" s="227">
        <v>0</v>
      </c>
      <c r="AC153" s="227">
        <v>0</v>
      </c>
      <c r="AD153" s="227">
        <v>0</v>
      </c>
      <c r="AE153" s="227">
        <v>0</v>
      </c>
      <c r="AF153" s="227">
        <v>-2366.67</v>
      </c>
      <c r="AG153" s="227">
        <v>-259.92</v>
      </c>
      <c r="AH153" s="227">
        <v>0</v>
      </c>
      <c r="AI153" s="227">
        <v>0</v>
      </c>
      <c r="AJ153" s="227">
        <v>0</v>
      </c>
      <c r="AK153" s="227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  <c r="AY153" s="227"/>
      <c r="AZ153" s="227"/>
      <c r="BA153" s="227"/>
      <c r="BB153" s="227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</row>
    <row r="154" spans="1:69">
      <c r="A154" s="227" t="s">
        <v>1295</v>
      </c>
      <c r="B154" s="227">
        <v>-2194.17</v>
      </c>
      <c r="C154" s="227">
        <v>0</v>
      </c>
      <c r="D154" s="227">
        <v>-16078.07</v>
      </c>
      <c r="E154" s="227">
        <v>0</v>
      </c>
      <c r="F154" s="227">
        <v>-20144.46</v>
      </c>
      <c r="G154" s="227">
        <v>0</v>
      </c>
      <c r="H154" s="227">
        <v>0</v>
      </c>
      <c r="I154" s="227">
        <v>0</v>
      </c>
      <c r="J154" s="227">
        <v>0</v>
      </c>
      <c r="K154" s="227">
        <v>0</v>
      </c>
      <c r="L154" s="227">
        <v>0</v>
      </c>
      <c r="M154" s="227">
        <v>0</v>
      </c>
      <c r="N154" s="227">
        <v>0</v>
      </c>
      <c r="O154" s="227">
        <v>0</v>
      </c>
      <c r="P154" s="227">
        <v>0</v>
      </c>
      <c r="Q154" s="227">
        <v>0</v>
      </c>
      <c r="R154" s="227">
        <v>0</v>
      </c>
      <c r="S154" s="227">
        <v>0</v>
      </c>
      <c r="T154" s="227">
        <v>0</v>
      </c>
      <c r="U154" s="227">
        <v>0</v>
      </c>
      <c r="V154" s="227">
        <v>0</v>
      </c>
      <c r="W154" s="227">
        <v>0</v>
      </c>
      <c r="X154" s="227">
        <v>0</v>
      </c>
      <c r="Y154" s="227">
        <v>0</v>
      </c>
      <c r="Z154" s="227">
        <v>0</v>
      </c>
      <c r="AA154" s="227">
        <v>0</v>
      </c>
      <c r="AB154" s="227">
        <v>0</v>
      </c>
      <c r="AC154" s="227">
        <v>0</v>
      </c>
      <c r="AD154" s="227">
        <v>0</v>
      </c>
      <c r="AE154" s="227">
        <v>0</v>
      </c>
      <c r="AF154" s="227">
        <v>322.06</v>
      </c>
      <c r="AG154" s="227">
        <v>-176.85</v>
      </c>
      <c r="AH154" s="227">
        <v>0</v>
      </c>
      <c r="AI154" s="227">
        <v>0</v>
      </c>
      <c r="AJ154" s="227">
        <v>0</v>
      </c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</row>
    <row r="155" spans="1:69">
      <c r="A155" s="227" t="s">
        <v>1296</v>
      </c>
      <c r="B155" s="227">
        <v>0</v>
      </c>
      <c r="C155" s="227">
        <v>0</v>
      </c>
      <c r="D155" s="227">
        <v>0</v>
      </c>
      <c r="E155" s="227">
        <v>0</v>
      </c>
      <c r="F155" s="227">
        <v>0</v>
      </c>
      <c r="G155" s="227">
        <v>0</v>
      </c>
      <c r="H155" s="227">
        <v>0</v>
      </c>
      <c r="I155" s="227">
        <v>0</v>
      </c>
      <c r="J155" s="227">
        <v>0</v>
      </c>
      <c r="K155" s="227">
        <v>0</v>
      </c>
      <c r="L155" s="227">
        <v>0</v>
      </c>
      <c r="M155" s="227">
        <v>0</v>
      </c>
      <c r="N155" s="227">
        <v>0</v>
      </c>
      <c r="O155" s="227">
        <v>0</v>
      </c>
      <c r="P155" s="227">
        <v>0</v>
      </c>
      <c r="Q155" s="227">
        <v>0</v>
      </c>
      <c r="R155" s="227">
        <v>0</v>
      </c>
      <c r="S155" s="227">
        <v>207438</v>
      </c>
      <c r="T155" s="227">
        <v>0</v>
      </c>
      <c r="U155" s="227">
        <v>0</v>
      </c>
      <c r="V155" s="227">
        <v>0</v>
      </c>
      <c r="W155" s="227">
        <v>0</v>
      </c>
      <c r="X155" s="227">
        <v>0</v>
      </c>
      <c r="Y155" s="227">
        <v>0</v>
      </c>
      <c r="Z155" s="227">
        <v>0</v>
      </c>
      <c r="AA155" s="227">
        <v>0</v>
      </c>
      <c r="AB155" s="227">
        <v>0</v>
      </c>
      <c r="AC155" s="227">
        <v>0</v>
      </c>
      <c r="AD155" s="227">
        <v>0</v>
      </c>
      <c r="AE155" s="227">
        <v>0</v>
      </c>
      <c r="AF155" s="227">
        <v>0</v>
      </c>
      <c r="AG155" s="227">
        <v>0</v>
      </c>
      <c r="AH155" s="227">
        <v>0</v>
      </c>
      <c r="AI155" s="227">
        <v>0</v>
      </c>
      <c r="AJ155" s="227">
        <v>0</v>
      </c>
      <c r="AK155" s="227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  <c r="AY155" s="227"/>
      <c r="AZ155" s="227"/>
      <c r="BA155" s="227"/>
      <c r="BB155" s="227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</row>
    <row r="156" spans="1:69">
      <c r="A156" s="227" t="s">
        <v>1052</v>
      </c>
      <c r="B156" s="227">
        <v>0</v>
      </c>
      <c r="C156" s="227">
        <v>0</v>
      </c>
      <c r="D156" s="227">
        <v>111.87</v>
      </c>
      <c r="E156" s="227">
        <v>0</v>
      </c>
      <c r="F156" s="227">
        <v>122.48</v>
      </c>
      <c r="G156" s="227">
        <v>0</v>
      </c>
      <c r="H156" s="227">
        <v>0</v>
      </c>
      <c r="I156" s="227">
        <v>0</v>
      </c>
      <c r="J156" s="227">
        <v>0</v>
      </c>
      <c r="K156" s="227">
        <v>0</v>
      </c>
      <c r="L156" s="227">
        <v>0</v>
      </c>
      <c r="M156" s="227">
        <v>0</v>
      </c>
      <c r="N156" s="227">
        <v>0</v>
      </c>
      <c r="O156" s="227">
        <v>0</v>
      </c>
      <c r="P156" s="227">
        <v>0</v>
      </c>
      <c r="Q156" s="227">
        <v>16.329999999999998</v>
      </c>
      <c r="R156" s="227">
        <v>43</v>
      </c>
      <c r="S156" s="227">
        <v>0</v>
      </c>
      <c r="T156" s="227">
        <v>1436</v>
      </c>
      <c r="U156" s="227">
        <v>3863</v>
      </c>
      <c r="V156" s="227">
        <v>74220</v>
      </c>
      <c r="W156" s="227">
        <v>0</v>
      </c>
      <c r="X156" s="227">
        <v>0</v>
      </c>
      <c r="Y156" s="227">
        <v>0</v>
      </c>
      <c r="Z156" s="227">
        <v>0</v>
      </c>
      <c r="AA156" s="227">
        <v>0</v>
      </c>
      <c r="AB156" s="227">
        <v>0</v>
      </c>
      <c r="AC156" s="227">
        <v>0</v>
      </c>
      <c r="AD156" s="227">
        <v>0</v>
      </c>
      <c r="AE156" s="227">
        <v>0</v>
      </c>
      <c r="AF156" s="227">
        <v>-2688.73</v>
      </c>
      <c r="AG156" s="227">
        <v>-83.06</v>
      </c>
      <c r="AH156" s="227">
        <v>0</v>
      </c>
      <c r="AI156" s="227">
        <v>0</v>
      </c>
      <c r="AJ156" s="227">
        <v>0</v>
      </c>
      <c r="AK156" s="227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  <c r="AY156" s="227"/>
      <c r="AZ156" s="227"/>
      <c r="BA156" s="227"/>
      <c r="BB156" s="227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</row>
    <row r="157" spans="1:69">
      <c r="A157" s="227" t="s">
        <v>1053</v>
      </c>
      <c r="B157" s="227">
        <v>0</v>
      </c>
      <c r="C157" s="227">
        <v>29004.25</v>
      </c>
      <c r="D157" s="227">
        <v>6331.18</v>
      </c>
      <c r="E157" s="227">
        <v>0</v>
      </c>
      <c r="F157" s="227">
        <v>5321.21</v>
      </c>
      <c r="G157" s="227">
        <v>0</v>
      </c>
      <c r="H157" s="227">
        <v>0</v>
      </c>
      <c r="I157" s="227">
        <v>0</v>
      </c>
      <c r="J157" s="227">
        <v>0</v>
      </c>
      <c r="K157" s="227">
        <v>15864.95</v>
      </c>
      <c r="L157" s="227">
        <v>0</v>
      </c>
      <c r="M157" s="227">
        <v>0</v>
      </c>
      <c r="N157" s="227">
        <v>0</v>
      </c>
      <c r="O157" s="227">
        <v>0</v>
      </c>
      <c r="P157" s="227">
        <v>0</v>
      </c>
      <c r="Q157" s="227">
        <v>0</v>
      </c>
      <c r="R157" s="227">
        <v>0</v>
      </c>
      <c r="S157" s="227">
        <v>0</v>
      </c>
      <c r="T157" s="227">
        <v>-0.57999999999999996</v>
      </c>
      <c r="U157" s="227">
        <v>4848</v>
      </c>
      <c r="V157" s="227">
        <v>64648</v>
      </c>
      <c r="W157" s="227">
        <v>-727</v>
      </c>
      <c r="X157" s="227">
        <v>250.69</v>
      </c>
      <c r="Y157" s="227">
        <v>53171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0</v>
      </c>
      <c r="AG157" s="227">
        <v>0</v>
      </c>
      <c r="AH157" s="227">
        <v>0</v>
      </c>
      <c r="AI157" s="227">
        <v>0</v>
      </c>
      <c r="AJ157" s="227">
        <v>0</v>
      </c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227"/>
      <c r="AV157" s="227"/>
      <c r="AW157" s="227"/>
      <c r="AX157" s="227"/>
      <c r="AY157" s="227"/>
      <c r="AZ157" s="227"/>
      <c r="BA157" s="227"/>
      <c r="BB157" s="227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</row>
    <row r="158" spans="1:69">
      <c r="A158" s="227" t="s">
        <v>1054</v>
      </c>
      <c r="B158" s="227">
        <v>-129055.95</v>
      </c>
      <c r="C158" s="227">
        <v>-208446.57</v>
      </c>
      <c r="D158" s="227">
        <v>510848.78</v>
      </c>
      <c r="E158" s="227">
        <v>462377</v>
      </c>
      <c r="F158" s="227">
        <v>412085.5</v>
      </c>
      <c r="G158" s="227">
        <v>388932.76</v>
      </c>
      <c r="H158" s="227">
        <v>472424</v>
      </c>
      <c r="I158" s="227">
        <v>379762</v>
      </c>
      <c r="J158" s="227">
        <v>383982</v>
      </c>
      <c r="K158" s="227">
        <v>413335.23</v>
      </c>
      <c r="L158" s="227">
        <v>260403</v>
      </c>
      <c r="M158" s="227">
        <v>332781</v>
      </c>
      <c r="N158" s="227">
        <v>251134</v>
      </c>
      <c r="O158" s="227">
        <v>251134</v>
      </c>
      <c r="P158" s="227">
        <v>181392.42</v>
      </c>
      <c r="Q158" s="227">
        <v>172586</v>
      </c>
      <c r="R158" s="227">
        <v>263238</v>
      </c>
      <c r="S158" s="227">
        <v>392596</v>
      </c>
      <c r="T158" s="227">
        <v>256487.21</v>
      </c>
      <c r="U158" s="227">
        <v>287835</v>
      </c>
      <c r="V158" s="227">
        <v>307803</v>
      </c>
      <c r="W158" s="227">
        <v>303859</v>
      </c>
      <c r="X158" s="227">
        <v>36747.72</v>
      </c>
      <c r="Y158" s="227">
        <v>375116</v>
      </c>
      <c r="Z158" s="227">
        <v>331336</v>
      </c>
      <c r="AA158" s="227">
        <v>321922</v>
      </c>
      <c r="AB158" s="227">
        <v>229465.95</v>
      </c>
      <c r="AC158" s="227">
        <v>395682</v>
      </c>
      <c r="AD158" s="227">
        <v>409323</v>
      </c>
      <c r="AE158" s="227">
        <v>384828</v>
      </c>
      <c r="AF158" s="227">
        <v>294213.05</v>
      </c>
      <c r="AG158" s="227">
        <v>347757.55</v>
      </c>
      <c r="AH158" s="227">
        <v>333669</v>
      </c>
      <c r="AI158" s="227">
        <v>213344</v>
      </c>
      <c r="AJ158" s="227">
        <v>106779.13</v>
      </c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227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</row>
    <row r="159" spans="1:69">
      <c r="A159" s="227" t="s">
        <v>1055</v>
      </c>
      <c r="B159" s="227">
        <v>17457.03</v>
      </c>
      <c r="C159" s="227">
        <v>4394.66</v>
      </c>
      <c r="D159" s="227">
        <v>21159.65</v>
      </c>
      <c r="E159" s="227">
        <v>24321</v>
      </c>
      <c r="F159" s="227">
        <v>24082.83</v>
      </c>
      <c r="G159" s="227">
        <v>15730.93</v>
      </c>
      <c r="H159" s="227">
        <v>17581</v>
      </c>
      <c r="I159" s="227">
        <v>18130</v>
      </c>
      <c r="J159" s="227">
        <v>15289</v>
      </c>
      <c r="K159" s="227">
        <v>17025.849999999999</v>
      </c>
      <c r="L159" s="227">
        <v>22411</v>
      </c>
      <c r="M159" s="227">
        <v>25105</v>
      </c>
      <c r="N159" s="227">
        <v>23006</v>
      </c>
      <c r="O159" s="227">
        <v>23006</v>
      </c>
      <c r="P159" s="227">
        <v>18164.439999999999</v>
      </c>
      <c r="Q159" s="227">
        <v>7613</v>
      </c>
      <c r="R159" s="227">
        <v>3901</v>
      </c>
      <c r="S159" s="227">
        <v>2034</v>
      </c>
      <c r="T159" s="227">
        <v>2018.5</v>
      </c>
      <c r="U159" s="227">
        <v>2280</v>
      </c>
      <c r="V159" s="227">
        <v>3554</v>
      </c>
      <c r="W159" s="227">
        <v>3564</v>
      </c>
      <c r="X159" s="227">
        <v>3585.43</v>
      </c>
      <c r="Y159" s="227">
        <v>1738</v>
      </c>
      <c r="Z159" s="227">
        <v>3487</v>
      </c>
      <c r="AA159" s="227">
        <v>1040</v>
      </c>
      <c r="AB159" s="227">
        <v>125.07</v>
      </c>
      <c r="AC159" s="227">
        <v>293</v>
      </c>
      <c r="AD159" s="227">
        <v>174</v>
      </c>
      <c r="AE159" s="227">
        <v>84</v>
      </c>
      <c r="AF159" s="227">
        <v>91.27</v>
      </c>
      <c r="AG159" s="227">
        <v>1949.87</v>
      </c>
      <c r="AH159" s="227">
        <v>58</v>
      </c>
      <c r="AI159" s="227">
        <v>58</v>
      </c>
      <c r="AJ159" s="227">
        <v>127.23</v>
      </c>
      <c r="AK159" s="227"/>
      <c r="AL159" s="227"/>
      <c r="AM159" s="227"/>
      <c r="AN159" s="227"/>
      <c r="AO159" s="227"/>
      <c r="AP159" s="227"/>
      <c r="AQ159" s="227"/>
      <c r="AR159" s="227"/>
      <c r="AS159" s="227"/>
      <c r="AT159" s="227"/>
      <c r="AU159" s="227"/>
      <c r="AV159" s="227"/>
      <c r="AW159" s="227"/>
      <c r="AX159" s="227"/>
      <c r="AY159" s="227"/>
      <c r="AZ159" s="227"/>
      <c r="BA159" s="227"/>
      <c r="BB159" s="227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</row>
    <row r="160" spans="1:69">
      <c r="A160" s="227" t="s">
        <v>1056</v>
      </c>
      <c r="B160" s="227">
        <v>-23350.92</v>
      </c>
      <c r="C160" s="227">
        <v>-35072.71</v>
      </c>
      <c r="D160" s="227">
        <v>100691.75</v>
      </c>
      <c r="E160" s="227">
        <v>55929</v>
      </c>
      <c r="F160" s="227">
        <v>92584.57</v>
      </c>
      <c r="G160" s="227">
        <v>96886.1</v>
      </c>
      <c r="H160" s="227">
        <v>96746</v>
      </c>
      <c r="I160" s="227">
        <v>76133</v>
      </c>
      <c r="J160" s="227">
        <v>82126</v>
      </c>
      <c r="K160" s="227">
        <v>66317.850000000006</v>
      </c>
      <c r="L160" s="227">
        <v>37127</v>
      </c>
      <c r="M160" s="227">
        <v>83309</v>
      </c>
      <c r="N160" s="227">
        <v>54591</v>
      </c>
      <c r="O160" s="227">
        <v>54591</v>
      </c>
      <c r="P160" s="227">
        <v>37793.379999999997</v>
      </c>
      <c r="Q160" s="227">
        <v>46996</v>
      </c>
      <c r="R160" s="227">
        <v>51543</v>
      </c>
      <c r="S160" s="227">
        <v>73319</v>
      </c>
      <c r="T160" s="227">
        <v>44854.36</v>
      </c>
      <c r="U160" s="227">
        <v>53490</v>
      </c>
      <c r="V160" s="227">
        <v>45069</v>
      </c>
      <c r="W160" s="227">
        <v>60639</v>
      </c>
      <c r="X160" s="227">
        <v>18123.38</v>
      </c>
      <c r="Y160" s="227">
        <v>72538</v>
      </c>
      <c r="Z160" s="227">
        <v>63433</v>
      </c>
      <c r="AA160" s="227">
        <v>63602</v>
      </c>
      <c r="AB160" s="227">
        <v>36511.800000000003</v>
      </c>
      <c r="AC160" s="227">
        <v>78108</v>
      </c>
      <c r="AD160" s="227">
        <v>81349</v>
      </c>
      <c r="AE160" s="227">
        <v>76928</v>
      </c>
      <c r="AF160" s="227">
        <v>69779</v>
      </c>
      <c r="AG160" s="227">
        <v>75153.399999999994</v>
      </c>
      <c r="AH160" s="227">
        <v>80512</v>
      </c>
      <c r="AI160" s="227">
        <v>53396</v>
      </c>
      <c r="AJ160" s="227">
        <v>37038.74</v>
      </c>
      <c r="AK160" s="227"/>
      <c r="AL160" s="227"/>
      <c r="AM160" s="227"/>
      <c r="AN160" s="227"/>
      <c r="AO160" s="227"/>
      <c r="AP160" s="227"/>
      <c r="AQ160" s="227"/>
      <c r="AR160" s="227"/>
      <c r="AS160" s="227"/>
      <c r="AT160" s="227"/>
      <c r="AU160" s="227"/>
      <c r="AV160" s="227"/>
      <c r="AW160" s="227"/>
      <c r="AX160" s="227"/>
      <c r="AY160" s="227"/>
      <c r="AZ160" s="227"/>
      <c r="BA160" s="227"/>
      <c r="BB160" s="227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</row>
    <row r="161" spans="1:69">
      <c r="A161" s="227" t="s">
        <v>1057</v>
      </c>
      <c r="B161" s="227">
        <v>-123162.06</v>
      </c>
      <c r="C161" s="227">
        <v>-177768.51</v>
      </c>
      <c r="D161" s="227">
        <v>388997.37</v>
      </c>
      <c r="E161" s="227">
        <v>382127</v>
      </c>
      <c r="F161" s="227">
        <v>295418.09999999998</v>
      </c>
      <c r="G161" s="227">
        <v>276315.73</v>
      </c>
      <c r="H161" s="227">
        <v>358097</v>
      </c>
      <c r="I161" s="227">
        <v>285499</v>
      </c>
      <c r="J161" s="227">
        <v>286567</v>
      </c>
      <c r="K161" s="227">
        <v>329991.53000000003</v>
      </c>
      <c r="L161" s="227">
        <v>200865</v>
      </c>
      <c r="M161" s="227">
        <v>224367</v>
      </c>
      <c r="N161" s="227">
        <v>173537</v>
      </c>
      <c r="O161" s="227">
        <v>173537</v>
      </c>
      <c r="P161" s="227">
        <v>125434.6</v>
      </c>
      <c r="Q161" s="227">
        <v>117977</v>
      </c>
      <c r="R161" s="227">
        <v>207794</v>
      </c>
      <c r="S161" s="227">
        <v>317243</v>
      </c>
      <c r="T161" s="227">
        <v>209614.35</v>
      </c>
      <c r="U161" s="227">
        <v>232065</v>
      </c>
      <c r="V161" s="227">
        <v>259180</v>
      </c>
      <c r="W161" s="227">
        <v>239656</v>
      </c>
      <c r="X161" s="227">
        <v>15038.91</v>
      </c>
      <c r="Y161" s="227">
        <v>300840</v>
      </c>
      <c r="Z161" s="227">
        <v>264416</v>
      </c>
      <c r="AA161" s="227">
        <v>257280</v>
      </c>
      <c r="AB161" s="227">
        <v>192829.09</v>
      </c>
      <c r="AC161" s="227">
        <v>317281</v>
      </c>
      <c r="AD161" s="227">
        <v>327800</v>
      </c>
      <c r="AE161" s="227">
        <v>307816</v>
      </c>
      <c r="AF161" s="227">
        <v>224342.78</v>
      </c>
      <c r="AG161" s="227">
        <v>270654.28000000003</v>
      </c>
      <c r="AH161" s="227">
        <v>253099</v>
      </c>
      <c r="AI161" s="227">
        <v>159890</v>
      </c>
      <c r="AJ161" s="227">
        <v>69613.17</v>
      </c>
      <c r="AK161" s="227"/>
      <c r="AL161" s="227"/>
      <c r="AM161" s="227"/>
      <c r="AN161" s="227"/>
      <c r="AO161" s="227"/>
      <c r="AP161" s="227"/>
      <c r="AQ161" s="227"/>
      <c r="AR161" s="227"/>
      <c r="AS161" s="227"/>
      <c r="AT161" s="227"/>
      <c r="AU161" s="227"/>
      <c r="AV161" s="227"/>
      <c r="AW161" s="227"/>
      <c r="AX161" s="227"/>
      <c r="AY161" s="227"/>
      <c r="AZ161" s="227"/>
      <c r="BA161" s="227"/>
      <c r="BB161" s="227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</row>
    <row r="162" spans="1:69">
      <c r="A162" s="227" t="s">
        <v>1324</v>
      </c>
      <c r="B162" s="227">
        <v>0</v>
      </c>
      <c r="C162" s="227">
        <v>103747.34</v>
      </c>
      <c r="D162" s="227">
        <v>0</v>
      </c>
      <c r="E162" s="227">
        <v>0</v>
      </c>
      <c r="F162" s="227">
        <v>0</v>
      </c>
      <c r="G162" s="227">
        <v>0</v>
      </c>
      <c r="H162" s="227">
        <v>0</v>
      </c>
      <c r="I162" s="227">
        <v>0</v>
      </c>
      <c r="J162" s="227">
        <v>0</v>
      </c>
      <c r="K162" s="227">
        <v>0</v>
      </c>
      <c r="L162" s="227">
        <v>0</v>
      </c>
      <c r="M162" s="227">
        <v>0</v>
      </c>
      <c r="N162" s="227">
        <v>0</v>
      </c>
      <c r="O162" s="227">
        <v>0</v>
      </c>
      <c r="P162" s="227">
        <v>0</v>
      </c>
      <c r="Q162" s="227">
        <v>0</v>
      </c>
      <c r="R162" s="227">
        <v>0</v>
      </c>
      <c r="S162" s="227">
        <v>0</v>
      </c>
      <c r="T162" s="227">
        <v>0</v>
      </c>
      <c r="U162" s="227">
        <v>0</v>
      </c>
      <c r="V162" s="227">
        <v>0</v>
      </c>
      <c r="W162" s="227">
        <v>0</v>
      </c>
      <c r="X162" s="227">
        <v>0</v>
      </c>
      <c r="Y162" s="227">
        <v>0</v>
      </c>
      <c r="Z162" s="227">
        <v>0</v>
      </c>
      <c r="AA162" s="227">
        <v>0</v>
      </c>
      <c r="AB162" s="227">
        <v>0</v>
      </c>
      <c r="AC162" s="227">
        <v>0</v>
      </c>
      <c r="AD162" s="227">
        <v>0</v>
      </c>
      <c r="AE162" s="227">
        <v>0</v>
      </c>
      <c r="AF162" s="227">
        <v>0</v>
      </c>
      <c r="AG162" s="227">
        <v>0</v>
      </c>
      <c r="AH162" s="227">
        <v>0</v>
      </c>
      <c r="AI162" s="227">
        <v>0</v>
      </c>
      <c r="AJ162" s="227">
        <v>0</v>
      </c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</row>
    <row r="163" spans="1:69">
      <c r="A163" s="227" t="s">
        <v>1058</v>
      </c>
      <c r="B163" s="227">
        <v>-123162.06</v>
      </c>
      <c r="C163" s="227">
        <v>237220.85</v>
      </c>
      <c r="D163" s="227">
        <v>388997.37</v>
      </c>
      <c r="E163" s="227">
        <v>382127</v>
      </c>
      <c r="F163" s="227">
        <v>295418.09999999998</v>
      </c>
      <c r="G163" s="227">
        <v>276315.73</v>
      </c>
      <c r="H163" s="227">
        <v>358097</v>
      </c>
      <c r="I163" s="227">
        <v>285499</v>
      </c>
      <c r="J163" s="227">
        <v>286567</v>
      </c>
      <c r="K163" s="227">
        <v>329991.53000000003</v>
      </c>
      <c r="L163" s="227">
        <v>200865</v>
      </c>
      <c r="M163" s="227">
        <v>224367</v>
      </c>
      <c r="N163" s="227">
        <v>173537</v>
      </c>
      <c r="O163" s="227">
        <v>173537</v>
      </c>
      <c r="P163" s="227">
        <v>125434.6</v>
      </c>
      <c r="Q163" s="227">
        <v>117977</v>
      </c>
      <c r="R163" s="227">
        <v>207794</v>
      </c>
      <c r="S163" s="227">
        <v>317243</v>
      </c>
      <c r="T163" s="227">
        <v>209614.34</v>
      </c>
      <c r="U163" s="227">
        <v>232065</v>
      </c>
      <c r="V163" s="227">
        <v>259180</v>
      </c>
      <c r="W163" s="227">
        <v>239656</v>
      </c>
      <c r="X163" s="227">
        <v>15038.91</v>
      </c>
      <c r="Y163" s="227">
        <v>300840</v>
      </c>
      <c r="Z163" s="227">
        <v>264416</v>
      </c>
      <c r="AA163" s="227">
        <v>257280</v>
      </c>
      <c r="AB163" s="227">
        <v>192829.09</v>
      </c>
      <c r="AC163" s="227">
        <v>317281</v>
      </c>
      <c r="AD163" s="227">
        <v>327800</v>
      </c>
      <c r="AE163" s="227">
        <v>307816</v>
      </c>
      <c r="AF163" s="227">
        <v>224342.78</v>
      </c>
      <c r="AG163" s="227">
        <v>270654.28000000003</v>
      </c>
      <c r="AH163" s="227">
        <v>253099</v>
      </c>
      <c r="AI163" s="227">
        <v>159890</v>
      </c>
      <c r="AJ163" s="227">
        <v>69613.17</v>
      </c>
      <c r="AK163" s="227"/>
      <c r="AL163" s="227"/>
      <c r="AM163" s="227"/>
      <c r="AN163" s="227"/>
      <c r="AO163" s="227"/>
      <c r="AP163" s="227"/>
      <c r="AQ163" s="227"/>
      <c r="AR163" s="227"/>
      <c r="AS163" s="227"/>
      <c r="AT163" s="227"/>
      <c r="AU163" s="227"/>
      <c r="AV163" s="227"/>
      <c r="AW163" s="227"/>
      <c r="AX163" s="227"/>
      <c r="AY163" s="227"/>
      <c r="AZ163" s="227"/>
      <c r="BA163" s="227"/>
      <c r="BB163" s="227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</row>
    <row r="164" spans="1:69">
      <c r="A164" s="227" t="s">
        <v>1059</v>
      </c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</row>
    <row r="165" spans="1:69">
      <c r="A165" s="227" t="s">
        <v>1060</v>
      </c>
      <c r="B165" s="227">
        <v>-123162.06</v>
      </c>
      <c r="C165" s="227">
        <v>237220.85</v>
      </c>
      <c r="D165" s="227">
        <v>388997.37</v>
      </c>
      <c r="E165" s="227">
        <v>382127</v>
      </c>
      <c r="F165" s="227">
        <v>295418.09999999998</v>
      </c>
      <c r="G165" s="227">
        <v>276315.73</v>
      </c>
      <c r="H165" s="227">
        <v>358097</v>
      </c>
      <c r="I165" s="227">
        <v>285499</v>
      </c>
      <c r="J165" s="227">
        <v>286567</v>
      </c>
      <c r="K165" s="227">
        <v>329991.53000000003</v>
      </c>
      <c r="L165" s="227">
        <v>200865</v>
      </c>
      <c r="M165" s="227">
        <v>224367</v>
      </c>
      <c r="N165" s="227">
        <v>173537</v>
      </c>
      <c r="O165" s="227">
        <v>173537</v>
      </c>
      <c r="P165" s="227">
        <v>125434.6</v>
      </c>
      <c r="Q165" s="227">
        <v>117977</v>
      </c>
      <c r="R165" s="227">
        <v>207794</v>
      </c>
      <c r="S165" s="227">
        <v>317243</v>
      </c>
      <c r="T165" s="227">
        <v>209614.34</v>
      </c>
      <c r="U165" s="227">
        <v>232065</v>
      </c>
      <c r="V165" s="227">
        <v>259180</v>
      </c>
      <c r="W165" s="227">
        <v>239656</v>
      </c>
      <c r="X165" s="227">
        <v>15038.91</v>
      </c>
      <c r="Y165" s="227">
        <v>300840</v>
      </c>
      <c r="Z165" s="227">
        <v>264416</v>
      </c>
      <c r="AA165" s="227">
        <v>257280</v>
      </c>
      <c r="AB165" s="227">
        <v>192829.09</v>
      </c>
      <c r="AC165" s="227">
        <v>317281</v>
      </c>
      <c r="AD165" s="227">
        <v>327800</v>
      </c>
      <c r="AE165" s="227">
        <v>307816</v>
      </c>
      <c r="AF165" s="227">
        <v>224342.78</v>
      </c>
      <c r="AG165" s="227">
        <v>270654.28000000003</v>
      </c>
      <c r="AH165" s="227">
        <v>253099</v>
      </c>
      <c r="AI165" s="227">
        <v>159890</v>
      </c>
      <c r="AJ165" s="227">
        <v>69613.17</v>
      </c>
      <c r="AK165" s="227"/>
      <c r="AL165" s="227"/>
      <c r="AM165" s="227"/>
      <c r="AN165" s="227"/>
      <c r="AO165" s="227"/>
      <c r="AP165" s="227"/>
      <c r="AQ165" s="227"/>
      <c r="AR165" s="227"/>
      <c r="AS165" s="227"/>
      <c r="AT165" s="227"/>
      <c r="AU165" s="227"/>
      <c r="AV165" s="227"/>
      <c r="AW165" s="227"/>
      <c r="AX165" s="227"/>
      <c r="AY165" s="227"/>
      <c r="AZ165" s="227"/>
      <c r="BA165" s="227"/>
      <c r="BB165" s="227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</row>
    <row r="166" spans="1:69">
      <c r="A166" s="227" t="s">
        <v>1061</v>
      </c>
      <c r="B166" s="227"/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  <c r="AY166" s="227"/>
      <c r="AZ166" s="227"/>
      <c r="BA166" s="227"/>
      <c r="BB166" s="227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</row>
    <row r="167" spans="1:69">
      <c r="A167" s="227" t="s">
        <v>1062</v>
      </c>
      <c r="B167" s="227">
        <v>1849385.91</v>
      </c>
      <c r="C167" s="227">
        <v>-2828135.84</v>
      </c>
      <c r="D167" s="227">
        <v>-761425.66</v>
      </c>
      <c r="E167" s="227">
        <v>440166</v>
      </c>
      <c r="F167" s="227">
        <v>838032.8</v>
      </c>
      <c r="G167" s="227">
        <v>-8538.91</v>
      </c>
      <c r="H167" s="227">
        <v>0</v>
      </c>
      <c r="I167" s="227">
        <v>0</v>
      </c>
      <c r="J167" s="227">
        <v>0</v>
      </c>
      <c r="K167" s="227">
        <v>0.46</v>
      </c>
      <c r="L167" s="227">
        <v>-85</v>
      </c>
      <c r="M167" s="227">
        <v>0</v>
      </c>
      <c r="N167" s="227">
        <v>-255</v>
      </c>
      <c r="O167" s="227">
        <v>-255</v>
      </c>
      <c r="P167" s="227">
        <v>202.54</v>
      </c>
      <c r="Q167" s="227">
        <v>52</v>
      </c>
      <c r="R167" s="227">
        <v>0</v>
      </c>
      <c r="S167" s="227">
        <v>0</v>
      </c>
      <c r="T167" s="227">
        <v>0</v>
      </c>
      <c r="U167" s="227">
        <v>0</v>
      </c>
      <c r="V167" s="227">
        <v>0</v>
      </c>
      <c r="W167" s="227">
        <v>0</v>
      </c>
      <c r="X167" s="227">
        <v>0</v>
      </c>
      <c r="Y167" s="227">
        <v>0</v>
      </c>
      <c r="Z167" s="227">
        <v>0</v>
      </c>
      <c r="AA167" s="227">
        <v>0</v>
      </c>
      <c r="AB167" s="227">
        <v>0</v>
      </c>
      <c r="AC167" s="227">
        <v>0</v>
      </c>
      <c r="AD167" s="227">
        <v>0</v>
      </c>
      <c r="AE167" s="227">
        <v>0</v>
      </c>
      <c r="AF167" s="227">
        <v>0</v>
      </c>
      <c r="AG167" s="227">
        <v>0</v>
      </c>
      <c r="AH167" s="227">
        <v>0</v>
      </c>
      <c r="AI167" s="227">
        <v>0</v>
      </c>
      <c r="AJ167" s="227">
        <v>0</v>
      </c>
      <c r="AK167" s="227"/>
      <c r="AL167" s="227"/>
      <c r="AM167" s="227"/>
      <c r="AN167" s="227"/>
      <c r="AO167" s="227"/>
      <c r="AP167" s="227"/>
      <c r="AQ167" s="227"/>
      <c r="AR167" s="227"/>
      <c r="AS167" s="227"/>
      <c r="AT167" s="227"/>
      <c r="AU167" s="227"/>
      <c r="AV167" s="227"/>
      <c r="AW167" s="227"/>
      <c r="AX167" s="227"/>
      <c r="AY167" s="227"/>
      <c r="AZ167" s="227"/>
      <c r="BA167" s="227"/>
      <c r="BB167" s="227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</row>
    <row r="168" spans="1:69">
      <c r="A168" s="227" t="s">
        <v>1257</v>
      </c>
      <c r="B168" s="227">
        <v>-2510.63</v>
      </c>
      <c r="C168" s="227">
        <v>0</v>
      </c>
      <c r="D168" s="227">
        <v>0</v>
      </c>
      <c r="E168" s="227">
        <v>0</v>
      </c>
      <c r="F168" s="227">
        <v>0</v>
      </c>
      <c r="G168" s="227">
        <v>0</v>
      </c>
      <c r="H168" s="227">
        <v>0</v>
      </c>
      <c r="I168" s="227">
        <v>0</v>
      </c>
      <c r="J168" s="227">
        <v>0</v>
      </c>
      <c r="K168" s="227">
        <v>0</v>
      </c>
      <c r="L168" s="227">
        <v>0</v>
      </c>
      <c r="M168" s="227">
        <v>0</v>
      </c>
      <c r="N168" s="227">
        <v>0</v>
      </c>
      <c r="O168" s="227">
        <v>0</v>
      </c>
      <c r="P168" s="227">
        <v>0</v>
      </c>
      <c r="Q168" s="227">
        <v>0</v>
      </c>
      <c r="R168" s="227">
        <v>0</v>
      </c>
      <c r="S168" s="227">
        <v>0</v>
      </c>
      <c r="T168" s="227">
        <v>0</v>
      </c>
      <c r="U168" s="227">
        <v>0</v>
      </c>
      <c r="V168" s="227">
        <v>0</v>
      </c>
      <c r="W168" s="227">
        <v>0</v>
      </c>
      <c r="X168" s="227">
        <v>0</v>
      </c>
      <c r="Y168" s="227">
        <v>0</v>
      </c>
      <c r="Z168" s="227">
        <v>0</v>
      </c>
      <c r="AA168" s="227">
        <v>0</v>
      </c>
      <c r="AB168" s="227">
        <v>0</v>
      </c>
      <c r="AC168" s="227">
        <v>0</v>
      </c>
      <c r="AD168" s="227">
        <v>0</v>
      </c>
      <c r="AE168" s="227">
        <v>0</v>
      </c>
      <c r="AF168" s="227">
        <v>0</v>
      </c>
      <c r="AG168" s="227">
        <v>0</v>
      </c>
      <c r="AH168" s="227">
        <v>0</v>
      </c>
      <c r="AI168" s="227">
        <v>0</v>
      </c>
      <c r="AJ168" s="227">
        <v>0</v>
      </c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7"/>
      <c r="AX168" s="227"/>
      <c r="AY168" s="227"/>
      <c r="AZ168" s="227"/>
      <c r="BA168" s="227"/>
      <c r="BB168" s="227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</row>
    <row r="169" spans="1:69">
      <c r="A169" s="227" t="s">
        <v>1063</v>
      </c>
      <c r="B169" s="227">
        <v>0</v>
      </c>
      <c r="C169" s="227">
        <v>31812.19</v>
      </c>
      <c r="D169" s="227">
        <v>-2161.77</v>
      </c>
      <c r="E169" s="227">
        <v>-5617</v>
      </c>
      <c r="F169" s="227">
        <v>-16064.8</v>
      </c>
      <c r="G169" s="227">
        <v>-22346.31</v>
      </c>
      <c r="H169" s="227">
        <v>-52</v>
      </c>
      <c r="I169" s="227">
        <v>-11195</v>
      </c>
      <c r="J169" s="227">
        <v>386</v>
      </c>
      <c r="K169" s="227">
        <v>-347.57</v>
      </c>
      <c r="L169" s="227">
        <v>-1204</v>
      </c>
      <c r="M169" s="227">
        <v>-645</v>
      </c>
      <c r="N169" s="227">
        <v>-73</v>
      </c>
      <c r="O169" s="227">
        <v>-73</v>
      </c>
      <c r="P169" s="227">
        <v>49.8</v>
      </c>
      <c r="Q169" s="227">
        <v>-176</v>
      </c>
      <c r="R169" s="227">
        <v>154</v>
      </c>
      <c r="S169" s="227">
        <v>577</v>
      </c>
      <c r="T169" s="227">
        <v>0.04</v>
      </c>
      <c r="U169" s="227">
        <v>98.33</v>
      </c>
      <c r="V169" s="227">
        <v>171</v>
      </c>
      <c r="W169" s="227">
        <v>124</v>
      </c>
      <c r="X169" s="227">
        <v>-39.58</v>
      </c>
      <c r="Y169" s="227">
        <v>41</v>
      </c>
      <c r="Z169" s="227">
        <v>22</v>
      </c>
      <c r="AA169" s="227">
        <v>136</v>
      </c>
      <c r="AB169" s="227">
        <v>-93.11</v>
      </c>
      <c r="AC169" s="227">
        <v>183</v>
      </c>
      <c r="AD169" s="227">
        <v>65</v>
      </c>
      <c r="AE169" s="227">
        <v>432</v>
      </c>
      <c r="AF169" s="227">
        <v>-565.66</v>
      </c>
      <c r="AG169" s="227">
        <v>83.71</v>
      </c>
      <c r="AH169" s="227">
        <v>-349</v>
      </c>
      <c r="AI169" s="227">
        <v>353</v>
      </c>
      <c r="AJ169" s="227">
        <v>49.26</v>
      </c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  <c r="AY169" s="227"/>
      <c r="AZ169" s="227"/>
      <c r="BA169" s="227"/>
      <c r="BB169" s="227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  <c r="BQ169" s="163"/>
    </row>
    <row r="170" spans="1:69">
      <c r="A170" s="227" t="s">
        <v>1258</v>
      </c>
      <c r="B170" s="227">
        <v>-20275.62</v>
      </c>
      <c r="C170" s="227">
        <v>0</v>
      </c>
      <c r="D170" s="227">
        <v>0</v>
      </c>
      <c r="E170" s="227">
        <v>0</v>
      </c>
      <c r="F170" s="227">
        <v>0</v>
      </c>
      <c r="G170" s="227">
        <v>0</v>
      </c>
      <c r="H170" s="227">
        <v>0</v>
      </c>
      <c r="I170" s="227">
        <v>0</v>
      </c>
      <c r="J170" s="227">
        <v>0</v>
      </c>
      <c r="K170" s="227">
        <v>0</v>
      </c>
      <c r="L170" s="227">
        <v>0</v>
      </c>
      <c r="M170" s="227">
        <v>0</v>
      </c>
      <c r="N170" s="227">
        <v>0</v>
      </c>
      <c r="O170" s="227">
        <v>0</v>
      </c>
      <c r="P170" s="227">
        <v>0</v>
      </c>
      <c r="Q170" s="227">
        <v>0</v>
      </c>
      <c r="R170" s="227">
        <v>0</v>
      </c>
      <c r="S170" s="227">
        <v>0</v>
      </c>
      <c r="T170" s="227">
        <v>0</v>
      </c>
      <c r="U170" s="227">
        <v>0</v>
      </c>
      <c r="V170" s="227">
        <v>0</v>
      </c>
      <c r="W170" s="227">
        <v>0</v>
      </c>
      <c r="X170" s="227">
        <v>0</v>
      </c>
      <c r="Y170" s="227">
        <v>0</v>
      </c>
      <c r="Z170" s="227">
        <v>0</v>
      </c>
      <c r="AA170" s="227">
        <v>0</v>
      </c>
      <c r="AB170" s="227">
        <v>0</v>
      </c>
      <c r="AC170" s="227">
        <v>0</v>
      </c>
      <c r="AD170" s="227">
        <v>0</v>
      </c>
      <c r="AE170" s="227">
        <v>0</v>
      </c>
      <c r="AF170" s="227">
        <v>0</v>
      </c>
      <c r="AG170" s="227">
        <v>0</v>
      </c>
      <c r="AH170" s="227">
        <v>0</v>
      </c>
      <c r="AI170" s="227">
        <v>0</v>
      </c>
      <c r="AJ170" s="227">
        <v>0</v>
      </c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227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</row>
    <row r="171" spans="1:69">
      <c r="A171" s="227" t="s">
        <v>1259</v>
      </c>
      <c r="B171" s="227">
        <v>0</v>
      </c>
      <c r="C171" s="227">
        <v>0</v>
      </c>
      <c r="D171" s="227">
        <v>153166.34</v>
      </c>
      <c r="E171" s="227">
        <v>0</v>
      </c>
      <c r="F171" s="227">
        <v>0</v>
      </c>
      <c r="G171" s="227">
        <v>0</v>
      </c>
      <c r="H171" s="227">
        <v>0</v>
      </c>
      <c r="I171" s="227">
        <v>0</v>
      </c>
      <c r="J171" s="227">
        <v>0</v>
      </c>
      <c r="K171" s="227">
        <v>0</v>
      </c>
      <c r="L171" s="227">
        <v>0</v>
      </c>
      <c r="M171" s="227">
        <v>0</v>
      </c>
      <c r="N171" s="227">
        <v>0</v>
      </c>
      <c r="O171" s="227">
        <v>0</v>
      </c>
      <c r="P171" s="227">
        <v>0</v>
      </c>
      <c r="Q171" s="227">
        <v>0</v>
      </c>
      <c r="R171" s="227">
        <v>0</v>
      </c>
      <c r="S171" s="227">
        <v>0</v>
      </c>
      <c r="T171" s="227">
        <v>0</v>
      </c>
      <c r="U171" s="227">
        <v>0</v>
      </c>
      <c r="V171" s="227">
        <v>0</v>
      </c>
      <c r="W171" s="227">
        <v>0</v>
      </c>
      <c r="X171" s="227">
        <v>0</v>
      </c>
      <c r="Y171" s="227">
        <v>0</v>
      </c>
      <c r="Z171" s="227">
        <v>0</v>
      </c>
      <c r="AA171" s="227">
        <v>0</v>
      </c>
      <c r="AB171" s="227">
        <v>0</v>
      </c>
      <c r="AC171" s="227">
        <v>0</v>
      </c>
      <c r="AD171" s="227">
        <v>0</v>
      </c>
      <c r="AE171" s="227">
        <v>0</v>
      </c>
      <c r="AF171" s="227">
        <v>0</v>
      </c>
      <c r="AG171" s="227">
        <v>0</v>
      </c>
      <c r="AH171" s="227">
        <v>0</v>
      </c>
      <c r="AI171" s="227">
        <v>0</v>
      </c>
      <c r="AJ171" s="227">
        <v>0</v>
      </c>
      <c r="AK171" s="227"/>
      <c r="AL171" s="227"/>
      <c r="AM171" s="227"/>
      <c r="AN171" s="227"/>
      <c r="AO171" s="227"/>
      <c r="AP171" s="227"/>
      <c r="AQ171" s="227"/>
      <c r="AR171" s="227"/>
      <c r="AS171" s="227"/>
      <c r="AT171" s="227"/>
      <c r="AU171" s="227"/>
      <c r="AV171" s="227"/>
      <c r="AW171" s="227"/>
      <c r="AX171" s="227"/>
      <c r="AY171" s="227"/>
      <c r="AZ171" s="227"/>
      <c r="BA171" s="227"/>
      <c r="BB171" s="227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</row>
    <row r="172" spans="1:69">
      <c r="A172" s="227" t="s">
        <v>1065</v>
      </c>
      <c r="B172" s="227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  <c r="AB172" s="227"/>
      <c r="AC172" s="227"/>
      <c r="AD172" s="227"/>
      <c r="AE172" s="227"/>
      <c r="AF172" s="227"/>
      <c r="AG172" s="227"/>
      <c r="AH172" s="227"/>
      <c r="AI172" s="227"/>
      <c r="AJ172" s="227"/>
      <c r="AK172" s="227"/>
      <c r="AL172" s="227"/>
      <c r="AM172" s="227"/>
      <c r="AN172" s="227"/>
      <c r="AO172" s="227"/>
      <c r="AP172" s="227"/>
      <c r="AQ172" s="227"/>
      <c r="AR172" s="227"/>
      <c r="AS172" s="227"/>
      <c r="AT172" s="227"/>
      <c r="AU172" s="227"/>
      <c r="AV172" s="227"/>
      <c r="AW172" s="227"/>
      <c r="AX172" s="227"/>
      <c r="AY172" s="227"/>
      <c r="AZ172" s="227"/>
      <c r="BA172" s="227"/>
      <c r="BB172" s="227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</row>
    <row r="173" spans="1:69">
      <c r="A173" s="227" t="s">
        <v>1066</v>
      </c>
      <c r="B173" s="227">
        <v>0.09</v>
      </c>
      <c r="C173" s="227">
        <v>-10996.77</v>
      </c>
      <c r="D173" s="227">
        <v>-4406.0600000000004</v>
      </c>
      <c r="E173" s="227">
        <v>1179</v>
      </c>
      <c r="F173" s="227">
        <v>-6524.29</v>
      </c>
      <c r="G173" s="227">
        <v>0</v>
      </c>
      <c r="H173" s="227">
        <v>0</v>
      </c>
      <c r="I173" s="227">
        <v>0</v>
      </c>
      <c r="J173" s="227">
        <v>0</v>
      </c>
      <c r="K173" s="227">
        <v>-7443.04</v>
      </c>
      <c r="L173" s="227">
        <v>-1265</v>
      </c>
      <c r="M173" s="227">
        <v>0</v>
      </c>
      <c r="N173" s="227">
        <v>-3795</v>
      </c>
      <c r="O173" s="227">
        <v>-3795</v>
      </c>
      <c r="P173" s="227">
        <v>0</v>
      </c>
      <c r="Q173" s="227">
        <v>0</v>
      </c>
      <c r="R173" s="227">
        <v>0</v>
      </c>
      <c r="S173" s="227">
        <v>0</v>
      </c>
      <c r="T173" s="227">
        <v>-3024.86</v>
      </c>
      <c r="U173" s="227">
        <v>0</v>
      </c>
      <c r="V173" s="227">
        <v>0</v>
      </c>
      <c r="W173" s="227">
        <v>0</v>
      </c>
      <c r="X173" s="227">
        <v>0</v>
      </c>
      <c r="Y173" s="227">
        <v>0</v>
      </c>
      <c r="Z173" s="227">
        <v>0</v>
      </c>
      <c r="AA173" s="227">
        <v>0</v>
      </c>
      <c r="AB173" s="227">
        <v>0</v>
      </c>
      <c r="AC173" s="227">
        <v>0</v>
      </c>
      <c r="AD173" s="227">
        <v>0</v>
      </c>
      <c r="AE173" s="227">
        <v>0</v>
      </c>
      <c r="AF173" s="227">
        <v>-576.91</v>
      </c>
      <c r="AG173" s="227">
        <v>0</v>
      </c>
      <c r="AH173" s="227">
        <v>0</v>
      </c>
      <c r="AI173" s="227">
        <v>0</v>
      </c>
      <c r="AJ173" s="227">
        <v>0</v>
      </c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</row>
    <row r="174" spans="1:69">
      <c r="A174" s="227" t="s">
        <v>1067</v>
      </c>
      <c r="B174" s="227">
        <v>1826599.75</v>
      </c>
      <c r="C174" s="227">
        <v>-2642273.31</v>
      </c>
      <c r="D174" s="227">
        <v>-614827.14</v>
      </c>
      <c r="E174" s="227">
        <v>435728</v>
      </c>
      <c r="F174" s="227">
        <v>815443.72</v>
      </c>
      <c r="G174" s="227">
        <v>-56501.96</v>
      </c>
      <c r="H174" s="227">
        <v>-52</v>
      </c>
      <c r="I174" s="227">
        <v>-11195</v>
      </c>
      <c r="J174" s="227">
        <v>386</v>
      </c>
      <c r="K174" s="227">
        <v>-7790.15</v>
      </c>
      <c r="L174" s="227">
        <v>-1204</v>
      </c>
      <c r="M174" s="227">
        <v>-645</v>
      </c>
      <c r="N174" s="227">
        <v>-4123</v>
      </c>
      <c r="O174" s="227">
        <v>-4123</v>
      </c>
      <c r="P174" s="227">
        <v>252.34</v>
      </c>
      <c r="Q174" s="227">
        <v>-124</v>
      </c>
      <c r="R174" s="227">
        <v>154</v>
      </c>
      <c r="S174" s="227">
        <v>577</v>
      </c>
      <c r="T174" s="227">
        <v>-12099.41</v>
      </c>
      <c r="U174" s="227">
        <v>98.33</v>
      </c>
      <c r="V174" s="227">
        <v>171</v>
      </c>
      <c r="W174" s="227">
        <v>124</v>
      </c>
      <c r="X174" s="227">
        <v>-39.58</v>
      </c>
      <c r="Y174" s="227">
        <v>41</v>
      </c>
      <c r="Z174" s="227">
        <v>22</v>
      </c>
      <c r="AA174" s="227">
        <v>136</v>
      </c>
      <c r="AB174" s="227">
        <v>-93.11</v>
      </c>
      <c r="AC174" s="227">
        <v>183</v>
      </c>
      <c r="AD174" s="227">
        <v>65</v>
      </c>
      <c r="AE174" s="227">
        <v>432</v>
      </c>
      <c r="AF174" s="227">
        <v>-2873.29</v>
      </c>
      <c r="AG174" s="227">
        <v>83.71</v>
      </c>
      <c r="AH174" s="227">
        <v>-349</v>
      </c>
      <c r="AI174" s="227">
        <v>353</v>
      </c>
      <c r="AJ174" s="227">
        <v>49.26</v>
      </c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3"/>
      <c r="BQ174" s="163"/>
    </row>
    <row r="175" spans="1:69">
      <c r="A175" s="227" t="s">
        <v>1068</v>
      </c>
      <c r="B175" s="227">
        <v>1703437.69</v>
      </c>
      <c r="C175" s="227">
        <v>-2405052.46</v>
      </c>
      <c r="D175" s="227">
        <v>-225829.77</v>
      </c>
      <c r="E175" s="227">
        <v>817855</v>
      </c>
      <c r="F175" s="227">
        <v>1110861.82</v>
      </c>
      <c r="G175" s="227">
        <v>219813.77</v>
      </c>
      <c r="H175" s="227">
        <v>358045</v>
      </c>
      <c r="I175" s="227">
        <v>274304</v>
      </c>
      <c r="J175" s="227">
        <v>286953</v>
      </c>
      <c r="K175" s="227">
        <v>322201.37</v>
      </c>
      <c r="L175" s="227">
        <v>199661</v>
      </c>
      <c r="M175" s="227">
        <v>223722</v>
      </c>
      <c r="N175" s="227">
        <v>169414</v>
      </c>
      <c r="O175" s="227">
        <v>169414</v>
      </c>
      <c r="P175" s="227">
        <v>125686.93</v>
      </c>
      <c r="Q175" s="227">
        <v>117853</v>
      </c>
      <c r="R175" s="227">
        <v>207948</v>
      </c>
      <c r="S175" s="227">
        <v>317820</v>
      </c>
      <c r="T175" s="227">
        <v>197514.93</v>
      </c>
      <c r="U175" s="227">
        <v>232065</v>
      </c>
      <c r="V175" s="227">
        <v>259351</v>
      </c>
      <c r="W175" s="227">
        <v>239780</v>
      </c>
      <c r="X175" s="227">
        <v>14999.33</v>
      </c>
      <c r="Y175" s="227">
        <v>300881</v>
      </c>
      <c r="Z175" s="227">
        <v>264438</v>
      </c>
      <c r="AA175" s="227">
        <v>257416</v>
      </c>
      <c r="AB175" s="227">
        <v>192735.98</v>
      </c>
      <c r="AC175" s="227">
        <v>317464</v>
      </c>
      <c r="AD175" s="227">
        <v>327865</v>
      </c>
      <c r="AE175" s="227">
        <v>308248</v>
      </c>
      <c r="AF175" s="227">
        <v>221469.49</v>
      </c>
      <c r="AG175" s="227">
        <v>270737.99</v>
      </c>
      <c r="AH175" s="227">
        <v>252750</v>
      </c>
      <c r="AI175" s="227">
        <v>160243</v>
      </c>
      <c r="AJ175" s="227">
        <v>69662.429999999993</v>
      </c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3"/>
      <c r="BQ175" s="163"/>
    </row>
    <row r="176" spans="1:69">
      <c r="A176" s="227" t="s">
        <v>1069</v>
      </c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F176" s="227"/>
      <c r="AG176" s="227"/>
      <c r="AH176" s="227"/>
      <c r="AI176" s="227"/>
      <c r="AJ176" s="227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</row>
    <row r="177" spans="1:69">
      <c r="A177" s="227" t="s">
        <v>1070</v>
      </c>
      <c r="B177" s="227">
        <v>-103949.36</v>
      </c>
      <c r="C177" s="227">
        <v>364045.41</v>
      </c>
      <c r="D177" s="227">
        <v>400624.78</v>
      </c>
      <c r="E177" s="227">
        <v>355264</v>
      </c>
      <c r="F177" s="227">
        <v>304004.37</v>
      </c>
      <c r="G177" s="227">
        <v>270356.12</v>
      </c>
      <c r="H177" s="227">
        <v>309398</v>
      </c>
      <c r="I177" s="227">
        <v>260163</v>
      </c>
      <c r="J177" s="227">
        <v>261326</v>
      </c>
      <c r="K177" s="227">
        <v>288201.84000000003</v>
      </c>
      <c r="L177" s="227">
        <v>181107</v>
      </c>
      <c r="M177" s="227">
        <v>201968</v>
      </c>
      <c r="N177" s="227">
        <v>174949</v>
      </c>
      <c r="O177" s="227">
        <v>174949</v>
      </c>
      <c r="P177" s="227">
        <v>191328.89</v>
      </c>
      <c r="Q177" s="227">
        <v>124266</v>
      </c>
      <c r="R177" s="227">
        <v>197541</v>
      </c>
      <c r="S177" s="227">
        <v>313266</v>
      </c>
      <c r="T177" s="227">
        <v>209614.34</v>
      </c>
      <c r="U177" s="227">
        <v>232065</v>
      </c>
      <c r="V177" s="227">
        <v>259180</v>
      </c>
      <c r="W177" s="227">
        <v>239656</v>
      </c>
      <c r="X177" s="227">
        <v>15038.91</v>
      </c>
      <c r="Y177" s="227">
        <v>300840</v>
      </c>
      <c r="Z177" s="227">
        <v>264416</v>
      </c>
      <c r="AA177" s="227">
        <v>257280</v>
      </c>
      <c r="AB177" s="227">
        <v>192829.09</v>
      </c>
      <c r="AC177" s="227">
        <v>317281</v>
      </c>
      <c r="AD177" s="227">
        <v>327800</v>
      </c>
      <c r="AE177" s="227">
        <v>307816</v>
      </c>
      <c r="AF177" s="227">
        <v>224342.78</v>
      </c>
      <c r="AG177" s="227">
        <v>270654.28000000003</v>
      </c>
      <c r="AH177" s="227">
        <v>253099</v>
      </c>
      <c r="AI177" s="227">
        <v>159890</v>
      </c>
      <c r="AJ177" s="227">
        <v>69613.17</v>
      </c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3"/>
      <c r="BQ177" s="163"/>
    </row>
    <row r="178" spans="1:69">
      <c r="A178" s="227" t="s">
        <v>1071</v>
      </c>
      <c r="B178" s="227">
        <v>-19212.689999999999</v>
      </c>
      <c r="C178" s="227">
        <v>-126824.56</v>
      </c>
      <c r="D178" s="227">
        <v>-11627.41</v>
      </c>
      <c r="E178" s="227">
        <v>26863</v>
      </c>
      <c r="F178" s="227">
        <v>-8586.27</v>
      </c>
      <c r="G178" s="227">
        <v>5959.61</v>
      </c>
      <c r="H178" s="227">
        <v>48699</v>
      </c>
      <c r="I178" s="227">
        <v>25336</v>
      </c>
      <c r="J178" s="227">
        <v>25241</v>
      </c>
      <c r="K178" s="227">
        <v>41789.69</v>
      </c>
      <c r="L178" s="227">
        <v>19758</v>
      </c>
      <c r="M178" s="227">
        <v>22399</v>
      </c>
      <c r="N178" s="227">
        <v>-1412</v>
      </c>
      <c r="O178" s="227">
        <v>-1412</v>
      </c>
      <c r="P178" s="227">
        <v>-65894.289999999994</v>
      </c>
      <c r="Q178" s="227">
        <v>-6289</v>
      </c>
      <c r="R178" s="227">
        <v>10253</v>
      </c>
      <c r="S178" s="227">
        <v>3977</v>
      </c>
      <c r="T178" s="227">
        <v>0</v>
      </c>
      <c r="U178" s="227">
        <v>0</v>
      </c>
      <c r="V178" s="227">
        <v>0</v>
      </c>
      <c r="W178" s="227">
        <v>0</v>
      </c>
      <c r="X178" s="227">
        <v>0</v>
      </c>
      <c r="Y178" s="227">
        <v>0</v>
      </c>
      <c r="Z178" s="227">
        <v>0</v>
      </c>
      <c r="AA178" s="227">
        <v>0</v>
      </c>
      <c r="AB178" s="227">
        <v>0</v>
      </c>
      <c r="AC178" s="227">
        <v>0</v>
      </c>
      <c r="AD178" s="227">
        <v>0</v>
      </c>
      <c r="AE178" s="227">
        <v>0</v>
      </c>
      <c r="AF178" s="227">
        <v>0</v>
      </c>
      <c r="AG178" s="227">
        <v>0</v>
      </c>
      <c r="AH178" s="227">
        <v>0</v>
      </c>
      <c r="AI178" s="227">
        <v>0</v>
      </c>
      <c r="AJ178" s="227">
        <v>0</v>
      </c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163"/>
    </row>
    <row r="179" spans="1:69">
      <c r="A179" s="227" t="s">
        <v>1072</v>
      </c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  <c r="AE179" s="227"/>
      <c r="AF179" s="227"/>
      <c r="AG179" s="227"/>
      <c r="AH179" s="227"/>
      <c r="AI179" s="227"/>
      <c r="AJ179" s="227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</row>
    <row r="180" spans="1:69">
      <c r="A180" s="227" t="s">
        <v>1073</v>
      </c>
      <c r="B180" s="227">
        <v>1722650.37</v>
      </c>
      <c r="C180" s="227">
        <v>-2286596.11</v>
      </c>
      <c r="D180" s="227">
        <v>-210152.84</v>
      </c>
      <c r="E180" s="227">
        <v>795103</v>
      </c>
      <c r="F180" s="227">
        <v>1132243.3600000001</v>
      </c>
      <c r="G180" s="227">
        <v>235344.65</v>
      </c>
      <c r="H180" s="227">
        <v>304122</v>
      </c>
      <c r="I180" s="227">
        <v>255391</v>
      </c>
      <c r="J180" s="227">
        <v>261720</v>
      </c>
      <c r="K180" s="227">
        <v>280523.18</v>
      </c>
      <c r="L180" s="227">
        <v>179923</v>
      </c>
      <c r="M180" s="227">
        <v>201770</v>
      </c>
      <c r="N180" s="227">
        <v>173616</v>
      </c>
      <c r="O180" s="227">
        <v>173616</v>
      </c>
      <c r="P180" s="227">
        <v>191379.84</v>
      </c>
      <c r="Q180" s="227">
        <v>124262</v>
      </c>
      <c r="R180" s="227">
        <v>197598</v>
      </c>
      <c r="S180" s="227">
        <v>313482</v>
      </c>
      <c r="T180" s="227">
        <v>197514.93</v>
      </c>
      <c r="U180" s="227">
        <v>232065</v>
      </c>
      <c r="V180" s="227">
        <v>259351</v>
      </c>
      <c r="W180" s="227">
        <v>239780</v>
      </c>
      <c r="X180" s="227">
        <v>14999.33</v>
      </c>
      <c r="Y180" s="227">
        <v>300881</v>
      </c>
      <c r="Z180" s="227">
        <v>264438</v>
      </c>
      <c r="AA180" s="227">
        <v>257416</v>
      </c>
      <c r="AB180" s="227">
        <v>192735.98</v>
      </c>
      <c r="AC180" s="227">
        <v>317464</v>
      </c>
      <c r="AD180" s="227">
        <v>327865</v>
      </c>
      <c r="AE180" s="227">
        <v>308248</v>
      </c>
      <c r="AF180" s="227">
        <v>221469.49</v>
      </c>
      <c r="AG180" s="227">
        <v>270737.99</v>
      </c>
      <c r="AH180" s="227">
        <v>252750</v>
      </c>
      <c r="AI180" s="227">
        <v>160243</v>
      </c>
      <c r="AJ180" s="227">
        <v>69662.429999999993</v>
      </c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</row>
    <row r="181" spans="1:69">
      <c r="A181" s="227" t="s">
        <v>1074</v>
      </c>
      <c r="B181" s="227">
        <v>-19212.689999999999</v>
      </c>
      <c r="C181" s="227">
        <v>-118456.35</v>
      </c>
      <c r="D181" s="227">
        <v>-15676.93</v>
      </c>
      <c r="E181" s="227">
        <v>22752</v>
      </c>
      <c r="F181" s="227">
        <v>-21381.55</v>
      </c>
      <c r="G181" s="227">
        <v>-15530.87</v>
      </c>
      <c r="H181" s="227">
        <v>53923</v>
      </c>
      <c r="I181" s="227">
        <v>18913</v>
      </c>
      <c r="J181" s="227">
        <v>25233</v>
      </c>
      <c r="K181" s="227">
        <v>41678.199999999997</v>
      </c>
      <c r="L181" s="227">
        <v>19738</v>
      </c>
      <c r="M181" s="227">
        <v>21952</v>
      </c>
      <c r="N181" s="227">
        <v>-4202</v>
      </c>
      <c r="O181" s="227">
        <v>-4202</v>
      </c>
      <c r="P181" s="227">
        <v>-65692.91</v>
      </c>
      <c r="Q181" s="227">
        <v>-6409</v>
      </c>
      <c r="R181" s="227">
        <v>10350</v>
      </c>
      <c r="S181" s="227">
        <v>4338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0</v>
      </c>
      <c r="Z181" s="227">
        <v>0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</row>
    <row r="182" spans="1:69">
      <c r="A182" s="227" t="s">
        <v>1075</v>
      </c>
      <c r="B182" s="227">
        <v>-1.2E-2</v>
      </c>
      <c r="C182" s="227">
        <v>4.2200000000000001E-2</v>
      </c>
      <c r="D182" s="227">
        <v>4.65E-2</v>
      </c>
      <c r="E182" s="227">
        <v>4.1500000000000002E-2</v>
      </c>
      <c r="F182" s="227">
        <v>3.5999999999999997E-2</v>
      </c>
      <c r="G182" s="227">
        <v>3.15E-2</v>
      </c>
      <c r="H182" s="227">
        <v>3.6200000000000003E-2</v>
      </c>
      <c r="I182" s="227">
        <v>3.0700000000000002E-2</v>
      </c>
      <c r="J182" s="227">
        <v>3.5999999999999997E-2</v>
      </c>
      <c r="K182" s="227">
        <v>3.8980000000000001E-2</v>
      </c>
      <c r="L182" s="227">
        <v>2.6120000000000001E-2</v>
      </c>
      <c r="M182" s="227">
        <v>2.9420000000000002E-2</v>
      </c>
      <c r="N182" s="227">
        <v>2.5489999999999999E-2</v>
      </c>
      <c r="O182" s="227">
        <v>2.5489999999999999E-2</v>
      </c>
      <c r="P182" s="227">
        <v>2.7480000000000001E-2</v>
      </c>
      <c r="Q182" s="227">
        <v>1.8100000000000002E-2</v>
      </c>
      <c r="R182" s="227">
        <v>2.878E-2</v>
      </c>
      <c r="S182" s="227">
        <v>4.564E-2</v>
      </c>
      <c r="T182" s="227">
        <v>0.03</v>
      </c>
      <c r="U182" s="227">
        <v>0.03</v>
      </c>
      <c r="V182" s="227">
        <v>0.04</v>
      </c>
      <c r="W182" s="227">
        <v>0.03</v>
      </c>
      <c r="X182" s="227">
        <v>-0.12</v>
      </c>
      <c r="Y182" s="227">
        <v>0.09</v>
      </c>
      <c r="Z182" s="227">
        <v>0.08</v>
      </c>
      <c r="AA182" s="227">
        <v>7.4969999999999995E-2</v>
      </c>
      <c r="AB182" s="227">
        <v>5.6189999999999997E-2</v>
      </c>
      <c r="AC182" s="227">
        <v>9.2450000000000004E-2</v>
      </c>
      <c r="AD182" s="227">
        <v>9.9330000000000002E-2</v>
      </c>
      <c r="AE182" s="227">
        <v>0.93278000000000005</v>
      </c>
      <c r="AF182" s="227">
        <v>0.73</v>
      </c>
      <c r="AG182" s="227">
        <v>0.91</v>
      </c>
      <c r="AH182" s="227">
        <v>0.92</v>
      </c>
      <c r="AI182" s="227">
        <v>0.8</v>
      </c>
      <c r="AJ182" s="227">
        <v>6.95</v>
      </c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</row>
    <row r="183" spans="1:69">
      <c r="A183" s="227" t="s">
        <v>1297</v>
      </c>
      <c r="B183" s="227">
        <v>0</v>
      </c>
      <c r="C183" s="227">
        <v>0</v>
      </c>
      <c r="D183" s="227">
        <v>0</v>
      </c>
      <c r="E183" s="227">
        <v>0</v>
      </c>
      <c r="F183" s="227">
        <v>3.5999999999999997E-2</v>
      </c>
      <c r="G183" s="227">
        <v>3.15E-2</v>
      </c>
      <c r="H183" s="227">
        <v>3.4000000000000002E-2</v>
      </c>
      <c r="I183" s="227">
        <v>3.0700000000000002E-2</v>
      </c>
      <c r="J183" s="227">
        <v>3.5000000000000003E-2</v>
      </c>
      <c r="K183" s="227">
        <v>0</v>
      </c>
      <c r="L183" s="227">
        <v>0</v>
      </c>
      <c r="M183" s="227">
        <v>0</v>
      </c>
      <c r="N183" s="227">
        <v>0</v>
      </c>
      <c r="O183" s="227">
        <v>0</v>
      </c>
      <c r="P183" s="227">
        <v>0</v>
      </c>
      <c r="Q183" s="227">
        <v>0</v>
      </c>
      <c r="R183" s="227">
        <v>0</v>
      </c>
      <c r="S183" s="227">
        <v>0</v>
      </c>
      <c r="T183" s="227">
        <v>0</v>
      </c>
      <c r="U183" s="227">
        <v>0</v>
      </c>
      <c r="V183" s="227">
        <v>0</v>
      </c>
      <c r="W183" s="227">
        <v>0</v>
      </c>
      <c r="X183" s="227">
        <v>0</v>
      </c>
      <c r="Y183" s="227">
        <v>0</v>
      </c>
      <c r="Z183" s="227">
        <v>0</v>
      </c>
      <c r="AA183" s="227">
        <v>0</v>
      </c>
      <c r="AB183" s="227">
        <v>0</v>
      </c>
      <c r="AC183" s="227">
        <v>0</v>
      </c>
      <c r="AD183" s="227">
        <v>0</v>
      </c>
      <c r="AE183" s="227">
        <v>0</v>
      </c>
      <c r="AF183" s="227">
        <v>0.73</v>
      </c>
      <c r="AG183" s="227">
        <v>0.91</v>
      </c>
      <c r="AH183" s="227">
        <v>0</v>
      </c>
      <c r="AI183" s="227">
        <v>0</v>
      </c>
      <c r="AJ183" s="227">
        <v>0</v>
      </c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</row>
    <row r="184" spans="1:69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</row>
    <row r="185" spans="1:69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</row>
    <row r="186" spans="1:69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</row>
    <row r="187" spans="1:69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</row>
    <row r="188" spans="1:69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</row>
    <row r="189" spans="1:69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</row>
    <row r="190" spans="1:69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</row>
    <row r="191" spans="1:69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</row>
    <row r="192" spans="1:69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63"/>
      <c r="BQ192" s="163"/>
    </row>
    <row r="193" spans="1:118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  <c r="BN193" s="163"/>
      <c r="BO193" s="163"/>
      <c r="BP193" s="163"/>
      <c r="BQ193" s="163"/>
    </row>
    <row r="194" spans="1:118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</row>
    <row r="195" spans="1:118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  <c r="BQ195" s="163"/>
    </row>
    <row r="196" spans="1:118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</row>
    <row r="197" spans="1:118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</row>
    <row r="198" spans="1:118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  <c r="BQ198" s="163"/>
    </row>
    <row r="199" spans="1:118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</row>
    <row r="201" spans="1:118">
      <c r="A201" s="164" t="s">
        <v>1207</v>
      </c>
      <c r="B201" s="163">
        <f>+B134+B137</f>
        <v>21190.44</v>
      </c>
      <c r="C201" s="163">
        <f t="shared" ref="C201:AJ201" si="6">+C134+C137</f>
        <v>-3711.6899999999987</v>
      </c>
      <c r="D201" s="163">
        <f t="shared" si="6"/>
        <v>60333.89</v>
      </c>
      <c r="E201" s="163">
        <f t="shared" si="6"/>
        <v>122919</v>
      </c>
      <c r="F201" s="163">
        <f t="shared" si="6"/>
        <v>83888.13</v>
      </c>
      <c r="G201" s="163">
        <f t="shared" si="6"/>
        <v>57342.19</v>
      </c>
      <c r="H201" s="163">
        <f t="shared" si="6"/>
        <v>50974</v>
      </c>
      <c r="I201" s="163">
        <f t="shared" si="6"/>
        <v>45348</v>
      </c>
      <c r="J201" s="163">
        <f t="shared" si="6"/>
        <v>51067</v>
      </c>
      <c r="K201" s="163">
        <f t="shared" si="6"/>
        <v>21571.3</v>
      </c>
      <c r="L201" s="163">
        <f t="shared" si="6"/>
        <v>20165</v>
      </c>
      <c r="M201" s="163">
        <f t="shared" si="6"/>
        <v>17019</v>
      </c>
      <c r="N201" s="163">
        <f t="shared" si="6"/>
        <v>21064</v>
      </c>
      <c r="O201" s="163">
        <f t="shared" ref="O201" si="7">+O134+O137</f>
        <v>21064</v>
      </c>
      <c r="P201" s="163">
        <f t="shared" si="6"/>
        <v>70950.23</v>
      </c>
      <c r="Q201" s="163">
        <f t="shared" si="6"/>
        <v>11467</v>
      </c>
      <c r="R201" s="163">
        <f t="shared" si="6"/>
        <v>10424</v>
      </c>
      <c r="S201" s="163">
        <f t="shared" si="6"/>
        <v>6574</v>
      </c>
      <c r="T201" s="163">
        <f t="shared" si="6"/>
        <v>105450.53</v>
      </c>
      <c r="U201" s="163">
        <f t="shared" si="6"/>
        <v>11601</v>
      </c>
      <c r="V201" s="163">
        <f t="shared" si="6"/>
        <v>7990</v>
      </c>
      <c r="W201" s="163">
        <f t="shared" si="6"/>
        <v>69711</v>
      </c>
      <c r="X201" s="163">
        <f t="shared" si="6"/>
        <v>8725.64</v>
      </c>
      <c r="Y201" s="163">
        <f t="shared" si="6"/>
        <v>14544</v>
      </c>
      <c r="Z201" s="163">
        <f t="shared" si="6"/>
        <v>8758</v>
      </c>
      <c r="AA201" s="163">
        <f t="shared" si="6"/>
        <v>16158</v>
      </c>
      <c r="AB201" s="163">
        <f t="shared" si="6"/>
        <v>15816.11</v>
      </c>
      <c r="AC201" s="163">
        <f t="shared" si="6"/>
        <v>11182</v>
      </c>
      <c r="AD201" s="163">
        <f t="shared" si="6"/>
        <v>7429</v>
      </c>
      <c r="AE201" s="163">
        <f t="shared" si="6"/>
        <v>12214</v>
      </c>
      <c r="AF201" s="163">
        <f t="shared" si="6"/>
        <v>13703.86</v>
      </c>
      <c r="AG201" s="163">
        <f t="shared" si="6"/>
        <v>13949.75</v>
      </c>
      <c r="AH201" s="163">
        <f t="shared" si="6"/>
        <v>3084</v>
      </c>
      <c r="AI201" s="163">
        <f t="shared" si="6"/>
        <v>3357</v>
      </c>
      <c r="AJ201" s="163">
        <f t="shared" si="6"/>
        <v>6869.59</v>
      </c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  <c r="BQ201" s="163"/>
    </row>
    <row r="202" spans="1:118">
      <c r="A202" s="164" t="s">
        <v>41</v>
      </c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  <c r="BQ202" s="163"/>
    </row>
    <row r="203" spans="1:118"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  <c r="CL203" s="163"/>
      <c r="CM203" s="163"/>
      <c r="CN203" s="163"/>
      <c r="CO203" s="163"/>
      <c r="CP203" s="163"/>
      <c r="CQ203" s="163"/>
      <c r="CR203" s="163"/>
      <c r="CS203" s="163"/>
      <c r="CT203" s="163"/>
      <c r="CU203" s="163"/>
      <c r="CV203" s="163"/>
      <c r="CW203" s="163"/>
      <c r="CX203" s="163"/>
      <c r="CY203" s="163"/>
      <c r="CZ203" s="163"/>
      <c r="DA203" s="163"/>
      <c r="DB203" s="163"/>
      <c r="DC203" s="163"/>
      <c r="DD203" s="163"/>
      <c r="DE203" s="163"/>
      <c r="DF203" s="163"/>
      <c r="DG203" s="163"/>
      <c r="DH203" s="163"/>
      <c r="DI203" s="163"/>
      <c r="DJ203" s="163"/>
      <c r="DK203" s="163"/>
      <c r="DL203" s="163"/>
      <c r="DM203" s="163"/>
      <c r="DN203" s="163"/>
    </row>
    <row r="205" spans="1:118">
      <c r="A205" s="1" t="s">
        <v>42</v>
      </c>
    </row>
    <row r="206" spans="1:118">
      <c r="A206" s="227" t="s">
        <v>33</v>
      </c>
      <c r="B206" s="227" t="s">
        <v>1314</v>
      </c>
      <c r="C206" s="227" t="s">
        <v>938</v>
      </c>
      <c r="D206" s="227" t="s">
        <v>939</v>
      </c>
      <c r="E206" s="227" t="s">
        <v>27</v>
      </c>
      <c r="F206" s="227" t="s">
        <v>26</v>
      </c>
      <c r="G206" s="227" t="s">
        <v>25</v>
      </c>
      <c r="H206" s="227" t="s">
        <v>24</v>
      </c>
      <c r="I206" s="227" t="s">
        <v>23</v>
      </c>
      <c r="J206" s="227" t="s">
        <v>22</v>
      </c>
      <c r="K206" s="227" t="s">
        <v>21</v>
      </c>
      <c r="L206" s="227" t="s">
        <v>20</v>
      </c>
      <c r="M206" s="227" t="s">
        <v>19</v>
      </c>
      <c r="N206" s="227" t="s">
        <v>18</v>
      </c>
      <c r="O206" s="227" t="s">
        <v>18</v>
      </c>
      <c r="P206" s="227" t="s">
        <v>17</v>
      </c>
      <c r="Q206" s="227" t="s">
        <v>16</v>
      </c>
      <c r="R206" s="227" t="s">
        <v>15</v>
      </c>
      <c r="S206" s="227" t="s">
        <v>14</v>
      </c>
      <c r="T206" s="227" t="s">
        <v>13</v>
      </c>
      <c r="U206" s="227" t="s">
        <v>12</v>
      </c>
      <c r="V206" s="227" t="s">
        <v>11</v>
      </c>
      <c r="W206" s="227" t="s">
        <v>10</v>
      </c>
      <c r="X206" s="227" t="s">
        <v>9</v>
      </c>
      <c r="Y206" s="227" t="s">
        <v>8</v>
      </c>
      <c r="Z206" s="227" t="s">
        <v>7</v>
      </c>
      <c r="AA206" s="227" t="s">
        <v>6</v>
      </c>
      <c r="AB206" s="227" t="s">
        <v>5</v>
      </c>
      <c r="AC206" s="227" t="s">
        <v>4</v>
      </c>
      <c r="AD206" s="227" t="s">
        <v>3</v>
      </c>
      <c r="AE206" s="227" t="s">
        <v>2</v>
      </c>
      <c r="AF206" s="227" t="s">
        <v>1</v>
      </c>
      <c r="AG206" s="227" t="s">
        <v>865</v>
      </c>
      <c r="AH206" s="227" t="s">
        <v>864</v>
      </c>
      <c r="AI206" s="227" t="s">
        <v>863</v>
      </c>
      <c r="AJ206" s="227" t="s">
        <v>862</v>
      </c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</row>
    <row r="207" spans="1:118">
      <c r="A207" s="227" t="s">
        <v>1076</v>
      </c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  <c r="AA207" s="227"/>
      <c r="AB207" s="227"/>
      <c r="AC207" s="227"/>
      <c r="AD207" s="227"/>
      <c r="AE207" s="227"/>
      <c r="AF207" s="227"/>
      <c r="AG207" s="227"/>
      <c r="AH207" s="227"/>
      <c r="AI207" s="227"/>
      <c r="AJ207" s="227"/>
      <c r="AK207" s="227"/>
      <c r="AL207" s="227"/>
      <c r="AM207" s="227"/>
      <c r="AN207" s="227"/>
      <c r="AO207" s="227"/>
      <c r="AP207" s="227"/>
      <c r="AQ207" s="227"/>
      <c r="AR207" s="227"/>
      <c r="AS207" s="227"/>
      <c r="AT207" s="227"/>
      <c r="AU207" s="227"/>
      <c r="AV207" s="227"/>
      <c r="AW207" s="227"/>
      <c r="AX207" s="227"/>
      <c r="AY207" s="227"/>
      <c r="AZ207" s="227"/>
      <c r="BA207" s="227"/>
      <c r="BB207" s="227"/>
    </row>
    <row r="208" spans="1:118">
      <c r="A208" s="227" t="s">
        <v>1078</v>
      </c>
      <c r="B208" s="227">
        <v>-146512.98000000001</v>
      </c>
      <c r="C208" s="227">
        <v>1550584.07</v>
      </c>
      <c r="D208" s="227">
        <v>1315749.47</v>
      </c>
      <c r="E208" s="227">
        <v>826060</v>
      </c>
      <c r="F208" s="227">
        <v>388004.67</v>
      </c>
      <c r="G208" s="227">
        <v>1558369.83</v>
      </c>
      <c r="H208" s="227">
        <v>1185168</v>
      </c>
      <c r="I208" s="227">
        <v>730325</v>
      </c>
      <c r="J208" s="227">
        <v>368693</v>
      </c>
      <c r="K208" s="227">
        <v>1170105.3799999999</v>
      </c>
      <c r="L208" s="227">
        <v>773796</v>
      </c>
      <c r="M208" s="227">
        <v>535804</v>
      </c>
      <c r="N208" s="227">
        <v>228128</v>
      </c>
      <c r="O208" s="227">
        <v>228128</v>
      </c>
      <c r="P208" s="227">
        <v>978099.98</v>
      </c>
      <c r="Q208" s="227">
        <v>814872</v>
      </c>
      <c r="R208" s="227">
        <v>649899</v>
      </c>
      <c r="S208" s="227">
        <v>390562</v>
      </c>
      <c r="T208" s="227">
        <v>1144567.7</v>
      </c>
      <c r="U208" s="227">
        <v>890099</v>
      </c>
      <c r="V208" s="227">
        <v>604544</v>
      </c>
      <c r="W208" s="227">
        <v>300295</v>
      </c>
      <c r="X208" s="227">
        <v>1055273.29</v>
      </c>
      <c r="Y208" s="227">
        <v>1022111</v>
      </c>
      <c r="Z208" s="227">
        <v>648733</v>
      </c>
      <c r="AA208" s="227">
        <v>320882</v>
      </c>
      <c r="AB208" s="227">
        <v>1418622.89</v>
      </c>
      <c r="AC208" s="227">
        <v>1189282</v>
      </c>
      <c r="AD208" s="227">
        <v>793893</v>
      </c>
      <c r="AE208" s="227">
        <v>384744</v>
      </c>
      <c r="AF208" s="227">
        <v>1186826.1299999999</v>
      </c>
      <c r="AG208" s="227">
        <v>892704.35</v>
      </c>
      <c r="AH208" s="227">
        <v>546897</v>
      </c>
      <c r="AI208" s="227">
        <v>213286</v>
      </c>
      <c r="AJ208" s="227">
        <v>426607.61</v>
      </c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</row>
    <row r="209" spans="1:54">
      <c r="A209" s="227" t="s">
        <v>1079</v>
      </c>
      <c r="B209" s="227">
        <v>106810.9</v>
      </c>
      <c r="C209" s="227">
        <v>619263.96</v>
      </c>
      <c r="D209" s="227">
        <v>509162.44</v>
      </c>
      <c r="E209" s="227">
        <v>336945</v>
      </c>
      <c r="F209" s="227">
        <v>168092.65</v>
      </c>
      <c r="G209" s="227">
        <v>485692</v>
      </c>
      <c r="H209" s="227">
        <v>366254</v>
      </c>
      <c r="I209" s="227">
        <v>243496</v>
      </c>
      <c r="J209" s="227">
        <v>123004</v>
      </c>
      <c r="K209" s="227">
        <v>433638.77</v>
      </c>
      <c r="L209" s="227">
        <v>323393</v>
      </c>
      <c r="M209" s="227">
        <v>212088</v>
      </c>
      <c r="N209" s="227">
        <v>101139</v>
      </c>
      <c r="O209" s="227">
        <v>101139</v>
      </c>
      <c r="P209" s="227">
        <v>346664.56</v>
      </c>
      <c r="Q209" s="227">
        <v>205218</v>
      </c>
      <c r="R209" s="227">
        <v>123641</v>
      </c>
      <c r="S209" s="227">
        <v>55271</v>
      </c>
      <c r="T209" s="227">
        <v>180136.09</v>
      </c>
      <c r="U209" s="227">
        <v>129107</v>
      </c>
      <c r="V209" s="227">
        <v>81547</v>
      </c>
      <c r="W209" s="227">
        <v>38823</v>
      </c>
      <c r="X209" s="227">
        <v>160301.07</v>
      </c>
      <c r="Y209" s="227">
        <v>117544</v>
      </c>
      <c r="Z209" s="227">
        <v>72292</v>
      </c>
      <c r="AA209" s="227">
        <v>33688</v>
      </c>
      <c r="AB209" s="227">
        <v>90389.28</v>
      </c>
      <c r="AC209" s="227">
        <v>60150</v>
      </c>
      <c r="AD209" s="227">
        <v>39388</v>
      </c>
      <c r="AE209" s="227">
        <v>21828</v>
      </c>
      <c r="AF209" s="227">
        <v>99717.4</v>
      </c>
      <c r="AG209" s="227">
        <v>78997.09</v>
      </c>
      <c r="AH209" s="227">
        <v>50886</v>
      </c>
      <c r="AI209" s="227">
        <v>24497</v>
      </c>
      <c r="AJ209" s="227">
        <v>98838.26</v>
      </c>
      <c r="AK209" s="227"/>
      <c r="AL209" s="227"/>
      <c r="AM209" s="227"/>
      <c r="AN209" s="227"/>
      <c r="AO209" s="227"/>
      <c r="AP209" s="227"/>
      <c r="AQ209" s="227"/>
      <c r="AR209" s="227"/>
      <c r="AS209" s="227"/>
      <c r="AT209" s="227"/>
      <c r="AU209" s="227"/>
      <c r="AV209" s="227"/>
      <c r="AW209" s="227"/>
      <c r="AX209" s="227"/>
      <c r="AY209" s="227"/>
      <c r="AZ209" s="227"/>
      <c r="BA209" s="227"/>
      <c r="BB209" s="227"/>
    </row>
    <row r="210" spans="1:54">
      <c r="A210" s="227" t="s">
        <v>1080</v>
      </c>
      <c r="B210" s="227">
        <v>88927.6</v>
      </c>
      <c r="C210" s="227">
        <v>411048.82</v>
      </c>
      <c r="D210" s="227">
        <v>329143.07</v>
      </c>
      <c r="E210" s="227">
        <v>215534</v>
      </c>
      <c r="F210" s="227">
        <v>104713.66</v>
      </c>
      <c r="G210" s="227">
        <v>365298.48</v>
      </c>
      <c r="H210" s="227">
        <v>274802</v>
      </c>
      <c r="I210" s="227">
        <v>179832</v>
      </c>
      <c r="J210" s="227">
        <v>87374</v>
      </c>
      <c r="K210" s="227">
        <v>326248.8</v>
      </c>
      <c r="L210" s="227">
        <v>242173</v>
      </c>
      <c r="M210" s="227">
        <v>157652</v>
      </c>
      <c r="N210" s="227">
        <v>73908</v>
      </c>
      <c r="O210" s="227">
        <v>73908</v>
      </c>
      <c r="P210" s="227">
        <v>246580.09</v>
      </c>
      <c r="Q210" s="227">
        <v>163733</v>
      </c>
      <c r="R210" s="227">
        <v>103555</v>
      </c>
      <c r="S210" s="227">
        <v>48983</v>
      </c>
      <c r="T210" s="227">
        <v>170085.45</v>
      </c>
      <c r="U210" s="227">
        <v>121784</v>
      </c>
      <c r="V210" s="227">
        <v>76980</v>
      </c>
      <c r="W210" s="227">
        <v>37035</v>
      </c>
      <c r="X210" s="227">
        <v>153110.85</v>
      </c>
      <c r="Y210" s="227">
        <v>112148</v>
      </c>
      <c r="Z210" s="227">
        <v>68731</v>
      </c>
      <c r="AA210" s="227">
        <v>31962</v>
      </c>
      <c r="AB210" s="227">
        <v>85576.8</v>
      </c>
      <c r="AC210" s="227">
        <v>56690</v>
      </c>
      <c r="AD210" s="227">
        <v>36866</v>
      </c>
      <c r="AE210" s="227">
        <v>20407</v>
      </c>
      <c r="AF210" s="227">
        <v>95040.62</v>
      </c>
      <c r="AG210" s="227">
        <v>75689.88</v>
      </c>
      <c r="AH210" s="227">
        <v>48796</v>
      </c>
      <c r="AI210" s="227">
        <v>23516</v>
      </c>
      <c r="AJ210" s="227">
        <v>95187.06</v>
      </c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</row>
    <row r="211" spans="1:54">
      <c r="A211" s="227" t="s">
        <v>1081</v>
      </c>
      <c r="B211" s="227">
        <v>17883.3</v>
      </c>
      <c r="C211" s="227">
        <v>208215.14</v>
      </c>
      <c r="D211" s="227">
        <v>180019.37</v>
      </c>
      <c r="E211" s="227">
        <v>121411</v>
      </c>
      <c r="F211" s="227">
        <v>63378.99</v>
      </c>
      <c r="G211" s="227">
        <v>120393.52</v>
      </c>
      <c r="H211" s="227">
        <v>91452</v>
      </c>
      <c r="I211" s="227">
        <v>63664</v>
      </c>
      <c r="J211" s="227">
        <v>35630</v>
      </c>
      <c r="K211" s="227">
        <v>107389.97</v>
      </c>
      <c r="L211" s="227">
        <v>81220</v>
      </c>
      <c r="M211" s="227">
        <v>54436</v>
      </c>
      <c r="N211" s="227">
        <v>27231</v>
      </c>
      <c r="O211" s="227">
        <v>27231</v>
      </c>
      <c r="P211" s="227">
        <v>100084.47</v>
      </c>
      <c r="Q211" s="227">
        <v>41485</v>
      </c>
      <c r="R211" s="227">
        <v>20086</v>
      </c>
      <c r="S211" s="227">
        <v>6288</v>
      </c>
      <c r="T211" s="227">
        <v>10050.64</v>
      </c>
      <c r="U211" s="227">
        <v>7323</v>
      </c>
      <c r="V211" s="227">
        <v>4567</v>
      </c>
      <c r="W211" s="227">
        <v>1788</v>
      </c>
      <c r="X211" s="227">
        <v>7190.22</v>
      </c>
      <c r="Y211" s="227">
        <v>5396</v>
      </c>
      <c r="Z211" s="227">
        <v>3561</v>
      </c>
      <c r="AA211" s="227">
        <v>1726</v>
      </c>
      <c r="AB211" s="227">
        <v>4812.4799999999996</v>
      </c>
      <c r="AC211" s="227">
        <v>3460</v>
      </c>
      <c r="AD211" s="227">
        <v>2522</v>
      </c>
      <c r="AE211" s="227">
        <v>1421</v>
      </c>
      <c r="AF211" s="227">
        <v>4676.78</v>
      </c>
      <c r="AG211" s="227">
        <v>3307.21</v>
      </c>
      <c r="AH211" s="227">
        <v>2090</v>
      </c>
      <c r="AI211" s="227">
        <v>981</v>
      </c>
      <c r="AJ211" s="227">
        <v>3651.2</v>
      </c>
      <c r="AK211" s="227"/>
      <c r="AL211" s="227"/>
      <c r="AM211" s="227"/>
      <c r="AN211" s="227"/>
      <c r="AO211" s="227"/>
      <c r="AP211" s="227"/>
      <c r="AQ211" s="227"/>
      <c r="AR211" s="227"/>
      <c r="AS211" s="227"/>
      <c r="AT211" s="227"/>
      <c r="AU211" s="227"/>
      <c r="AV211" s="227"/>
      <c r="AW211" s="227"/>
      <c r="AX211" s="227"/>
      <c r="AY211" s="227"/>
      <c r="AZ211" s="227"/>
      <c r="BA211" s="227"/>
      <c r="BB211" s="227"/>
    </row>
    <row r="212" spans="1:54">
      <c r="A212" s="227" t="s">
        <v>1082</v>
      </c>
      <c r="B212" s="227">
        <v>244.12</v>
      </c>
      <c r="C212" s="227">
        <v>210823.14</v>
      </c>
      <c r="D212" s="227">
        <v>187.11</v>
      </c>
      <c r="E212" s="227">
        <v>401</v>
      </c>
      <c r="F212" s="227">
        <v>0</v>
      </c>
      <c r="G212" s="227">
        <v>1855.61</v>
      </c>
      <c r="H212" s="227">
        <v>-2650</v>
      </c>
      <c r="I212" s="227">
        <v>-4499</v>
      </c>
      <c r="J212" s="227">
        <v>-225</v>
      </c>
      <c r="K212" s="227">
        <v>11284.96</v>
      </c>
      <c r="L212" s="227">
        <v>2329</v>
      </c>
      <c r="M212" s="227">
        <v>1983</v>
      </c>
      <c r="N212" s="227">
        <v>-1173</v>
      </c>
      <c r="O212" s="227">
        <v>-1173</v>
      </c>
      <c r="P212" s="227">
        <v>944.02</v>
      </c>
      <c r="Q212" s="227">
        <v>-399</v>
      </c>
      <c r="R212" s="227">
        <v>1029</v>
      </c>
      <c r="S212" s="227">
        <v>1187</v>
      </c>
      <c r="T212" s="227">
        <v>0</v>
      </c>
      <c r="U212" s="227">
        <v>0</v>
      </c>
      <c r="V212" s="227">
        <v>0</v>
      </c>
      <c r="W212" s="227">
        <v>0</v>
      </c>
      <c r="X212" s="227">
        <v>-2779.25</v>
      </c>
      <c r="Y212" s="227">
        <v>-2779</v>
      </c>
      <c r="Z212" s="227">
        <v>-2567</v>
      </c>
      <c r="AA212" s="227">
        <v>747</v>
      </c>
      <c r="AB212" s="227">
        <v>2538.35</v>
      </c>
      <c r="AC212" s="227">
        <v>-175</v>
      </c>
      <c r="AD212" s="227">
        <v>-175</v>
      </c>
      <c r="AE212" s="227">
        <v>-175</v>
      </c>
      <c r="AF212" s="227">
        <v>200.22</v>
      </c>
      <c r="AG212" s="227">
        <v>-64.2</v>
      </c>
      <c r="AH212" s="227">
        <v>0</v>
      </c>
      <c r="AI212" s="227">
        <v>0</v>
      </c>
      <c r="AJ212" s="227">
        <v>9392.77</v>
      </c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</row>
    <row r="213" spans="1:54">
      <c r="A213" s="227" t="s">
        <v>1083</v>
      </c>
      <c r="B213" s="227">
        <v>21766.95</v>
      </c>
      <c r="C213" s="227">
        <v>-43905.79</v>
      </c>
      <c r="D213" s="227">
        <v>-49552.63</v>
      </c>
      <c r="E213" s="227">
        <v>-17011</v>
      </c>
      <c r="F213" s="227">
        <v>0</v>
      </c>
      <c r="G213" s="227">
        <v>20697.650000000001</v>
      </c>
      <c r="H213" s="227">
        <v>-2717</v>
      </c>
      <c r="I213" s="227">
        <v>14998</v>
      </c>
      <c r="J213" s="227">
        <v>30159</v>
      </c>
      <c r="K213" s="227">
        <v>69949.820000000007</v>
      </c>
      <c r="L213" s="227">
        <v>70323</v>
      </c>
      <c r="M213" s="227">
        <v>15745</v>
      </c>
      <c r="N213" s="227">
        <v>8367</v>
      </c>
      <c r="O213" s="227">
        <v>8367</v>
      </c>
      <c r="P213" s="227">
        <v>15851.82</v>
      </c>
      <c r="Q213" s="227">
        <v>-3923</v>
      </c>
      <c r="R213" s="227">
        <v>-5274</v>
      </c>
      <c r="S213" s="227">
        <v>-3659</v>
      </c>
      <c r="T213" s="227">
        <v>-30375.17</v>
      </c>
      <c r="U213" s="227">
        <v>-20552</v>
      </c>
      <c r="V213" s="227">
        <v>-9996</v>
      </c>
      <c r="W213" s="227">
        <v>1224</v>
      </c>
      <c r="X213" s="227">
        <v>-14586.28</v>
      </c>
      <c r="Y213" s="227">
        <v>-10633</v>
      </c>
      <c r="Z213" s="227">
        <v>-6204</v>
      </c>
      <c r="AA213" s="227">
        <v>-1461</v>
      </c>
      <c r="AB213" s="227">
        <v>812.3</v>
      </c>
      <c r="AC213" s="227">
        <v>0</v>
      </c>
      <c r="AD213" s="227">
        <v>0</v>
      </c>
      <c r="AE213" s="227">
        <v>0</v>
      </c>
      <c r="AF213" s="227">
        <v>0</v>
      </c>
      <c r="AG213" s="227">
        <v>0</v>
      </c>
      <c r="AH213" s="227">
        <v>0</v>
      </c>
      <c r="AI213" s="227">
        <v>0</v>
      </c>
      <c r="AJ213" s="227">
        <v>0</v>
      </c>
      <c r="AK213" s="227"/>
      <c r="AL213" s="227"/>
      <c r="AM213" s="227"/>
      <c r="AN213" s="227"/>
      <c r="AO213" s="227"/>
      <c r="AP213" s="227"/>
      <c r="AQ213" s="227"/>
      <c r="AR213" s="227"/>
      <c r="AS213" s="227"/>
      <c r="AT213" s="227"/>
      <c r="AU213" s="227"/>
      <c r="AV213" s="227"/>
      <c r="AW213" s="227"/>
      <c r="AX213" s="227"/>
      <c r="AY213" s="227"/>
      <c r="AZ213" s="227"/>
      <c r="BA213" s="227"/>
      <c r="BB213" s="227"/>
    </row>
    <row r="214" spans="1:54">
      <c r="A214" s="227" t="s">
        <v>1085</v>
      </c>
      <c r="B214" s="227">
        <v>0</v>
      </c>
      <c r="C214" s="227">
        <v>0</v>
      </c>
      <c r="D214" s="227">
        <v>0</v>
      </c>
      <c r="E214" s="227">
        <v>0</v>
      </c>
      <c r="F214" s="227">
        <v>6788.42</v>
      </c>
      <c r="G214" s="227">
        <v>0</v>
      </c>
      <c r="H214" s="227">
        <v>0</v>
      </c>
      <c r="I214" s="227">
        <v>0</v>
      </c>
      <c r="J214" s="227">
        <v>0</v>
      </c>
      <c r="K214" s="227">
        <v>-63459.79</v>
      </c>
      <c r="L214" s="227">
        <v>0</v>
      </c>
      <c r="M214" s="227">
        <v>0</v>
      </c>
      <c r="N214" s="227">
        <v>0</v>
      </c>
      <c r="O214" s="227">
        <v>0</v>
      </c>
      <c r="P214" s="227">
        <v>0</v>
      </c>
      <c r="Q214" s="227">
        <v>0</v>
      </c>
      <c r="R214" s="227">
        <v>0</v>
      </c>
      <c r="S214" s="227">
        <v>0</v>
      </c>
      <c r="T214" s="227">
        <v>-71325.42</v>
      </c>
      <c r="U214" s="227">
        <v>-71326</v>
      </c>
      <c r="V214" s="227">
        <v>-63921</v>
      </c>
      <c r="W214" s="227">
        <v>727</v>
      </c>
      <c r="X214" s="227">
        <v>0</v>
      </c>
      <c r="Y214" s="227">
        <v>-53171</v>
      </c>
      <c r="Z214" s="227">
        <v>0</v>
      </c>
      <c r="AA214" s="227">
        <v>0</v>
      </c>
      <c r="AB214" s="227">
        <v>0</v>
      </c>
      <c r="AC214" s="227">
        <v>0</v>
      </c>
      <c r="AD214" s="227">
        <v>0</v>
      </c>
      <c r="AE214" s="227">
        <v>0</v>
      </c>
      <c r="AF214" s="227">
        <v>0</v>
      </c>
      <c r="AG214" s="227">
        <v>0</v>
      </c>
      <c r="AH214" s="227">
        <v>0</v>
      </c>
      <c r="AI214" s="227">
        <v>0</v>
      </c>
      <c r="AJ214" s="227">
        <v>0</v>
      </c>
      <c r="AK214" s="227"/>
      <c r="AL214" s="227"/>
      <c r="AM214" s="227"/>
      <c r="AN214" s="227"/>
      <c r="AO214" s="227"/>
      <c r="AP214" s="227"/>
      <c r="AQ214" s="227"/>
      <c r="AR214" s="227"/>
      <c r="AS214" s="227"/>
      <c r="AT214" s="227"/>
      <c r="AU214" s="227"/>
      <c r="AV214" s="227"/>
      <c r="AW214" s="227"/>
      <c r="AX214" s="227"/>
      <c r="AY214" s="227"/>
      <c r="AZ214" s="227"/>
      <c r="BA214" s="227"/>
      <c r="BB214" s="227"/>
    </row>
    <row r="215" spans="1:54">
      <c r="A215" s="227" t="s">
        <v>1086</v>
      </c>
      <c r="B215" s="227">
        <v>0</v>
      </c>
      <c r="C215" s="227">
        <v>-47997.79</v>
      </c>
      <c r="D215" s="227">
        <v>-18993.55</v>
      </c>
      <c r="E215" s="227">
        <v>-18993</v>
      </c>
      <c r="F215" s="227">
        <v>-5321.21</v>
      </c>
      <c r="G215" s="227">
        <v>0</v>
      </c>
      <c r="H215" s="227">
        <v>0</v>
      </c>
      <c r="I215" s="227">
        <v>0</v>
      </c>
      <c r="J215" s="227">
        <v>0</v>
      </c>
      <c r="K215" s="227">
        <v>0</v>
      </c>
      <c r="L215" s="227">
        <v>0</v>
      </c>
      <c r="M215" s="227">
        <v>0</v>
      </c>
      <c r="N215" s="227">
        <v>-1205</v>
      </c>
      <c r="O215" s="227">
        <v>-1205</v>
      </c>
      <c r="P215" s="227">
        <v>-637.35</v>
      </c>
      <c r="Q215" s="227">
        <v>-639</v>
      </c>
      <c r="R215" s="227">
        <v>-639</v>
      </c>
      <c r="S215" s="227">
        <v>-1</v>
      </c>
      <c r="T215" s="227">
        <v>-548.95000000000005</v>
      </c>
      <c r="U215" s="227">
        <v>-546</v>
      </c>
      <c r="V215" s="227">
        <v>-546</v>
      </c>
      <c r="W215" s="227">
        <v>-11</v>
      </c>
      <c r="X215" s="227">
        <v>-53465.81</v>
      </c>
      <c r="Y215" s="227">
        <v>-35</v>
      </c>
      <c r="Z215" s="227">
        <v>-10</v>
      </c>
      <c r="AA215" s="227">
        <v>-10</v>
      </c>
      <c r="AB215" s="227">
        <v>-188.87</v>
      </c>
      <c r="AC215" s="227">
        <v>-49</v>
      </c>
      <c r="AD215" s="227">
        <v>-51</v>
      </c>
      <c r="AE215" s="227">
        <v>0</v>
      </c>
      <c r="AF215" s="227">
        <v>0</v>
      </c>
      <c r="AG215" s="227">
        <v>0</v>
      </c>
      <c r="AH215" s="227">
        <v>0</v>
      </c>
      <c r="AI215" s="227">
        <v>0</v>
      </c>
      <c r="AJ215" s="227">
        <v>0</v>
      </c>
      <c r="AK215" s="227"/>
      <c r="AL215" s="227"/>
      <c r="AM215" s="227"/>
      <c r="AN215" s="227"/>
      <c r="AO215" s="227"/>
      <c r="AP215" s="227"/>
      <c r="AQ215" s="227"/>
      <c r="AR215" s="227"/>
      <c r="AS215" s="227"/>
      <c r="AT215" s="227"/>
      <c r="AU215" s="227"/>
      <c r="AV215" s="227"/>
      <c r="AW215" s="227"/>
      <c r="AX215" s="227"/>
      <c r="AY215" s="227"/>
      <c r="AZ215" s="227"/>
      <c r="BA215" s="227"/>
      <c r="BB215" s="227"/>
    </row>
    <row r="216" spans="1:54">
      <c r="A216" s="227" t="s">
        <v>1088</v>
      </c>
      <c r="B216" s="227">
        <v>0</v>
      </c>
      <c r="C216" s="227">
        <v>0</v>
      </c>
      <c r="D216" s="227">
        <v>0</v>
      </c>
      <c r="E216" s="227">
        <v>0</v>
      </c>
      <c r="F216" s="227">
        <v>0</v>
      </c>
      <c r="G216" s="227">
        <v>0</v>
      </c>
      <c r="H216" s="227">
        <v>0</v>
      </c>
      <c r="I216" s="227">
        <v>0</v>
      </c>
      <c r="J216" s="227">
        <v>0</v>
      </c>
      <c r="K216" s="227">
        <v>-41.83</v>
      </c>
      <c r="L216" s="227">
        <v>-42</v>
      </c>
      <c r="M216" s="227">
        <v>-42</v>
      </c>
      <c r="N216" s="227">
        <v>1480</v>
      </c>
      <c r="O216" s="227">
        <v>1480</v>
      </c>
      <c r="P216" s="227">
        <v>2971.21</v>
      </c>
      <c r="Q216" s="227">
        <v>2789</v>
      </c>
      <c r="R216" s="227">
        <v>2392</v>
      </c>
      <c r="S216" s="227">
        <v>1167</v>
      </c>
      <c r="T216" s="227">
        <v>238.69</v>
      </c>
      <c r="U216" s="227">
        <v>633</v>
      </c>
      <c r="V216" s="227">
        <v>271</v>
      </c>
      <c r="W216" s="227">
        <v>-688</v>
      </c>
      <c r="X216" s="227">
        <v>-2984.8</v>
      </c>
      <c r="Y216" s="227">
        <v>-1947</v>
      </c>
      <c r="Z216" s="227">
        <v>-588</v>
      </c>
      <c r="AA216" s="227">
        <v>-106</v>
      </c>
      <c r="AB216" s="227">
        <v>-1679</v>
      </c>
      <c r="AC216" s="227">
        <v>-953</v>
      </c>
      <c r="AD216" s="227">
        <v>-46</v>
      </c>
      <c r="AE216" s="227">
        <v>0</v>
      </c>
      <c r="AF216" s="227">
        <v>0</v>
      </c>
      <c r="AG216" s="227">
        <v>0</v>
      </c>
      <c r="AH216" s="227">
        <v>0</v>
      </c>
      <c r="AI216" s="227">
        <v>0</v>
      </c>
      <c r="AJ216" s="227">
        <v>0</v>
      </c>
      <c r="AK216" s="227"/>
      <c r="AL216" s="227"/>
      <c r="AM216" s="227"/>
      <c r="AN216" s="227"/>
      <c r="AO216" s="227"/>
      <c r="AP216" s="227"/>
      <c r="AQ216" s="227"/>
      <c r="AR216" s="227"/>
      <c r="AS216" s="227"/>
      <c r="AT216" s="227"/>
      <c r="AU216" s="227"/>
      <c r="AV216" s="227"/>
      <c r="AW216" s="227"/>
      <c r="AX216" s="227"/>
      <c r="AY216" s="227"/>
      <c r="AZ216" s="227"/>
      <c r="BA216" s="227"/>
      <c r="BB216" s="227"/>
    </row>
    <row r="217" spans="1:54">
      <c r="A217" s="227" t="s">
        <v>1089</v>
      </c>
      <c r="B217" s="227">
        <v>0</v>
      </c>
      <c r="C217" s="227">
        <v>0</v>
      </c>
      <c r="D217" s="227">
        <v>13793.86</v>
      </c>
      <c r="E217" s="227">
        <v>0</v>
      </c>
      <c r="F217" s="227">
        <v>23.49</v>
      </c>
      <c r="G217" s="227">
        <v>0</v>
      </c>
      <c r="H217" s="227">
        <v>0</v>
      </c>
      <c r="I217" s="227">
        <v>0</v>
      </c>
      <c r="J217" s="227">
        <v>0</v>
      </c>
      <c r="K217" s="227">
        <v>0</v>
      </c>
      <c r="L217" s="227">
        <v>0</v>
      </c>
      <c r="M217" s="227">
        <v>0</v>
      </c>
      <c r="N217" s="227">
        <v>0</v>
      </c>
      <c r="O217" s="227">
        <v>0</v>
      </c>
      <c r="P217" s="227">
        <v>0</v>
      </c>
      <c r="Q217" s="227">
        <v>0</v>
      </c>
      <c r="R217" s="227">
        <v>735</v>
      </c>
      <c r="S217" s="227">
        <v>0</v>
      </c>
      <c r="T217" s="227">
        <v>-79501</v>
      </c>
      <c r="U217" s="227">
        <v>0</v>
      </c>
      <c r="V217" s="227">
        <v>0</v>
      </c>
      <c r="W217" s="227">
        <v>0</v>
      </c>
      <c r="X217" s="227">
        <v>0</v>
      </c>
      <c r="Y217" s="227">
        <v>0</v>
      </c>
      <c r="Z217" s="227">
        <v>0</v>
      </c>
      <c r="AA217" s="227">
        <v>0</v>
      </c>
      <c r="AB217" s="227">
        <v>0</v>
      </c>
      <c r="AC217" s="227">
        <v>0</v>
      </c>
      <c r="AD217" s="227">
        <v>0</v>
      </c>
      <c r="AE217" s="227">
        <v>-40</v>
      </c>
      <c r="AF217" s="227">
        <v>7882.25</v>
      </c>
      <c r="AG217" s="227">
        <v>272.82</v>
      </c>
      <c r="AH217" s="227">
        <v>-20</v>
      </c>
      <c r="AI217" s="227">
        <v>-4</v>
      </c>
      <c r="AJ217" s="227">
        <v>-382.59</v>
      </c>
      <c r="AK217" s="227"/>
      <c r="AL217" s="227"/>
      <c r="AM217" s="227"/>
      <c r="AN217" s="227"/>
      <c r="AO217" s="227"/>
      <c r="AP217" s="227"/>
      <c r="AQ217" s="227"/>
      <c r="AR217" s="227"/>
      <c r="AS217" s="227"/>
      <c r="AT217" s="227"/>
      <c r="AU217" s="227"/>
      <c r="AV217" s="227"/>
      <c r="AW217" s="227"/>
      <c r="AX217" s="227"/>
      <c r="AY217" s="227"/>
      <c r="AZ217" s="227"/>
      <c r="BA217" s="227"/>
      <c r="BB217" s="227"/>
    </row>
    <row r="218" spans="1:54">
      <c r="A218" s="227" t="s">
        <v>1090</v>
      </c>
      <c r="B218" s="227">
        <v>0</v>
      </c>
      <c r="C218" s="227">
        <v>0</v>
      </c>
      <c r="D218" s="227">
        <v>13793.86</v>
      </c>
      <c r="E218" s="227">
        <v>0</v>
      </c>
      <c r="F218" s="227">
        <v>23.49</v>
      </c>
      <c r="G218" s="227">
        <v>0</v>
      </c>
      <c r="H218" s="227">
        <v>0</v>
      </c>
      <c r="I218" s="227">
        <v>0</v>
      </c>
      <c r="J218" s="227">
        <v>0</v>
      </c>
      <c r="K218" s="227">
        <v>0</v>
      </c>
      <c r="L218" s="227">
        <v>0</v>
      </c>
      <c r="M218" s="227">
        <v>0</v>
      </c>
      <c r="N218" s="227">
        <v>0</v>
      </c>
      <c r="O218" s="227">
        <v>0</v>
      </c>
      <c r="P218" s="227">
        <v>0</v>
      </c>
      <c r="Q218" s="227">
        <v>0</v>
      </c>
      <c r="R218" s="227">
        <v>735</v>
      </c>
      <c r="S218" s="227">
        <v>0</v>
      </c>
      <c r="T218" s="227">
        <v>-79501</v>
      </c>
      <c r="U218" s="227">
        <v>0</v>
      </c>
      <c r="V218" s="227">
        <v>0</v>
      </c>
      <c r="W218" s="227">
        <v>0</v>
      </c>
      <c r="X218" s="227">
        <v>0</v>
      </c>
      <c r="Y218" s="227">
        <v>0</v>
      </c>
      <c r="Z218" s="227">
        <v>0</v>
      </c>
      <c r="AA218" s="227">
        <v>0</v>
      </c>
      <c r="AB218" s="227">
        <v>0</v>
      </c>
      <c r="AC218" s="227">
        <v>0</v>
      </c>
      <c r="AD218" s="227">
        <v>0</v>
      </c>
      <c r="AE218" s="227">
        <v>-40</v>
      </c>
      <c r="AF218" s="227">
        <v>62.82</v>
      </c>
      <c r="AG218" s="227">
        <v>62.82</v>
      </c>
      <c r="AH218" s="227">
        <v>-20</v>
      </c>
      <c r="AI218" s="227">
        <v>-4</v>
      </c>
      <c r="AJ218" s="227">
        <v>-382.59</v>
      </c>
      <c r="AK218" s="227"/>
      <c r="AL218" s="227"/>
      <c r="AM218" s="227"/>
      <c r="AN218" s="227"/>
      <c r="AO218" s="227"/>
      <c r="AP218" s="227"/>
      <c r="AQ218" s="227"/>
      <c r="AR218" s="227"/>
      <c r="AS218" s="227"/>
      <c r="AT218" s="227"/>
      <c r="AU218" s="227"/>
      <c r="AV218" s="227"/>
      <c r="AW218" s="227"/>
      <c r="AX218" s="227"/>
      <c r="AY218" s="227"/>
      <c r="AZ218" s="227"/>
      <c r="BA218" s="227"/>
      <c r="BB218" s="227"/>
    </row>
    <row r="219" spans="1:54">
      <c r="A219" s="227" t="s">
        <v>1091</v>
      </c>
      <c r="B219" s="227">
        <v>0</v>
      </c>
      <c r="C219" s="227">
        <v>0</v>
      </c>
      <c r="D219" s="227">
        <v>0</v>
      </c>
      <c r="E219" s="227">
        <v>0</v>
      </c>
      <c r="F219" s="227">
        <v>0</v>
      </c>
      <c r="G219" s="227">
        <v>0</v>
      </c>
      <c r="H219" s="227">
        <v>0</v>
      </c>
      <c r="I219" s="227">
        <v>0</v>
      </c>
      <c r="J219" s="227">
        <v>0</v>
      </c>
      <c r="K219" s="227">
        <v>0</v>
      </c>
      <c r="L219" s="227">
        <v>0</v>
      </c>
      <c r="M219" s="227">
        <v>0</v>
      </c>
      <c r="N219" s="227">
        <v>0</v>
      </c>
      <c r="O219" s="227">
        <v>0</v>
      </c>
      <c r="P219" s="227">
        <v>0</v>
      </c>
      <c r="Q219" s="227">
        <v>0</v>
      </c>
      <c r="R219" s="227">
        <v>0</v>
      </c>
      <c r="S219" s="227">
        <v>0</v>
      </c>
      <c r="T219" s="227">
        <v>0</v>
      </c>
      <c r="U219" s="227">
        <v>0</v>
      </c>
      <c r="V219" s="227">
        <v>0</v>
      </c>
      <c r="W219" s="227">
        <v>0</v>
      </c>
      <c r="X219" s="227">
        <v>0</v>
      </c>
      <c r="Y219" s="227">
        <v>0</v>
      </c>
      <c r="Z219" s="227">
        <v>0</v>
      </c>
      <c r="AA219" s="227">
        <v>0</v>
      </c>
      <c r="AB219" s="227">
        <v>0</v>
      </c>
      <c r="AC219" s="227">
        <v>0</v>
      </c>
      <c r="AD219" s="227">
        <v>0</v>
      </c>
      <c r="AE219" s="227">
        <v>0</v>
      </c>
      <c r="AF219" s="227">
        <v>7819.43</v>
      </c>
      <c r="AG219" s="227">
        <v>210</v>
      </c>
      <c r="AH219" s="227">
        <v>0</v>
      </c>
      <c r="AI219" s="227">
        <v>0</v>
      </c>
      <c r="AJ219" s="227">
        <v>0</v>
      </c>
      <c r="AK219" s="227"/>
      <c r="AL219" s="227"/>
      <c r="AM219" s="227"/>
      <c r="AN219" s="227"/>
      <c r="AO219" s="227"/>
      <c r="AP219" s="227"/>
      <c r="AQ219" s="227"/>
      <c r="AR219" s="227"/>
      <c r="AS219" s="227"/>
      <c r="AT219" s="227"/>
      <c r="AU219" s="227"/>
      <c r="AV219" s="227"/>
      <c r="AW219" s="227"/>
      <c r="AX219" s="227"/>
      <c r="AY219" s="227"/>
      <c r="AZ219" s="227"/>
      <c r="BA219" s="227"/>
      <c r="BB219" s="227"/>
    </row>
    <row r="220" spans="1:54">
      <c r="A220" s="227" t="s">
        <v>1092</v>
      </c>
      <c r="B220" s="227">
        <v>0</v>
      </c>
      <c r="C220" s="227">
        <v>82468.759999999995</v>
      </c>
      <c r="D220" s="227">
        <v>0</v>
      </c>
      <c r="E220" s="227">
        <v>-1209</v>
      </c>
      <c r="F220" s="227">
        <v>0</v>
      </c>
      <c r="G220" s="227">
        <v>5597.18</v>
      </c>
      <c r="H220" s="227">
        <v>2591</v>
      </c>
      <c r="I220" s="227">
        <v>2391</v>
      </c>
      <c r="J220" s="227">
        <v>2219</v>
      </c>
      <c r="K220" s="227">
        <v>0</v>
      </c>
      <c r="L220" s="227">
        <v>2035</v>
      </c>
      <c r="M220" s="227">
        <v>-1506</v>
      </c>
      <c r="N220" s="227">
        <v>273</v>
      </c>
      <c r="O220" s="227">
        <v>273</v>
      </c>
      <c r="P220" s="227">
        <v>1062.83</v>
      </c>
      <c r="Q220" s="227">
        <v>-1477</v>
      </c>
      <c r="R220" s="227">
        <v>0</v>
      </c>
      <c r="S220" s="227">
        <v>307</v>
      </c>
      <c r="T220" s="227">
        <v>0</v>
      </c>
      <c r="U220" s="227">
        <v>-78065</v>
      </c>
      <c r="V220" s="227">
        <v>-74202</v>
      </c>
      <c r="W220" s="227">
        <v>24094</v>
      </c>
      <c r="X220" s="227">
        <v>4835.25</v>
      </c>
      <c r="Y220" s="227">
        <v>95</v>
      </c>
      <c r="Z220" s="227">
        <v>11</v>
      </c>
      <c r="AA220" s="227">
        <v>136</v>
      </c>
      <c r="AB220" s="227">
        <v>3912.29</v>
      </c>
      <c r="AC220" s="227">
        <v>1919</v>
      </c>
      <c r="AD220" s="227">
        <v>1831</v>
      </c>
      <c r="AE220" s="227">
        <v>0</v>
      </c>
      <c r="AF220" s="227">
        <v>0</v>
      </c>
      <c r="AG220" s="227">
        <v>0</v>
      </c>
      <c r="AH220" s="227">
        <v>0</v>
      </c>
      <c r="AI220" s="227">
        <v>0</v>
      </c>
      <c r="AJ220" s="227">
        <v>807.57</v>
      </c>
      <c r="AK220" s="227"/>
      <c r="AL220" s="227"/>
      <c r="AM220" s="227"/>
      <c r="AN220" s="227"/>
      <c r="AO220" s="227"/>
      <c r="AP220" s="227"/>
      <c r="AQ220" s="227"/>
      <c r="AR220" s="227"/>
      <c r="AS220" s="227"/>
      <c r="AT220" s="227"/>
      <c r="AU220" s="227"/>
      <c r="AV220" s="227"/>
      <c r="AW220" s="227"/>
      <c r="AX220" s="227"/>
      <c r="AY220" s="227"/>
      <c r="AZ220" s="227"/>
      <c r="BA220" s="227"/>
      <c r="BB220" s="227"/>
    </row>
    <row r="221" spans="1:54">
      <c r="A221" s="227" t="s">
        <v>1093</v>
      </c>
      <c r="B221" s="227">
        <v>0</v>
      </c>
      <c r="C221" s="227">
        <v>0</v>
      </c>
      <c r="D221" s="227">
        <v>0</v>
      </c>
      <c r="E221" s="227">
        <v>-1209</v>
      </c>
      <c r="F221" s="227">
        <v>0</v>
      </c>
      <c r="G221" s="227">
        <v>5597.18</v>
      </c>
      <c r="H221" s="227">
        <v>2591</v>
      </c>
      <c r="I221" s="227">
        <v>2391</v>
      </c>
      <c r="J221" s="227">
        <v>2219</v>
      </c>
      <c r="K221" s="227">
        <v>0</v>
      </c>
      <c r="L221" s="227">
        <v>2035</v>
      </c>
      <c r="M221" s="227">
        <v>-1506</v>
      </c>
      <c r="N221" s="227">
        <v>273</v>
      </c>
      <c r="O221" s="227">
        <v>273</v>
      </c>
      <c r="P221" s="227">
        <v>1062.83</v>
      </c>
      <c r="Q221" s="227">
        <v>-1477</v>
      </c>
      <c r="R221" s="227">
        <v>0</v>
      </c>
      <c r="S221" s="227">
        <v>307</v>
      </c>
      <c r="T221" s="227">
        <v>0</v>
      </c>
      <c r="U221" s="227">
        <v>-78065</v>
      </c>
      <c r="V221" s="227">
        <v>-74202</v>
      </c>
      <c r="W221" s="227">
        <v>0</v>
      </c>
      <c r="X221" s="227">
        <v>4835.25</v>
      </c>
      <c r="Y221" s="227">
        <v>95</v>
      </c>
      <c r="Z221" s="227">
        <v>11</v>
      </c>
      <c r="AA221" s="227">
        <v>136</v>
      </c>
      <c r="AB221" s="227">
        <v>3912.29</v>
      </c>
      <c r="AC221" s="227">
        <v>1919</v>
      </c>
      <c r="AD221" s="227">
        <v>1831</v>
      </c>
      <c r="AE221" s="227">
        <v>0</v>
      </c>
      <c r="AF221" s="227">
        <v>0</v>
      </c>
      <c r="AG221" s="227">
        <v>0</v>
      </c>
      <c r="AH221" s="227">
        <v>0</v>
      </c>
      <c r="AI221" s="227">
        <v>0</v>
      </c>
      <c r="AJ221" s="227">
        <v>0</v>
      </c>
      <c r="AK221" s="227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7"/>
      <c r="AV221" s="227"/>
      <c r="AW221" s="227"/>
      <c r="AX221" s="227"/>
      <c r="AY221" s="227"/>
      <c r="AZ221" s="227"/>
      <c r="BA221" s="227"/>
      <c r="BB221" s="227"/>
    </row>
    <row r="222" spans="1:54">
      <c r="A222" s="227" t="s">
        <v>1094</v>
      </c>
      <c r="B222" s="227">
        <v>0</v>
      </c>
      <c r="C222" s="227">
        <v>82468.759999999995</v>
      </c>
      <c r="D222" s="227">
        <v>0</v>
      </c>
      <c r="E222" s="227">
        <v>0</v>
      </c>
      <c r="F222" s="227">
        <v>0</v>
      </c>
      <c r="G222" s="227">
        <v>0</v>
      </c>
      <c r="H222" s="227">
        <v>0</v>
      </c>
      <c r="I222" s="227">
        <v>0</v>
      </c>
      <c r="J222" s="227">
        <v>0</v>
      </c>
      <c r="K222" s="227">
        <v>0</v>
      </c>
      <c r="L222" s="227">
        <v>0</v>
      </c>
      <c r="M222" s="227">
        <v>0</v>
      </c>
      <c r="N222" s="227">
        <v>0</v>
      </c>
      <c r="O222" s="227">
        <v>0</v>
      </c>
      <c r="P222" s="227">
        <v>0</v>
      </c>
      <c r="Q222" s="227">
        <v>0</v>
      </c>
      <c r="R222" s="227">
        <v>0</v>
      </c>
      <c r="S222" s="227">
        <v>0</v>
      </c>
      <c r="T222" s="227">
        <v>0</v>
      </c>
      <c r="U222" s="227">
        <v>0</v>
      </c>
      <c r="V222" s="227">
        <v>0</v>
      </c>
      <c r="W222" s="227">
        <v>24094</v>
      </c>
      <c r="X222" s="227">
        <v>0</v>
      </c>
      <c r="Y222" s="227">
        <v>0</v>
      </c>
      <c r="Z222" s="227">
        <v>0</v>
      </c>
      <c r="AA222" s="227">
        <v>0</v>
      </c>
      <c r="AB222" s="227">
        <v>0</v>
      </c>
      <c r="AC222" s="227">
        <v>0</v>
      </c>
      <c r="AD222" s="227">
        <v>0</v>
      </c>
      <c r="AE222" s="227">
        <v>0</v>
      </c>
      <c r="AF222" s="227">
        <v>0</v>
      </c>
      <c r="AG222" s="227">
        <v>0</v>
      </c>
      <c r="AH222" s="227">
        <v>0</v>
      </c>
      <c r="AI222" s="227">
        <v>0</v>
      </c>
      <c r="AJ222" s="227">
        <v>807.57</v>
      </c>
      <c r="AK222" s="227"/>
      <c r="AL222" s="227"/>
      <c r="AM222" s="227"/>
      <c r="AN222" s="227"/>
      <c r="AO222" s="227"/>
      <c r="AP222" s="227"/>
      <c r="AQ222" s="227"/>
      <c r="AR222" s="227"/>
      <c r="AS222" s="227"/>
      <c r="AT222" s="227"/>
      <c r="AU222" s="227"/>
      <c r="AV222" s="227"/>
      <c r="AW222" s="227"/>
      <c r="AX222" s="227"/>
      <c r="AY222" s="227"/>
      <c r="AZ222" s="227"/>
      <c r="BA222" s="227"/>
      <c r="BB222" s="227"/>
    </row>
    <row r="223" spans="1:54">
      <c r="A223" s="227" t="s">
        <v>1095</v>
      </c>
      <c r="B223" s="227">
        <v>0</v>
      </c>
      <c r="C223" s="227">
        <v>62227.56</v>
      </c>
      <c r="D223" s="227">
        <v>0</v>
      </c>
      <c r="E223" s="227">
        <v>-4228</v>
      </c>
      <c r="F223" s="227">
        <v>0</v>
      </c>
      <c r="G223" s="227">
        <v>0</v>
      </c>
      <c r="H223" s="227">
        <v>3730</v>
      </c>
      <c r="I223" s="227">
        <v>3730</v>
      </c>
      <c r="J223" s="227">
        <v>3730</v>
      </c>
      <c r="K223" s="227">
        <v>4230.1899999999996</v>
      </c>
      <c r="L223" s="227">
        <v>0</v>
      </c>
      <c r="M223" s="227">
        <v>0</v>
      </c>
      <c r="N223" s="227">
        <v>0</v>
      </c>
      <c r="O223" s="227">
        <v>0</v>
      </c>
      <c r="P223" s="227">
        <v>0</v>
      </c>
      <c r="Q223" s="227">
        <v>0</v>
      </c>
      <c r="R223" s="227">
        <v>0</v>
      </c>
      <c r="S223" s="227">
        <v>0</v>
      </c>
      <c r="T223" s="227">
        <v>0</v>
      </c>
      <c r="U223" s="227">
        <v>0</v>
      </c>
      <c r="V223" s="227">
        <v>0</v>
      </c>
      <c r="W223" s="227">
        <v>0</v>
      </c>
      <c r="X223" s="227">
        <v>0</v>
      </c>
      <c r="Y223" s="227">
        <v>0</v>
      </c>
      <c r="Z223" s="227">
        <v>0</v>
      </c>
      <c r="AA223" s="227">
        <v>0</v>
      </c>
      <c r="AB223" s="227">
        <v>0</v>
      </c>
      <c r="AC223" s="227">
        <v>0</v>
      </c>
      <c r="AD223" s="227">
        <v>0</v>
      </c>
      <c r="AE223" s="227">
        <v>0</v>
      </c>
      <c r="AF223" s="227">
        <v>0</v>
      </c>
      <c r="AG223" s="227">
        <v>0</v>
      </c>
      <c r="AH223" s="227">
        <v>0</v>
      </c>
      <c r="AI223" s="227">
        <v>0</v>
      </c>
      <c r="AJ223" s="227">
        <v>0</v>
      </c>
      <c r="AK223" s="227"/>
      <c r="AL223" s="227"/>
      <c r="AM223" s="227"/>
      <c r="AN223" s="227"/>
      <c r="AO223" s="227"/>
      <c r="AP223" s="227"/>
      <c r="AQ223" s="227"/>
      <c r="AR223" s="227"/>
      <c r="AS223" s="227"/>
      <c r="AT223" s="227"/>
      <c r="AU223" s="227"/>
      <c r="AV223" s="227"/>
      <c r="AW223" s="227"/>
      <c r="AX223" s="227"/>
      <c r="AY223" s="227"/>
      <c r="AZ223" s="227"/>
      <c r="BA223" s="227"/>
      <c r="BB223" s="227"/>
    </row>
    <row r="224" spans="1:54">
      <c r="A224" s="227" t="s">
        <v>1096</v>
      </c>
      <c r="B224" s="227">
        <v>0</v>
      </c>
      <c r="C224" s="227">
        <v>115798.62</v>
      </c>
      <c r="D224" s="227">
        <v>0</v>
      </c>
      <c r="E224" s="227">
        <v>0</v>
      </c>
      <c r="F224" s="227">
        <v>0</v>
      </c>
      <c r="G224" s="227">
        <v>0</v>
      </c>
      <c r="H224" s="227">
        <v>0</v>
      </c>
      <c r="I224" s="227">
        <v>0</v>
      </c>
      <c r="J224" s="227">
        <v>0</v>
      </c>
      <c r="K224" s="227">
        <v>0</v>
      </c>
      <c r="L224" s="227">
        <v>0</v>
      </c>
      <c r="M224" s="227">
        <v>0</v>
      </c>
      <c r="N224" s="227">
        <v>0</v>
      </c>
      <c r="O224" s="227">
        <v>0</v>
      </c>
      <c r="P224" s="227">
        <v>0</v>
      </c>
      <c r="Q224" s="227">
        <v>7891</v>
      </c>
      <c r="R224" s="227">
        <v>7891</v>
      </c>
      <c r="S224" s="227">
        <v>7891</v>
      </c>
      <c r="T224" s="227">
        <v>0</v>
      </c>
      <c r="U224" s="227">
        <v>0</v>
      </c>
      <c r="V224" s="227">
        <v>0</v>
      </c>
      <c r="W224" s="227">
        <v>0</v>
      </c>
      <c r="X224" s="227">
        <v>0</v>
      </c>
      <c r="Y224" s="227">
        <v>0</v>
      </c>
      <c r="Z224" s="227">
        <v>0</v>
      </c>
      <c r="AA224" s="227">
        <v>0</v>
      </c>
      <c r="AB224" s="227">
        <v>0</v>
      </c>
      <c r="AC224" s="227">
        <v>0</v>
      </c>
      <c r="AD224" s="227">
        <v>0</v>
      </c>
      <c r="AE224" s="227">
        <v>0</v>
      </c>
      <c r="AF224" s="227">
        <v>0</v>
      </c>
      <c r="AG224" s="227">
        <v>0</v>
      </c>
      <c r="AH224" s="227">
        <v>0</v>
      </c>
      <c r="AI224" s="227">
        <v>0</v>
      </c>
      <c r="AJ224" s="227">
        <v>0</v>
      </c>
      <c r="AK224" s="227"/>
      <c r="AL224" s="227"/>
      <c r="AM224" s="227"/>
      <c r="AN224" s="227"/>
      <c r="AO224" s="227"/>
      <c r="AP224" s="227"/>
      <c r="AQ224" s="227"/>
      <c r="AR224" s="227"/>
      <c r="AS224" s="227"/>
      <c r="AT224" s="227"/>
      <c r="AU224" s="227"/>
      <c r="AV224" s="227"/>
      <c r="AW224" s="227"/>
      <c r="AX224" s="227"/>
      <c r="AY224" s="227"/>
      <c r="AZ224" s="227"/>
      <c r="BA224" s="227"/>
      <c r="BB224" s="227"/>
    </row>
    <row r="225" spans="1:54">
      <c r="A225" s="227" t="s">
        <v>1097</v>
      </c>
      <c r="B225" s="227">
        <v>0</v>
      </c>
      <c r="C225" s="227">
        <v>0</v>
      </c>
      <c r="D225" s="227">
        <v>0</v>
      </c>
      <c r="E225" s="227">
        <v>0</v>
      </c>
      <c r="F225" s="227">
        <v>0</v>
      </c>
      <c r="G225" s="227">
        <v>0</v>
      </c>
      <c r="H225" s="227">
        <v>0</v>
      </c>
      <c r="I225" s="227">
        <v>0</v>
      </c>
      <c r="J225" s="227">
        <v>0</v>
      </c>
      <c r="K225" s="227">
        <v>21498.17</v>
      </c>
      <c r="L225" s="227">
        <v>0</v>
      </c>
      <c r="M225" s="227">
        <v>0</v>
      </c>
      <c r="N225" s="227">
        <v>0</v>
      </c>
      <c r="O225" s="227">
        <v>0</v>
      </c>
      <c r="P225" s="227">
        <v>7890.87</v>
      </c>
      <c r="Q225" s="227">
        <v>0</v>
      </c>
      <c r="R225" s="227">
        <v>0</v>
      </c>
      <c r="S225" s="227">
        <v>0</v>
      </c>
      <c r="T225" s="227">
        <v>0</v>
      </c>
      <c r="U225" s="227">
        <v>0</v>
      </c>
      <c r="V225" s="227">
        <v>0</v>
      </c>
      <c r="W225" s="227">
        <v>0</v>
      </c>
      <c r="X225" s="227">
        <v>102361.22</v>
      </c>
      <c r="Y225" s="227">
        <v>0</v>
      </c>
      <c r="Z225" s="227">
        <v>0</v>
      </c>
      <c r="AA225" s="227">
        <v>0</v>
      </c>
      <c r="AB225" s="227">
        <v>0</v>
      </c>
      <c r="AC225" s="227">
        <v>0</v>
      </c>
      <c r="AD225" s="227">
        <v>0</v>
      </c>
      <c r="AE225" s="227">
        <v>0</v>
      </c>
      <c r="AF225" s="227">
        <v>0</v>
      </c>
      <c r="AG225" s="227">
        <v>0</v>
      </c>
      <c r="AH225" s="227">
        <v>0</v>
      </c>
      <c r="AI225" s="227">
        <v>0</v>
      </c>
      <c r="AJ225" s="227">
        <v>0</v>
      </c>
      <c r="AK225" s="227"/>
      <c r="AL225" s="227"/>
      <c r="AM225" s="227"/>
      <c r="AN225" s="227"/>
      <c r="AO225" s="227"/>
      <c r="AP225" s="227"/>
      <c r="AQ225" s="227"/>
      <c r="AR225" s="227"/>
      <c r="AS225" s="227"/>
      <c r="AT225" s="227"/>
      <c r="AU225" s="227"/>
      <c r="AV225" s="227"/>
      <c r="AW225" s="227"/>
      <c r="AX225" s="227"/>
      <c r="AY225" s="227"/>
      <c r="AZ225" s="227"/>
      <c r="BA225" s="227"/>
      <c r="BB225" s="227"/>
    </row>
    <row r="226" spans="1:54">
      <c r="A226" s="227" t="s">
        <v>1055</v>
      </c>
      <c r="B226" s="227">
        <v>10109.879999999999</v>
      </c>
      <c r="C226" s="227">
        <v>85215.49</v>
      </c>
      <c r="D226" s="227">
        <v>34046.449999999997</v>
      </c>
      <c r="E226" s="227">
        <v>49066</v>
      </c>
      <c r="F226" s="227">
        <v>7790.87</v>
      </c>
      <c r="G226" s="227">
        <v>66011.509999999995</v>
      </c>
      <c r="H226" s="227">
        <v>50380</v>
      </c>
      <c r="I226" s="227">
        <v>32967</v>
      </c>
      <c r="J226" s="227">
        <v>15185</v>
      </c>
      <c r="K226" s="227">
        <v>86190.59</v>
      </c>
      <c r="L226" s="227">
        <v>69382</v>
      </c>
      <c r="M226" s="227">
        <v>47447</v>
      </c>
      <c r="N226" s="227">
        <v>22324</v>
      </c>
      <c r="O226" s="227">
        <v>22324</v>
      </c>
      <c r="P226" s="227">
        <v>28587.01</v>
      </c>
      <c r="Q226" s="227">
        <v>13020</v>
      </c>
      <c r="R226" s="227">
        <v>5511</v>
      </c>
      <c r="S226" s="227">
        <v>1828</v>
      </c>
      <c r="T226" s="227">
        <v>10527.21</v>
      </c>
      <c r="U226" s="227">
        <v>8732</v>
      </c>
      <c r="V226" s="227">
        <v>6664</v>
      </c>
      <c r="W226" s="227">
        <v>3407</v>
      </c>
      <c r="X226" s="227">
        <v>7196.82</v>
      </c>
      <c r="Y226" s="227">
        <v>4069</v>
      </c>
      <c r="Z226" s="227">
        <v>2535</v>
      </c>
      <c r="AA226" s="227">
        <v>930</v>
      </c>
      <c r="AB226" s="227">
        <v>0</v>
      </c>
      <c r="AC226" s="227">
        <v>0</v>
      </c>
      <c r="AD226" s="227">
        <v>0</v>
      </c>
      <c r="AE226" s="227">
        <v>0</v>
      </c>
      <c r="AF226" s="227">
        <v>0</v>
      </c>
      <c r="AG226" s="227">
        <v>0</v>
      </c>
      <c r="AH226" s="227">
        <v>0</v>
      </c>
      <c r="AI226" s="227">
        <v>0</v>
      </c>
      <c r="AJ226" s="227">
        <v>54.91</v>
      </c>
      <c r="AK226" s="227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  <c r="AY226" s="227"/>
      <c r="AZ226" s="227"/>
      <c r="BA226" s="227"/>
      <c r="BB226" s="227"/>
    </row>
    <row r="227" spans="1:54">
      <c r="A227" s="227" t="s">
        <v>1098</v>
      </c>
      <c r="B227" s="227">
        <v>5774.24</v>
      </c>
      <c r="C227" s="227">
        <v>-683902.83</v>
      </c>
      <c r="D227" s="227">
        <v>-96213.58</v>
      </c>
      <c r="E227" s="227">
        <v>-97860</v>
      </c>
      <c r="F227" s="227">
        <v>-6372.36</v>
      </c>
      <c r="G227" s="227">
        <v>-83881.72</v>
      </c>
      <c r="H227" s="227">
        <v>-63029</v>
      </c>
      <c r="I227" s="227">
        <v>-32942</v>
      </c>
      <c r="J227" s="227">
        <v>-8092</v>
      </c>
      <c r="K227" s="227">
        <v>916.52</v>
      </c>
      <c r="L227" s="227">
        <v>-5445</v>
      </c>
      <c r="M227" s="227">
        <v>-2892</v>
      </c>
      <c r="N227" s="227">
        <v>-1706</v>
      </c>
      <c r="O227" s="227">
        <v>-1706</v>
      </c>
      <c r="P227" s="227">
        <v>-205724.64</v>
      </c>
      <c r="Q227" s="227">
        <v>-187738</v>
      </c>
      <c r="R227" s="227">
        <v>-184542</v>
      </c>
      <c r="S227" s="227">
        <v>-182469</v>
      </c>
      <c r="T227" s="227">
        <v>28561.47</v>
      </c>
      <c r="U227" s="227">
        <v>29716</v>
      </c>
      <c r="V227" s="227">
        <v>35759</v>
      </c>
      <c r="W227" s="227">
        <v>-59410</v>
      </c>
      <c r="X227" s="227">
        <v>149894.18</v>
      </c>
      <c r="Y227" s="227">
        <v>-14832</v>
      </c>
      <c r="Z227" s="227">
        <v>-11313</v>
      </c>
      <c r="AA227" s="227">
        <v>-9910</v>
      </c>
      <c r="AB227" s="227">
        <v>-24793.79</v>
      </c>
      <c r="AC227" s="227">
        <v>-20706</v>
      </c>
      <c r="AD227" s="227">
        <v>-13728</v>
      </c>
      <c r="AE227" s="227">
        <v>1078</v>
      </c>
      <c r="AF227" s="227">
        <v>3410.55</v>
      </c>
      <c r="AG227" s="227">
        <v>2094.73</v>
      </c>
      <c r="AH227" s="227">
        <v>1397</v>
      </c>
      <c r="AI227" s="227">
        <v>699</v>
      </c>
      <c r="AJ227" s="227">
        <v>2535.5500000000002</v>
      </c>
      <c r="AK227" s="227"/>
      <c r="AL227" s="227"/>
      <c r="AM227" s="227"/>
      <c r="AN227" s="227"/>
      <c r="AO227" s="227"/>
      <c r="AP227" s="227"/>
      <c r="AQ227" s="227"/>
      <c r="AR227" s="227"/>
      <c r="AS227" s="227"/>
      <c r="AT227" s="227"/>
      <c r="AU227" s="227"/>
      <c r="AV227" s="227"/>
      <c r="AW227" s="227"/>
      <c r="AX227" s="227"/>
      <c r="AY227" s="227"/>
      <c r="AZ227" s="227"/>
      <c r="BA227" s="227"/>
      <c r="BB227" s="227"/>
    </row>
    <row r="228" spans="1:54">
      <c r="A228" s="227" t="s">
        <v>1099</v>
      </c>
      <c r="B228" s="227">
        <v>-1806.88</v>
      </c>
      <c r="C228" s="227">
        <v>1950575.2</v>
      </c>
      <c r="D228" s="227">
        <v>1708179.56</v>
      </c>
      <c r="E228" s="227">
        <v>1073171</v>
      </c>
      <c r="F228" s="227">
        <v>559006.53</v>
      </c>
      <c r="G228" s="227">
        <v>2054342.05</v>
      </c>
      <c r="H228" s="227">
        <v>1539727</v>
      </c>
      <c r="I228" s="227">
        <v>990466</v>
      </c>
      <c r="J228" s="227">
        <v>534673</v>
      </c>
      <c r="K228" s="227">
        <v>1734312.8</v>
      </c>
      <c r="L228" s="227">
        <v>1235771</v>
      </c>
      <c r="M228" s="227">
        <v>808627</v>
      </c>
      <c r="N228" s="227">
        <v>357627</v>
      </c>
      <c r="O228" s="227">
        <v>357627</v>
      </c>
      <c r="P228" s="227">
        <v>1175710.32</v>
      </c>
      <c r="Q228" s="227">
        <v>849614</v>
      </c>
      <c r="R228" s="227">
        <v>600643</v>
      </c>
      <c r="S228" s="227">
        <v>272084</v>
      </c>
      <c r="T228" s="227">
        <v>1182280.6200000001</v>
      </c>
      <c r="U228" s="227">
        <v>887798</v>
      </c>
      <c r="V228" s="227">
        <v>580120</v>
      </c>
      <c r="W228" s="227">
        <v>308461</v>
      </c>
      <c r="X228" s="227">
        <v>1406045.69</v>
      </c>
      <c r="Y228" s="227">
        <v>1060422</v>
      </c>
      <c r="Z228" s="227">
        <v>702889</v>
      </c>
      <c r="AA228" s="227">
        <v>344896</v>
      </c>
      <c r="AB228" s="227">
        <v>1489613.43</v>
      </c>
      <c r="AC228" s="227">
        <v>1229468</v>
      </c>
      <c r="AD228" s="227">
        <v>821112</v>
      </c>
      <c r="AE228" s="227">
        <v>407435</v>
      </c>
      <c r="AF228" s="227">
        <v>1298036.54</v>
      </c>
      <c r="AG228" s="227">
        <v>974004.79</v>
      </c>
      <c r="AH228" s="227">
        <v>599160</v>
      </c>
      <c r="AI228" s="227">
        <v>238478</v>
      </c>
      <c r="AJ228" s="227">
        <v>537854.06999999995</v>
      </c>
      <c r="AK228" s="227"/>
      <c r="AL228" s="227"/>
      <c r="AM228" s="227"/>
      <c r="AN228" s="227"/>
      <c r="AO228" s="227"/>
      <c r="AP228" s="227"/>
      <c r="AQ228" s="227"/>
      <c r="AR228" s="227"/>
      <c r="AS228" s="227"/>
      <c r="AT228" s="227"/>
      <c r="AU228" s="227"/>
      <c r="AV228" s="227"/>
      <c r="AW228" s="227"/>
      <c r="AX228" s="227"/>
      <c r="AY228" s="227"/>
      <c r="AZ228" s="227"/>
      <c r="BA228" s="227"/>
      <c r="BB228" s="227"/>
    </row>
    <row r="229" spans="1:54">
      <c r="A229" s="227" t="s">
        <v>1100</v>
      </c>
      <c r="B229" s="227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  <c r="AA229" s="227"/>
      <c r="AB229" s="227"/>
      <c r="AC229" s="227"/>
      <c r="AD229" s="227"/>
      <c r="AE229" s="227"/>
      <c r="AF229" s="227"/>
      <c r="AG229" s="227"/>
      <c r="AH229" s="227"/>
      <c r="AI229" s="227"/>
      <c r="AJ229" s="227"/>
      <c r="AK229" s="227"/>
      <c r="AL229" s="227"/>
      <c r="AM229" s="227"/>
      <c r="AN229" s="227"/>
      <c r="AO229" s="227"/>
      <c r="AP229" s="227"/>
      <c r="AQ229" s="227"/>
      <c r="AR229" s="227"/>
      <c r="AS229" s="227"/>
      <c r="AT229" s="227"/>
      <c r="AU229" s="227"/>
      <c r="AV229" s="227"/>
      <c r="AW229" s="227"/>
      <c r="AX229" s="227"/>
      <c r="AY229" s="227"/>
      <c r="AZ229" s="227"/>
      <c r="BA229" s="227"/>
      <c r="BB229" s="227"/>
    </row>
    <row r="230" spans="1:54">
      <c r="A230" s="227" t="s">
        <v>1101</v>
      </c>
      <c r="B230" s="227">
        <v>389857.6</v>
      </c>
      <c r="C230" s="227">
        <v>-514190.68</v>
      </c>
      <c r="D230" s="227">
        <v>-361428.79</v>
      </c>
      <c r="E230" s="227">
        <v>-238845</v>
      </c>
      <c r="F230" s="227">
        <v>-252299</v>
      </c>
      <c r="G230" s="227">
        <v>-202680.28</v>
      </c>
      <c r="H230" s="227">
        <v>-343680</v>
      </c>
      <c r="I230" s="227">
        <v>42302</v>
      </c>
      <c r="J230" s="227">
        <v>-45346</v>
      </c>
      <c r="K230" s="227">
        <v>-266721.01</v>
      </c>
      <c r="L230" s="227">
        <v>-109891</v>
      </c>
      <c r="M230" s="227">
        <v>-60299</v>
      </c>
      <c r="N230" s="227">
        <v>-31346</v>
      </c>
      <c r="O230" s="227">
        <v>-31346</v>
      </c>
      <c r="P230" s="227">
        <v>49044.38</v>
      </c>
      <c r="Q230" s="227">
        <v>77958</v>
      </c>
      <c r="R230" s="227">
        <v>52643</v>
      </c>
      <c r="S230" s="227">
        <v>89341</v>
      </c>
      <c r="T230" s="227">
        <v>137753.43</v>
      </c>
      <c r="U230" s="227">
        <v>87178</v>
      </c>
      <c r="V230" s="227">
        <v>36703</v>
      </c>
      <c r="W230" s="227">
        <v>11854</v>
      </c>
      <c r="X230" s="227">
        <v>89086.01</v>
      </c>
      <c r="Y230" s="227">
        <v>-121216</v>
      </c>
      <c r="Z230" s="227">
        <v>-130997</v>
      </c>
      <c r="AA230" s="227">
        <v>-112163</v>
      </c>
      <c r="AB230" s="227">
        <v>62727.76</v>
      </c>
      <c r="AC230" s="227">
        <v>-107945</v>
      </c>
      <c r="AD230" s="227">
        <v>-228266</v>
      </c>
      <c r="AE230" s="227">
        <v>-230743</v>
      </c>
      <c r="AF230" s="227">
        <v>-189359.65</v>
      </c>
      <c r="AG230" s="227">
        <v>-248661.36</v>
      </c>
      <c r="AH230" s="227">
        <v>-241816</v>
      </c>
      <c r="AI230" s="227">
        <v>-215689</v>
      </c>
      <c r="AJ230" s="227">
        <v>-138842.41</v>
      </c>
      <c r="AK230" s="227"/>
      <c r="AL230" s="227"/>
      <c r="AM230" s="227"/>
      <c r="AN230" s="227"/>
      <c r="AO230" s="227"/>
      <c r="AP230" s="227"/>
      <c r="AQ230" s="227"/>
      <c r="AR230" s="227"/>
      <c r="AS230" s="227"/>
      <c r="AT230" s="227"/>
      <c r="AU230" s="227"/>
      <c r="AV230" s="227"/>
      <c r="AW230" s="227"/>
      <c r="AX230" s="227"/>
      <c r="AY230" s="227"/>
      <c r="AZ230" s="227"/>
      <c r="BA230" s="227"/>
      <c r="BB230" s="227"/>
    </row>
    <row r="231" spans="1:54">
      <c r="A231" s="227" t="s">
        <v>1102</v>
      </c>
      <c r="B231" s="227">
        <v>2062.35</v>
      </c>
      <c r="C231" s="227">
        <v>0</v>
      </c>
      <c r="D231" s="227">
        <v>-82398.52</v>
      </c>
      <c r="E231" s="227">
        <v>0</v>
      </c>
      <c r="F231" s="227">
        <v>-60597.72</v>
      </c>
      <c r="G231" s="227">
        <v>0</v>
      </c>
      <c r="H231" s="227">
        <v>0</v>
      </c>
      <c r="I231" s="227">
        <v>0</v>
      </c>
      <c r="J231" s="227">
        <v>0</v>
      </c>
      <c r="K231" s="227">
        <v>0</v>
      </c>
      <c r="L231" s="227">
        <v>0</v>
      </c>
      <c r="M231" s="227">
        <v>0</v>
      </c>
      <c r="N231" s="227">
        <v>0</v>
      </c>
      <c r="O231" s="227">
        <v>0</v>
      </c>
      <c r="P231" s="227">
        <v>0</v>
      </c>
      <c r="Q231" s="227">
        <v>0</v>
      </c>
      <c r="R231" s="227">
        <v>0</v>
      </c>
      <c r="S231" s="227">
        <v>0</v>
      </c>
      <c r="T231" s="227">
        <v>0</v>
      </c>
      <c r="U231" s="227">
        <v>0</v>
      </c>
      <c r="V231" s="227">
        <v>0</v>
      </c>
      <c r="W231" s="227">
        <v>0</v>
      </c>
      <c r="X231" s="227">
        <v>0</v>
      </c>
      <c r="Y231" s="227">
        <v>0</v>
      </c>
      <c r="Z231" s="227">
        <v>0</v>
      </c>
      <c r="AA231" s="227">
        <v>0</v>
      </c>
      <c r="AB231" s="227">
        <v>0</v>
      </c>
      <c r="AC231" s="227">
        <v>0</v>
      </c>
      <c r="AD231" s="227">
        <v>0</v>
      </c>
      <c r="AE231" s="227">
        <v>0</v>
      </c>
      <c r="AF231" s="227">
        <v>0</v>
      </c>
      <c r="AG231" s="227">
        <v>0</v>
      </c>
      <c r="AH231" s="227">
        <v>0</v>
      </c>
      <c r="AI231" s="227">
        <v>0</v>
      </c>
      <c r="AJ231" s="227">
        <v>0</v>
      </c>
      <c r="AK231" s="227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  <c r="AY231" s="227"/>
      <c r="AZ231" s="227"/>
      <c r="BA231" s="227"/>
      <c r="BB231" s="227"/>
    </row>
    <row r="232" spans="1:54">
      <c r="A232" s="227" t="s">
        <v>1103</v>
      </c>
      <c r="B232" s="227">
        <v>-8.6999999999999993</v>
      </c>
      <c r="C232" s="227">
        <v>-173261.53</v>
      </c>
      <c r="D232" s="227">
        <v>-74996.69</v>
      </c>
      <c r="E232" s="227">
        <v>-88163</v>
      </c>
      <c r="F232" s="227">
        <v>-59129.599999999999</v>
      </c>
      <c r="G232" s="227">
        <v>-80322.509999999995</v>
      </c>
      <c r="H232" s="227">
        <v>-32069</v>
      </c>
      <c r="I232" s="227">
        <v>-5081</v>
      </c>
      <c r="J232" s="227">
        <v>-7858</v>
      </c>
      <c r="K232" s="227">
        <v>-66233.8</v>
      </c>
      <c r="L232" s="227">
        <v>-30088</v>
      </c>
      <c r="M232" s="227">
        <v>-59567</v>
      </c>
      <c r="N232" s="227">
        <v>-7228</v>
      </c>
      <c r="O232" s="227">
        <v>-7228</v>
      </c>
      <c r="P232" s="227">
        <v>-161079.51</v>
      </c>
      <c r="Q232" s="227">
        <v>-40439</v>
      </c>
      <c r="R232" s="227">
        <v>-68347</v>
      </c>
      <c r="S232" s="227">
        <v>-87417</v>
      </c>
      <c r="T232" s="227">
        <v>9888.15</v>
      </c>
      <c r="U232" s="227">
        <v>-6958</v>
      </c>
      <c r="V232" s="227">
        <v>5920</v>
      </c>
      <c r="W232" s="227">
        <v>-17488</v>
      </c>
      <c r="X232" s="227">
        <v>-49515.82</v>
      </c>
      <c r="Y232" s="227">
        <v>-23874</v>
      </c>
      <c r="Z232" s="227">
        <v>-58283</v>
      </c>
      <c r="AA232" s="227">
        <v>-19157</v>
      </c>
      <c r="AB232" s="227">
        <v>41883.99</v>
      </c>
      <c r="AC232" s="227">
        <v>37654</v>
      </c>
      <c r="AD232" s="227">
        <v>16437</v>
      </c>
      <c r="AE232" s="227">
        <v>30294</v>
      </c>
      <c r="AF232" s="227">
        <v>52519.63</v>
      </c>
      <c r="AG232" s="227">
        <v>57654.25</v>
      </c>
      <c r="AH232" s="227">
        <v>7699</v>
      </c>
      <c r="AI232" s="227">
        <v>7439</v>
      </c>
      <c r="AJ232" s="227">
        <v>-28946.89</v>
      </c>
      <c r="AK232" s="227"/>
      <c r="AL232" s="227"/>
      <c r="AM232" s="227"/>
      <c r="AN232" s="227"/>
      <c r="AO232" s="227"/>
      <c r="AP232" s="227"/>
      <c r="AQ232" s="227"/>
      <c r="AR232" s="227"/>
      <c r="AS232" s="227"/>
      <c r="AT232" s="227"/>
      <c r="AU232" s="227"/>
      <c r="AV232" s="227"/>
      <c r="AW232" s="227"/>
      <c r="AX232" s="227"/>
      <c r="AY232" s="227"/>
      <c r="AZ232" s="227"/>
      <c r="BA232" s="227"/>
      <c r="BB232" s="227"/>
    </row>
    <row r="233" spans="1:54">
      <c r="A233" s="227" t="s">
        <v>1104</v>
      </c>
      <c r="B233" s="227"/>
      <c r="C233" s="227"/>
      <c r="D233" s="227"/>
      <c r="E233" s="227"/>
      <c r="F233" s="227"/>
      <c r="G233" s="227"/>
      <c r="H233" s="227"/>
      <c r="I233" s="227"/>
      <c r="J233" s="227"/>
      <c r="K233" s="227"/>
      <c r="L233" s="227"/>
      <c r="M233" s="227"/>
      <c r="N233" s="227"/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  <c r="AA233" s="227"/>
      <c r="AB233" s="227"/>
      <c r="AC233" s="227"/>
      <c r="AD233" s="227"/>
      <c r="AE233" s="227"/>
      <c r="AF233" s="227"/>
      <c r="AG233" s="227"/>
      <c r="AH233" s="227"/>
      <c r="AI233" s="227"/>
      <c r="AJ233" s="227"/>
      <c r="AK233" s="227"/>
      <c r="AL233" s="227"/>
      <c r="AM233" s="227"/>
      <c r="AN233" s="227"/>
      <c r="AO233" s="227"/>
      <c r="AP233" s="227"/>
      <c r="AQ233" s="227"/>
      <c r="AR233" s="227"/>
      <c r="AS233" s="227"/>
      <c r="AT233" s="227"/>
      <c r="AU233" s="227"/>
      <c r="AV233" s="227"/>
      <c r="AW233" s="227"/>
      <c r="AX233" s="227"/>
      <c r="AY233" s="227"/>
      <c r="AZ233" s="227"/>
      <c r="BA233" s="227"/>
      <c r="BB233" s="227"/>
    </row>
    <row r="234" spans="1:54">
      <c r="A234" s="227" t="s">
        <v>1105</v>
      </c>
      <c r="B234" s="227">
        <v>-216720.82</v>
      </c>
      <c r="C234" s="227">
        <v>-43439.71</v>
      </c>
      <c r="D234" s="227">
        <v>-112200.39</v>
      </c>
      <c r="E234" s="227">
        <v>-245366</v>
      </c>
      <c r="F234" s="227">
        <v>-12033.67</v>
      </c>
      <c r="G234" s="227">
        <v>-124370.65</v>
      </c>
      <c r="H234" s="227">
        <v>-248041</v>
      </c>
      <c r="I234" s="227">
        <v>-218141</v>
      </c>
      <c r="J234" s="227">
        <v>-13106</v>
      </c>
      <c r="K234" s="227">
        <v>40849.67</v>
      </c>
      <c r="L234" s="227">
        <v>-52083</v>
      </c>
      <c r="M234" s="227">
        <v>-62272</v>
      </c>
      <c r="N234" s="227">
        <v>-60522</v>
      </c>
      <c r="O234" s="227">
        <v>-60522</v>
      </c>
      <c r="P234" s="227">
        <v>32771.24</v>
      </c>
      <c r="Q234" s="227">
        <v>-37390</v>
      </c>
      <c r="R234" s="227">
        <v>-23042</v>
      </c>
      <c r="S234" s="227">
        <v>-19853</v>
      </c>
      <c r="T234" s="227">
        <v>-37370.49</v>
      </c>
      <c r="U234" s="227">
        <v>176709</v>
      </c>
      <c r="V234" s="227">
        <v>-20364</v>
      </c>
      <c r="W234" s="227">
        <v>11271</v>
      </c>
      <c r="X234" s="227">
        <v>-58927.48</v>
      </c>
      <c r="Y234" s="227">
        <v>-11879</v>
      </c>
      <c r="Z234" s="227">
        <v>31417</v>
      </c>
      <c r="AA234" s="227">
        <v>-22466</v>
      </c>
      <c r="AB234" s="227">
        <v>-21315.54</v>
      </c>
      <c r="AC234" s="227">
        <v>-1064</v>
      </c>
      <c r="AD234" s="227">
        <v>29422</v>
      </c>
      <c r="AE234" s="227">
        <v>-20111</v>
      </c>
      <c r="AF234" s="227">
        <v>-340281.8</v>
      </c>
      <c r="AG234" s="227">
        <v>-382386.67</v>
      </c>
      <c r="AH234" s="227">
        <v>-346435</v>
      </c>
      <c r="AI234" s="227">
        <v>-7774</v>
      </c>
      <c r="AJ234" s="227">
        <v>31634.02</v>
      </c>
      <c r="AK234" s="227"/>
      <c r="AL234" s="227"/>
      <c r="AM234" s="227"/>
      <c r="AN234" s="227"/>
      <c r="AO234" s="227"/>
      <c r="AP234" s="227"/>
      <c r="AQ234" s="227"/>
      <c r="AR234" s="227"/>
      <c r="AS234" s="227"/>
      <c r="AT234" s="227"/>
      <c r="AU234" s="227"/>
      <c r="AV234" s="227"/>
      <c r="AW234" s="227"/>
      <c r="AX234" s="227"/>
      <c r="AY234" s="227"/>
      <c r="AZ234" s="227"/>
      <c r="BA234" s="227"/>
      <c r="BB234" s="227"/>
    </row>
    <row r="235" spans="1:54">
      <c r="A235" s="227" t="s">
        <v>1106</v>
      </c>
      <c r="B235" s="227">
        <v>35093.440000000002</v>
      </c>
      <c r="C235" s="227">
        <v>257681.78</v>
      </c>
      <c r="D235" s="227">
        <v>-28218.89</v>
      </c>
      <c r="E235" s="227">
        <v>52823</v>
      </c>
      <c r="F235" s="227">
        <v>-29391.54</v>
      </c>
      <c r="G235" s="227">
        <v>506857.44</v>
      </c>
      <c r="H235" s="227">
        <v>354096</v>
      </c>
      <c r="I235" s="227">
        <v>-77033</v>
      </c>
      <c r="J235" s="227">
        <v>-65840</v>
      </c>
      <c r="K235" s="227">
        <v>187621.91</v>
      </c>
      <c r="L235" s="227">
        <v>60251</v>
      </c>
      <c r="M235" s="227">
        <v>76969</v>
      </c>
      <c r="N235" s="227">
        <v>7611</v>
      </c>
      <c r="O235" s="227">
        <v>7611</v>
      </c>
      <c r="P235" s="227">
        <v>73612.77</v>
      </c>
      <c r="Q235" s="227">
        <v>-30618</v>
      </c>
      <c r="R235" s="227">
        <v>-40879</v>
      </c>
      <c r="S235" s="227">
        <v>-34132</v>
      </c>
      <c r="T235" s="227">
        <v>-256138.05</v>
      </c>
      <c r="U235" s="227">
        <v>-196107</v>
      </c>
      <c r="V235" s="227">
        <v>-3374</v>
      </c>
      <c r="W235" s="227">
        <v>-32382</v>
      </c>
      <c r="X235" s="227">
        <v>-58991.6</v>
      </c>
      <c r="Y235" s="227">
        <v>10440</v>
      </c>
      <c r="Z235" s="227">
        <v>16286</v>
      </c>
      <c r="AA235" s="227">
        <v>-36264</v>
      </c>
      <c r="AB235" s="227">
        <v>70731.25</v>
      </c>
      <c r="AC235" s="227">
        <v>135986</v>
      </c>
      <c r="AD235" s="227">
        <v>82089</v>
      </c>
      <c r="AE235" s="227">
        <v>39880</v>
      </c>
      <c r="AF235" s="227">
        <v>-30125.49</v>
      </c>
      <c r="AG235" s="227">
        <v>-24242.54</v>
      </c>
      <c r="AH235" s="227">
        <v>-38577</v>
      </c>
      <c r="AI235" s="227">
        <v>-66833</v>
      </c>
      <c r="AJ235" s="227">
        <v>65586.86</v>
      </c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  <c r="BB235" s="227"/>
    </row>
    <row r="236" spans="1:54">
      <c r="A236" s="227" t="s">
        <v>1107</v>
      </c>
      <c r="B236" s="227">
        <v>208476.99</v>
      </c>
      <c r="C236" s="227">
        <v>1477365.06</v>
      </c>
      <c r="D236" s="227">
        <v>1048936.28</v>
      </c>
      <c r="E236" s="227">
        <v>553620</v>
      </c>
      <c r="F236" s="227">
        <v>145555</v>
      </c>
      <c r="G236" s="227">
        <v>2153826.0499999998</v>
      </c>
      <c r="H236" s="227">
        <v>1270033</v>
      </c>
      <c r="I236" s="227">
        <v>732513</v>
      </c>
      <c r="J236" s="227">
        <v>402523</v>
      </c>
      <c r="K236" s="227">
        <v>1629829.57</v>
      </c>
      <c r="L236" s="227">
        <v>1103960</v>
      </c>
      <c r="M236" s="227">
        <v>703458</v>
      </c>
      <c r="N236" s="227">
        <v>266142</v>
      </c>
      <c r="O236" s="227">
        <v>266142</v>
      </c>
      <c r="P236" s="227">
        <v>1170059.19</v>
      </c>
      <c r="Q236" s="227">
        <v>819125</v>
      </c>
      <c r="R236" s="227">
        <v>521018</v>
      </c>
      <c r="S236" s="227">
        <v>220023</v>
      </c>
      <c r="T236" s="227">
        <v>1036413.67</v>
      </c>
      <c r="U236" s="227">
        <v>948620</v>
      </c>
      <c r="V236" s="227">
        <v>599005</v>
      </c>
      <c r="W236" s="227">
        <v>281716</v>
      </c>
      <c r="X236" s="227">
        <v>1327696.8</v>
      </c>
      <c r="Y236" s="227">
        <v>913893</v>
      </c>
      <c r="Z236" s="227">
        <v>561312</v>
      </c>
      <c r="AA236" s="227">
        <v>154846</v>
      </c>
      <c r="AB236" s="227">
        <v>1643640.88</v>
      </c>
      <c r="AC236" s="227">
        <v>1294099</v>
      </c>
      <c r="AD236" s="227">
        <v>720794</v>
      </c>
      <c r="AE236" s="227">
        <v>226755</v>
      </c>
      <c r="AF236" s="227">
        <v>790789.24</v>
      </c>
      <c r="AG236" s="227">
        <v>376368.47</v>
      </c>
      <c r="AH236" s="227">
        <v>-19969</v>
      </c>
      <c r="AI236" s="227">
        <v>-44379</v>
      </c>
      <c r="AJ236" s="227">
        <v>467285.65</v>
      </c>
      <c r="AK236" s="227"/>
      <c r="AL236" s="227"/>
      <c r="AM236" s="227"/>
      <c r="AN236" s="227"/>
      <c r="AO236" s="227"/>
      <c r="AP236" s="227"/>
      <c r="AQ236" s="227"/>
      <c r="AR236" s="227"/>
      <c r="AS236" s="227"/>
      <c r="AT236" s="227"/>
      <c r="AU236" s="227"/>
      <c r="AV236" s="227"/>
      <c r="AW236" s="227"/>
      <c r="AX236" s="227"/>
      <c r="AY236" s="227"/>
      <c r="AZ236" s="227"/>
      <c r="BA236" s="227"/>
      <c r="BB236" s="227"/>
    </row>
    <row r="237" spans="1:54">
      <c r="A237" s="227" t="s">
        <v>1147</v>
      </c>
      <c r="B237" s="227">
        <v>-17563.36</v>
      </c>
      <c r="C237" s="227">
        <v>-88791.37</v>
      </c>
      <c r="D237" s="227">
        <v>-72246.210000000006</v>
      </c>
      <c r="E237" s="227">
        <v>-51763</v>
      </c>
      <c r="F237" s="227">
        <v>-23380.27</v>
      </c>
      <c r="G237" s="227">
        <v>-65312.95</v>
      </c>
      <c r="H237" s="227">
        <v>-49970</v>
      </c>
      <c r="I237" s="227">
        <v>-32661</v>
      </c>
      <c r="J237" s="227">
        <v>-15313</v>
      </c>
      <c r="K237" s="227">
        <v>-82790.31</v>
      </c>
      <c r="L237" s="227">
        <v>-65455</v>
      </c>
      <c r="M237" s="227">
        <v>-43831</v>
      </c>
      <c r="N237" s="227">
        <v>-20314</v>
      </c>
      <c r="O237" s="227">
        <v>-20314</v>
      </c>
      <c r="P237" s="227">
        <v>-25777.29</v>
      </c>
      <c r="Q237" s="227">
        <v>-11928</v>
      </c>
      <c r="R237" s="227">
        <v>-5458</v>
      </c>
      <c r="S237" s="227">
        <v>-1782</v>
      </c>
      <c r="T237" s="227">
        <v>-10527.21</v>
      </c>
      <c r="U237" s="227">
        <v>-8732</v>
      </c>
      <c r="V237" s="227">
        <v>-6664</v>
      </c>
      <c r="W237" s="227">
        <v>-3407</v>
      </c>
      <c r="X237" s="227">
        <v>-7196.82</v>
      </c>
      <c r="Y237" s="227">
        <v>-4069</v>
      </c>
      <c r="Z237" s="227">
        <v>-2535</v>
      </c>
      <c r="AA237" s="227">
        <v>-930</v>
      </c>
      <c r="AB237" s="227">
        <v>0</v>
      </c>
      <c r="AC237" s="227">
        <v>0</v>
      </c>
      <c r="AD237" s="227">
        <v>0</v>
      </c>
      <c r="AE237" s="227">
        <v>0</v>
      </c>
      <c r="AF237" s="227">
        <v>0</v>
      </c>
      <c r="AG237" s="227">
        <v>0</v>
      </c>
      <c r="AH237" s="227">
        <v>0</v>
      </c>
      <c r="AI237" s="227">
        <v>0</v>
      </c>
      <c r="AJ237" s="227">
        <v>-54.91</v>
      </c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227"/>
      <c r="AU237" s="227"/>
      <c r="AV237" s="227"/>
      <c r="AW237" s="227"/>
      <c r="AX237" s="227"/>
      <c r="AY237" s="227"/>
      <c r="AZ237" s="227"/>
      <c r="BA237" s="227"/>
      <c r="BB237" s="227"/>
    </row>
    <row r="238" spans="1:54">
      <c r="A238" s="227" t="s">
        <v>871</v>
      </c>
      <c r="B238" s="227">
        <v>0</v>
      </c>
      <c r="C238" s="227">
        <v>0</v>
      </c>
      <c r="D238" s="227">
        <v>0</v>
      </c>
      <c r="E238" s="227">
        <v>0</v>
      </c>
      <c r="F238" s="227">
        <v>0</v>
      </c>
      <c r="G238" s="227">
        <v>0</v>
      </c>
      <c r="H238" s="227">
        <v>0</v>
      </c>
      <c r="I238" s="227">
        <v>0</v>
      </c>
      <c r="J238" s="227">
        <v>0</v>
      </c>
      <c r="K238" s="227">
        <v>2043.82</v>
      </c>
      <c r="L238" s="227">
        <v>0</v>
      </c>
      <c r="M238" s="227">
        <v>0</v>
      </c>
      <c r="N238" s="227">
        <v>0</v>
      </c>
      <c r="O238" s="227">
        <v>0</v>
      </c>
      <c r="P238" s="227">
        <v>0</v>
      </c>
      <c r="Q238" s="227">
        <v>0</v>
      </c>
      <c r="R238" s="227">
        <v>0</v>
      </c>
      <c r="S238" s="227">
        <v>0</v>
      </c>
      <c r="T238" s="227">
        <v>0</v>
      </c>
      <c r="U238" s="227">
        <v>0</v>
      </c>
      <c r="V238" s="227">
        <v>0</v>
      </c>
      <c r="W238" s="227">
        <v>0</v>
      </c>
      <c r="X238" s="227">
        <v>0</v>
      </c>
      <c r="Y238" s="227">
        <v>0</v>
      </c>
      <c r="Z238" s="227">
        <v>0</v>
      </c>
      <c r="AA238" s="227">
        <v>0</v>
      </c>
      <c r="AB238" s="227">
        <v>0</v>
      </c>
      <c r="AC238" s="227">
        <v>0</v>
      </c>
      <c r="AD238" s="227">
        <v>0</v>
      </c>
      <c r="AE238" s="227">
        <v>0</v>
      </c>
      <c r="AF238" s="227">
        <v>0</v>
      </c>
      <c r="AG238" s="227">
        <v>0</v>
      </c>
      <c r="AH238" s="227">
        <v>0</v>
      </c>
      <c r="AI238" s="227">
        <v>0</v>
      </c>
      <c r="AJ238" s="227">
        <v>0</v>
      </c>
      <c r="AK238" s="227"/>
      <c r="AL238" s="227"/>
      <c r="AM238" s="227"/>
      <c r="AN238" s="227"/>
      <c r="AO238" s="227"/>
      <c r="AP238" s="227"/>
      <c r="AQ238" s="227"/>
      <c r="AR238" s="227"/>
      <c r="AS238" s="227"/>
      <c r="AT238" s="227"/>
      <c r="AU238" s="227"/>
      <c r="AV238" s="227"/>
      <c r="AW238" s="227"/>
      <c r="AX238" s="227"/>
      <c r="AY238" s="227"/>
      <c r="AZ238" s="227"/>
      <c r="BA238" s="227"/>
      <c r="BB238" s="227"/>
    </row>
    <row r="239" spans="1:54">
      <c r="A239" s="227" t="s">
        <v>1108</v>
      </c>
      <c r="B239" s="227">
        <v>-17585.32</v>
      </c>
      <c r="C239" s="227">
        <v>-391278.99</v>
      </c>
      <c r="D239" s="227">
        <v>-375165.97</v>
      </c>
      <c r="E239" s="227">
        <v>-243471</v>
      </c>
      <c r="F239" s="227">
        <v>-44708.46</v>
      </c>
      <c r="G239" s="227">
        <v>-313296.42</v>
      </c>
      <c r="H239" s="227">
        <v>-267228</v>
      </c>
      <c r="I239" s="227">
        <v>-152780</v>
      </c>
      <c r="J239" s="227">
        <v>-39765</v>
      </c>
      <c r="K239" s="227">
        <v>-276800.90999999997</v>
      </c>
      <c r="L239" s="227">
        <v>-245971</v>
      </c>
      <c r="M239" s="227">
        <v>-129682</v>
      </c>
      <c r="N239" s="227">
        <v>-37883</v>
      </c>
      <c r="O239" s="227">
        <v>-37883</v>
      </c>
      <c r="P239" s="227">
        <v>-187006.64</v>
      </c>
      <c r="Q239" s="227">
        <v>-164591</v>
      </c>
      <c r="R239" s="227">
        <v>-71159</v>
      </c>
      <c r="S239" s="227">
        <v>-12661</v>
      </c>
      <c r="T239" s="227">
        <v>-241157.78</v>
      </c>
      <c r="U239" s="227">
        <v>-228609</v>
      </c>
      <c r="V239" s="227">
        <v>-139896</v>
      </c>
      <c r="W239" s="227">
        <v>-13471</v>
      </c>
      <c r="X239" s="227">
        <v>-250951.05</v>
      </c>
      <c r="Y239" s="227">
        <v>-232160</v>
      </c>
      <c r="Z239" s="227">
        <v>-124962</v>
      </c>
      <c r="AA239" s="227">
        <v>-17201</v>
      </c>
      <c r="AB239" s="227">
        <v>-301953.08</v>
      </c>
      <c r="AC239" s="227">
        <v>-283711</v>
      </c>
      <c r="AD239" s="227">
        <v>-145472</v>
      </c>
      <c r="AE239" s="227">
        <v>-16167</v>
      </c>
      <c r="AF239" s="227">
        <v>-226140.53</v>
      </c>
      <c r="AG239" s="227">
        <v>-208396.49</v>
      </c>
      <c r="AH239" s="227">
        <v>-82539</v>
      </c>
      <c r="AI239" s="227">
        <v>-10326</v>
      </c>
      <c r="AJ239" s="227">
        <v>-124654.01</v>
      </c>
      <c r="AK239" s="227"/>
      <c r="AL239" s="227"/>
      <c r="AM239" s="227"/>
      <c r="AN239" s="227"/>
      <c r="AO239" s="227"/>
      <c r="AP239" s="227"/>
      <c r="AQ239" s="227"/>
      <c r="AR239" s="227"/>
      <c r="AS239" s="227"/>
      <c r="AT239" s="227"/>
      <c r="AU239" s="227"/>
      <c r="AV239" s="227"/>
      <c r="AW239" s="227"/>
      <c r="AX239" s="227"/>
      <c r="AY239" s="227"/>
      <c r="AZ239" s="227"/>
      <c r="BA239" s="227"/>
      <c r="BB239" s="227"/>
    </row>
    <row r="240" spans="1:54">
      <c r="A240" s="227" t="s">
        <v>1109</v>
      </c>
      <c r="B240" s="227">
        <v>173328.32</v>
      </c>
      <c r="C240" s="227">
        <v>997294.7</v>
      </c>
      <c r="D240" s="227">
        <v>601524.09</v>
      </c>
      <c r="E240" s="227">
        <v>258386</v>
      </c>
      <c r="F240" s="227">
        <v>77466.27</v>
      </c>
      <c r="G240" s="227">
        <v>1775216.69</v>
      </c>
      <c r="H240" s="227">
        <v>952835</v>
      </c>
      <c r="I240" s="227">
        <v>547072</v>
      </c>
      <c r="J240" s="227">
        <v>347445</v>
      </c>
      <c r="K240" s="227">
        <v>1272282.17</v>
      </c>
      <c r="L240" s="227">
        <v>792534</v>
      </c>
      <c r="M240" s="227">
        <v>529945</v>
      </c>
      <c r="N240" s="227">
        <v>207945</v>
      </c>
      <c r="O240" s="227">
        <v>207945</v>
      </c>
      <c r="P240" s="227">
        <v>957275.27</v>
      </c>
      <c r="Q240" s="227">
        <v>642606</v>
      </c>
      <c r="R240" s="227">
        <v>444401</v>
      </c>
      <c r="S240" s="227">
        <v>205580</v>
      </c>
      <c r="T240" s="227">
        <v>784728.68</v>
      </c>
      <c r="U240" s="227">
        <v>711279</v>
      </c>
      <c r="V240" s="227">
        <v>452445</v>
      </c>
      <c r="W240" s="227">
        <v>264838</v>
      </c>
      <c r="X240" s="227">
        <v>1069548.92</v>
      </c>
      <c r="Y240" s="227">
        <v>677664</v>
      </c>
      <c r="Z240" s="227">
        <v>433815</v>
      </c>
      <c r="AA240" s="227">
        <v>136715</v>
      </c>
      <c r="AB240" s="227">
        <v>1341687.81</v>
      </c>
      <c r="AC240" s="227">
        <v>1010388</v>
      </c>
      <c r="AD240" s="227">
        <v>575322</v>
      </c>
      <c r="AE240" s="227">
        <v>210588</v>
      </c>
      <c r="AF240" s="227">
        <v>564648.71</v>
      </c>
      <c r="AG240" s="227">
        <v>167971.99</v>
      </c>
      <c r="AH240" s="227">
        <v>-102508</v>
      </c>
      <c r="AI240" s="227">
        <v>-54705</v>
      </c>
      <c r="AJ240" s="227">
        <v>342576.74</v>
      </c>
      <c r="AK240" s="227"/>
      <c r="AL240" s="227"/>
      <c r="AM240" s="227"/>
      <c r="AN240" s="227"/>
      <c r="AO240" s="227"/>
      <c r="AP240" s="227"/>
      <c r="AQ240" s="227"/>
      <c r="AR240" s="227"/>
      <c r="AS240" s="227"/>
      <c r="AT240" s="227"/>
      <c r="AU240" s="227"/>
      <c r="AV240" s="227"/>
      <c r="AW240" s="227"/>
      <c r="AX240" s="227"/>
      <c r="AY240" s="227"/>
      <c r="AZ240" s="227"/>
      <c r="BA240" s="227"/>
      <c r="BB240" s="227"/>
    </row>
    <row r="241" spans="1:54">
      <c r="A241" s="227" t="s">
        <v>1110</v>
      </c>
      <c r="B241" s="227"/>
      <c r="C241" s="227"/>
      <c r="D241" s="227"/>
      <c r="E241" s="227"/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  <c r="AA241" s="227"/>
      <c r="AB241" s="227"/>
      <c r="AC241" s="227"/>
      <c r="AD241" s="227"/>
      <c r="AE241" s="227"/>
      <c r="AF241" s="227"/>
      <c r="AG241" s="227"/>
      <c r="AH241" s="227"/>
      <c r="AI241" s="227"/>
      <c r="AJ241" s="227"/>
      <c r="AK241" s="227"/>
      <c r="AL241" s="227"/>
      <c r="AM241" s="227"/>
      <c r="AN241" s="227"/>
      <c r="AO241" s="227"/>
      <c r="AP241" s="227"/>
      <c r="AQ241" s="227"/>
      <c r="AR241" s="227"/>
      <c r="AS241" s="227"/>
      <c r="AT241" s="227"/>
      <c r="AU241" s="227"/>
      <c r="AV241" s="227"/>
      <c r="AW241" s="227"/>
      <c r="AX241" s="227"/>
      <c r="AY241" s="227"/>
      <c r="AZ241" s="227"/>
      <c r="BA241" s="227"/>
      <c r="BB241" s="227"/>
    </row>
    <row r="242" spans="1:54">
      <c r="A242" s="227" t="s">
        <v>1111</v>
      </c>
      <c r="B242" s="227">
        <v>0</v>
      </c>
      <c r="C242" s="227">
        <v>942592.31</v>
      </c>
      <c r="D242" s="227">
        <v>541602.09</v>
      </c>
      <c r="E242" s="227">
        <v>313916</v>
      </c>
      <c r="F242" s="227">
        <v>81000</v>
      </c>
      <c r="G242" s="227">
        <v>136121.79</v>
      </c>
      <c r="H242" s="227">
        <v>-1078091</v>
      </c>
      <c r="I242" s="227">
        <v>-1445376</v>
      </c>
      <c r="J242" s="227">
        <v>-115061</v>
      </c>
      <c r="K242" s="227">
        <v>-736323.84</v>
      </c>
      <c r="L242" s="227">
        <v>-158315</v>
      </c>
      <c r="M242" s="227">
        <v>241685</v>
      </c>
      <c r="N242" s="227">
        <v>142310</v>
      </c>
      <c r="O242" s="227">
        <v>142310</v>
      </c>
      <c r="P242" s="227">
        <v>96297.98</v>
      </c>
      <c r="Q242" s="227">
        <v>94729</v>
      </c>
      <c r="R242" s="227">
        <v>103862</v>
      </c>
      <c r="S242" s="227">
        <v>-2900</v>
      </c>
      <c r="T242" s="227">
        <v>99261.55</v>
      </c>
      <c r="U242" s="227">
        <v>61325</v>
      </c>
      <c r="V242" s="227">
        <v>64356</v>
      </c>
      <c r="W242" s="227">
        <v>-4105</v>
      </c>
      <c r="X242" s="227">
        <v>202266.84</v>
      </c>
      <c r="Y242" s="227">
        <v>201980</v>
      </c>
      <c r="Z242" s="227">
        <v>195890</v>
      </c>
      <c r="AA242" s="227">
        <v>-1180</v>
      </c>
      <c r="AB242" s="227">
        <v>-503938.68</v>
      </c>
      <c r="AC242" s="227">
        <v>-499865</v>
      </c>
      <c r="AD242" s="227">
        <v>-468224</v>
      </c>
      <c r="AE242" s="227">
        <v>0</v>
      </c>
      <c r="AF242" s="227">
        <v>0</v>
      </c>
      <c r="AG242" s="227">
        <v>0</v>
      </c>
      <c r="AH242" s="227">
        <v>0</v>
      </c>
      <c r="AI242" s="227">
        <v>0</v>
      </c>
      <c r="AJ242" s="227">
        <v>0</v>
      </c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27"/>
      <c r="AW242" s="227"/>
      <c r="AX242" s="227"/>
      <c r="AY242" s="227"/>
      <c r="AZ242" s="227"/>
      <c r="BA242" s="227"/>
      <c r="BB242" s="227"/>
    </row>
    <row r="243" spans="1:54">
      <c r="A243" s="227" t="s">
        <v>1112</v>
      </c>
      <c r="B243" s="227">
        <v>0</v>
      </c>
      <c r="C243" s="227">
        <v>252365.5</v>
      </c>
      <c r="D243" s="227">
        <v>0</v>
      </c>
      <c r="E243" s="227">
        <v>95460</v>
      </c>
      <c r="F243" s="227">
        <v>14523.54</v>
      </c>
      <c r="G243" s="227">
        <v>0</v>
      </c>
      <c r="H243" s="227">
        <v>0</v>
      </c>
      <c r="I243" s="227">
        <v>0</v>
      </c>
      <c r="J243" s="227">
        <v>0</v>
      </c>
      <c r="K243" s="227">
        <v>22000</v>
      </c>
      <c r="L243" s="227">
        <v>22000</v>
      </c>
      <c r="M243" s="227">
        <v>0</v>
      </c>
      <c r="N243" s="227">
        <v>0</v>
      </c>
      <c r="O243" s="227">
        <v>0</v>
      </c>
      <c r="P243" s="227">
        <v>0</v>
      </c>
      <c r="Q243" s="227">
        <v>0</v>
      </c>
      <c r="R243" s="227">
        <v>0</v>
      </c>
      <c r="S243" s="227">
        <v>0</v>
      </c>
      <c r="T243" s="227">
        <v>0</v>
      </c>
      <c r="U243" s="227">
        <v>0</v>
      </c>
      <c r="V243" s="227">
        <v>0</v>
      </c>
      <c r="W243" s="227">
        <v>0</v>
      </c>
      <c r="X243" s="227">
        <v>129213.22</v>
      </c>
      <c r="Y243" s="227">
        <v>0</v>
      </c>
      <c r="Z243" s="227">
        <v>0</v>
      </c>
      <c r="AA243" s="227">
        <v>0</v>
      </c>
      <c r="AB243" s="227">
        <v>0</v>
      </c>
      <c r="AC243" s="227">
        <v>0</v>
      </c>
      <c r="AD243" s="227">
        <v>0</v>
      </c>
      <c r="AE243" s="227">
        <v>0</v>
      </c>
      <c r="AF243" s="227">
        <v>0</v>
      </c>
      <c r="AG243" s="227">
        <v>0</v>
      </c>
      <c r="AH243" s="227">
        <v>0</v>
      </c>
      <c r="AI243" s="227">
        <v>0</v>
      </c>
      <c r="AJ243" s="227">
        <v>0</v>
      </c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27"/>
      <c r="AU243" s="227"/>
      <c r="AV243" s="227"/>
      <c r="AW243" s="227"/>
      <c r="AX243" s="227"/>
      <c r="AY243" s="227"/>
      <c r="AZ243" s="227"/>
      <c r="BA243" s="227"/>
      <c r="BB243" s="227"/>
    </row>
    <row r="244" spans="1:54">
      <c r="A244" s="227" t="s">
        <v>1113</v>
      </c>
      <c r="B244" s="227">
        <v>-347201.47</v>
      </c>
      <c r="C244" s="227">
        <v>-489654.87</v>
      </c>
      <c r="D244" s="227">
        <v>-337600.89</v>
      </c>
      <c r="E244" s="227">
        <v>-264553</v>
      </c>
      <c r="F244" s="227">
        <v>-264553.49</v>
      </c>
      <c r="G244" s="227">
        <v>-4790968.79</v>
      </c>
      <c r="H244" s="227">
        <v>-408684</v>
      </c>
      <c r="I244" s="227">
        <v>-399593</v>
      </c>
      <c r="J244" s="227">
        <v>0</v>
      </c>
      <c r="K244" s="227">
        <v>-540.96</v>
      </c>
      <c r="L244" s="227">
        <v>0</v>
      </c>
      <c r="M244" s="227">
        <v>0</v>
      </c>
      <c r="N244" s="227">
        <v>0</v>
      </c>
      <c r="O244" s="227">
        <v>0</v>
      </c>
      <c r="P244" s="227">
        <v>0</v>
      </c>
      <c r="Q244" s="227">
        <v>0</v>
      </c>
      <c r="R244" s="227">
        <v>0</v>
      </c>
      <c r="S244" s="227">
        <v>0</v>
      </c>
      <c r="T244" s="227">
        <v>0</v>
      </c>
      <c r="U244" s="227">
        <v>0</v>
      </c>
      <c r="V244" s="227">
        <v>0</v>
      </c>
      <c r="W244" s="227">
        <v>0</v>
      </c>
      <c r="X244" s="227">
        <v>-40000</v>
      </c>
      <c r="Y244" s="227">
        <v>-40000</v>
      </c>
      <c r="Z244" s="227">
        <v>0</v>
      </c>
      <c r="AA244" s="227">
        <v>0</v>
      </c>
      <c r="AB244" s="227">
        <v>0</v>
      </c>
      <c r="AC244" s="227">
        <v>0</v>
      </c>
      <c r="AD244" s="227">
        <v>-30000</v>
      </c>
      <c r="AE244" s="227">
        <v>-200000</v>
      </c>
      <c r="AF244" s="227">
        <v>0</v>
      </c>
      <c r="AG244" s="227">
        <v>0</v>
      </c>
      <c r="AH244" s="227">
        <v>0</v>
      </c>
      <c r="AI244" s="227">
        <v>0</v>
      </c>
      <c r="AJ244" s="227">
        <v>0</v>
      </c>
      <c r="AK244" s="227"/>
      <c r="AL244" s="227"/>
      <c r="AM244" s="227"/>
      <c r="AN244" s="227"/>
      <c r="AO244" s="227"/>
      <c r="AP244" s="227"/>
      <c r="AQ244" s="227"/>
      <c r="AR244" s="227"/>
      <c r="AS244" s="227"/>
      <c r="AT244" s="227"/>
      <c r="AU244" s="227"/>
      <c r="AV244" s="227"/>
      <c r="AW244" s="227"/>
      <c r="AX244" s="227"/>
      <c r="AY244" s="227"/>
      <c r="AZ244" s="227"/>
      <c r="BA244" s="227"/>
      <c r="BB244" s="227"/>
    </row>
    <row r="245" spans="1:54">
      <c r="A245" s="227" t="s">
        <v>1114</v>
      </c>
      <c r="B245" s="227">
        <v>0</v>
      </c>
      <c r="C245" s="227">
        <v>0</v>
      </c>
      <c r="D245" s="227">
        <v>0</v>
      </c>
      <c r="E245" s="227">
        <v>0</v>
      </c>
      <c r="F245" s="227">
        <v>0</v>
      </c>
      <c r="G245" s="227">
        <v>0</v>
      </c>
      <c r="H245" s="227">
        <v>0</v>
      </c>
      <c r="I245" s="227">
        <v>0</v>
      </c>
      <c r="J245" s="227">
        <v>0</v>
      </c>
      <c r="K245" s="227">
        <v>0.33</v>
      </c>
      <c r="L245" s="227">
        <v>155613</v>
      </c>
      <c r="M245" s="227">
        <v>155613</v>
      </c>
      <c r="N245" s="227">
        <v>0</v>
      </c>
      <c r="O245" s="227">
        <v>0</v>
      </c>
      <c r="P245" s="227">
        <v>8348.2800000000007</v>
      </c>
      <c r="Q245" s="227">
        <v>4888</v>
      </c>
      <c r="R245" s="227">
        <v>0</v>
      </c>
      <c r="S245" s="227">
        <v>0</v>
      </c>
      <c r="T245" s="227">
        <v>102755.29</v>
      </c>
      <c r="U245" s="227">
        <v>102755</v>
      </c>
      <c r="V245" s="227">
        <v>83380</v>
      </c>
      <c r="W245" s="227">
        <v>0</v>
      </c>
      <c r="X245" s="227">
        <v>0</v>
      </c>
      <c r="Y245" s="227">
        <v>127599</v>
      </c>
      <c r="Z245" s="227">
        <v>0</v>
      </c>
      <c r="AA245" s="227">
        <v>0</v>
      </c>
      <c r="AB245" s="227">
        <v>0</v>
      </c>
      <c r="AC245" s="227">
        <v>0</v>
      </c>
      <c r="AD245" s="227">
        <v>0</v>
      </c>
      <c r="AE245" s="227">
        <v>0</v>
      </c>
      <c r="AF245" s="227">
        <v>0</v>
      </c>
      <c r="AG245" s="227">
        <v>0</v>
      </c>
      <c r="AH245" s="227">
        <v>0</v>
      </c>
      <c r="AI245" s="227">
        <v>0</v>
      </c>
      <c r="AJ245" s="227">
        <v>0</v>
      </c>
      <c r="AK245" s="227"/>
      <c r="AL245" s="227"/>
      <c r="AM245" s="227"/>
      <c r="AN245" s="227"/>
      <c r="AO245" s="227"/>
      <c r="AP245" s="227"/>
      <c r="AQ245" s="227"/>
      <c r="AR245" s="227"/>
      <c r="AS245" s="227"/>
      <c r="AT245" s="227"/>
      <c r="AU245" s="227"/>
      <c r="AV245" s="227"/>
      <c r="AW245" s="227"/>
      <c r="AX245" s="227"/>
      <c r="AY245" s="227"/>
      <c r="AZ245" s="227"/>
      <c r="BA245" s="227"/>
      <c r="BB245" s="227"/>
    </row>
    <row r="246" spans="1:54">
      <c r="A246" s="227" t="s">
        <v>1115</v>
      </c>
      <c r="B246" s="227">
        <v>-13100</v>
      </c>
      <c r="C246" s="227">
        <v>-256038.52</v>
      </c>
      <c r="D246" s="227">
        <v>0</v>
      </c>
      <c r="E246" s="227">
        <v>-121026</v>
      </c>
      <c r="F246" s="227">
        <v>-118628.01</v>
      </c>
      <c r="G246" s="227">
        <v>-5494712.6200000001</v>
      </c>
      <c r="H246" s="227">
        <v>-5494591</v>
      </c>
      <c r="I246" s="227">
        <v>-5255258</v>
      </c>
      <c r="J246" s="227">
        <v>-47124</v>
      </c>
      <c r="K246" s="227">
        <v>-423106.92</v>
      </c>
      <c r="L246" s="227">
        <v>-347507</v>
      </c>
      <c r="M246" s="227">
        <v>-346815</v>
      </c>
      <c r="N246" s="227">
        <v>-225065</v>
      </c>
      <c r="O246" s="227">
        <v>-225065</v>
      </c>
      <c r="P246" s="227">
        <v>-3673441.32</v>
      </c>
      <c r="Q246" s="227">
        <v>-934994</v>
      </c>
      <c r="R246" s="227">
        <v>-376214</v>
      </c>
      <c r="S246" s="227">
        <v>-294509</v>
      </c>
      <c r="T246" s="227">
        <v>-100000</v>
      </c>
      <c r="U246" s="227">
        <v>-100000</v>
      </c>
      <c r="V246" s="227">
        <v>-100000</v>
      </c>
      <c r="W246" s="227">
        <v>-100980</v>
      </c>
      <c r="X246" s="227">
        <v>-730285.02</v>
      </c>
      <c r="Y246" s="227">
        <v>-702503</v>
      </c>
      <c r="Z246" s="227">
        <v>-681150</v>
      </c>
      <c r="AA246" s="227">
        <v>-681150</v>
      </c>
      <c r="AB246" s="227">
        <v>-43200</v>
      </c>
      <c r="AC246" s="227">
        <v>0</v>
      </c>
      <c r="AD246" s="227">
        <v>0</v>
      </c>
      <c r="AE246" s="227">
        <v>0</v>
      </c>
      <c r="AF246" s="227">
        <v>0</v>
      </c>
      <c r="AG246" s="227">
        <v>0</v>
      </c>
      <c r="AH246" s="227">
        <v>0</v>
      </c>
      <c r="AI246" s="227">
        <v>0</v>
      </c>
      <c r="AJ246" s="227">
        <v>0</v>
      </c>
      <c r="AK246" s="227"/>
      <c r="AL246" s="227"/>
      <c r="AM246" s="227"/>
      <c r="AN246" s="227"/>
      <c r="AO246" s="227"/>
      <c r="AP246" s="227"/>
      <c r="AQ246" s="227"/>
      <c r="AR246" s="227"/>
      <c r="AS246" s="227"/>
      <c r="AT246" s="227"/>
      <c r="AU246" s="227"/>
      <c r="AV246" s="227"/>
      <c r="AW246" s="227"/>
      <c r="AX246" s="227"/>
      <c r="AY246" s="227"/>
      <c r="AZ246" s="227"/>
      <c r="BA246" s="227"/>
      <c r="BB246" s="227"/>
    </row>
    <row r="247" spans="1:54">
      <c r="A247" s="227" t="s">
        <v>1298</v>
      </c>
      <c r="B247" s="227">
        <v>0</v>
      </c>
      <c r="C247" s="227">
        <v>-61882.43</v>
      </c>
      <c r="D247" s="227">
        <v>-61457.47</v>
      </c>
      <c r="E247" s="227">
        <v>-42981</v>
      </c>
      <c r="F247" s="227">
        <v>-43202.77</v>
      </c>
      <c r="G247" s="227">
        <v>-202793.5</v>
      </c>
      <c r="H247" s="227">
        <v>-123780</v>
      </c>
      <c r="I247" s="227">
        <v>0</v>
      </c>
      <c r="J247" s="227">
        <v>0</v>
      </c>
      <c r="K247" s="227">
        <v>0</v>
      </c>
      <c r="L247" s="227">
        <v>0</v>
      </c>
      <c r="M247" s="227">
        <v>0</v>
      </c>
      <c r="N247" s="227">
        <v>0</v>
      </c>
      <c r="O247" s="227">
        <v>0</v>
      </c>
      <c r="P247" s="227">
        <v>118317.95</v>
      </c>
      <c r="Q247" s="227">
        <v>-5721</v>
      </c>
      <c r="R247" s="227">
        <v>-5498</v>
      </c>
      <c r="S247" s="227">
        <v>0</v>
      </c>
      <c r="T247" s="227">
        <v>0</v>
      </c>
      <c r="U247" s="227">
        <v>0</v>
      </c>
      <c r="V247" s="227">
        <v>0</v>
      </c>
      <c r="W247" s="227">
        <v>0</v>
      </c>
      <c r="X247" s="227">
        <v>0</v>
      </c>
      <c r="Y247" s="227">
        <v>-15900</v>
      </c>
      <c r="Z247" s="227">
        <v>0</v>
      </c>
      <c r="AA247" s="227">
        <v>0</v>
      </c>
      <c r="AB247" s="227">
        <v>0</v>
      </c>
      <c r="AC247" s="227">
        <v>0</v>
      </c>
      <c r="AD247" s="227">
        <v>0</v>
      </c>
      <c r="AE247" s="227">
        <v>0</v>
      </c>
      <c r="AF247" s="227">
        <v>0</v>
      </c>
      <c r="AG247" s="227">
        <v>0</v>
      </c>
      <c r="AH247" s="227">
        <v>0</v>
      </c>
      <c r="AI247" s="227">
        <v>0</v>
      </c>
      <c r="AJ247" s="227">
        <v>0</v>
      </c>
      <c r="AK247" s="227"/>
      <c r="AL247" s="227"/>
      <c r="AM247" s="227"/>
      <c r="AN247" s="227"/>
      <c r="AO247" s="227"/>
      <c r="AP247" s="227"/>
      <c r="AQ247" s="227"/>
      <c r="AR247" s="227"/>
      <c r="AS247" s="227"/>
      <c r="AT247" s="227"/>
      <c r="AU247" s="227"/>
      <c r="AV247" s="227"/>
      <c r="AW247" s="227"/>
      <c r="AX247" s="227"/>
      <c r="AY247" s="227"/>
      <c r="AZ247" s="227"/>
      <c r="BA247" s="227"/>
      <c r="BB247" s="227"/>
    </row>
    <row r="248" spans="1:54">
      <c r="A248" s="227" t="s">
        <v>1299</v>
      </c>
      <c r="B248" s="227">
        <v>0</v>
      </c>
      <c r="C248" s="227">
        <v>0</v>
      </c>
      <c r="D248" s="227">
        <v>-61457.47</v>
      </c>
      <c r="E248" s="227">
        <v>0</v>
      </c>
      <c r="F248" s="227">
        <v>0</v>
      </c>
      <c r="G248" s="227">
        <v>0</v>
      </c>
      <c r="H248" s="227">
        <v>0</v>
      </c>
      <c r="I248" s="227">
        <v>0</v>
      </c>
      <c r="J248" s="227">
        <v>0</v>
      </c>
      <c r="K248" s="227">
        <v>0</v>
      </c>
      <c r="L248" s="227">
        <v>0</v>
      </c>
      <c r="M248" s="227">
        <v>0</v>
      </c>
      <c r="N248" s="227">
        <v>0</v>
      </c>
      <c r="O248" s="227">
        <v>0</v>
      </c>
      <c r="P248" s="227">
        <v>0</v>
      </c>
      <c r="Q248" s="227">
        <v>0</v>
      </c>
      <c r="R248" s="227">
        <v>0</v>
      </c>
      <c r="S248" s="227">
        <v>0</v>
      </c>
      <c r="T248" s="227">
        <v>0</v>
      </c>
      <c r="U248" s="227">
        <v>0</v>
      </c>
      <c r="V248" s="227">
        <v>0</v>
      </c>
      <c r="W248" s="227">
        <v>0</v>
      </c>
      <c r="X248" s="227">
        <v>0</v>
      </c>
      <c r="Y248" s="227">
        <v>0</v>
      </c>
      <c r="Z248" s="227">
        <v>0</v>
      </c>
      <c r="AA248" s="227">
        <v>0</v>
      </c>
      <c r="AB248" s="227">
        <v>0</v>
      </c>
      <c r="AC248" s="227">
        <v>0</v>
      </c>
      <c r="AD248" s="227">
        <v>0</v>
      </c>
      <c r="AE248" s="227">
        <v>0</v>
      </c>
      <c r="AF248" s="227">
        <v>0</v>
      </c>
      <c r="AG248" s="227">
        <v>0</v>
      </c>
      <c r="AH248" s="227">
        <v>0</v>
      </c>
      <c r="AI248" s="227">
        <v>0</v>
      </c>
      <c r="AJ248" s="227">
        <v>0</v>
      </c>
      <c r="AK248" s="227"/>
      <c r="AL248" s="227"/>
      <c r="AM248" s="227"/>
      <c r="AN248" s="227"/>
      <c r="AO248" s="227"/>
      <c r="AP248" s="227"/>
      <c r="AQ248" s="227"/>
      <c r="AR248" s="227"/>
      <c r="AS248" s="227"/>
      <c r="AT248" s="227"/>
      <c r="AU248" s="227"/>
      <c r="AV248" s="227"/>
      <c r="AW248" s="227"/>
      <c r="AX248" s="227"/>
      <c r="AY248" s="227"/>
      <c r="AZ248" s="227"/>
      <c r="BA248" s="227"/>
      <c r="BB248" s="227"/>
    </row>
    <row r="249" spans="1:54">
      <c r="A249" s="227" t="s">
        <v>1300</v>
      </c>
      <c r="B249" s="227">
        <v>0</v>
      </c>
      <c r="C249" s="227">
        <v>-61882.43</v>
      </c>
      <c r="D249" s="227">
        <v>0</v>
      </c>
      <c r="E249" s="227">
        <v>-42981</v>
      </c>
      <c r="F249" s="227">
        <v>-43202.77</v>
      </c>
      <c r="G249" s="227">
        <v>-202793.5</v>
      </c>
      <c r="H249" s="227">
        <v>-123780</v>
      </c>
      <c r="I249" s="227">
        <v>0</v>
      </c>
      <c r="J249" s="227">
        <v>0</v>
      </c>
      <c r="K249" s="227">
        <v>0</v>
      </c>
      <c r="L249" s="227">
        <v>0</v>
      </c>
      <c r="M249" s="227">
        <v>0</v>
      </c>
      <c r="N249" s="227">
        <v>0</v>
      </c>
      <c r="O249" s="227">
        <v>0</v>
      </c>
      <c r="P249" s="227">
        <v>118317.95</v>
      </c>
      <c r="Q249" s="227">
        <v>-5721</v>
      </c>
      <c r="R249" s="227">
        <v>-5498</v>
      </c>
      <c r="S249" s="227">
        <v>0</v>
      </c>
      <c r="T249" s="227">
        <v>0</v>
      </c>
      <c r="U249" s="227">
        <v>0</v>
      </c>
      <c r="V249" s="227">
        <v>0</v>
      </c>
      <c r="W249" s="227">
        <v>0</v>
      </c>
      <c r="X249" s="227">
        <v>0</v>
      </c>
      <c r="Y249" s="227">
        <v>-15900</v>
      </c>
      <c r="Z249" s="227">
        <v>0</v>
      </c>
      <c r="AA249" s="227">
        <v>0</v>
      </c>
      <c r="AB249" s="227">
        <v>0</v>
      </c>
      <c r="AC249" s="227">
        <v>0</v>
      </c>
      <c r="AD249" s="227">
        <v>0</v>
      </c>
      <c r="AE249" s="227">
        <v>0</v>
      </c>
      <c r="AF249" s="227">
        <v>0</v>
      </c>
      <c r="AG249" s="227">
        <v>0</v>
      </c>
      <c r="AH249" s="227">
        <v>0</v>
      </c>
      <c r="AI249" s="227">
        <v>0</v>
      </c>
      <c r="AJ249" s="227">
        <v>0</v>
      </c>
      <c r="AK249" s="227"/>
      <c r="AL249" s="227"/>
      <c r="AM249" s="227"/>
      <c r="AN249" s="227"/>
      <c r="AO249" s="227"/>
      <c r="AP249" s="227"/>
      <c r="AQ249" s="227"/>
      <c r="AR249" s="227"/>
      <c r="AS249" s="227"/>
      <c r="AT249" s="227"/>
      <c r="AU249" s="227"/>
      <c r="AV249" s="227"/>
      <c r="AW249" s="227"/>
      <c r="AX249" s="227"/>
      <c r="AY249" s="227"/>
      <c r="AZ249" s="227"/>
      <c r="BA249" s="227"/>
      <c r="BB249" s="227"/>
    </row>
    <row r="250" spans="1:54">
      <c r="A250" s="227" t="s">
        <v>1116</v>
      </c>
      <c r="B250" s="227">
        <v>0</v>
      </c>
      <c r="C250" s="227">
        <v>0</v>
      </c>
      <c r="D250" s="227">
        <v>0</v>
      </c>
      <c r="E250" s="227">
        <v>0</v>
      </c>
      <c r="F250" s="227">
        <v>0</v>
      </c>
      <c r="G250" s="227">
        <v>-65169.66</v>
      </c>
      <c r="H250" s="227">
        <v>-65087</v>
      </c>
      <c r="I250" s="227">
        <v>-65087</v>
      </c>
      <c r="J250" s="227">
        <v>-54748</v>
      </c>
      <c r="K250" s="227">
        <v>-25981.98</v>
      </c>
      <c r="L250" s="227">
        <v>-22060</v>
      </c>
      <c r="M250" s="227">
        <v>-10554</v>
      </c>
      <c r="N250" s="227">
        <v>-1989</v>
      </c>
      <c r="O250" s="227">
        <v>-1989</v>
      </c>
      <c r="P250" s="227">
        <v>-21113.62</v>
      </c>
      <c r="Q250" s="227">
        <v>0</v>
      </c>
      <c r="R250" s="227">
        <v>0</v>
      </c>
      <c r="S250" s="227">
        <v>0</v>
      </c>
      <c r="T250" s="227">
        <v>-80000</v>
      </c>
      <c r="U250" s="227">
        <v>-80000</v>
      </c>
      <c r="V250" s="227">
        <v>-80000</v>
      </c>
      <c r="W250" s="227">
        <v>-80000</v>
      </c>
      <c r="X250" s="227">
        <v>-39250</v>
      </c>
      <c r="Y250" s="227">
        <v>0</v>
      </c>
      <c r="Z250" s="227">
        <v>0</v>
      </c>
      <c r="AA250" s="227">
        <v>0</v>
      </c>
      <c r="AB250" s="227">
        <v>0</v>
      </c>
      <c r="AC250" s="227">
        <v>0</v>
      </c>
      <c r="AD250" s="227">
        <v>0</v>
      </c>
      <c r="AE250" s="227">
        <v>0</v>
      </c>
      <c r="AF250" s="227">
        <v>0</v>
      </c>
      <c r="AG250" s="227">
        <v>0</v>
      </c>
      <c r="AH250" s="227">
        <v>0</v>
      </c>
      <c r="AI250" s="227">
        <v>0</v>
      </c>
      <c r="AJ250" s="227">
        <v>0</v>
      </c>
      <c r="AK250" s="227"/>
      <c r="AL250" s="227"/>
      <c r="AM250" s="227"/>
      <c r="AN250" s="227"/>
      <c r="AO250" s="227"/>
      <c r="AP250" s="227"/>
      <c r="AQ250" s="227"/>
      <c r="AR250" s="227"/>
      <c r="AS250" s="227"/>
      <c r="AT250" s="227"/>
      <c r="AU250" s="227"/>
      <c r="AV250" s="227"/>
      <c r="AW250" s="227"/>
      <c r="AX250" s="227"/>
      <c r="AY250" s="227"/>
      <c r="AZ250" s="227"/>
      <c r="BA250" s="227"/>
      <c r="BB250" s="227"/>
    </row>
    <row r="251" spans="1:54">
      <c r="A251" s="227" t="s">
        <v>1325</v>
      </c>
      <c r="B251" s="227">
        <v>0</v>
      </c>
      <c r="C251" s="227">
        <v>0</v>
      </c>
      <c r="D251" s="227">
        <v>0</v>
      </c>
      <c r="E251" s="227">
        <v>0</v>
      </c>
      <c r="F251" s="227">
        <v>0</v>
      </c>
      <c r="G251" s="227">
        <v>-65169.66</v>
      </c>
      <c r="H251" s="227">
        <v>-65087</v>
      </c>
      <c r="I251" s="227">
        <v>-65087</v>
      </c>
      <c r="J251" s="227">
        <v>-54748</v>
      </c>
      <c r="K251" s="227">
        <v>-25981.98</v>
      </c>
      <c r="L251" s="227">
        <v>-22060</v>
      </c>
      <c r="M251" s="227">
        <v>-10554</v>
      </c>
      <c r="N251" s="227">
        <v>-1989</v>
      </c>
      <c r="O251" s="227">
        <v>-1989</v>
      </c>
      <c r="P251" s="227">
        <v>-21113.62</v>
      </c>
      <c r="Q251" s="227">
        <v>0</v>
      </c>
      <c r="R251" s="227">
        <v>0</v>
      </c>
      <c r="S251" s="227">
        <v>0</v>
      </c>
      <c r="T251" s="227">
        <v>-80000</v>
      </c>
      <c r="U251" s="227">
        <v>-80000</v>
      </c>
      <c r="V251" s="227">
        <v>-80000</v>
      </c>
      <c r="W251" s="227">
        <v>-80000</v>
      </c>
      <c r="X251" s="227">
        <v>-39250</v>
      </c>
      <c r="Y251" s="227">
        <v>0</v>
      </c>
      <c r="Z251" s="227">
        <v>0</v>
      </c>
      <c r="AA251" s="227">
        <v>0</v>
      </c>
      <c r="AB251" s="227">
        <v>0</v>
      </c>
      <c r="AC251" s="227">
        <v>0</v>
      </c>
      <c r="AD251" s="227">
        <v>0</v>
      </c>
      <c r="AE251" s="227">
        <v>0</v>
      </c>
      <c r="AF251" s="227">
        <v>0</v>
      </c>
      <c r="AG251" s="227">
        <v>0</v>
      </c>
      <c r="AH251" s="227">
        <v>0</v>
      </c>
      <c r="AI251" s="227">
        <v>0</v>
      </c>
      <c r="AJ251" s="227">
        <v>0</v>
      </c>
      <c r="AK251" s="227"/>
      <c r="AL251" s="227"/>
      <c r="AM251" s="227"/>
      <c r="AN251" s="227"/>
      <c r="AO251" s="227"/>
      <c r="AP251" s="227"/>
      <c r="AQ251" s="227"/>
      <c r="AR251" s="227"/>
      <c r="AS251" s="227"/>
      <c r="AT251" s="227"/>
      <c r="AU251" s="227"/>
      <c r="AV251" s="227"/>
      <c r="AW251" s="227"/>
      <c r="AX251" s="227"/>
      <c r="AY251" s="227"/>
      <c r="AZ251" s="227"/>
      <c r="BA251" s="227"/>
      <c r="BB251" s="227"/>
    </row>
    <row r="252" spans="1:54">
      <c r="A252" s="227" t="s">
        <v>1326</v>
      </c>
      <c r="B252" s="227">
        <v>0</v>
      </c>
      <c r="C252" s="227">
        <v>0</v>
      </c>
      <c r="D252" s="227">
        <v>0</v>
      </c>
      <c r="E252" s="227">
        <v>0</v>
      </c>
      <c r="F252" s="227">
        <v>0</v>
      </c>
      <c r="G252" s="227">
        <v>-65169.66</v>
      </c>
      <c r="H252" s="227">
        <v>-65087</v>
      </c>
      <c r="I252" s="227">
        <v>-65087</v>
      </c>
      <c r="J252" s="227">
        <v>-54748</v>
      </c>
      <c r="K252" s="227">
        <v>-25981.98</v>
      </c>
      <c r="L252" s="227">
        <v>-22060</v>
      </c>
      <c r="M252" s="227">
        <v>-10554</v>
      </c>
      <c r="N252" s="227">
        <v>-1989</v>
      </c>
      <c r="O252" s="227">
        <v>-1989</v>
      </c>
      <c r="P252" s="227">
        <v>-21113.62</v>
      </c>
      <c r="Q252" s="227">
        <v>0</v>
      </c>
      <c r="R252" s="227">
        <v>0</v>
      </c>
      <c r="S252" s="227">
        <v>0</v>
      </c>
      <c r="T252" s="227">
        <v>-80000</v>
      </c>
      <c r="U252" s="227">
        <v>-80000</v>
      </c>
      <c r="V252" s="227">
        <v>-80000</v>
      </c>
      <c r="W252" s="227">
        <v>-80000</v>
      </c>
      <c r="X252" s="227">
        <v>-39250</v>
      </c>
      <c r="Y252" s="227">
        <v>0</v>
      </c>
      <c r="Z252" s="227">
        <v>0</v>
      </c>
      <c r="AA252" s="227">
        <v>0</v>
      </c>
      <c r="AB252" s="227">
        <v>0</v>
      </c>
      <c r="AC252" s="227">
        <v>0</v>
      </c>
      <c r="AD252" s="227">
        <v>0</v>
      </c>
      <c r="AE252" s="227">
        <v>0</v>
      </c>
      <c r="AF252" s="227">
        <v>0</v>
      </c>
      <c r="AG252" s="227">
        <v>0</v>
      </c>
      <c r="AH252" s="227">
        <v>0</v>
      </c>
      <c r="AI252" s="227">
        <v>0</v>
      </c>
      <c r="AJ252" s="227">
        <v>0</v>
      </c>
      <c r="AK252" s="227"/>
      <c r="AL252" s="227"/>
      <c r="AM252" s="227"/>
      <c r="AN252" s="227"/>
      <c r="AO252" s="227"/>
      <c r="AP252" s="227"/>
      <c r="AQ252" s="227"/>
      <c r="AR252" s="227"/>
      <c r="AS252" s="227"/>
      <c r="AT252" s="227"/>
      <c r="AU252" s="227"/>
      <c r="AV252" s="227"/>
      <c r="AW252" s="227"/>
      <c r="AX252" s="227"/>
      <c r="AY252" s="227"/>
      <c r="AZ252" s="227"/>
      <c r="BA252" s="227"/>
      <c r="BB252" s="227"/>
    </row>
    <row r="253" spans="1:54">
      <c r="A253" s="227" t="s">
        <v>1118</v>
      </c>
      <c r="B253" s="227">
        <v>0</v>
      </c>
      <c r="C253" s="227">
        <v>5869.13</v>
      </c>
      <c r="D253" s="227">
        <v>3912.75</v>
      </c>
      <c r="E253" s="227">
        <v>1956</v>
      </c>
      <c r="F253" s="227">
        <v>0</v>
      </c>
      <c r="G253" s="227">
        <v>3345.68</v>
      </c>
      <c r="H253" s="227">
        <v>3253</v>
      </c>
      <c r="I253" s="227">
        <v>3213</v>
      </c>
      <c r="J253" s="227">
        <v>2443</v>
      </c>
      <c r="K253" s="227">
        <v>7716.56</v>
      </c>
      <c r="L253" s="227">
        <v>7717</v>
      </c>
      <c r="M253" s="227">
        <v>3971</v>
      </c>
      <c r="N253" s="227">
        <v>3926</v>
      </c>
      <c r="O253" s="227">
        <v>3926</v>
      </c>
      <c r="P253" s="227">
        <v>29842.97</v>
      </c>
      <c r="Q253" s="227">
        <v>0</v>
      </c>
      <c r="R253" s="227">
        <v>0</v>
      </c>
      <c r="S253" s="227">
        <v>0</v>
      </c>
      <c r="T253" s="227">
        <v>11925</v>
      </c>
      <c r="U253" s="227">
        <v>0</v>
      </c>
      <c r="V253" s="227">
        <v>0</v>
      </c>
      <c r="W253" s="227">
        <v>0</v>
      </c>
      <c r="X253" s="227">
        <v>0</v>
      </c>
      <c r="Y253" s="227">
        <v>0</v>
      </c>
      <c r="Z253" s="227">
        <v>0</v>
      </c>
      <c r="AA253" s="227">
        <v>0</v>
      </c>
      <c r="AB253" s="227">
        <v>0</v>
      </c>
      <c r="AC253" s="227">
        <v>0</v>
      </c>
      <c r="AD253" s="227">
        <v>0</v>
      </c>
      <c r="AE253" s="227">
        <v>0</v>
      </c>
      <c r="AF253" s="227">
        <v>0</v>
      </c>
      <c r="AG253" s="227">
        <v>0</v>
      </c>
      <c r="AH253" s="227">
        <v>0</v>
      </c>
      <c r="AI253" s="227">
        <v>0</v>
      </c>
      <c r="AJ253" s="227">
        <v>0</v>
      </c>
      <c r="AK253" s="227"/>
      <c r="AL253" s="227"/>
      <c r="AM253" s="227"/>
      <c r="AN253" s="227"/>
      <c r="AO253" s="227"/>
      <c r="AP253" s="227"/>
      <c r="AQ253" s="227"/>
      <c r="AR253" s="227"/>
      <c r="AS253" s="227"/>
      <c r="AT253" s="227"/>
      <c r="AU253" s="227"/>
      <c r="AV253" s="227"/>
      <c r="AW253" s="227"/>
      <c r="AX253" s="227"/>
      <c r="AY253" s="227"/>
      <c r="AZ253" s="227"/>
      <c r="BA253" s="227"/>
      <c r="BB253" s="227"/>
    </row>
    <row r="254" spans="1:54">
      <c r="A254" s="227" t="s">
        <v>1119</v>
      </c>
      <c r="B254" s="227">
        <v>0</v>
      </c>
      <c r="C254" s="227">
        <v>5869.13</v>
      </c>
      <c r="D254" s="227">
        <v>3912.75</v>
      </c>
      <c r="E254" s="227">
        <v>1956</v>
      </c>
      <c r="F254" s="227">
        <v>0</v>
      </c>
      <c r="G254" s="227">
        <v>3345.68</v>
      </c>
      <c r="H254" s="227">
        <v>3253</v>
      </c>
      <c r="I254" s="227">
        <v>3213</v>
      </c>
      <c r="J254" s="227">
        <v>2443</v>
      </c>
      <c r="K254" s="227">
        <v>7716.56</v>
      </c>
      <c r="L254" s="227">
        <v>7717</v>
      </c>
      <c r="M254" s="227">
        <v>3971</v>
      </c>
      <c r="N254" s="227">
        <v>3926</v>
      </c>
      <c r="O254" s="227">
        <v>3926</v>
      </c>
      <c r="P254" s="227">
        <v>29842.97</v>
      </c>
      <c r="Q254" s="227">
        <v>0</v>
      </c>
      <c r="R254" s="227">
        <v>0</v>
      </c>
      <c r="S254" s="227">
        <v>0</v>
      </c>
      <c r="T254" s="227">
        <v>11925</v>
      </c>
      <c r="U254" s="227">
        <v>0</v>
      </c>
      <c r="V254" s="227">
        <v>0</v>
      </c>
      <c r="W254" s="227">
        <v>0</v>
      </c>
      <c r="X254" s="227">
        <v>0</v>
      </c>
      <c r="Y254" s="227">
        <v>0</v>
      </c>
      <c r="Z254" s="227">
        <v>0</v>
      </c>
      <c r="AA254" s="227">
        <v>0</v>
      </c>
      <c r="AB254" s="227">
        <v>0</v>
      </c>
      <c r="AC254" s="227">
        <v>0</v>
      </c>
      <c r="AD254" s="227">
        <v>0</v>
      </c>
      <c r="AE254" s="227">
        <v>0</v>
      </c>
      <c r="AF254" s="227">
        <v>0</v>
      </c>
      <c r="AG254" s="227">
        <v>0</v>
      </c>
      <c r="AH254" s="227">
        <v>0</v>
      </c>
      <c r="AI254" s="227">
        <v>0</v>
      </c>
      <c r="AJ254" s="227">
        <v>0</v>
      </c>
      <c r="AK254" s="227"/>
      <c r="AL254" s="227"/>
      <c r="AM254" s="227"/>
      <c r="AN254" s="227"/>
      <c r="AO254" s="227"/>
      <c r="AP254" s="227"/>
      <c r="AQ254" s="227"/>
      <c r="AR254" s="227"/>
      <c r="AS254" s="227"/>
      <c r="AT254" s="227"/>
      <c r="AU254" s="227"/>
      <c r="AV254" s="227"/>
      <c r="AW254" s="227"/>
      <c r="AX254" s="227"/>
      <c r="AY254" s="227"/>
      <c r="AZ254" s="227"/>
      <c r="BA254" s="227"/>
      <c r="BB254" s="227"/>
    </row>
    <row r="255" spans="1:54">
      <c r="A255" s="227" t="s">
        <v>1120</v>
      </c>
      <c r="B255" s="227">
        <v>0</v>
      </c>
      <c r="C255" s="227">
        <v>5869.13</v>
      </c>
      <c r="D255" s="227">
        <v>0</v>
      </c>
      <c r="E255" s="227">
        <v>1956</v>
      </c>
      <c r="F255" s="227">
        <v>0</v>
      </c>
      <c r="G255" s="227">
        <v>3345.68</v>
      </c>
      <c r="H255" s="227">
        <v>3253</v>
      </c>
      <c r="I255" s="227">
        <v>3213</v>
      </c>
      <c r="J255" s="227">
        <v>2443</v>
      </c>
      <c r="K255" s="227">
        <v>7716.56</v>
      </c>
      <c r="L255" s="227">
        <v>7717</v>
      </c>
      <c r="M255" s="227">
        <v>3971</v>
      </c>
      <c r="N255" s="227">
        <v>3926</v>
      </c>
      <c r="O255" s="227">
        <v>3926</v>
      </c>
      <c r="P255" s="227">
        <v>29842.97</v>
      </c>
      <c r="Q255" s="227">
        <v>0</v>
      </c>
      <c r="R255" s="227">
        <v>0</v>
      </c>
      <c r="S255" s="227">
        <v>0</v>
      </c>
      <c r="T255" s="227">
        <v>11925</v>
      </c>
      <c r="U255" s="227">
        <v>0</v>
      </c>
      <c r="V255" s="227">
        <v>0</v>
      </c>
      <c r="W255" s="227">
        <v>0</v>
      </c>
      <c r="X255" s="227">
        <v>0</v>
      </c>
      <c r="Y255" s="227">
        <v>0</v>
      </c>
      <c r="Z255" s="227">
        <v>0</v>
      </c>
      <c r="AA255" s="227">
        <v>0</v>
      </c>
      <c r="AB255" s="227">
        <v>0</v>
      </c>
      <c r="AC255" s="227">
        <v>0</v>
      </c>
      <c r="AD255" s="227">
        <v>0</v>
      </c>
      <c r="AE255" s="227">
        <v>0</v>
      </c>
      <c r="AF255" s="227">
        <v>0</v>
      </c>
      <c r="AG255" s="227">
        <v>0</v>
      </c>
      <c r="AH255" s="227">
        <v>0</v>
      </c>
      <c r="AI255" s="227">
        <v>0</v>
      </c>
      <c r="AJ255" s="227">
        <v>0</v>
      </c>
      <c r="AK255" s="227"/>
      <c r="AL255" s="227"/>
      <c r="AM255" s="227"/>
      <c r="AN255" s="227"/>
      <c r="AO255" s="227"/>
      <c r="AP255" s="227"/>
      <c r="AQ255" s="227"/>
      <c r="AR255" s="227"/>
      <c r="AS255" s="227"/>
      <c r="AT255" s="227"/>
      <c r="AU255" s="227"/>
      <c r="AV255" s="227"/>
      <c r="AW255" s="227"/>
      <c r="AX255" s="227"/>
      <c r="AY255" s="227"/>
      <c r="AZ255" s="227"/>
      <c r="BA255" s="227"/>
      <c r="BB255" s="227"/>
    </row>
    <row r="256" spans="1:54">
      <c r="A256" s="227" t="s">
        <v>1327</v>
      </c>
      <c r="B256" s="227">
        <v>0</v>
      </c>
      <c r="C256" s="227">
        <v>0</v>
      </c>
      <c r="D256" s="227">
        <v>3912.75</v>
      </c>
      <c r="E256" s="227">
        <v>0</v>
      </c>
      <c r="F256" s="227">
        <v>0</v>
      </c>
      <c r="G256" s="227">
        <v>0</v>
      </c>
      <c r="H256" s="227">
        <v>0</v>
      </c>
      <c r="I256" s="227">
        <v>0</v>
      </c>
      <c r="J256" s="227">
        <v>0</v>
      </c>
      <c r="K256" s="227">
        <v>0</v>
      </c>
      <c r="L256" s="227">
        <v>0</v>
      </c>
      <c r="M256" s="227">
        <v>0</v>
      </c>
      <c r="N256" s="227">
        <v>0</v>
      </c>
      <c r="O256" s="227">
        <v>0</v>
      </c>
      <c r="P256" s="227">
        <v>0</v>
      </c>
      <c r="Q256" s="227">
        <v>0</v>
      </c>
      <c r="R256" s="227">
        <v>0</v>
      </c>
      <c r="S256" s="227">
        <v>0</v>
      </c>
      <c r="T256" s="227">
        <v>0</v>
      </c>
      <c r="U256" s="227">
        <v>0</v>
      </c>
      <c r="V256" s="227">
        <v>0</v>
      </c>
      <c r="W256" s="227">
        <v>0</v>
      </c>
      <c r="X256" s="227">
        <v>0</v>
      </c>
      <c r="Y256" s="227">
        <v>0</v>
      </c>
      <c r="Z256" s="227">
        <v>0</v>
      </c>
      <c r="AA256" s="227">
        <v>0</v>
      </c>
      <c r="AB256" s="227">
        <v>0</v>
      </c>
      <c r="AC256" s="227">
        <v>0</v>
      </c>
      <c r="AD256" s="227">
        <v>0</v>
      </c>
      <c r="AE256" s="227">
        <v>0</v>
      </c>
      <c r="AF256" s="227">
        <v>0</v>
      </c>
      <c r="AG256" s="227">
        <v>0</v>
      </c>
      <c r="AH256" s="227">
        <v>0</v>
      </c>
      <c r="AI256" s="227">
        <v>0</v>
      </c>
      <c r="AJ256" s="227">
        <v>0</v>
      </c>
      <c r="AK256" s="227"/>
      <c r="AL256" s="227"/>
      <c r="AM256" s="227"/>
      <c r="AN256" s="227"/>
      <c r="AO256" s="227"/>
      <c r="AP256" s="227"/>
      <c r="AQ256" s="227"/>
      <c r="AR256" s="227"/>
      <c r="AS256" s="227"/>
      <c r="AT256" s="227"/>
      <c r="AU256" s="227"/>
      <c r="AV256" s="227"/>
      <c r="AW256" s="227"/>
      <c r="AX256" s="227"/>
      <c r="AY256" s="227"/>
      <c r="AZ256" s="227"/>
      <c r="BA256" s="227"/>
      <c r="BB256" s="227"/>
    </row>
    <row r="257" spans="1:54">
      <c r="A257" s="227" t="s">
        <v>1122</v>
      </c>
      <c r="B257" s="227">
        <v>5.37</v>
      </c>
      <c r="C257" s="227">
        <v>6295.25</v>
      </c>
      <c r="D257" s="227">
        <v>2257.42</v>
      </c>
      <c r="E257" s="227">
        <v>1748</v>
      </c>
      <c r="F257" s="227">
        <v>459</v>
      </c>
      <c r="G257" s="227">
        <v>9556.2800000000007</v>
      </c>
      <c r="H257" s="227">
        <v>8109</v>
      </c>
      <c r="I257" s="227">
        <v>946</v>
      </c>
      <c r="J257" s="227">
        <v>873</v>
      </c>
      <c r="K257" s="227">
        <v>8791.9599999999991</v>
      </c>
      <c r="L257" s="227">
        <v>8541</v>
      </c>
      <c r="M257" s="227">
        <v>6487</v>
      </c>
      <c r="N257" s="227">
        <v>319</v>
      </c>
      <c r="O257" s="227">
        <v>319</v>
      </c>
      <c r="P257" s="227">
        <v>3970.48</v>
      </c>
      <c r="Q257" s="227">
        <v>11103</v>
      </c>
      <c r="R257" s="227">
        <v>81</v>
      </c>
      <c r="S257" s="227">
        <v>17</v>
      </c>
      <c r="T257" s="227">
        <v>26663.7</v>
      </c>
      <c r="U257" s="227">
        <v>26596</v>
      </c>
      <c r="V257" s="227">
        <v>21493</v>
      </c>
      <c r="W257" s="227">
        <v>293</v>
      </c>
      <c r="X257" s="227">
        <v>4521.87</v>
      </c>
      <c r="Y257" s="227">
        <v>403</v>
      </c>
      <c r="Z257" s="227">
        <v>18</v>
      </c>
      <c r="AA257" s="227">
        <v>15</v>
      </c>
      <c r="AB257" s="227">
        <v>161.13999999999999</v>
      </c>
      <c r="AC257" s="227">
        <v>77</v>
      </c>
      <c r="AD257" s="227">
        <v>45</v>
      </c>
      <c r="AE257" s="227">
        <v>40</v>
      </c>
      <c r="AF257" s="227">
        <v>999.57</v>
      </c>
      <c r="AG257" s="227">
        <v>736.07</v>
      </c>
      <c r="AH257" s="227">
        <v>0</v>
      </c>
      <c r="AI257" s="227">
        <v>0</v>
      </c>
      <c r="AJ257" s="227">
        <v>0</v>
      </c>
      <c r="AK257" s="227"/>
      <c r="AL257" s="227"/>
      <c r="AM257" s="227"/>
      <c r="AN257" s="227"/>
      <c r="AO257" s="227"/>
      <c r="AP257" s="227"/>
      <c r="AQ257" s="227"/>
      <c r="AR257" s="227"/>
      <c r="AS257" s="227"/>
      <c r="AT257" s="227"/>
      <c r="AU257" s="227"/>
      <c r="AV257" s="227"/>
      <c r="AW257" s="227"/>
      <c r="AX257" s="227"/>
      <c r="AY257" s="227"/>
      <c r="AZ257" s="227"/>
      <c r="BA257" s="227"/>
      <c r="BB257" s="227"/>
    </row>
    <row r="258" spans="1:54">
      <c r="A258" s="227" t="s">
        <v>1123</v>
      </c>
      <c r="B258" s="227">
        <v>5.37</v>
      </c>
      <c r="C258" s="227">
        <v>6295.25</v>
      </c>
      <c r="D258" s="227">
        <v>2257.42</v>
      </c>
      <c r="E258" s="227">
        <v>1748</v>
      </c>
      <c r="F258" s="227">
        <v>459</v>
      </c>
      <c r="G258" s="227">
        <v>9556.2800000000007</v>
      </c>
      <c r="H258" s="227">
        <v>8109</v>
      </c>
      <c r="I258" s="227">
        <v>946</v>
      </c>
      <c r="J258" s="227">
        <v>873</v>
      </c>
      <c r="K258" s="227">
        <v>8791.9599999999991</v>
      </c>
      <c r="L258" s="227">
        <v>8541</v>
      </c>
      <c r="M258" s="227">
        <v>6487</v>
      </c>
      <c r="N258" s="227">
        <v>319</v>
      </c>
      <c r="O258" s="227">
        <v>319</v>
      </c>
      <c r="P258" s="227">
        <v>3970.48</v>
      </c>
      <c r="Q258" s="227">
        <v>11103</v>
      </c>
      <c r="R258" s="227">
        <v>81</v>
      </c>
      <c r="S258" s="227">
        <v>17</v>
      </c>
      <c r="T258" s="227">
        <v>26663.7</v>
      </c>
      <c r="U258" s="227">
        <v>26596</v>
      </c>
      <c r="V258" s="227">
        <v>21493</v>
      </c>
      <c r="W258" s="227">
        <v>293</v>
      </c>
      <c r="X258" s="227">
        <v>4521.87</v>
      </c>
      <c r="Y258" s="227">
        <v>403</v>
      </c>
      <c r="Z258" s="227">
        <v>18</v>
      </c>
      <c r="AA258" s="227">
        <v>15</v>
      </c>
      <c r="AB258" s="227">
        <v>161.13999999999999</v>
      </c>
      <c r="AC258" s="227">
        <v>77</v>
      </c>
      <c r="AD258" s="227">
        <v>45</v>
      </c>
      <c r="AE258" s="227">
        <v>40</v>
      </c>
      <c r="AF258" s="227">
        <v>999.57</v>
      </c>
      <c r="AG258" s="227">
        <v>736.07</v>
      </c>
      <c r="AH258" s="227">
        <v>0</v>
      </c>
      <c r="AI258" s="227">
        <v>0</v>
      </c>
      <c r="AJ258" s="227">
        <v>0</v>
      </c>
      <c r="AK258" s="227"/>
      <c r="AL258" s="227"/>
      <c r="AM258" s="227"/>
      <c r="AN258" s="227"/>
      <c r="AO258" s="227"/>
      <c r="AP258" s="227"/>
      <c r="AQ258" s="227"/>
      <c r="AR258" s="227"/>
      <c r="AS258" s="227"/>
      <c r="AT258" s="227"/>
      <c r="AU258" s="227"/>
      <c r="AV258" s="227"/>
      <c r="AW258" s="227"/>
      <c r="AX258" s="227"/>
      <c r="AY258" s="227"/>
      <c r="AZ258" s="227"/>
      <c r="BA258" s="227"/>
      <c r="BB258" s="227"/>
    </row>
    <row r="259" spans="1:54">
      <c r="A259" s="227" t="s">
        <v>1125</v>
      </c>
      <c r="B259" s="227">
        <v>-150173.39000000001</v>
      </c>
      <c r="C259" s="227">
        <v>-455715.15</v>
      </c>
      <c r="D259" s="227">
        <v>-430293.33</v>
      </c>
      <c r="E259" s="227">
        <v>-247862</v>
      </c>
      <c r="F259" s="227">
        <v>-227064.8</v>
      </c>
      <c r="G259" s="227">
        <v>-638782.74</v>
      </c>
      <c r="H259" s="227">
        <v>-249533</v>
      </c>
      <c r="I259" s="227">
        <v>-137572</v>
      </c>
      <c r="J259" s="227">
        <v>-41458</v>
      </c>
      <c r="K259" s="227">
        <v>-454413.28</v>
      </c>
      <c r="L259" s="227">
        <v>-344111</v>
      </c>
      <c r="M259" s="227">
        <v>-265016</v>
      </c>
      <c r="N259" s="227">
        <v>-189640</v>
      </c>
      <c r="O259" s="227">
        <v>-189640</v>
      </c>
      <c r="P259" s="227">
        <v>-311032.03000000003</v>
      </c>
      <c r="Q259" s="227">
        <v>-124854</v>
      </c>
      <c r="R259" s="227">
        <v>-54609</v>
      </c>
      <c r="S259" s="227">
        <v>-25874</v>
      </c>
      <c r="T259" s="227">
        <v>-157858.21</v>
      </c>
      <c r="U259" s="227">
        <v>-141573</v>
      </c>
      <c r="V259" s="227">
        <v>-94696</v>
      </c>
      <c r="W259" s="227">
        <v>-14499</v>
      </c>
      <c r="X259" s="227">
        <v>-521078.89</v>
      </c>
      <c r="Y259" s="227">
        <v>-387339</v>
      </c>
      <c r="Z259" s="227">
        <v>-47166</v>
      </c>
      <c r="AA259" s="227">
        <v>-17488</v>
      </c>
      <c r="AB259" s="227">
        <v>-559981.35</v>
      </c>
      <c r="AC259" s="227">
        <v>-449348</v>
      </c>
      <c r="AD259" s="227">
        <v>-275261</v>
      </c>
      <c r="AE259" s="227">
        <v>-93130</v>
      </c>
      <c r="AF259" s="227">
        <v>-309176.90999999997</v>
      </c>
      <c r="AG259" s="227">
        <v>-195280.45</v>
      </c>
      <c r="AH259" s="227">
        <v>-82430</v>
      </c>
      <c r="AI259" s="227">
        <v>-12363</v>
      </c>
      <c r="AJ259" s="227">
        <v>-62798.36</v>
      </c>
      <c r="AK259" s="227"/>
      <c r="AL259" s="227"/>
      <c r="AM259" s="227"/>
      <c r="AN259" s="227"/>
      <c r="AO259" s="227"/>
      <c r="AP259" s="227"/>
      <c r="AQ259" s="227"/>
      <c r="AR259" s="227"/>
      <c r="AS259" s="227"/>
      <c r="AT259" s="227"/>
      <c r="AU259" s="227"/>
      <c r="AV259" s="227"/>
      <c r="AW259" s="227"/>
      <c r="AX259" s="227"/>
      <c r="AY259" s="227"/>
      <c r="AZ259" s="227"/>
      <c r="BA259" s="227"/>
      <c r="BB259" s="227"/>
    </row>
    <row r="260" spans="1:54">
      <c r="A260" s="227" t="s">
        <v>1123</v>
      </c>
      <c r="B260" s="227">
        <v>-138849.68</v>
      </c>
      <c r="C260" s="227">
        <v>-386479.7</v>
      </c>
      <c r="D260" s="227">
        <v>-370566.79</v>
      </c>
      <c r="E260" s="227">
        <v>-222197</v>
      </c>
      <c r="F260" s="227">
        <v>-221004.72</v>
      </c>
      <c r="G260" s="227">
        <v>-527899.55000000005</v>
      </c>
      <c r="H260" s="227">
        <v>-196680</v>
      </c>
      <c r="I260" s="227">
        <v>-109830</v>
      </c>
      <c r="J260" s="227">
        <v>-28680</v>
      </c>
      <c r="K260" s="227">
        <v>-389058.17</v>
      </c>
      <c r="L260" s="227">
        <v>-308963</v>
      </c>
      <c r="M260" s="227">
        <v>-244958</v>
      </c>
      <c r="N260" s="227">
        <v>-186013</v>
      </c>
      <c r="O260" s="227">
        <v>-186013</v>
      </c>
      <c r="P260" s="227">
        <v>-246400.42</v>
      </c>
      <c r="Q260" s="227">
        <v>-123709</v>
      </c>
      <c r="R260" s="227">
        <v>-53464</v>
      </c>
      <c r="S260" s="227">
        <v>-25329</v>
      </c>
      <c r="T260" s="227">
        <v>-155266.85999999999</v>
      </c>
      <c r="U260" s="227">
        <v>-139096</v>
      </c>
      <c r="V260" s="227">
        <v>-92101</v>
      </c>
      <c r="W260" s="227">
        <v>-12331</v>
      </c>
      <c r="X260" s="227">
        <v>-519324.69</v>
      </c>
      <c r="Y260" s="227">
        <v>-385798</v>
      </c>
      <c r="Z260" s="227">
        <v>-46727</v>
      </c>
      <c r="AA260" s="227">
        <v>-17488</v>
      </c>
      <c r="AB260" s="227">
        <v>-557864.65</v>
      </c>
      <c r="AC260" s="227">
        <v>-448644</v>
      </c>
      <c r="AD260" s="227">
        <v>-274759</v>
      </c>
      <c r="AE260" s="227">
        <v>-92628</v>
      </c>
      <c r="AF260" s="227">
        <v>-305418.63</v>
      </c>
      <c r="AG260" s="227">
        <v>-194336.03</v>
      </c>
      <c r="AH260" s="227">
        <v>-81590</v>
      </c>
      <c r="AI260" s="227">
        <v>-12290</v>
      </c>
      <c r="AJ260" s="227">
        <v>-58897.1</v>
      </c>
      <c r="AK260" s="227"/>
      <c r="AL260" s="227"/>
      <c r="AM260" s="227"/>
      <c r="AN260" s="227"/>
      <c r="AO260" s="227"/>
      <c r="AP260" s="227"/>
      <c r="AQ260" s="227"/>
      <c r="AR260" s="227"/>
      <c r="AS260" s="227"/>
      <c r="AT260" s="227"/>
      <c r="AU260" s="227"/>
      <c r="AV260" s="227"/>
      <c r="AW260" s="227"/>
      <c r="AX260" s="227"/>
      <c r="AY260" s="227"/>
      <c r="AZ260" s="227"/>
      <c r="BA260" s="227"/>
      <c r="BB260" s="227"/>
    </row>
    <row r="261" spans="1:54">
      <c r="A261" s="227" t="s">
        <v>1126</v>
      </c>
      <c r="B261" s="227">
        <v>-11323.72</v>
      </c>
      <c r="C261" s="227">
        <v>-69235.45</v>
      </c>
      <c r="D261" s="227">
        <v>-59726.54</v>
      </c>
      <c r="E261" s="227">
        <v>-25665</v>
      </c>
      <c r="F261" s="227">
        <v>-6060.09</v>
      </c>
      <c r="G261" s="227">
        <v>-110883.19</v>
      </c>
      <c r="H261" s="227">
        <v>-52853</v>
      </c>
      <c r="I261" s="227">
        <v>-27742</v>
      </c>
      <c r="J261" s="227">
        <v>-12778</v>
      </c>
      <c r="K261" s="227">
        <v>-65355.11</v>
      </c>
      <c r="L261" s="227">
        <v>-35148</v>
      </c>
      <c r="M261" s="227">
        <v>-20058</v>
      </c>
      <c r="N261" s="227">
        <v>-3627</v>
      </c>
      <c r="O261" s="227">
        <v>-3627</v>
      </c>
      <c r="P261" s="227">
        <v>-64631.61</v>
      </c>
      <c r="Q261" s="227">
        <v>-1145</v>
      </c>
      <c r="R261" s="227">
        <v>-1145</v>
      </c>
      <c r="S261" s="227">
        <v>-545</v>
      </c>
      <c r="T261" s="227">
        <v>-2591.35</v>
      </c>
      <c r="U261" s="227">
        <v>-2477</v>
      </c>
      <c r="V261" s="227">
        <v>-2595</v>
      </c>
      <c r="W261" s="227">
        <v>-2168</v>
      </c>
      <c r="X261" s="227">
        <v>-1754.2</v>
      </c>
      <c r="Y261" s="227">
        <v>-1541</v>
      </c>
      <c r="Z261" s="227">
        <v>-439</v>
      </c>
      <c r="AA261" s="227">
        <v>0</v>
      </c>
      <c r="AB261" s="227">
        <v>-2116.6999999999998</v>
      </c>
      <c r="AC261" s="227">
        <v>-704</v>
      </c>
      <c r="AD261" s="227">
        <v>-502</v>
      </c>
      <c r="AE261" s="227">
        <v>-502</v>
      </c>
      <c r="AF261" s="227">
        <v>-3758.28</v>
      </c>
      <c r="AG261" s="227">
        <v>-944.42</v>
      </c>
      <c r="AH261" s="227">
        <v>-840</v>
      </c>
      <c r="AI261" s="227">
        <v>-73</v>
      </c>
      <c r="AJ261" s="227">
        <v>-3901.26</v>
      </c>
      <c r="AK261" s="227"/>
      <c r="AL261" s="227"/>
      <c r="AM261" s="227"/>
      <c r="AN261" s="227"/>
      <c r="AO261" s="227"/>
      <c r="AP261" s="227"/>
      <c r="AQ261" s="227"/>
      <c r="AR261" s="227"/>
      <c r="AS261" s="227"/>
      <c r="AT261" s="227"/>
      <c r="AU261" s="227"/>
      <c r="AV261" s="227"/>
      <c r="AW261" s="227"/>
      <c r="AX261" s="227"/>
      <c r="AY261" s="227"/>
      <c r="AZ261" s="227"/>
      <c r="BA261" s="227"/>
      <c r="BB261" s="227"/>
    </row>
    <row r="262" spans="1:54">
      <c r="A262" s="227" t="s">
        <v>1313</v>
      </c>
      <c r="B262" s="227">
        <v>0</v>
      </c>
      <c r="C262" s="227">
        <v>18456.54</v>
      </c>
      <c r="D262" s="227">
        <v>19745.689999999999</v>
      </c>
      <c r="E262" s="227">
        <v>2329</v>
      </c>
      <c r="F262" s="227">
        <v>1377.11</v>
      </c>
      <c r="G262" s="227">
        <v>-54722.57</v>
      </c>
      <c r="H262" s="227">
        <v>-55921</v>
      </c>
      <c r="I262" s="227">
        <v>-55558</v>
      </c>
      <c r="J262" s="227">
        <v>0</v>
      </c>
      <c r="K262" s="227">
        <v>0</v>
      </c>
      <c r="L262" s="227">
        <v>-844</v>
      </c>
      <c r="M262" s="227">
        <v>-300</v>
      </c>
      <c r="N262" s="227">
        <v>-300</v>
      </c>
      <c r="O262" s="227">
        <v>-300</v>
      </c>
      <c r="P262" s="227">
        <v>-16.760000000000002</v>
      </c>
      <c r="Q262" s="227">
        <v>0</v>
      </c>
      <c r="R262" s="227">
        <v>0</v>
      </c>
      <c r="S262" s="227">
        <v>0</v>
      </c>
      <c r="T262" s="227">
        <v>0</v>
      </c>
      <c r="U262" s="227">
        <v>0</v>
      </c>
      <c r="V262" s="227">
        <v>0</v>
      </c>
      <c r="W262" s="227">
        <v>0</v>
      </c>
      <c r="X262" s="227">
        <v>0</v>
      </c>
      <c r="Y262" s="227">
        <v>0</v>
      </c>
      <c r="Z262" s="227">
        <v>0</v>
      </c>
      <c r="AA262" s="227">
        <v>0</v>
      </c>
      <c r="AB262" s="227">
        <v>0</v>
      </c>
      <c r="AC262" s="227">
        <v>0</v>
      </c>
      <c r="AD262" s="227">
        <v>0</v>
      </c>
      <c r="AE262" s="227">
        <v>0</v>
      </c>
      <c r="AF262" s="227">
        <v>0</v>
      </c>
      <c r="AG262" s="227">
        <v>0</v>
      </c>
      <c r="AH262" s="227">
        <v>0</v>
      </c>
      <c r="AI262" s="227">
        <v>0</v>
      </c>
      <c r="AJ262" s="227">
        <v>0</v>
      </c>
      <c r="AK262" s="227"/>
      <c r="AL262" s="227"/>
      <c r="AM262" s="227"/>
      <c r="AN262" s="227"/>
      <c r="AO262" s="227"/>
      <c r="AP262" s="227"/>
      <c r="AQ262" s="227"/>
      <c r="AR262" s="227"/>
      <c r="AS262" s="227"/>
      <c r="AT262" s="227"/>
      <c r="AU262" s="227"/>
      <c r="AV262" s="227"/>
      <c r="AW262" s="227"/>
      <c r="AX262" s="227"/>
      <c r="AY262" s="227"/>
      <c r="AZ262" s="227"/>
      <c r="BA262" s="227"/>
      <c r="BB262" s="227"/>
    </row>
    <row r="263" spans="1:54">
      <c r="A263" s="227" t="s">
        <v>871</v>
      </c>
      <c r="B263" s="227">
        <v>94254.77</v>
      </c>
      <c r="C263" s="227">
        <v>478860.66</v>
      </c>
      <c r="D263" s="227">
        <v>274308.55</v>
      </c>
      <c r="E263" s="227">
        <v>207697</v>
      </c>
      <c r="F263" s="227">
        <v>127823.64</v>
      </c>
      <c r="G263" s="227">
        <v>30054.28</v>
      </c>
      <c r="H263" s="227">
        <v>22050</v>
      </c>
      <c r="I263" s="227">
        <v>14212</v>
      </c>
      <c r="J263" s="227">
        <v>9186</v>
      </c>
      <c r="K263" s="227">
        <v>18382.580000000002</v>
      </c>
      <c r="L263" s="227">
        <v>6929</v>
      </c>
      <c r="M263" s="227">
        <v>4567</v>
      </c>
      <c r="N263" s="227">
        <v>1496</v>
      </c>
      <c r="O263" s="227">
        <v>1496</v>
      </c>
      <c r="P263" s="227">
        <v>28607.83</v>
      </c>
      <c r="Q263" s="227">
        <v>22529</v>
      </c>
      <c r="R263" s="227">
        <v>22529</v>
      </c>
      <c r="S263" s="227">
        <v>22529</v>
      </c>
      <c r="T263" s="227">
        <v>24003.41</v>
      </c>
      <c r="U263" s="227">
        <v>24003</v>
      </c>
      <c r="V263" s="227">
        <v>24003</v>
      </c>
      <c r="W263" s="227">
        <v>10486</v>
      </c>
      <c r="X263" s="227">
        <v>18725</v>
      </c>
      <c r="Y263" s="227">
        <v>18725</v>
      </c>
      <c r="Z263" s="227">
        <v>18725</v>
      </c>
      <c r="AA263" s="227">
        <v>0</v>
      </c>
      <c r="AB263" s="227">
        <v>0</v>
      </c>
      <c r="AC263" s="227">
        <v>0</v>
      </c>
      <c r="AD263" s="227">
        <v>0</v>
      </c>
      <c r="AE263" s="227">
        <v>0</v>
      </c>
      <c r="AF263" s="227">
        <v>0</v>
      </c>
      <c r="AG263" s="227">
        <v>0</v>
      </c>
      <c r="AH263" s="227">
        <v>0</v>
      </c>
      <c r="AI263" s="227">
        <v>0</v>
      </c>
      <c r="AJ263" s="227">
        <v>0</v>
      </c>
      <c r="AK263" s="227"/>
      <c r="AL263" s="227"/>
      <c r="AM263" s="227"/>
      <c r="AN263" s="227"/>
      <c r="AO263" s="227"/>
      <c r="AP263" s="227"/>
      <c r="AQ263" s="227"/>
      <c r="AR263" s="227"/>
      <c r="AS263" s="227"/>
      <c r="AT263" s="227"/>
      <c r="AU263" s="227"/>
      <c r="AV263" s="227"/>
      <c r="AW263" s="227"/>
      <c r="AX263" s="227"/>
      <c r="AY263" s="227"/>
      <c r="AZ263" s="227"/>
      <c r="BA263" s="227"/>
      <c r="BB263" s="227"/>
    </row>
    <row r="264" spans="1:54">
      <c r="A264" s="227" t="s">
        <v>838</v>
      </c>
      <c r="B264" s="227">
        <v>4139.21</v>
      </c>
      <c r="C264" s="227">
        <v>50961.2</v>
      </c>
      <c r="D264" s="227">
        <v>47441.02</v>
      </c>
      <c r="E264" s="227">
        <v>32307</v>
      </c>
      <c r="F264" s="227">
        <v>12029.75</v>
      </c>
      <c r="G264" s="227">
        <v>94129.42</v>
      </c>
      <c r="H264" s="227">
        <v>56038</v>
      </c>
      <c r="I264" s="227">
        <v>34852</v>
      </c>
      <c r="J264" s="227">
        <v>12829</v>
      </c>
      <c r="K264" s="227">
        <v>29836.12</v>
      </c>
      <c r="L264" s="227">
        <v>20345</v>
      </c>
      <c r="M264" s="227">
        <v>10781</v>
      </c>
      <c r="N264" s="227">
        <v>6425</v>
      </c>
      <c r="O264" s="227">
        <v>6425</v>
      </c>
      <c r="P264" s="227">
        <v>34956.11</v>
      </c>
      <c r="Q264" s="227">
        <v>13282</v>
      </c>
      <c r="R264" s="227">
        <v>8155</v>
      </c>
      <c r="S264" s="227">
        <v>3444</v>
      </c>
      <c r="T264" s="227">
        <v>18160.169999999998</v>
      </c>
      <c r="U264" s="227">
        <v>12678</v>
      </c>
      <c r="V264" s="227">
        <v>8522</v>
      </c>
      <c r="W264" s="227">
        <v>4357</v>
      </c>
      <c r="X264" s="227">
        <v>22192.45</v>
      </c>
      <c r="Y264" s="227">
        <v>19130</v>
      </c>
      <c r="Z264" s="227">
        <v>14270</v>
      </c>
      <c r="AA264" s="227">
        <v>10880</v>
      </c>
      <c r="AB264" s="227">
        <v>30260.26</v>
      </c>
      <c r="AC264" s="227">
        <v>24678</v>
      </c>
      <c r="AD264" s="227">
        <v>16925</v>
      </c>
      <c r="AE264" s="227">
        <v>0</v>
      </c>
      <c r="AF264" s="227">
        <v>0</v>
      </c>
      <c r="AG264" s="227">
        <v>0</v>
      </c>
      <c r="AH264" s="227">
        <v>0</v>
      </c>
      <c r="AI264" s="227">
        <v>0</v>
      </c>
      <c r="AJ264" s="227">
        <v>0</v>
      </c>
      <c r="AK264" s="227"/>
      <c r="AL264" s="227"/>
      <c r="AM264" s="227"/>
      <c r="AN264" s="227"/>
      <c r="AO264" s="227"/>
      <c r="AP264" s="227"/>
      <c r="AQ264" s="227"/>
      <c r="AR264" s="227"/>
      <c r="AS264" s="227"/>
      <c r="AT264" s="227"/>
      <c r="AU264" s="227"/>
      <c r="AV264" s="227"/>
      <c r="AW264" s="227"/>
      <c r="AX264" s="227"/>
      <c r="AY264" s="227"/>
      <c r="AZ264" s="227"/>
      <c r="BA264" s="227"/>
      <c r="BB264" s="227"/>
    </row>
    <row r="265" spans="1:54">
      <c r="A265" s="227" t="s">
        <v>1127</v>
      </c>
      <c r="B265" s="227">
        <v>0</v>
      </c>
      <c r="C265" s="227">
        <v>-767348.17</v>
      </c>
      <c r="D265" s="227">
        <v>0</v>
      </c>
      <c r="E265" s="227">
        <v>-49281</v>
      </c>
      <c r="F265" s="227">
        <v>0</v>
      </c>
      <c r="G265" s="227">
        <v>-15995.44</v>
      </c>
      <c r="H265" s="227">
        <v>-23978</v>
      </c>
      <c r="I265" s="227">
        <v>-23896</v>
      </c>
      <c r="J265" s="227">
        <v>-16552</v>
      </c>
      <c r="K265" s="227">
        <v>-103638.88</v>
      </c>
      <c r="L265" s="227">
        <v>-211065</v>
      </c>
      <c r="M265" s="227">
        <v>-269713</v>
      </c>
      <c r="N265" s="227">
        <v>-36767</v>
      </c>
      <c r="O265" s="227">
        <v>-36767</v>
      </c>
      <c r="P265" s="227">
        <v>0</v>
      </c>
      <c r="Q265" s="227">
        <v>0</v>
      </c>
      <c r="R265" s="227">
        <v>0</v>
      </c>
      <c r="S265" s="227">
        <v>0</v>
      </c>
      <c r="T265" s="227">
        <v>0</v>
      </c>
      <c r="U265" s="227">
        <v>0</v>
      </c>
      <c r="V265" s="227">
        <v>0</v>
      </c>
      <c r="W265" s="227">
        <v>0</v>
      </c>
      <c r="X265" s="227">
        <v>-329.66</v>
      </c>
      <c r="Y265" s="227">
        <v>0</v>
      </c>
      <c r="Z265" s="227">
        <v>0</v>
      </c>
      <c r="AA265" s="227">
        <v>0</v>
      </c>
      <c r="AB265" s="227">
        <v>-1743.97</v>
      </c>
      <c r="AC265" s="227">
        <v>0</v>
      </c>
      <c r="AD265" s="227">
        <v>0</v>
      </c>
      <c r="AE265" s="227">
        <v>0</v>
      </c>
      <c r="AF265" s="227">
        <v>0</v>
      </c>
      <c r="AG265" s="227">
        <v>0</v>
      </c>
      <c r="AH265" s="227">
        <v>733</v>
      </c>
      <c r="AI265" s="227">
        <v>284</v>
      </c>
      <c r="AJ265" s="227">
        <v>3472.67</v>
      </c>
      <c r="AK265" s="227"/>
      <c r="AL265" s="227"/>
      <c r="AM265" s="227"/>
      <c r="AN265" s="227"/>
      <c r="AO265" s="227"/>
      <c r="AP265" s="227"/>
      <c r="AQ265" s="227"/>
      <c r="AR265" s="227"/>
      <c r="AS265" s="227"/>
      <c r="AT265" s="227"/>
      <c r="AU265" s="227"/>
      <c r="AV265" s="227"/>
      <c r="AW265" s="227"/>
      <c r="AX265" s="227"/>
      <c r="AY265" s="227"/>
      <c r="AZ265" s="227"/>
      <c r="BA265" s="227"/>
      <c r="BB265" s="227"/>
    </row>
    <row r="266" spans="1:54">
      <c r="A266" s="227" t="s">
        <v>1128</v>
      </c>
      <c r="B266" s="227">
        <v>-412075.5</v>
      </c>
      <c r="C266" s="227">
        <v>-275238.55</v>
      </c>
      <c r="D266" s="227">
        <v>59915.83</v>
      </c>
      <c r="E266" s="227">
        <v>-70290</v>
      </c>
      <c r="F266" s="227">
        <v>-416236.03</v>
      </c>
      <c r="G266" s="227">
        <v>-10989937.880000001</v>
      </c>
      <c r="H266" s="227">
        <v>-7410215</v>
      </c>
      <c r="I266" s="227">
        <v>-7329117</v>
      </c>
      <c r="J266" s="227">
        <v>-249612</v>
      </c>
      <c r="K266" s="227">
        <v>-1657278.33</v>
      </c>
      <c r="L266" s="227">
        <v>-862757</v>
      </c>
      <c r="M266" s="227">
        <v>-469294</v>
      </c>
      <c r="N266" s="227">
        <v>-299285</v>
      </c>
      <c r="O266" s="227">
        <v>-299285</v>
      </c>
      <c r="P266" s="227">
        <v>-3685262.12</v>
      </c>
      <c r="Q266" s="227">
        <v>-919038</v>
      </c>
      <c r="R266" s="227">
        <v>-301694</v>
      </c>
      <c r="S266" s="227">
        <v>-297293</v>
      </c>
      <c r="T266" s="227">
        <v>-55089.09</v>
      </c>
      <c r="U266" s="227">
        <v>-94216</v>
      </c>
      <c r="V266" s="227">
        <v>-72942</v>
      </c>
      <c r="W266" s="227">
        <v>-184448</v>
      </c>
      <c r="X266" s="227">
        <v>-954024.17</v>
      </c>
      <c r="Y266" s="227">
        <v>-777905</v>
      </c>
      <c r="Z266" s="227">
        <v>-499413</v>
      </c>
      <c r="AA266" s="227">
        <v>-688923</v>
      </c>
      <c r="AB266" s="227">
        <v>-1078442.5900000001</v>
      </c>
      <c r="AC266" s="227">
        <v>-924458</v>
      </c>
      <c r="AD266" s="227">
        <v>-756515</v>
      </c>
      <c r="AE266" s="227">
        <v>-293090</v>
      </c>
      <c r="AF266" s="227">
        <v>-308177.34000000003</v>
      </c>
      <c r="AG266" s="227">
        <v>-194544.38</v>
      </c>
      <c r="AH266" s="227">
        <v>-81697</v>
      </c>
      <c r="AI266" s="227">
        <v>-12079</v>
      </c>
      <c r="AJ266" s="227">
        <v>-59325.68</v>
      </c>
      <c r="AK266" s="227"/>
      <c r="AL266" s="227"/>
      <c r="AM266" s="227"/>
      <c r="AN266" s="227"/>
      <c r="AO266" s="227"/>
      <c r="AP266" s="227"/>
      <c r="AQ266" s="227"/>
      <c r="AR266" s="227"/>
      <c r="AS266" s="227"/>
      <c r="AT266" s="227"/>
      <c r="AU266" s="227"/>
      <c r="AV266" s="227"/>
      <c r="AW266" s="227"/>
      <c r="AX266" s="227"/>
      <c r="AY266" s="227"/>
      <c r="AZ266" s="227"/>
      <c r="BA266" s="227"/>
      <c r="BB266" s="227"/>
    </row>
    <row r="267" spans="1:54">
      <c r="A267" s="227" t="s">
        <v>1129</v>
      </c>
      <c r="B267" s="227"/>
      <c r="C267" s="227"/>
      <c r="D267" s="227"/>
      <c r="E267" s="227"/>
      <c r="F267" s="227"/>
      <c r="G267" s="227"/>
      <c r="H267" s="227"/>
      <c r="I267" s="227"/>
      <c r="J267" s="227"/>
      <c r="K267" s="227"/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  <c r="X267" s="227"/>
      <c r="Y267" s="227"/>
      <c r="Z267" s="227"/>
      <c r="AA267" s="227"/>
      <c r="AB267" s="227"/>
      <c r="AC267" s="227"/>
      <c r="AD267" s="227"/>
      <c r="AE267" s="227"/>
      <c r="AF267" s="227"/>
      <c r="AG267" s="227"/>
      <c r="AH267" s="227"/>
      <c r="AI267" s="227"/>
      <c r="AJ267" s="227"/>
      <c r="AK267" s="227"/>
      <c r="AL267" s="227"/>
      <c r="AM267" s="227"/>
      <c r="AN267" s="227"/>
      <c r="AO267" s="227"/>
      <c r="AP267" s="227"/>
      <c r="AQ267" s="227"/>
      <c r="AR267" s="227"/>
      <c r="AS267" s="227"/>
      <c r="AT267" s="227"/>
      <c r="AU267" s="227"/>
      <c r="AV267" s="227"/>
      <c r="AW267" s="227"/>
      <c r="AX267" s="227"/>
      <c r="AY267" s="227"/>
      <c r="AZ267" s="227"/>
      <c r="BA267" s="227"/>
      <c r="BB267" s="227"/>
    </row>
    <row r="268" spans="1:54">
      <c r="A268" s="227" t="s">
        <v>1302</v>
      </c>
      <c r="B268" s="227">
        <v>110000</v>
      </c>
      <c r="C268" s="227">
        <v>-953760.89</v>
      </c>
      <c r="D268" s="227">
        <v>-753760.89</v>
      </c>
      <c r="E268" s="227">
        <v>150810</v>
      </c>
      <c r="F268" s="227">
        <v>87530</v>
      </c>
      <c r="G268" s="227">
        <v>1498950</v>
      </c>
      <c r="H268" s="227">
        <v>30000</v>
      </c>
      <c r="I268" s="227">
        <v>-112616</v>
      </c>
      <c r="J268" s="227">
        <v>44631</v>
      </c>
      <c r="K268" s="227">
        <v>-548000</v>
      </c>
      <c r="L268" s="227">
        <v>-548000</v>
      </c>
      <c r="M268" s="227">
        <v>-123000</v>
      </c>
      <c r="N268" s="227">
        <v>-45000</v>
      </c>
      <c r="O268" s="227">
        <v>-45000</v>
      </c>
      <c r="P268" s="227">
        <v>838000</v>
      </c>
      <c r="Q268" s="227">
        <v>1000000</v>
      </c>
      <c r="R268" s="227">
        <v>680000</v>
      </c>
      <c r="S268" s="227">
        <v>200000</v>
      </c>
      <c r="T268" s="227">
        <v>-290000</v>
      </c>
      <c r="U268" s="227">
        <v>-200000</v>
      </c>
      <c r="V268" s="227">
        <v>0</v>
      </c>
      <c r="W268" s="227">
        <v>0</v>
      </c>
      <c r="X268" s="227">
        <v>530000</v>
      </c>
      <c r="Y268" s="227">
        <v>240000</v>
      </c>
      <c r="Z268" s="227">
        <v>220000</v>
      </c>
      <c r="AA268" s="227">
        <v>200000</v>
      </c>
      <c r="AB268" s="227">
        <v>0</v>
      </c>
      <c r="AC268" s="227">
        <v>0</v>
      </c>
      <c r="AD268" s="227">
        <v>0</v>
      </c>
      <c r="AE268" s="227">
        <v>0</v>
      </c>
      <c r="AF268" s="227">
        <v>0</v>
      </c>
      <c r="AG268" s="227">
        <v>0</v>
      </c>
      <c r="AH268" s="227">
        <v>0</v>
      </c>
      <c r="AI268" s="227">
        <v>0</v>
      </c>
      <c r="AJ268" s="227">
        <v>0</v>
      </c>
      <c r="AK268" s="227"/>
      <c r="AL268" s="227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7"/>
      <c r="AW268" s="227"/>
      <c r="AX268" s="227"/>
      <c r="AY268" s="227"/>
      <c r="AZ268" s="227"/>
      <c r="BA268" s="227"/>
      <c r="BB268" s="227"/>
    </row>
    <row r="269" spans="1:54">
      <c r="A269" s="227" t="s">
        <v>1303</v>
      </c>
      <c r="B269" s="227">
        <v>0</v>
      </c>
      <c r="C269" s="227">
        <v>0</v>
      </c>
      <c r="D269" s="227">
        <v>0</v>
      </c>
      <c r="E269" s="227">
        <v>0</v>
      </c>
      <c r="F269" s="227">
        <v>0</v>
      </c>
      <c r="G269" s="227">
        <v>0</v>
      </c>
      <c r="H269" s="227">
        <v>0</v>
      </c>
      <c r="I269" s="227">
        <v>-1290</v>
      </c>
      <c r="J269" s="227">
        <v>0</v>
      </c>
      <c r="K269" s="227">
        <v>0</v>
      </c>
      <c r="L269" s="227">
        <v>0</v>
      </c>
      <c r="M269" s="227">
        <v>0</v>
      </c>
      <c r="N269" s="227">
        <v>0</v>
      </c>
      <c r="O269" s="227">
        <v>0</v>
      </c>
      <c r="P269" s="227">
        <v>-35942.120000000003</v>
      </c>
      <c r="Q269" s="227">
        <v>0</v>
      </c>
      <c r="R269" s="227">
        <v>0</v>
      </c>
      <c r="S269" s="227">
        <v>0</v>
      </c>
      <c r="T269" s="227">
        <v>0</v>
      </c>
      <c r="U269" s="227">
        <v>0</v>
      </c>
      <c r="V269" s="227">
        <v>0</v>
      </c>
      <c r="W269" s="227">
        <v>0</v>
      </c>
      <c r="X269" s="227">
        <v>0</v>
      </c>
      <c r="Y269" s="227">
        <v>0</v>
      </c>
      <c r="Z269" s="227">
        <v>0</v>
      </c>
      <c r="AA269" s="227">
        <v>0</v>
      </c>
      <c r="AB269" s="227">
        <v>0</v>
      </c>
      <c r="AC269" s="227">
        <v>0</v>
      </c>
      <c r="AD269" s="227">
        <v>0</v>
      </c>
      <c r="AE269" s="227">
        <v>0</v>
      </c>
      <c r="AF269" s="227">
        <v>0</v>
      </c>
      <c r="AG269" s="227">
        <v>0</v>
      </c>
      <c r="AH269" s="227">
        <v>0</v>
      </c>
      <c r="AI269" s="227">
        <v>0</v>
      </c>
      <c r="AJ269" s="227">
        <v>0</v>
      </c>
      <c r="AK269" s="227"/>
      <c r="AL269" s="227"/>
      <c r="AM269" s="227"/>
      <c r="AN269" s="227"/>
      <c r="AO269" s="227"/>
      <c r="AP269" s="227"/>
      <c r="AQ269" s="227"/>
      <c r="AR269" s="227"/>
      <c r="AS269" s="227"/>
      <c r="AT269" s="227"/>
      <c r="AU269" s="227"/>
      <c r="AV269" s="227"/>
      <c r="AW269" s="227"/>
      <c r="AX269" s="227"/>
      <c r="AY269" s="227"/>
      <c r="AZ269" s="227"/>
      <c r="BA269" s="227"/>
      <c r="BB269" s="227"/>
    </row>
    <row r="270" spans="1:54">
      <c r="A270" s="227" t="s">
        <v>1304</v>
      </c>
      <c r="B270" s="227">
        <v>0</v>
      </c>
      <c r="C270" s="227">
        <v>0</v>
      </c>
      <c r="D270" s="227">
        <v>0</v>
      </c>
      <c r="E270" s="227">
        <v>0</v>
      </c>
      <c r="F270" s="227">
        <v>0</v>
      </c>
      <c r="G270" s="227">
        <v>0</v>
      </c>
      <c r="H270" s="227">
        <v>0</v>
      </c>
      <c r="I270" s="227">
        <v>-1290</v>
      </c>
      <c r="J270" s="227">
        <v>0</v>
      </c>
      <c r="K270" s="227">
        <v>0</v>
      </c>
      <c r="L270" s="227">
        <v>0</v>
      </c>
      <c r="M270" s="227">
        <v>0</v>
      </c>
      <c r="N270" s="227">
        <v>0</v>
      </c>
      <c r="O270" s="227">
        <v>0</v>
      </c>
      <c r="P270" s="227">
        <v>-35942.120000000003</v>
      </c>
      <c r="Q270" s="227">
        <v>0</v>
      </c>
      <c r="R270" s="227">
        <v>0</v>
      </c>
      <c r="S270" s="227">
        <v>0</v>
      </c>
      <c r="T270" s="227">
        <v>0</v>
      </c>
      <c r="U270" s="227">
        <v>0</v>
      </c>
      <c r="V270" s="227">
        <v>0</v>
      </c>
      <c r="W270" s="227">
        <v>0</v>
      </c>
      <c r="X270" s="227">
        <v>0</v>
      </c>
      <c r="Y270" s="227">
        <v>0</v>
      </c>
      <c r="Z270" s="227">
        <v>0</v>
      </c>
      <c r="AA270" s="227">
        <v>0</v>
      </c>
      <c r="AB270" s="227">
        <v>0</v>
      </c>
      <c r="AC270" s="227">
        <v>0</v>
      </c>
      <c r="AD270" s="227">
        <v>0</v>
      </c>
      <c r="AE270" s="227">
        <v>0</v>
      </c>
      <c r="AF270" s="227">
        <v>0</v>
      </c>
      <c r="AG270" s="227">
        <v>0</v>
      </c>
      <c r="AH270" s="227">
        <v>0</v>
      </c>
      <c r="AI270" s="227">
        <v>0</v>
      </c>
      <c r="AJ270" s="227">
        <v>0</v>
      </c>
      <c r="AK270" s="227"/>
      <c r="AL270" s="227"/>
      <c r="AM270" s="227"/>
      <c r="AN270" s="227"/>
      <c r="AO270" s="227"/>
      <c r="AP270" s="227"/>
      <c r="AQ270" s="227"/>
      <c r="AR270" s="227"/>
      <c r="AS270" s="227"/>
      <c r="AT270" s="227"/>
      <c r="AU270" s="227"/>
      <c r="AV270" s="227"/>
      <c r="AW270" s="227"/>
      <c r="AX270" s="227"/>
      <c r="AY270" s="227"/>
      <c r="AZ270" s="227"/>
      <c r="BA270" s="227"/>
      <c r="BB270" s="227"/>
    </row>
    <row r="271" spans="1:54">
      <c r="A271" s="227" t="s">
        <v>1130</v>
      </c>
      <c r="B271" s="227">
        <v>0</v>
      </c>
      <c r="C271" s="227">
        <v>121535</v>
      </c>
      <c r="D271" s="227">
        <v>121535</v>
      </c>
      <c r="E271" s="227">
        <v>38000</v>
      </c>
      <c r="F271" s="227">
        <v>38000</v>
      </c>
      <c r="G271" s="227">
        <v>0</v>
      </c>
      <c r="H271" s="227">
        <v>0</v>
      </c>
      <c r="I271" s="227">
        <v>0</v>
      </c>
      <c r="J271" s="227">
        <v>0</v>
      </c>
      <c r="K271" s="227">
        <v>0</v>
      </c>
      <c r="L271" s="227">
        <v>0</v>
      </c>
      <c r="M271" s="227">
        <v>0</v>
      </c>
      <c r="N271" s="227">
        <v>0</v>
      </c>
      <c r="O271" s="227">
        <v>0</v>
      </c>
      <c r="P271" s="227">
        <v>2000000</v>
      </c>
      <c r="Q271" s="227">
        <v>0</v>
      </c>
      <c r="R271" s="227">
        <v>0</v>
      </c>
      <c r="S271" s="227">
        <v>0</v>
      </c>
      <c r="T271" s="227">
        <v>0</v>
      </c>
      <c r="U271" s="227">
        <v>0</v>
      </c>
      <c r="V271" s="227">
        <v>0</v>
      </c>
      <c r="W271" s="227">
        <v>0</v>
      </c>
      <c r="X271" s="227">
        <v>0</v>
      </c>
      <c r="Y271" s="227">
        <v>0</v>
      </c>
      <c r="Z271" s="227">
        <v>0</v>
      </c>
      <c r="AA271" s="227">
        <v>0</v>
      </c>
      <c r="AB271" s="227">
        <v>0</v>
      </c>
      <c r="AC271" s="227">
        <v>0</v>
      </c>
      <c r="AD271" s="227">
        <v>0</v>
      </c>
      <c r="AE271" s="227">
        <v>0</v>
      </c>
      <c r="AF271" s="227">
        <v>0</v>
      </c>
      <c r="AG271" s="227">
        <v>0</v>
      </c>
      <c r="AH271" s="227">
        <v>0</v>
      </c>
      <c r="AI271" s="227">
        <v>0</v>
      </c>
      <c r="AJ271" s="227">
        <v>0</v>
      </c>
      <c r="AK271" s="227"/>
      <c r="AL271" s="227"/>
      <c r="AM271" s="227"/>
      <c r="AN271" s="227"/>
      <c r="AO271" s="227"/>
      <c r="AP271" s="227"/>
      <c r="AQ271" s="227"/>
      <c r="AR271" s="227"/>
      <c r="AS271" s="227"/>
      <c r="AT271" s="227"/>
      <c r="AU271" s="227"/>
      <c r="AV271" s="227"/>
      <c r="AW271" s="227"/>
      <c r="AX271" s="227"/>
      <c r="AY271" s="227"/>
      <c r="AZ271" s="227"/>
      <c r="BA271" s="227"/>
      <c r="BB271" s="227"/>
    </row>
    <row r="272" spans="1:54">
      <c r="A272" s="227" t="s">
        <v>1133</v>
      </c>
      <c r="B272" s="227">
        <v>0</v>
      </c>
      <c r="C272" s="227">
        <v>121535</v>
      </c>
      <c r="D272" s="227">
        <v>121535</v>
      </c>
      <c r="E272" s="227">
        <v>38000</v>
      </c>
      <c r="F272" s="227">
        <v>38000</v>
      </c>
      <c r="G272" s="227">
        <v>0</v>
      </c>
      <c r="H272" s="227">
        <v>0</v>
      </c>
      <c r="I272" s="227">
        <v>0</v>
      </c>
      <c r="J272" s="227">
        <v>0</v>
      </c>
      <c r="K272" s="227">
        <v>0</v>
      </c>
      <c r="L272" s="227">
        <v>0</v>
      </c>
      <c r="M272" s="227">
        <v>0</v>
      </c>
      <c r="N272" s="227">
        <v>0</v>
      </c>
      <c r="O272" s="227">
        <v>0</v>
      </c>
      <c r="P272" s="227">
        <v>2000000</v>
      </c>
      <c r="Q272" s="227">
        <v>0</v>
      </c>
      <c r="R272" s="227">
        <v>0</v>
      </c>
      <c r="S272" s="227">
        <v>0</v>
      </c>
      <c r="T272" s="227">
        <v>0</v>
      </c>
      <c r="U272" s="227">
        <v>0</v>
      </c>
      <c r="V272" s="227">
        <v>0</v>
      </c>
      <c r="W272" s="227">
        <v>0</v>
      </c>
      <c r="X272" s="227">
        <v>0</v>
      </c>
      <c r="Y272" s="227">
        <v>0</v>
      </c>
      <c r="Z272" s="227">
        <v>0</v>
      </c>
      <c r="AA272" s="227">
        <v>0</v>
      </c>
      <c r="AB272" s="227">
        <v>0</v>
      </c>
      <c r="AC272" s="227">
        <v>0</v>
      </c>
      <c r="AD272" s="227">
        <v>0</v>
      </c>
      <c r="AE272" s="227">
        <v>0</v>
      </c>
      <c r="AF272" s="227">
        <v>0</v>
      </c>
      <c r="AG272" s="227">
        <v>0</v>
      </c>
      <c r="AH272" s="227">
        <v>0</v>
      </c>
      <c r="AI272" s="227">
        <v>0</v>
      </c>
      <c r="AJ272" s="227">
        <v>0</v>
      </c>
      <c r="AK272" s="227"/>
      <c r="AL272" s="227"/>
      <c r="AM272" s="227"/>
      <c r="AN272" s="227"/>
      <c r="AO272" s="227"/>
      <c r="AP272" s="227"/>
      <c r="AQ272" s="227"/>
      <c r="AR272" s="227"/>
      <c r="AS272" s="227"/>
      <c r="AT272" s="227"/>
      <c r="AU272" s="227"/>
      <c r="AV272" s="227"/>
      <c r="AW272" s="227"/>
      <c r="AX272" s="227"/>
      <c r="AY272" s="227"/>
      <c r="AZ272" s="227"/>
      <c r="BA272" s="227"/>
      <c r="BB272" s="227"/>
    </row>
    <row r="273" spans="1:54">
      <c r="A273" s="227" t="s">
        <v>1134</v>
      </c>
      <c r="B273" s="227">
        <v>0</v>
      </c>
      <c r="C273" s="227">
        <v>121535</v>
      </c>
      <c r="D273" s="227">
        <v>121535</v>
      </c>
      <c r="E273" s="227">
        <v>38000</v>
      </c>
      <c r="F273" s="227">
        <v>38000</v>
      </c>
      <c r="G273" s="227">
        <v>0</v>
      </c>
      <c r="H273" s="227">
        <v>0</v>
      </c>
      <c r="I273" s="227">
        <v>0</v>
      </c>
      <c r="J273" s="227">
        <v>0</v>
      </c>
      <c r="K273" s="227">
        <v>0</v>
      </c>
      <c r="L273" s="227">
        <v>0</v>
      </c>
      <c r="M273" s="227">
        <v>0</v>
      </c>
      <c r="N273" s="227">
        <v>0</v>
      </c>
      <c r="O273" s="227">
        <v>0</v>
      </c>
      <c r="P273" s="227">
        <v>2000000</v>
      </c>
      <c r="Q273" s="227">
        <v>0</v>
      </c>
      <c r="R273" s="227">
        <v>0</v>
      </c>
      <c r="S273" s="227">
        <v>0</v>
      </c>
      <c r="T273" s="227">
        <v>0</v>
      </c>
      <c r="U273" s="227">
        <v>0</v>
      </c>
      <c r="V273" s="227">
        <v>0</v>
      </c>
      <c r="W273" s="227">
        <v>0</v>
      </c>
      <c r="X273" s="227">
        <v>0</v>
      </c>
      <c r="Y273" s="227">
        <v>0</v>
      </c>
      <c r="Z273" s="227">
        <v>0</v>
      </c>
      <c r="AA273" s="227">
        <v>0</v>
      </c>
      <c r="AB273" s="227">
        <v>0</v>
      </c>
      <c r="AC273" s="227">
        <v>0</v>
      </c>
      <c r="AD273" s="227">
        <v>0</v>
      </c>
      <c r="AE273" s="227">
        <v>0</v>
      </c>
      <c r="AF273" s="227">
        <v>0</v>
      </c>
      <c r="AG273" s="227">
        <v>0</v>
      </c>
      <c r="AH273" s="227">
        <v>0</v>
      </c>
      <c r="AI273" s="227">
        <v>0</v>
      </c>
      <c r="AJ273" s="227">
        <v>0</v>
      </c>
      <c r="AK273" s="227"/>
      <c r="AL273" s="227"/>
      <c r="AM273" s="227"/>
      <c r="AN273" s="227"/>
      <c r="AO273" s="227"/>
      <c r="AP273" s="227"/>
      <c r="AQ273" s="227"/>
      <c r="AR273" s="227"/>
      <c r="AS273" s="227"/>
      <c r="AT273" s="227"/>
      <c r="AU273" s="227"/>
      <c r="AV273" s="227"/>
      <c r="AW273" s="227"/>
      <c r="AX273" s="227"/>
      <c r="AY273" s="227"/>
      <c r="AZ273" s="227"/>
      <c r="BA273" s="227"/>
      <c r="BB273" s="227"/>
    </row>
    <row r="274" spans="1:54">
      <c r="A274" s="227" t="s">
        <v>1137</v>
      </c>
      <c r="B274" s="227">
        <v>-13500</v>
      </c>
      <c r="C274" s="227">
        <v>-58150</v>
      </c>
      <c r="D274" s="227">
        <v>-44650</v>
      </c>
      <c r="E274" s="227">
        <v>-24000</v>
      </c>
      <c r="F274" s="227">
        <v>-12000</v>
      </c>
      <c r="G274" s="227">
        <v>-44000</v>
      </c>
      <c r="H274" s="227">
        <v>-32000</v>
      </c>
      <c r="I274" s="227">
        <v>-21000</v>
      </c>
      <c r="J274" s="227">
        <v>-10500</v>
      </c>
      <c r="K274" s="227">
        <v>-645893.32999999996</v>
      </c>
      <c r="L274" s="227">
        <v>-335393</v>
      </c>
      <c r="M274" s="227">
        <v>-25104</v>
      </c>
      <c r="N274" s="227">
        <v>-12552</v>
      </c>
      <c r="O274" s="227">
        <v>-12552</v>
      </c>
      <c r="P274" s="227">
        <v>-343274</v>
      </c>
      <c r="Q274" s="227">
        <v>-307472</v>
      </c>
      <c r="R274" s="227">
        <v>-104670</v>
      </c>
      <c r="S274" s="227">
        <v>-1868</v>
      </c>
      <c r="T274" s="227">
        <v>0</v>
      </c>
      <c r="U274" s="227">
        <v>0</v>
      </c>
      <c r="V274" s="227">
        <v>0</v>
      </c>
      <c r="W274" s="227">
        <v>0</v>
      </c>
      <c r="X274" s="227">
        <v>0</v>
      </c>
      <c r="Y274" s="227">
        <v>0</v>
      </c>
      <c r="Z274" s="227">
        <v>0</v>
      </c>
      <c r="AA274" s="227">
        <v>0</v>
      </c>
      <c r="AB274" s="227">
        <v>0</v>
      </c>
      <c r="AC274" s="227">
        <v>0</v>
      </c>
      <c r="AD274" s="227">
        <v>0</v>
      </c>
      <c r="AE274" s="227">
        <v>0</v>
      </c>
      <c r="AF274" s="227">
        <v>0</v>
      </c>
      <c r="AG274" s="227">
        <v>0</v>
      </c>
      <c r="AH274" s="227">
        <v>0</v>
      </c>
      <c r="AI274" s="227">
        <v>0</v>
      </c>
      <c r="AJ274" s="227">
        <v>0</v>
      </c>
      <c r="AK274" s="227"/>
      <c r="AL274" s="227"/>
      <c r="AM274" s="227"/>
      <c r="AN274" s="227"/>
      <c r="AO274" s="227"/>
      <c r="AP274" s="227"/>
      <c r="AQ274" s="227"/>
      <c r="AR274" s="227"/>
      <c r="AS274" s="227"/>
      <c r="AT274" s="227"/>
      <c r="AU274" s="227"/>
      <c r="AV274" s="227"/>
      <c r="AW274" s="227"/>
      <c r="AX274" s="227"/>
      <c r="AY274" s="227"/>
      <c r="AZ274" s="227"/>
      <c r="BA274" s="227"/>
      <c r="BB274" s="227"/>
    </row>
    <row r="275" spans="1:54">
      <c r="A275" s="227" t="s">
        <v>1140</v>
      </c>
      <c r="B275" s="227">
        <v>-13500</v>
      </c>
      <c r="C275" s="227">
        <v>-58150</v>
      </c>
      <c r="D275" s="227">
        <v>-44650</v>
      </c>
      <c r="E275" s="227">
        <v>-24000</v>
      </c>
      <c r="F275" s="227">
        <v>-12000</v>
      </c>
      <c r="G275" s="227">
        <v>-44000</v>
      </c>
      <c r="H275" s="227">
        <v>-32000</v>
      </c>
      <c r="I275" s="227">
        <v>-21000</v>
      </c>
      <c r="J275" s="227">
        <v>-10500</v>
      </c>
      <c r="K275" s="227">
        <v>-645893.32999999996</v>
      </c>
      <c r="L275" s="227">
        <v>-335393</v>
      </c>
      <c r="M275" s="227">
        <v>-25104</v>
      </c>
      <c r="N275" s="227">
        <v>-12552</v>
      </c>
      <c r="O275" s="227">
        <v>-12552</v>
      </c>
      <c r="P275" s="227">
        <v>-343274</v>
      </c>
      <c r="Q275" s="227">
        <v>-307472</v>
      </c>
      <c r="R275" s="227">
        <v>-104670</v>
      </c>
      <c r="S275" s="227">
        <v>-1868</v>
      </c>
      <c r="T275" s="227">
        <v>0</v>
      </c>
      <c r="U275" s="227">
        <v>0</v>
      </c>
      <c r="V275" s="227">
        <v>0</v>
      </c>
      <c r="W275" s="227">
        <v>0</v>
      </c>
      <c r="X275" s="227">
        <v>0</v>
      </c>
      <c r="Y275" s="227">
        <v>0</v>
      </c>
      <c r="Z275" s="227">
        <v>0</v>
      </c>
      <c r="AA275" s="227">
        <v>0</v>
      </c>
      <c r="AB275" s="227">
        <v>0</v>
      </c>
      <c r="AC275" s="227">
        <v>0</v>
      </c>
      <c r="AD275" s="227">
        <v>0</v>
      </c>
      <c r="AE275" s="227">
        <v>0</v>
      </c>
      <c r="AF275" s="227">
        <v>0</v>
      </c>
      <c r="AG275" s="227">
        <v>0</v>
      </c>
      <c r="AH275" s="227">
        <v>0</v>
      </c>
      <c r="AI275" s="227">
        <v>0</v>
      </c>
      <c r="AJ275" s="227">
        <v>0</v>
      </c>
      <c r="AK275" s="227"/>
      <c r="AL275" s="227"/>
      <c r="AM275" s="227"/>
      <c r="AN275" s="227"/>
      <c r="AO275" s="227"/>
      <c r="AP275" s="227"/>
      <c r="AQ275" s="227"/>
      <c r="AR275" s="227"/>
      <c r="AS275" s="227"/>
      <c r="AT275" s="227"/>
      <c r="AU275" s="227"/>
      <c r="AV275" s="227"/>
      <c r="AW275" s="227"/>
      <c r="AX275" s="227"/>
      <c r="AY275" s="227"/>
      <c r="AZ275" s="227"/>
      <c r="BA275" s="227"/>
      <c r="BB275" s="227"/>
    </row>
    <row r="276" spans="1:54">
      <c r="A276" s="227" t="s">
        <v>1141</v>
      </c>
      <c r="B276" s="227">
        <v>-13500</v>
      </c>
      <c r="C276" s="227">
        <v>-58150</v>
      </c>
      <c r="D276" s="227">
        <v>-44650</v>
      </c>
      <c r="E276" s="227">
        <v>-24000</v>
      </c>
      <c r="F276" s="227">
        <v>-12000</v>
      </c>
      <c r="G276" s="227">
        <v>-44000</v>
      </c>
      <c r="H276" s="227">
        <v>-32000</v>
      </c>
      <c r="I276" s="227">
        <v>-21000</v>
      </c>
      <c r="J276" s="227">
        <v>-10500</v>
      </c>
      <c r="K276" s="227">
        <v>-645893.32999999996</v>
      </c>
      <c r="L276" s="227">
        <v>-335393</v>
      </c>
      <c r="M276" s="227">
        <v>-25104</v>
      </c>
      <c r="N276" s="227">
        <v>-12552</v>
      </c>
      <c r="O276" s="227">
        <v>-12552</v>
      </c>
      <c r="P276" s="227">
        <v>-343274</v>
      </c>
      <c r="Q276" s="227">
        <v>-307472</v>
      </c>
      <c r="R276" s="227">
        <v>-104670</v>
      </c>
      <c r="S276" s="227">
        <v>-1868</v>
      </c>
      <c r="T276" s="227">
        <v>0</v>
      </c>
      <c r="U276" s="227">
        <v>0</v>
      </c>
      <c r="V276" s="227">
        <v>0</v>
      </c>
      <c r="W276" s="227">
        <v>0</v>
      </c>
      <c r="X276" s="227">
        <v>0</v>
      </c>
      <c r="Y276" s="227">
        <v>0</v>
      </c>
      <c r="Z276" s="227">
        <v>0</v>
      </c>
      <c r="AA276" s="227">
        <v>0</v>
      </c>
      <c r="AB276" s="227">
        <v>0</v>
      </c>
      <c r="AC276" s="227">
        <v>0</v>
      </c>
      <c r="AD276" s="227">
        <v>0</v>
      </c>
      <c r="AE276" s="227">
        <v>0</v>
      </c>
      <c r="AF276" s="227">
        <v>0</v>
      </c>
      <c r="AG276" s="227">
        <v>0</v>
      </c>
      <c r="AH276" s="227">
        <v>0</v>
      </c>
      <c r="AI276" s="227">
        <v>0</v>
      </c>
      <c r="AJ276" s="227">
        <v>0</v>
      </c>
      <c r="AK276" s="227"/>
      <c r="AL276" s="227"/>
      <c r="AM276" s="227"/>
      <c r="AN276" s="227"/>
      <c r="AO276" s="227"/>
      <c r="AP276" s="227"/>
      <c r="AQ276" s="227"/>
      <c r="AR276" s="227"/>
      <c r="AS276" s="227"/>
      <c r="AT276" s="227"/>
      <c r="AU276" s="227"/>
      <c r="AV276" s="227"/>
      <c r="AW276" s="227"/>
      <c r="AX276" s="227"/>
      <c r="AY276" s="227"/>
      <c r="AZ276" s="227"/>
      <c r="BA276" s="227"/>
      <c r="BB276" s="227"/>
    </row>
    <row r="277" spans="1:54">
      <c r="A277" s="227" t="s">
        <v>1143</v>
      </c>
      <c r="B277" s="227">
        <v>-22495.34</v>
      </c>
      <c r="C277" s="227">
        <v>0</v>
      </c>
      <c r="D277" s="227">
        <v>0</v>
      </c>
      <c r="E277" s="227">
        <v>0</v>
      </c>
      <c r="F277" s="227">
        <v>0</v>
      </c>
      <c r="G277" s="227">
        <v>0</v>
      </c>
      <c r="H277" s="227">
        <v>0</v>
      </c>
      <c r="I277" s="227">
        <v>0</v>
      </c>
      <c r="J277" s="227">
        <v>0</v>
      </c>
      <c r="K277" s="227">
        <v>0</v>
      </c>
      <c r="L277" s="227">
        <v>0</v>
      </c>
      <c r="M277" s="227">
        <v>0</v>
      </c>
      <c r="N277" s="227">
        <v>0</v>
      </c>
      <c r="O277" s="227">
        <v>0</v>
      </c>
      <c r="P277" s="227">
        <v>0</v>
      </c>
      <c r="Q277" s="227">
        <v>0</v>
      </c>
      <c r="R277" s="227">
        <v>0</v>
      </c>
      <c r="S277" s="227">
        <v>0</v>
      </c>
      <c r="T277" s="227">
        <v>0</v>
      </c>
      <c r="U277" s="227">
        <v>0</v>
      </c>
      <c r="V277" s="227">
        <v>0</v>
      </c>
      <c r="W277" s="227">
        <v>0</v>
      </c>
      <c r="X277" s="227">
        <v>0</v>
      </c>
      <c r="Y277" s="227">
        <v>0</v>
      </c>
      <c r="Z277" s="227">
        <v>0</v>
      </c>
      <c r="AA277" s="227">
        <v>0</v>
      </c>
      <c r="AB277" s="227">
        <v>0</v>
      </c>
      <c r="AC277" s="227">
        <v>0</v>
      </c>
      <c r="AD277" s="227">
        <v>0</v>
      </c>
      <c r="AE277" s="227">
        <v>0</v>
      </c>
      <c r="AF277" s="227">
        <v>0</v>
      </c>
      <c r="AG277" s="227">
        <v>0</v>
      </c>
      <c r="AH277" s="227">
        <v>0</v>
      </c>
      <c r="AI277" s="227">
        <v>0</v>
      </c>
      <c r="AJ277" s="227">
        <v>-411.25</v>
      </c>
      <c r="AK277" s="227"/>
      <c r="AL277" s="227"/>
      <c r="AM277" s="227"/>
      <c r="AN277" s="227"/>
      <c r="AO277" s="227"/>
      <c r="AP277" s="227"/>
      <c r="AQ277" s="227"/>
      <c r="AR277" s="227"/>
      <c r="AS277" s="227"/>
      <c r="AT277" s="227"/>
      <c r="AU277" s="227"/>
      <c r="AV277" s="227"/>
      <c r="AW277" s="227"/>
      <c r="AX277" s="227"/>
      <c r="AY277" s="227"/>
      <c r="AZ277" s="227"/>
      <c r="BA277" s="227"/>
      <c r="BB277" s="227"/>
    </row>
    <row r="278" spans="1:54">
      <c r="A278" s="227" t="s">
        <v>1144</v>
      </c>
      <c r="B278" s="227">
        <v>365966.35</v>
      </c>
      <c r="C278" s="227">
        <v>500000</v>
      </c>
      <c r="D278" s="227">
        <v>500000</v>
      </c>
      <c r="E278" s="227">
        <v>0</v>
      </c>
      <c r="F278" s="227">
        <v>6234.79</v>
      </c>
      <c r="G278" s="227">
        <v>9692533.6400000006</v>
      </c>
      <c r="H278" s="227">
        <v>9507712</v>
      </c>
      <c r="I278" s="227">
        <v>9507712</v>
      </c>
      <c r="J278" s="227">
        <v>65328</v>
      </c>
      <c r="K278" s="227">
        <v>2202395.9300000002</v>
      </c>
      <c r="L278" s="227">
        <v>2202396</v>
      </c>
      <c r="M278" s="227">
        <v>0</v>
      </c>
      <c r="N278" s="227">
        <v>0</v>
      </c>
      <c r="O278" s="227">
        <v>0</v>
      </c>
      <c r="P278" s="227">
        <v>440354.74</v>
      </c>
      <c r="Q278" s="227">
        <v>77</v>
      </c>
      <c r="R278" s="227">
        <v>77</v>
      </c>
      <c r="S278" s="227">
        <v>77</v>
      </c>
      <c r="T278" s="227">
        <v>1.4</v>
      </c>
      <c r="U278" s="227">
        <v>1</v>
      </c>
      <c r="V278" s="227">
        <v>1</v>
      </c>
      <c r="W278" s="227">
        <v>1</v>
      </c>
      <c r="X278" s="227">
        <v>2811.91</v>
      </c>
      <c r="Y278" s="227">
        <v>410</v>
      </c>
      <c r="Z278" s="227">
        <v>410</v>
      </c>
      <c r="AA278" s="227">
        <v>0</v>
      </c>
      <c r="AB278" s="227">
        <v>0</v>
      </c>
      <c r="AC278" s="227">
        <v>0</v>
      </c>
      <c r="AD278" s="227">
        <v>0</v>
      </c>
      <c r="AE278" s="227">
        <v>0</v>
      </c>
      <c r="AF278" s="227">
        <v>1056125.3799999999</v>
      </c>
      <c r="AG278" s="227">
        <v>1056125.3799999999</v>
      </c>
      <c r="AH278" s="227">
        <v>174000</v>
      </c>
      <c r="AI278" s="227">
        <v>174000</v>
      </c>
      <c r="AJ278" s="227">
        <v>0</v>
      </c>
      <c r="AK278" s="227"/>
      <c r="AL278" s="227"/>
      <c r="AM278" s="227"/>
      <c r="AN278" s="227"/>
      <c r="AO278" s="227"/>
      <c r="AP278" s="227"/>
      <c r="AQ278" s="227"/>
      <c r="AR278" s="227"/>
      <c r="AS278" s="227"/>
      <c r="AT278" s="227"/>
      <c r="AU278" s="227"/>
      <c r="AV278" s="227"/>
      <c r="AW278" s="227"/>
      <c r="AX278" s="227"/>
      <c r="AY278" s="227"/>
      <c r="AZ278" s="227"/>
      <c r="BA278" s="227"/>
      <c r="BB278" s="227"/>
    </row>
    <row r="279" spans="1:54">
      <c r="A279" s="227" t="s">
        <v>1146</v>
      </c>
      <c r="B279" s="227">
        <v>0</v>
      </c>
      <c r="C279" s="227">
        <v>-957377.86</v>
      </c>
      <c r="D279" s="227">
        <v>-573549.16</v>
      </c>
      <c r="E279" s="227">
        <v>-571859</v>
      </c>
      <c r="F279" s="227">
        <v>-63917.96</v>
      </c>
      <c r="G279" s="227">
        <v>-916802.31</v>
      </c>
      <c r="H279" s="227">
        <v>-573635</v>
      </c>
      <c r="I279" s="227">
        <v>-519866</v>
      </c>
      <c r="J279" s="227">
        <v>-64648</v>
      </c>
      <c r="K279" s="227">
        <v>-531462.80000000005</v>
      </c>
      <c r="L279" s="227">
        <v>-261456</v>
      </c>
      <c r="M279" s="227">
        <v>-256900</v>
      </c>
      <c r="N279" s="227">
        <v>-24387</v>
      </c>
      <c r="O279" s="227">
        <v>-24387</v>
      </c>
      <c r="P279" s="227">
        <v>-686377.93</v>
      </c>
      <c r="Q279" s="227">
        <v>-445751</v>
      </c>
      <c r="R279" s="227">
        <v>-445751</v>
      </c>
      <c r="S279" s="227">
        <v>0</v>
      </c>
      <c r="T279" s="227">
        <v>-514824.01</v>
      </c>
      <c r="U279" s="227">
        <v>-171608</v>
      </c>
      <c r="V279" s="227">
        <v>-171608</v>
      </c>
      <c r="W279" s="227">
        <v>0</v>
      </c>
      <c r="X279" s="227">
        <v>-964764.52</v>
      </c>
      <c r="Y279" s="227">
        <v>-446157</v>
      </c>
      <c r="Z279" s="227">
        <v>-446157</v>
      </c>
      <c r="AA279" s="227">
        <v>0</v>
      </c>
      <c r="AB279" s="227">
        <v>-1013935.59</v>
      </c>
      <c r="AC279" s="227">
        <v>-1013936</v>
      </c>
      <c r="AD279" s="227">
        <v>-420001</v>
      </c>
      <c r="AE279" s="227">
        <v>0</v>
      </c>
      <c r="AF279" s="227">
        <v>-439868</v>
      </c>
      <c r="AG279" s="227">
        <v>-439868</v>
      </c>
      <c r="AH279" s="227">
        <v>-80000</v>
      </c>
      <c r="AI279" s="227">
        <v>-80000</v>
      </c>
      <c r="AJ279" s="227">
        <v>-400000</v>
      </c>
      <c r="AK279" s="227"/>
      <c r="AL279" s="227"/>
      <c r="AM279" s="227"/>
      <c r="AN279" s="227"/>
      <c r="AO279" s="227"/>
      <c r="AP279" s="227"/>
      <c r="AQ279" s="227"/>
      <c r="AR279" s="227"/>
      <c r="AS279" s="227"/>
      <c r="AT279" s="227"/>
      <c r="AU279" s="227"/>
      <c r="AV279" s="227"/>
      <c r="AW279" s="227"/>
      <c r="AX279" s="227"/>
      <c r="AY279" s="227"/>
      <c r="AZ279" s="227"/>
      <c r="BA279" s="227"/>
      <c r="BB279" s="227"/>
    </row>
    <row r="280" spans="1:54">
      <c r="A280" s="227" t="s">
        <v>1148</v>
      </c>
      <c r="B280" s="227">
        <v>0</v>
      </c>
      <c r="C280" s="227">
        <v>-188283.01</v>
      </c>
      <c r="D280" s="227">
        <v>-188283.01</v>
      </c>
      <c r="E280" s="227">
        <v>-158903</v>
      </c>
      <c r="F280" s="227">
        <v>-20000</v>
      </c>
      <c r="G280" s="227">
        <v>-259468.55</v>
      </c>
      <c r="H280" s="227">
        <v>-194141</v>
      </c>
      <c r="I280" s="227">
        <v>-194141</v>
      </c>
      <c r="J280" s="227">
        <v>-162639</v>
      </c>
      <c r="K280" s="227">
        <v>-131901.28</v>
      </c>
      <c r="L280" s="227">
        <v>-203352</v>
      </c>
      <c r="M280" s="227">
        <v>0</v>
      </c>
      <c r="N280" s="227">
        <v>0</v>
      </c>
      <c r="O280" s="227">
        <v>0</v>
      </c>
      <c r="P280" s="227">
        <v>0</v>
      </c>
      <c r="Q280" s="227">
        <v>427520</v>
      </c>
      <c r="R280" s="227">
        <v>0</v>
      </c>
      <c r="S280" s="227">
        <v>0</v>
      </c>
      <c r="T280" s="227">
        <v>0</v>
      </c>
      <c r="U280" s="227">
        <v>0</v>
      </c>
      <c r="V280" s="227">
        <v>0</v>
      </c>
      <c r="W280" s="227">
        <v>0</v>
      </c>
      <c r="X280" s="227">
        <v>0</v>
      </c>
      <c r="Y280" s="227">
        <v>0</v>
      </c>
      <c r="Z280" s="227">
        <v>0</v>
      </c>
      <c r="AA280" s="227">
        <v>0</v>
      </c>
      <c r="AB280" s="227">
        <v>0</v>
      </c>
      <c r="AC280" s="227">
        <v>0</v>
      </c>
      <c r="AD280" s="227">
        <v>0</v>
      </c>
      <c r="AE280" s="227">
        <v>0</v>
      </c>
      <c r="AF280" s="227">
        <v>0</v>
      </c>
      <c r="AG280" s="227">
        <v>0</v>
      </c>
      <c r="AH280" s="227">
        <v>0</v>
      </c>
      <c r="AI280" s="227">
        <v>0</v>
      </c>
      <c r="AJ280" s="227">
        <v>0</v>
      </c>
      <c r="AK280" s="227"/>
      <c r="AL280" s="227"/>
      <c r="AM280" s="227"/>
      <c r="AN280" s="227"/>
      <c r="AO280" s="227"/>
      <c r="AP280" s="227"/>
      <c r="AQ280" s="227"/>
      <c r="AR280" s="227"/>
      <c r="AS280" s="227"/>
      <c r="AT280" s="227"/>
      <c r="AU280" s="227"/>
      <c r="AV280" s="227"/>
      <c r="AW280" s="227"/>
      <c r="AX280" s="227"/>
      <c r="AY280" s="227"/>
      <c r="AZ280" s="227"/>
      <c r="BA280" s="227"/>
      <c r="BB280" s="227"/>
    </row>
    <row r="281" spans="1:54">
      <c r="A281" s="227" t="s">
        <v>1149</v>
      </c>
      <c r="B281" s="227">
        <v>439971.01</v>
      </c>
      <c r="C281" s="227">
        <v>-1536036.76</v>
      </c>
      <c r="D281" s="227">
        <v>-938708.07</v>
      </c>
      <c r="E281" s="227">
        <v>-565952</v>
      </c>
      <c r="F281" s="227">
        <v>35846.82</v>
      </c>
      <c r="G281" s="227">
        <v>9971212.7799999993</v>
      </c>
      <c r="H281" s="227">
        <v>8737936</v>
      </c>
      <c r="I281" s="227">
        <v>8658799</v>
      </c>
      <c r="J281" s="227">
        <v>-127828</v>
      </c>
      <c r="K281" s="227">
        <v>345138.52</v>
      </c>
      <c r="L281" s="227">
        <v>854195</v>
      </c>
      <c r="M281" s="227">
        <v>-405004</v>
      </c>
      <c r="N281" s="227">
        <v>-81939</v>
      </c>
      <c r="O281" s="227">
        <v>-81939</v>
      </c>
      <c r="P281" s="227">
        <v>2212760.7000000002</v>
      </c>
      <c r="Q281" s="227">
        <v>674374</v>
      </c>
      <c r="R281" s="227">
        <v>129656</v>
      </c>
      <c r="S281" s="227">
        <v>198209</v>
      </c>
      <c r="T281" s="227">
        <v>-804822.61</v>
      </c>
      <c r="U281" s="227">
        <v>-371607</v>
      </c>
      <c r="V281" s="227">
        <v>-171607</v>
      </c>
      <c r="W281" s="227">
        <v>1</v>
      </c>
      <c r="X281" s="227">
        <v>-431952.6</v>
      </c>
      <c r="Y281" s="227">
        <v>-205747</v>
      </c>
      <c r="Z281" s="227">
        <v>-225747</v>
      </c>
      <c r="AA281" s="227">
        <v>200000</v>
      </c>
      <c r="AB281" s="227">
        <v>-1013935.59</v>
      </c>
      <c r="AC281" s="227">
        <v>-1013936</v>
      </c>
      <c r="AD281" s="227">
        <v>-420001</v>
      </c>
      <c r="AE281" s="227">
        <v>0</v>
      </c>
      <c r="AF281" s="227">
        <v>616257.38</v>
      </c>
      <c r="AG281" s="227">
        <v>616257.38</v>
      </c>
      <c r="AH281" s="227">
        <v>94000</v>
      </c>
      <c r="AI281" s="227">
        <v>94000</v>
      </c>
      <c r="AJ281" s="227">
        <v>-400411.25</v>
      </c>
      <c r="AK281" s="227"/>
      <c r="AL281" s="227"/>
      <c r="AM281" s="227"/>
      <c r="AN281" s="227"/>
      <c r="AO281" s="227"/>
      <c r="AP281" s="227"/>
      <c r="AQ281" s="227"/>
      <c r="AR281" s="227"/>
      <c r="AS281" s="227"/>
      <c r="AT281" s="227"/>
      <c r="AU281" s="227"/>
      <c r="AV281" s="227"/>
      <c r="AW281" s="227"/>
      <c r="AX281" s="227"/>
      <c r="AY281" s="227"/>
      <c r="AZ281" s="227"/>
      <c r="BA281" s="227"/>
      <c r="BB281" s="227"/>
    </row>
    <row r="282" spans="1:54">
      <c r="A282" s="227" t="s">
        <v>1150</v>
      </c>
      <c r="B282" s="227">
        <v>201223.83</v>
      </c>
      <c r="C282" s="227">
        <v>-813980.61</v>
      </c>
      <c r="D282" s="227">
        <v>-277268.14</v>
      </c>
      <c r="E282" s="227">
        <v>-377856</v>
      </c>
      <c r="F282" s="227">
        <v>-302922.93</v>
      </c>
      <c r="G282" s="227">
        <v>756491.58</v>
      </c>
      <c r="H282" s="227">
        <v>2280556</v>
      </c>
      <c r="I282" s="227">
        <v>1876754</v>
      </c>
      <c r="J282" s="227">
        <v>-29995</v>
      </c>
      <c r="K282" s="227">
        <v>-39857.64</v>
      </c>
      <c r="L282" s="227">
        <v>783972</v>
      </c>
      <c r="M282" s="227">
        <v>-344353</v>
      </c>
      <c r="N282" s="227">
        <v>-173279</v>
      </c>
      <c r="O282" s="227">
        <v>-173279</v>
      </c>
      <c r="P282" s="227">
        <v>-515226.16</v>
      </c>
      <c r="Q282" s="227">
        <v>397942</v>
      </c>
      <c r="R282" s="227">
        <v>272363</v>
      </c>
      <c r="S282" s="227">
        <v>106496</v>
      </c>
      <c r="T282" s="227">
        <v>-75183.02</v>
      </c>
      <c r="U282" s="227">
        <v>245456</v>
      </c>
      <c r="V282" s="227">
        <v>207896</v>
      </c>
      <c r="W282" s="227">
        <v>80391</v>
      </c>
      <c r="X282" s="227">
        <v>-316427.84999999998</v>
      </c>
      <c r="Y282" s="227">
        <v>-305988</v>
      </c>
      <c r="Z282" s="227">
        <v>-291345</v>
      </c>
      <c r="AA282" s="227">
        <v>-352208</v>
      </c>
      <c r="AB282" s="227">
        <v>-750690.38</v>
      </c>
      <c r="AC282" s="227">
        <v>-928006</v>
      </c>
      <c r="AD282" s="227">
        <v>-601194</v>
      </c>
      <c r="AE282" s="227">
        <v>-82502</v>
      </c>
      <c r="AF282" s="227">
        <v>872728.75</v>
      </c>
      <c r="AG282" s="227">
        <v>589684.99</v>
      </c>
      <c r="AH282" s="227">
        <v>-90205</v>
      </c>
      <c r="AI282" s="227">
        <v>27216</v>
      </c>
      <c r="AJ282" s="227">
        <v>-117160.2</v>
      </c>
      <c r="AK282" s="227"/>
      <c r="AL282" s="227"/>
      <c r="AM282" s="227"/>
      <c r="AN282" s="227"/>
      <c r="AO282" s="227"/>
      <c r="AP282" s="227"/>
      <c r="AQ282" s="227"/>
      <c r="AR282" s="227"/>
      <c r="AS282" s="227"/>
      <c r="AT282" s="227"/>
      <c r="AU282" s="227"/>
      <c r="AV282" s="227"/>
      <c r="AW282" s="227"/>
      <c r="AX282" s="227"/>
      <c r="AY282" s="227"/>
      <c r="AZ282" s="227"/>
      <c r="BA282" s="227"/>
      <c r="BB282" s="227"/>
    </row>
    <row r="283" spans="1:54">
      <c r="A283" s="227" t="s">
        <v>1151</v>
      </c>
      <c r="B283" s="227">
        <v>0</v>
      </c>
      <c r="C283" s="227">
        <v>-7135.73</v>
      </c>
      <c r="D283" s="227">
        <v>21931.1</v>
      </c>
      <c r="E283" s="227">
        <v>7911</v>
      </c>
      <c r="F283" s="227">
        <v>12397.5</v>
      </c>
      <c r="G283" s="227">
        <v>-7857.43</v>
      </c>
      <c r="H283" s="227">
        <v>-4130</v>
      </c>
      <c r="I283" s="227">
        <v>-2283</v>
      </c>
      <c r="J283" s="227">
        <v>144</v>
      </c>
      <c r="K283" s="227">
        <v>-1629.29</v>
      </c>
      <c r="L283" s="227">
        <v>-1290</v>
      </c>
      <c r="M283" s="227">
        <v>-629</v>
      </c>
      <c r="N283" s="227">
        <v>-328</v>
      </c>
      <c r="O283" s="227">
        <v>-328</v>
      </c>
      <c r="P283" s="227">
        <v>4600.13</v>
      </c>
      <c r="Q283" s="227">
        <v>3821</v>
      </c>
      <c r="R283" s="227">
        <v>2197</v>
      </c>
      <c r="S283" s="227">
        <v>420</v>
      </c>
      <c r="T283" s="227">
        <v>295.04000000000002</v>
      </c>
      <c r="U283" s="227">
        <v>295</v>
      </c>
      <c r="V283" s="227">
        <v>-466</v>
      </c>
      <c r="W283" s="227">
        <v>124</v>
      </c>
      <c r="X283" s="227">
        <v>13.34</v>
      </c>
      <c r="Y283" s="227">
        <v>38</v>
      </c>
      <c r="Z283" s="227">
        <v>8</v>
      </c>
      <c r="AA283" s="227">
        <v>-1</v>
      </c>
      <c r="AB283" s="227">
        <v>331.11</v>
      </c>
      <c r="AC283" s="227">
        <v>376</v>
      </c>
      <c r="AD283" s="227">
        <v>303</v>
      </c>
      <c r="AE283" s="227">
        <v>270</v>
      </c>
      <c r="AF283" s="227">
        <v>-165.23</v>
      </c>
      <c r="AG283" s="227">
        <v>90.76</v>
      </c>
      <c r="AH283" s="227">
        <v>76</v>
      </c>
      <c r="AI283" s="227">
        <v>139</v>
      </c>
      <c r="AJ283" s="227">
        <v>815.83</v>
      </c>
      <c r="AK283" s="227"/>
      <c r="AL283" s="227"/>
      <c r="AM283" s="227"/>
      <c r="AN283" s="227"/>
      <c r="AO283" s="227"/>
      <c r="AP283" s="227"/>
      <c r="AQ283" s="227"/>
      <c r="AR283" s="227"/>
      <c r="AS283" s="227"/>
      <c r="AT283" s="227"/>
      <c r="AU283" s="227"/>
      <c r="AV283" s="227"/>
      <c r="AW283" s="227"/>
      <c r="AX283" s="227"/>
      <c r="AY283" s="227"/>
      <c r="AZ283" s="227"/>
      <c r="BA283" s="227"/>
      <c r="BB283" s="227"/>
    </row>
    <row r="284" spans="1:54">
      <c r="A284" s="227" t="s">
        <v>1152</v>
      </c>
      <c r="B284" s="227">
        <v>684839.43</v>
      </c>
      <c r="C284" s="227">
        <v>1505955.76</v>
      </c>
      <c r="D284" s="227">
        <v>1505955.76</v>
      </c>
      <c r="E284" s="227">
        <v>1505956</v>
      </c>
      <c r="F284" s="227">
        <v>1505955.76</v>
      </c>
      <c r="G284" s="227">
        <v>757321.62</v>
      </c>
      <c r="H284" s="227">
        <v>757322</v>
      </c>
      <c r="I284" s="227">
        <v>757322</v>
      </c>
      <c r="J284" s="227">
        <v>757322</v>
      </c>
      <c r="K284" s="227">
        <v>798808.55</v>
      </c>
      <c r="L284" s="227">
        <v>798809</v>
      </c>
      <c r="M284" s="227">
        <v>798809</v>
      </c>
      <c r="N284" s="227">
        <v>798809</v>
      </c>
      <c r="O284" s="227">
        <v>798809</v>
      </c>
      <c r="P284" s="227">
        <v>1309434.58</v>
      </c>
      <c r="Q284" s="227">
        <v>112154</v>
      </c>
      <c r="R284" s="227">
        <v>112154</v>
      </c>
      <c r="S284" s="227">
        <v>112154</v>
      </c>
      <c r="T284" s="227">
        <v>187042.31</v>
      </c>
      <c r="U284" s="227">
        <v>187042</v>
      </c>
      <c r="V284" s="227">
        <v>187042</v>
      </c>
      <c r="W284" s="227">
        <v>187042</v>
      </c>
      <c r="X284" s="227">
        <v>503456.83</v>
      </c>
      <c r="Y284" s="227">
        <v>503457</v>
      </c>
      <c r="Z284" s="227">
        <v>503457</v>
      </c>
      <c r="AA284" s="227">
        <v>503457</v>
      </c>
      <c r="AB284" s="227">
        <v>1253816.1000000001</v>
      </c>
      <c r="AC284" s="227">
        <v>1253816</v>
      </c>
      <c r="AD284" s="227">
        <v>1253816</v>
      </c>
      <c r="AE284" s="227">
        <v>1253816</v>
      </c>
      <c r="AF284" s="227">
        <v>381252.57</v>
      </c>
      <c r="AG284" s="227">
        <v>381252.57</v>
      </c>
      <c r="AH284" s="227">
        <v>381253</v>
      </c>
      <c r="AI284" s="227">
        <v>381253</v>
      </c>
      <c r="AJ284" s="227">
        <v>497596.94</v>
      </c>
      <c r="AK284" s="227"/>
      <c r="AL284" s="227"/>
      <c r="AM284" s="227"/>
      <c r="AN284" s="227"/>
      <c r="AO284" s="227"/>
      <c r="AP284" s="227"/>
      <c r="AQ284" s="227"/>
      <c r="AR284" s="227"/>
      <c r="AS284" s="227"/>
      <c r="AT284" s="227"/>
      <c r="AU284" s="227"/>
      <c r="AV284" s="227"/>
      <c r="AW284" s="227"/>
      <c r="AX284" s="227"/>
      <c r="AY284" s="227"/>
      <c r="AZ284" s="227"/>
      <c r="BA284" s="227"/>
      <c r="BB284" s="227"/>
    </row>
    <row r="285" spans="1:54">
      <c r="A285" s="227" t="s">
        <v>1153</v>
      </c>
      <c r="B285" s="227">
        <v>886063.27</v>
      </c>
      <c r="C285" s="227">
        <v>684839.43</v>
      </c>
      <c r="D285" s="227">
        <v>1250618.72</v>
      </c>
      <c r="E285" s="227">
        <v>1136011</v>
      </c>
      <c r="F285" s="227">
        <v>1215430.33</v>
      </c>
      <c r="G285" s="227">
        <v>1505955.76</v>
      </c>
      <c r="H285" s="227">
        <v>3033748</v>
      </c>
      <c r="I285" s="227">
        <v>2631793</v>
      </c>
      <c r="J285" s="227">
        <v>727471</v>
      </c>
      <c r="K285" s="227">
        <v>757321.62</v>
      </c>
      <c r="L285" s="227">
        <v>1581491</v>
      </c>
      <c r="M285" s="227">
        <v>453827</v>
      </c>
      <c r="N285" s="227">
        <v>625202</v>
      </c>
      <c r="O285" s="227">
        <v>625202</v>
      </c>
      <c r="P285" s="227">
        <v>798808.55</v>
      </c>
      <c r="Q285" s="227">
        <v>513917</v>
      </c>
      <c r="R285" s="227">
        <v>386714</v>
      </c>
      <c r="S285" s="227">
        <v>219070</v>
      </c>
      <c r="T285" s="227">
        <v>112154.33</v>
      </c>
      <c r="U285" s="227">
        <v>432793</v>
      </c>
      <c r="V285" s="227">
        <v>394472</v>
      </c>
      <c r="W285" s="227">
        <v>267557</v>
      </c>
      <c r="X285" s="227">
        <v>187042.31</v>
      </c>
      <c r="Y285" s="227">
        <v>197507</v>
      </c>
      <c r="Z285" s="227">
        <v>212120</v>
      </c>
      <c r="AA285" s="227">
        <v>151248</v>
      </c>
      <c r="AB285" s="227">
        <v>503456.83</v>
      </c>
      <c r="AC285" s="227">
        <v>326186</v>
      </c>
      <c r="AD285" s="227">
        <v>652925</v>
      </c>
      <c r="AE285" s="227">
        <v>1171584</v>
      </c>
      <c r="AF285" s="227">
        <v>1253816.1000000001</v>
      </c>
      <c r="AG285" s="227">
        <v>971028.32</v>
      </c>
      <c r="AH285" s="227">
        <v>291124</v>
      </c>
      <c r="AI285" s="227">
        <v>408608</v>
      </c>
      <c r="AJ285" s="227">
        <v>381252.57</v>
      </c>
      <c r="AK285" s="227"/>
      <c r="AL285" s="227"/>
      <c r="AM285" s="227"/>
      <c r="AN285" s="227"/>
      <c r="AO285" s="227"/>
      <c r="AP285" s="227"/>
      <c r="AQ285" s="227"/>
      <c r="AR285" s="227"/>
      <c r="AS285" s="227"/>
      <c r="AT285" s="227"/>
      <c r="AU285" s="227"/>
      <c r="AV285" s="227"/>
      <c r="AW285" s="227"/>
      <c r="AX285" s="227"/>
      <c r="AY285" s="227"/>
      <c r="AZ285" s="227"/>
      <c r="BA285" s="227"/>
      <c r="BB285" s="227"/>
    </row>
    <row r="286" spans="1:54">
      <c r="A286" s="227"/>
      <c r="B286" s="227"/>
      <c r="C286" s="227"/>
      <c r="D286" s="227"/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227"/>
      <c r="Z286" s="227"/>
      <c r="AA286" s="227"/>
      <c r="AB286" s="227"/>
      <c r="AC286" s="227"/>
      <c r="AD286" s="227"/>
      <c r="AE286" s="227"/>
      <c r="AF286" s="227"/>
      <c r="AG286" s="227"/>
      <c r="AH286" s="227"/>
      <c r="AI286" s="227"/>
      <c r="AJ286" s="227"/>
      <c r="AK286" s="227"/>
      <c r="AL286" s="227"/>
      <c r="AM286" s="227"/>
      <c r="AN286" s="227"/>
      <c r="AO286" s="227"/>
      <c r="AP286" s="227"/>
      <c r="AQ286" s="227"/>
      <c r="AR286" s="227"/>
      <c r="AS286" s="227"/>
      <c r="AT286" s="227"/>
      <c r="AU286" s="227"/>
      <c r="AV286" s="227"/>
      <c r="AW286" s="227"/>
      <c r="AX286" s="227"/>
      <c r="AY286" s="227"/>
      <c r="AZ286" s="227"/>
      <c r="BA286" s="227"/>
      <c r="BB286" s="227"/>
    </row>
    <row r="287" spans="1:54">
      <c r="A287" s="227"/>
      <c r="B287" s="227"/>
      <c r="C287" s="227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  <c r="AA287" s="227"/>
      <c r="AB287" s="227"/>
      <c r="AC287" s="227"/>
      <c r="AD287" s="227"/>
      <c r="AE287" s="227"/>
      <c r="AF287" s="227"/>
      <c r="AG287" s="227"/>
      <c r="AH287" s="227"/>
      <c r="AI287" s="227"/>
      <c r="AJ287" s="227"/>
      <c r="AK287" s="227"/>
      <c r="AL287" s="227"/>
      <c r="AM287" s="227"/>
      <c r="AN287" s="227"/>
      <c r="AO287" s="227"/>
      <c r="AP287" s="227"/>
      <c r="AQ287" s="227"/>
      <c r="AR287" s="227"/>
      <c r="AS287" s="227"/>
      <c r="AT287" s="227"/>
      <c r="AU287" s="227"/>
      <c r="AV287" s="227"/>
      <c r="AW287" s="227"/>
      <c r="AX287" s="227"/>
      <c r="AY287" s="227"/>
      <c r="AZ287" s="227"/>
      <c r="BA287" s="227"/>
      <c r="BB287" s="227"/>
    </row>
    <row r="288" spans="1:54">
      <c r="A288" s="227"/>
      <c r="B288" s="227"/>
      <c r="C288" s="227"/>
      <c r="D288" s="227"/>
      <c r="E288" s="227"/>
      <c r="F288" s="227"/>
      <c r="G288" s="227"/>
      <c r="H288" s="227"/>
      <c r="I288" s="227"/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227"/>
      <c r="U288" s="227"/>
      <c r="V288" s="227"/>
      <c r="W288" s="227"/>
      <c r="X288" s="227"/>
      <c r="Y288" s="227"/>
      <c r="Z288" s="227"/>
      <c r="AA288" s="227"/>
      <c r="AB288" s="227"/>
      <c r="AC288" s="227"/>
      <c r="AD288" s="227"/>
      <c r="AE288" s="227"/>
      <c r="AF288" s="227"/>
      <c r="AG288" s="227"/>
      <c r="AH288" s="227"/>
      <c r="AI288" s="227"/>
      <c r="AJ288" s="227"/>
      <c r="AK288" s="227"/>
      <c r="AL288" s="227"/>
      <c r="AM288" s="227"/>
      <c r="AN288" s="227"/>
      <c r="AO288" s="227"/>
      <c r="AP288" s="227"/>
      <c r="AQ288" s="227"/>
      <c r="AR288" s="227"/>
      <c r="AS288" s="227"/>
      <c r="AT288" s="227"/>
      <c r="AU288" s="227"/>
      <c r="AV288" s="227"/>
      <c r="AW288" s="227"/>
      <c r="AX288" s="227"/>
      <c r="AY288" s="227"/>
      <c r="AZ288" s="227"/>
      <c r="BA288" s="227"/>
      <c r="BB288" s="227"/>
    </row>
    <row r="289" spans="1:54">
      <c r="A289" s="227"/>
      <c r="B289" s="227"/>
      <c r="C289" s="227"/>
      <c r="D289" s="227"/>
      <c r="E289" s="227"/>
      <c r="F289" s="227"/>
      <c r="G289" s="227"/>
      <c r="H289" s="227"/>
      <c r="I289" s="227"/>
      <c r="J289" s="227"/>
      <c r="K289" s="227"/>
      <c r="L289" s="227"/>
      <c r="M289" s="227"/>
      <c r="N289" s="227"/>
      <c r="O289" s="227"/>
      <c r="P289" s="227"/>
      <c r="Q289" s="227"/>
      <c r="R289" s="227"/>
      <c r="S289" s="227"/>
      <c r="T289" s="227"/>
      <c r="U289" s="227"/>
      <c r="V289" s="227"/>
      <c r="W289" s="227"/>
      <c r="X289" s="227"/>
      <c r="Y289" s="227"/>
      <c r="Z289" s="227"/>
      <c r="AA289" s="227"/>
      <c r="AB289" s="227"/>
      <c r="AC289" s="227"/>
      <c r="AD289" s="227"/>
      <c r="AE289" s="227"/>
      <c r="AF289" s="227"/>
      <c r="AG289" s="227"/>
      <c r="AH289" s="227"/>
      <c r="AI289" s="227"/>
      <c r="AJ289" s="227"/>
      <c r="AK289" s="227"/>
      <c r="AL289" s="227"/>
      <c r="AM289" s="227"/>
      <c r="AN289" s="227"/>
      <c r="AO289" s="227"/>
      <c r="AP289" s="227"/>
      <c r="AQ289" s="227"/>
      <c r="AR289" s="227"/>
      <c r="AS289" s="227"/>
      <c r="AT289" s="227"/>
      <c r="AU289" s="227"/>
      <c r="AV289" s="227"/>
      <c r="AW289" s="227"/>
      <c r="AX289" s="227"/>
      <c r="AY289" s="227"/>
      <c r="AZ289" s="227"/>
      <c r="BA289" s="227"/>
      <c r="BB289" s="227"/>
    </row>
    <row r="290" spans="1:54">
      <c r="A290" s="227"/>
      <c r="B290" s="227"/>
      <c r="C290" s="227"/>
      <c r="D290" s="227"/>
      <c r="E290" s="227"/>
      <c r="F290" s="227"/>
      <c r="G290" s="227"/>
      <c r="H290" s="227"/>
      <c r="I290" s="227"/>
      <c r="J290" s="227"/>
      <c r="K290" s="227"/>
      <c r="L290" s="227"/>
      <c r="M290" s="227"/>
      <c r="N290" s="227"/>
      <c r="O290" s="227"/>
      <c r="P290" s="227"/>
      <c r="Q290" s="227"/>
      <c r="R290" s="227"/>
      <c r="S290" s="227"/>
      <c r="T290" s="227"/>
      <c r="U290" s="227"/>
      <c r="V290" s="227"/>
      <c r="W290" s="227"/>
      <c r="X290" s="227"/>
      <c r="Y290" s="227"/>
      <c r="Z290" s="227"/>
      <c r="AA290" s="227"/>
      <c r="AB290" s="227"/>
      <c r="AC290" s="227"/>
      <c r="AD290" s="227"/>
      <c r="AE290" s="227"/>
      <c r="AF290" s="227"/>
      <c r="AG290" s="227"/>
      <c r="AH290" s="227"/>
      <c r="AI290" s="227"/>
      <c r="AJ290" s="227"/>
      <c r="AK290" s="227"/>
      <c r="AL290" s="227"/>
      <c r="AM290" s="227"/>
      <c r="AN290" s="227"/>
      <c r="AO290" s="227"/>
      <c r="AP290" s="227"/>
      <c r="AQ290" s="227"/>
      <c r="AR290" s="227"/>
      <c r="AS290" s="227"/>
      <c r="AT290" s="227"/>
      <c r="AU290" s="227"/>
      <c r="AV290" s="227"/>
      <c r="AW290" s="227"/>
      <c r="AX290" s="227"/>
      <c r="AY290" s="227"/>
      <c r="AZ290" s="227"/>
      <c r="BA290" s="227"/>
      <c r="BB290" s="227"/>
    </row>
    <row r="291" spans="1:54">
      <c r="A291" s="227"/>
      <c r="B291" s="227"/>
      <c r="C291" s="227"/>
      <c r="D291" s="227"/>
      <c r="E291" s="227"/>
      <c r="F291" s="227"/>
      <c r="G291" s="227"/>
      <c r="H291" s="227"/>
      <c r="I291" s="227"/>
      <c r="J291" s="227"/>
      <c r="K291" s="227"/>
      <c r="L291" s="227"/>
      <c r="M291" s="227"/>
      <c r="N291" s="227"/>
      <c r="O291" s="227"/>
      <c r="P291" s="227"/>
      <c r="Q291" s="227"/>
      <c r="R291" s="227"/>
      <c r="S291" s="227"/>
      <c r="T291" s="227"/>
      <c r="U291" s="227"/>
      <c r="V291" s="227"/>
      <c r="W291" s="227"/>
      <c r="X291" s="227"/>
      <c r="Y291" s="227"/>
      <c r="Z291" s="227"/>
      <c r="AA291" s="227"/>
      <c r="AB291" s="227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7"/>
      <c r="BA291" s="227"/>
      <c r="BB291" s="227"/>
    </row>
    <row r="292" spans="1:54">
      <c r="A292" s="227"/>
      <c r="B292" s="227"/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  <c r="P292" s="227"/>
      <c r="Q292" s="227"/>
      <c r="R292" s="227"/>
      <c r="S292" s="227"/>
      <c r="T292" s="227"/>
      <c r="U292" s="227"/>
      <c r="V292" s="227"/>
      <c r="W292" s="227"/>
      <c r="X292" s="227"/>
      <c r="Y292" s="227"/>
      <c r="Z292" s="227"/>
      <c r="AA292" s="227"/>
      <c r="AB292" s="227"/>
      <c r="AC292" s="227"/>
      <c r="AD292" s="227"/>
      <c r="AE292" s="227"/>
      <c r="AF292" s="227"/>
      <c r="AG292" s="227"/>
      <c r="AH292" s="227"/>
      <c r="AI292" s="227"/>
      <c r="AJ292" s="227"/>
      <c r="AK292" s="227"/>
      <c r="AL292" s="227"/>
      <c r="AM292" s="227"/>
      <c r="AN292" s="227"/>
      <c r="AO292" s="227"/>
      <c r="AP292" s="227"/>
      <c r="AQ292" s="227"/>
      <c r="AR292" s="227"/>
      <c r="AS292" s="227"/>
      <c r="AT292" s="227"/>
      <c r="AU292" s="227"/>
      <c r="AV292" s="227"/>
      <c r="AW292" s="227"/>
      <c r="AX292" s="227"/>
      <c r="AY292" s="227"/>
      <c r="AZ292" s="227"/>
      <c r="BA292" s="227"/>
      <c r="BB292" s="227"/>
    </row>
    <row r="293" spans="1:5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</row>
    <row r="294" spans="1:54">
      <c r="BA294" s="163"/>
    </row>
    <row r="295" spans="1:54">
      <c r="BA295" s="163"/>
    </row>
    <row r="298" spans="1:54">
      <c r="BA298" s="163"/>
    </row>
    <row r="299" spans="1:54">
      <c r="BA299" s="163"/>
    </row>
    <row r="300" spans="1:54">
      <c r="BA300" s="163"/>
    </row>
    <row r="301" spans="1:54">
      <c r="BA301" s="163"/>
    </row>
    <row r="302" spans="1:54">
      <c r="BA302" s="163"/>
    </row>
    <row r="303" spans="1:54">
      <c r="BA303" s="163"/>
    </row>
    <row r="304" spans="1:54">
      <c r="BA304" s="163"/>
    </row>
    <row r="305" spans="2:53">
      <c r="BA305" s="163"/>
    </row>
    <row r="306" spans="2:53">
      <c r="BA306" s="163"/>
    </row>
    <row r="307" spans="2:53">
      <c r="BA307" s="163"/>
    </row>
    <row r="308" spans="2:53">
      <c r="BA308" s="163"/>
    </row>
    <row r="309" spans="2:53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</row>
    <row r="310" spans="2:53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</row>
    <row r="311" spans="2:53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</row>
    <row r="312" spans="2:53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</row>
    <row r="313" spans="2:53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</row>
    <row r="314" spans="2:53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</row>
    <row r="315" spans="2:53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  <c r="BA315" s="163"/>
    </row>
    <row r="316" spans="2:53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</row>
    <row r="317" spans="2:53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</row>
    <row r="318" spans="2:53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</row>
    <row r="319" spans="2:53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</row>
    <row r="324" spans="1:17" s="166" customFormat="1">
      <c r="B324" s="8">
        <v>2008</v>
      </c>
      <c r="C324" s="8">
        <v>2009</v>
      </c>
      <c r="D324" s="8">
        <v>2010</v>
      </c>
      <c r="E324" s="8">
        <v>2011</v>
      </c>
      <c r="F324" s="8">
        <v>2012</v>
      </c>
      <c r="G324" s="8">
        <v>2013</v>
      </c>
      <c r="H324" s="8">
        <v>2014</v>
      </c>
      <c r="I324" s="8">
        <v>2015</v>
      </c>
      <c r="J324" s="8">
        <v>2016</v>
      </c>
      <c r="K324" s="8">
        <v>2017</v>
      </c>
      <c r="L324" s="8">
        <v>2018</v>
      </c>
      <c r="M324" s="8">
        <v>2019</v>
      </c>
      <c r="N324" s="8">
        <v>2020</v>
      </c>
      <c r="O324" s="8">
        <v>2021</v>
      </c>
      <c r="P324" s="7"/>
      <c r="Q324" s="8"/>
    </row>
    <row r="325" spans="1:17">
      <c r="A325" s="167"/>
      <c r="B325" s="258" t="s">
        <v>45</v>
      </c>
      <c r="C325" s="259"/>
      <c r="D325" s="259"/>
      <c r="E325" s="259"/>
      <c r="F325" s="259"/>
      <c r="G325" s="259"/>
      <c r="H325" s="259"/>
      <c r="I325" s="259"/>
      <c r="J325" s="259"/>
      <c r="K325" s="259"/>
      <c r="L325" s="259"/>
      <c r="M325" s="259"/>
      <c r="N325" s="260"/>
      <c r="O325" s="304"/>
      <c r="P325" s="9"/>
      <c r="Q325" s="3"/>
    </row>
    <row r="326" spans="1:17">
      <c r="B326" s="282" t="s">
        <v>942</v>
      </c>
      <c r="C326" s="283"/>
      <c r="D326" s="283"/>
      <c r="E326" s="283"/>
      <c r="F326" s="283"/>
      <c r="G326" s="283"/>
      <c r="H326" s="283"/>
      <c r="I326" s="283"/>
      <c r="J326" s="283"/>
      <c r="K326" s="283"/>
      <c r="L326" s="283"/>
      <c r="M326" s="283"/>
      <c r="N326" s="284"/>
      <c r="O326" s="305"/>
      <c r="P326" s="9"/>
      <c r="Q326" s="3"/>
    </row>
    <row r="327" spans="1:17">
      <c r="B327" s="10" t="str">
        <f>IFERROR(VLOOKUP($B$326,$4:$126,MATCH($Q327&amp;"/"&amp;B$324,$2:$2,0),FALSE),"")</f>
        <v/>
      </c>
      <c r="C327" s="10" t="str">
        <f>IFERROR(VLOOKUP($B$326,$4:$126,MATCH($Q327&amp;"/"&amp;C$324,$2:$2,0),FALSE),"")</f>
        <v/>
      </c>
      <c r="D327" s="10" t="str">
        <f>IFERROR(VLOOKUP($B$326,$4:$126,MATCH($Q327&amp;"/"&amp;D$324,$2:$2,0),FALSE),"")</f>
        <v/>
      </c>
      <c r="E327" s="10" t="str">
        <f>IFERROR(VLOOKUP($B$326,$4:$126,MATCH($Q327&amp;"/"&amp;E$324,$2:$2,0),FALSE),"")</f>
        <v/>
      </c>
      <c r="F327" s="10" t="str">
        <f>IFERROR(VLOOKUP($B$326,$4:$126,MATCH($Q327&amp;"/"&amp;F$324,$2:$2,0),FALSE),"")</f>
        <v/>
      </c>
      <c r="G327" s="10">
        <f>IFERROR(VLOOKUP($B$326,$4:$126,MATCH($Q327&amp;"/"&amp;G$324,$2:$2,0),FALSE),"")</f>
        <v>408608</v>
      </c>
      <c r="H327" s="10">
        <f>IFERROR(VLOOKUP($B$326,$4:$126,MATCH($Q327&amp;"/"&amp;H$324,$2:$2,0),FALSE),"")</f>
        <v>1171584</v>
      </c>
      <c r="I327" s="10">
        <f>IFERROR(VLOOKUP($B$326,$4:$126,MATCH($Q327&amp;"/"&amp;I$324,$2:$2,0),FALSE),"")</f>
        <v>151248</v>
      </c>
      <c r="J327" s="10">
        <f>IFERROR(VLOOKUP($B$326,$4:$126,MATCH($Q327&amp;"/"&amp;J$324,$2:$2,0),FALSE),"")</f>
        <v>267557</v>
      </c>
      <c r="K327" s="10">
        <f>IFERROR(VLOOKUP($B$326,$4:$126,MATCH($Q327&amp;"/"&amp;K$324,$2:$2,0),FALSE),"")</f>
        <v>219070</v>
      </c>
      <c r="L327" s="10">
        <f>IFERROR(VLOOKUP($B$326,$4:$126,MATCH($Q327&amp;"/"&amp;L$324,$2:$2,0),FALSE),"")</f>
        <v>625202</v>
      </c>
      <c r="M327" s="10">
        <f>IFERROR(VLOOKUP($B$326,$4:$126,MATCH($Q327&amp;"/"&amp;M$324,$2:$2,0),FALSE),"")</f>
        <v>1187585</v>
      </c>
      <c r="N327" s="11">
        <f>IFERROR(VLOOKUP($B$326,$4:$126,MATCH($Q327&amp;"/"&amp;N$324,$2:$2,0),FALSE),"")</f>
        <v>1215429.29</v>
      </c>
      <c r="O327" s="11">
        <f>IFERROR(VLOOKUP($B$326,$4:$126,MATCH($Q327&amp;"/"&amp;O$324,$2:$2,0),FALSE),"")</f>
        <v>886063.27</v>
      </c>
      <c r="P327" s="9"/>
      <c r="Q327" s="12" t="s">
        <v>46</v>
      </c>
    </row>
    <row r="328" spans="1:17">
      <c r="B328" s="10" t="str">
        <f>IFERROR(VLOOKUP($B$326,$4:$126,MATCH($Q328&amp;"/"&amp;B$324,$2:$2,0),FALSE),"")</f>
        <v/>
      </c>
      <c r="C328" s="10" t="str">
        <f>IFERROR(VLOOKUP($B$326,$4:$126,MATCH($Q328&amp;"/"&amp;C$324,$2:$2,0),FALSE),"")</f>
        <v/>
      </c>
      <c r="D328" s="10" t="str">
        <f>IFERROR(VLOOKUP($B$326,$4:$126,MATCH($Q328&amp;"/"&amp;D$324,$2:$2,0),FALSE),"")</f>
        <v/>
      </c>
      <c r="E328" s="10" t="str">
        <f>IFERROR(VLOOKUP($B$326,$4:$126,MATCH($Q328&amp;"/"&amp;E$324,$2:$2,0),FALSE),"")</f>
        <v/>
      </c>
      <c r="F328" s="10" t="str">
        <f>IFERROR(VLOOKUP($B$326,$4:$126,MATCH($Q328&amp;"/"&amp;F$324,$2:$2,0),FALSE),"")</f>
        <v/>
      </c>
      <c r="G328" s="10">
        <f>IFERROR(VLOOKUP($B$326,$4:$126,MATCH($Q328&amp;"/"&amp;G$324,$2:$2,0),FALSE),"")</f>
        <v>291124</v>
      </c>
      <c r="H328" s="10">
        <f>IFERROR(VLOOKUP($B$326,$4:$126,MATCH($Q328&amp;"/"&amp;H$324,$2:$2,0),FALSE),"")</f>
        <v>652925</v>
      </c>
      <c r="I328" s="10">
        <f>IFERROR(VLOOKUP($B$326,$4:$126,MATCH($Q328&amp;"/"&amp;I$324,$2:$2,0),FALSE),"")</f>
        <v>212120</v>
      </c>
      <c r="J328" s="10">
        <f>IFERROR(VLOOKUP($B$326,$4:$126,MATCH($Q328&amp;"/"&amp;J$324,$2:$2,0),FALSE),"")</f>
        <v>394472</v>
      </c>
      <c r="K328" s="10">
        <f>IFERROR(VLOOKUP($B$326,$4:$126,MATCH($Q328&amp;"/"&amp;K$324,$2:$2,0),FALSE),"")</f>
        <v>386714</v>
      </c>
      <c r="L328" s="10">
        <f>IFERROR(VLOOKUP($B$326,$4:$126,MATCH($Q328&amp;"/"&amp;L$324,$2:$2,0),FALSE),"")</f>
        <v>853721</v>
      </c>
      <c r="M328" s="10">
        <f>IFERROR(VLOOKUP($B$326,$4:$126,MATCH($Q328&amp;"/"&amp;M$324,$2:$2,0),FALSE),"")</f>
        <v>3109972</v>
      </c>
      <c r="N328" s="11">
        <f>IFERROR(VLOOKUP($B$326,$4:$126,MATCH($Q328&amp;"/"&amp;N$324,$2:$2,0),FALSE),"")</f>
        <v>1136011</v>
      </c>
      <c r="O328" s="11" t="str">
        <f>IFERROR(VLOOKUP($B$326,$4:$126,MATCH($Q328&amp;"/"&amp;O$324,$2:$2,0),FALSE),"")</f>
        <v/>
      </c>
      <c r="P328" s="9"/>
      <c r="Q328" s="12" t="s">
        <v>47</v>
      </c>
    </row>
    <row r="329" spans="1:17">
      <c r="B329" s="10" t="str">
        <f>IFERROR(VLOOKUP($B$326,$4:$126,MATCH($Q329&amp;"/"&amp;B$324,$2:$2,0),FALSE),"")</f>
        <v/>
      </c>
      <c r="C329" s="10" t="str">
        <f>IFERROR(VLOOKUP($B$326,$4:$126,MATCH($Q329&amp;"/"&amp;C$324,$2:$2,0),FALSE),"")</f>
        <v/>
      </c>
      <c r="D329" s="10" t="str">
        <f>IFERROR(VLOOKUP($B$326,$4:$126,MATCH($Q329&amp;"/"&amp;D$324,$2:$2,0),FALSE),"")</f>
        <v/>
      </c>
      <c r="E329" s="10" t="str">
        <f>IFERROR(VLOOKUP($B$326,$4:$126,MATCH($Q329&amp;"/"&amp;E$324,$2:$2,0),FALSE),"")</f>
        <v/>
      </c>
      <c r="F329" s="10" t="str">
        <f>IFERROR(VLOOKUP($B$326,$4:$126,MATCH($Q329&amp;"/"&amp;F$324,$2:$2,0),FALSE),"")</f>
        <v/>
      </c>
      <c r="G329" s="10">
        <f>IFERROR(VLOOKUP($B$326,$4:$126,MATCH($Q329&amp;"/"&amp;G$324,$2:$2,0),FALSE),"")</f>
        <v>971028.32</v>
      </c>
      <c r="H329" s="10">
        <f>IFERROR(VLOOKUP($B$326,$4:$126,MATCH($Q329&amp;"/"&amp;H$324,$2:$2,0),FALSE),"")</f>
        <v>326186</v>
      </c>
      <c r="I329" s="10">
        <f>IFERROR(VLOOKUP($B$326,$4:$126,MATCH($Q329&amp;"/"&amp;I$324,$2:$2,0),FALSE),"")</f>
        <v>197507</v>
      </c>
      <c r="J329" s="10">
        <f>IFERROR(VLOOKUP($B$326,$4:$126,MATCH($Q329&amp;"/"&amp;J$324,$2:$2,0),FALSE),"")</f>
        <v>432793</v>
      </c>
      <c r="K329" s="10">
        <f>IFERROR(VLOOKUP($B$326,$4:$126,MATCH($Q329&amp;"/"&amp;K$324,$2:$2,0),FALSE),"")</f>
        <v>513917</v>
      </c>
      <c r="L329" s="10">
        <f>IFERROR(VLOOKUP($B$326,$4:$126,MATCH($Q329&amp;"/"&amp;L$324,$2:$2,0),FALSE),"")</f>
        <v>1581491</v>
      </c>
      <c r="M329" s="10">
        <f>IFERROR(VLOOKUP($B$326,$4:$126,MATCH($Q329&amp;"/"&amp;M$324,$2:$2,0),FALSE),"")</f>
        <v>3522482</v>
      </c>
      <c r="N329" s="11">
        <f>IFERROR(VLOOKUP($B$326,$4:$126,MATCH($Q329&amp;"/"&amp;N$324,$2:$2,0),FALSE),"")</f>
        <v>1250619.1499999999</v>
      </c>
      <c r="O329" s="11" t="str">
        <f>IFERROR(VLOOKUP($B$326,$4:$126,MATCH($Q329&amp;"/"&amp;O$324,$2:$2,0),FALSE),"")</f>
        <v/>
      </c>
      <c r="P329" s="9"/>
      <c r="Q329" s="12" t="s">
        <v>48</v>
      </c>
    </row>
    <row r="330" spans="1:17">
      <c r="B330" s="10" t="str">
        <f>IFERROR(VLOOKUP($B$326,$4:$126,MATCH($Q330&amp;"/"&amp;B$324,$2:$2,0),FALSE),"")</f>
        <v/>
      </c>
      <c r="C330" s="10" t="str">
        <f>IFERROR(VLOOKUP($B$326,$4:$126,MATCH($Q330&amp;"/"&amp;C$324,$2:$2,0),FALSE),"")</f>
        <v/>
      </c>
      <c r="D330" s="10" t="str">
        <f>IFERROR(VLOOKUP($B$326,$4:$126,MATCH($Q330&amp;"/"&amp;D$324,$2:$2,0),FALSE),"")</f>
        <v/>
      </c>
      <c r="E330" s="10" t="str">
        <f>IFERROR(VLOOKUP($B$326,$4:$126,MATCH($Q330&amp;"/"&amp;E$324,$2:$2,0),FALSE),"")</f>
        <v/>
      </c>
      <c r="F330" s="10">
        <f>IFERROR(VLOOKUP($B$326,$4:$126,MATCH($Q330&amp;"/"&amp;F$324,$2:$2,0),FALSE),"")</f>
        <v>381252.57</v>
      </c>
      <c r="G330" s="10">
        <f>IFERROR(VLOOKUP($B$326,$4:$126,MATCH($Q330&amp;"/"&amp;G$324,$2:$2,0),FALSE),"")</f>
        <v>1253816.1000000001</v>
      </c>
      <c r="H330" s="10">
        <f>IFERROR(VLOOKUP($B$326,$4:$126,MATCH($Q330&amp;"/"&amp;H$324,$2:$2,0),FALSE),"")</f>
        <v>503456.83</v>
      </c>
      <c r="I330" s="10">
        <f>IFERROR(VLOOKUP($B$326,$4:$126,MATCH($Q330&amp;"/"&amp;I$324,$2:$2,0),FALSE),"")</f>
        <v>187042.31</v>
      </c>
      <c r="J330" s="10">
        <f>IFERROR(VLOOKUP($B$326,$4:$126,MATCH($Q330&amp;"/"&amp;J$324,$2:$2,0),FALSE),"")</f>
        <v>112154.33</v>
      </c>
      <c r="K330" s="10">
        <f>IFERROR(VLOOKUP($B$326,$4:$126,MATCH($Q330&amp;"/"&amp;K$324,$2:$2,0),FALSE),"")</f>
        <v>798808.55</v>
      </c>
      <c r="L330" s="10">
        <f>IFERROR(VLOOKUP($B$326,$4:$126,MATCH($Q330&amp;"/"&amp;L$324,$2:$2,0),FALSE),"")</f>
        <v>757321.62</v>
      </c>
      <c r="M330" s="10">
        <f>IFERROR(VLOOKUP($B$326,$4:$126,MATCH($Q330&amp;"/"&amp;M$324,$2:$2,0),FALSE),"")</f>
        <v>2007529.75</v>
      </c>
      <c r="N330" s="11">
        <f>IFERROR(VLOOKUP($B$326,$4:$126,MATCH($Q330&amp;"/"&amp;N$324,$2:$2,0),FALSE),IFERROR(VLOOKUP($B$326,$4:$126,MATCH($Q329&amp;"/"&amp;N$324,$2:$2,0),FALSE),IFERROR(VLOOKUP($B$326,$4:$126,MATCH($Q328&amp;"/"&amp;N$324,$2:$2,0),FALSE),IFERROR(VLOOKUP($B$326,$4:$126,MATCH($Q327&amp;"/"&amp;N$324,$2:$2,0),FALSE),""))))</f>
        <v>684839.43</v>
      </c>
      <c r="O330" s="11">
        <f>IFERROR(VLOOKUP($B$326,$4:$126,MATCH($Q330&amp;"/"&amp;O$324,$2:$2,0),FALSE),IFERROR(VLOOKUP($B$326,$4:$126,MATCH($Q329&amp;"/"&amp;O$324,$2:$2,0),FALSE),IFERROR(VLOOKUP($B$326,$4:$126,MATCH($Q328&amp;"/"&amp;O$324,$2:$2,0),FALSE),IFERROR(VLOOKUP($B$326,$4:$126,MATCH($Q327&amp;"/"&amp;O$324,$2:$2,0),FALSE),""))))</f>
        <v>886063.27</v>
      </c>
      <c r="P330" s="9"/>
      <c r="Q330" s="12" t="s">
        <v>49</v>
      </c>
    </row>
    <row r="331" spans="1:17">
      <c r="B331" s="13" t="e">
        <f t="shared" ref="B331:N331" si="8">+B330/B$378</f>
        <v>#VALUE!</v>
      </c>
      <c r="C331" s="13" t="e">
        <f t="shared" si="8"/>
        <v>#VALUE!</v>
      </c>
      <c r="D331" s="13" t="e">
        <f t="shared" si="8"/>
        <v>#VALUE!</v>
      </c>
      <c r="E331" s="13" t="e">
        <f t="shared" si="8"/>
        <v>#VALUE!</v>
      </c>
      <c r="F331" s="13">
        <f t="shared" si="8"/>
        <v>0.29017031158586265</v>
      </c>
      <c r="G331" s="13">
        <f t="shared" si="8"/>
        <v>0.48729696703002251</v>
      </c>
      <c r="H331" s="13">
        <f t="shared" si="8"/>
        <v>0.18368631926247109</v>
      </c>
      <c r="I331" s="13">
        <f t="shared" si="8"/>
        <v>5.6913130940742448E-2</v>
      </c>
      <c r="J331" s="13">
        <f t="shared" si="8"/>
        <v>3.6186409204986988E-2</v>
      </c>
      <c r="K331" s="13">
        <f t="shared" si="8"/>
        <v>0.10003884378561102</v>
      </c>
      <c r="L331" s="13">
        <f t="shared" si="8"/>
        <v>7.8752193975776597E-2</v>
      </c>
      <c r="M331" s="13">
        <f t="shared" si="8"/>
        <v>8.8486606902682771E-2</v>
      </c>
      <c r="N331" s="13">
        <f t="shared" si="8"/>
        <v>4.010315650237644E-2</v>
      </c>
      <c r="O331" s="13">
        <f t="shared" ref="O331" si="9">+O330/O$378</f>
        <v>4.5626794128500334E-2</v>
      </c>
      <c r="P331" s="9">
        <f>RATE(N$324-G$324,,-G331,N331)</f>
        <v>-0.30006940368353768</v>
      </c>
      <c r="Q331" s="14" t="s">
        <v>50</v>
      </c>
    </row>
    <row r="332" spans="1:17">
      <c r="B332" s="279" t="s">
        <v>943</v>
      </c>
      <c r="C332" s="280"/>
      <c r="D332" s="280"/>
      <c r="E332" s="280"/>
      <c r="F332" s="280"/>
      <c r="G332" s="280"/>
      <c r="H332" s="280"/>
      <c r="I332" s="280"/>
      <c r="J332" s="280"/>
      <c r="K332" s="280"/>
      <c r="L332" s="280"/>
      <c r="M332" s="280"/>
      <c r="N332" s="281"/>
      <c r="O332" s="305"/>
      <c r="P332" s="9"/>
      <c r="Q332" s="3"/>
    </row>
    <row r="333" spans="1:17">
      <c r="B333" s="11" t="str">
        <f>IFERROR(VLOOKUP($B$332,$4:$126,MATCH($Q333&amp;"/"&amp;B$324,$2:$2,0),FALSE),IFERROR(VLOOKUP($B$332,$4:$126,MATCH($Q332&amp;"/"&amp;B$324,$2:$2,0),FALSE),IFERROR(VLOOKUP($B$332,$4:$126,MATCH($Q331&amp;"/"&amp;B$324,$2:$2,0),FALSE),IFERROR(VLOOKUP($B$332,$4:$126,MATCH($Q330&amp;"/"&amp;B$324,$2:$2,0),FALSE),"0"))))</f>
        <v>0</v>
      </c>
      <c r="C333" s="11" t="str">
        <f>IFERROR(VLOOKUP($B$332,$4:$126,MATCH($Q333&amp;"/"&amp;C$324,$2:$2,0),FALSE),IFERROR(VLOOKUP($B$332,$4:$126,MATCH($Q332&amp;"/"&amp;C$324,$2:$2,0),FALSE),IFERROR(VLOOKUP($B$332,$4:$126,MATCH($Q331&amp;"/"&amp;C$324,$2:$2,0),FALSE),IFERROR(VLOOKUP($B$332,$4:$126,MATCH($Q330&amp;"/"&amp;C$324,$2:$2,0),FALSE),"0"))))</f>
        <v>0</v>
      </c>
      <c r="D333" s="11" t="str">
        <f>IFERROR(VLOOKUP($B$332,$4:$126,MATCH($Q333&amp;"/"&amp;D$324,$2:$2,0),FALSE),IFERROR(VLOOKUP($B$332,$4:$126,MATCH($Q332&amp;"/"&amp;D$324,$2:$2,0),FALSE),IFERROR(VLOOKUP($B$332,$4:$126,MATCH($Q331&amp;"/"&amp;D$324,$2:$2,0),FALSE),IFERROR(VLOOKUP($B$332,$4:$126,MATCH($Q330&amp;"/"&amp;D$324,$2:$2,0),FALSE),"0"))))</f>
        <v>0</v>
      </c>
      <c r="E333" s="11" t="str">
        <f>IFERROR(VLOOKUP($B$332,$4:$126,MATCH($Q333&amp;"/"&amp;E$324,$2:$2,0),FALSE),IFERROR(VLOOKUP($B$332,$4:$126,MATCH($Q332&amp;"/"&amp;E$324,$2:$2,0),FALSE),IFERROR(VLOOKUP($B$332,$4:$126,MATCH($Q331&amp;"/"&amp;E$324,$2:$2,0),FALSE),IFERROR(VLOOKUP($B$332,$4:$126,MATCH($Q330&amp;"/"&amp;E$324,$2:$2,0),FALSE),"0"))))</f>
        <v>0</v>
      </c>
      <c r="F333" s="11">
        <f>IFERROR(VLOOKUP($B$332,$4:$126,MATCH($Q333&amp;"/"&amp;F$324,$2:$2,0),FALSE),IFERROR(VLOOKUP($B$332,$4:$126,MATCH($Q332&amp;"/"&amp;F$324,$2:$2,0),FALSE),IFERROR(VLOOKUP($B$332,$4:$126,MATCH($Q331&amp;"/"&amp;F$324,$2:$2,0),FALSE),IFERROR(VLOOKUP($B$332,$4:$126,MATCH($Q330&amp;"/"&amp;F$324,$2:$2,0),FALSE),"0"))))</f>
        <v>0</v>
      </c>
      <c r="G333" s="11">
        <f>IFERROR(VLOOKUP($B$332,$4:$126,MATCH($Q333&amp;"/"&amp;G$324,$2:$2,0),FALSE),IFERROR(VLOOKUP($B$332,$4:$126,MATCH($Q332&amp;"/"&amp;G$324,$2:$2,0),FALSE),IFERROR(VLOOKUP($B$332,$4:$126,MATCH($Q331&amp;"/"&amp;G$324,$2:$2,0),FALSE),IFERROR(VLOOKUP($B$332,$4:$126,MATCH($Q330&amp;"/"&amp;G$324,$2:$2,0),FALSE),"0"))))</f>
        <v>0</v>
      </c>
      <c r="H333" s="11">
        <f>IFERROR(VLOOKUP($B$332,$4:$126,MATCH($Q333&amp;"/"&amp;H$324,$2:$2,0),FALSE),IFERROR(VLOOKUP($B$332,$4:$126,MATCH($Q332&amp;"/"&amp;H$324,$2:$2,0),FALSE),IFERROR(VLOOKUP($B$332,$4:$126,MATCH($Q331&amp;"/"&amp;H$324,$2:$2,0),FALSE),IFERROR(VLOOKUP($B$332,$4:$126,MATCH($Q330&amp;"/"&amp;H$324,$2:$2,0),FALSE),"0"))))</f>
        <v>0</v>
      </c>
      <c r="I333" s="11">
        <f>IFERROR(VLOOKUP($B$332,$4:$126,MATCH($Q333&amp;"/"&amp;I$324,$2:$2,0),FALSE),IFERROR(VLOOKUP($B$332,$4:$126,MATCH($Q332&amp;"/"&amp;I$324,$2:$2,0),FALSE),IFERROR(VLOOKUP($B$332,$4:$126,MATCH($Q331&amp;"/"&amp;I$324,$2:$2,0),FALSE),IFERROR(VLOOKUP($B$332,$4:$126,MATCH($Q330&amp;"/"&amp;I$324,$2:$2,0),FALSE),"0"))))</f>
        <v>507103</v>
      </c>
      <c r="J333" s="11">
        <f>IFERROR(VLOOKUP($B$332,$4:$126,MATCH($Q333&amp;"/"&amp;J$324,$2:$2,0),FALSE),IFERROR(VLOOKUP($B$332,$4:$126,MATCH($Q332&amp;"/"&amp;J$324,$2:$2,0),FALSE),IFERROR(VLOOKUP($B$332,$4:$126,MATCH($Q331&amp;"/"&amp;J$324,$2:$2,0),FALSE),IFERROR(VLOOKUP($B$332,$4:$126,MATCH($Q330&amp;"/"&amp;J$324,$2:$2,0),FALSE),"0"))))</f>
        <v>361522</v>
      </c>
      <c r="K333" s="11">
        <f>IFERROR(VLOOKUP($B$332,$4:$126,MATCH($Q333&amp;"/"&amp;K$324,$2:$2,0),FALSE),IFERROR(VLOOKUP($B$332,$4:$126,MATCH($Q332&amp;"/"&amp;K$324,$2:$2,0),FALSE),IFERROR(VLOOKUP($B$332,$4:$126,MATCH($Q331&amp;"/"&amp;K$324,$2:$2,0),FALSE),IFERROR(VLOOKUP($B$332,$4:$126,MATCH($Q330&amp;"/"&amp;K$324,$2:$2,0),FALSE),"0"))))</f>
        <v>410997</v>
      </c>
      <c r="L333" s="11">
        <f>IFERROR(VLOOKUP($B$332,$4:$126,MATCH($Q333&amp;"/"&amp;L$324,$2:$2,0),FALSE),IFERROR(VLOOKUP($B$332,$4:$126,MATCH($Q332&amp;"/"&amp;L$324,$2:$2,0),FALSE),IFERROR(VLOOKUP($B$332,$4:$126,MATCH($Q331&amp;"/"&amp;L$324,$2:$2,0),FALSE),IFERROR(VLOOKUP($B$332,$4:$126,MATCH($Q330&amp;"/"&amp;L$324,$2:$2,0),FALSE),"0"))))</f>
        <v>653276</v>
      </c>
      <c r="M333" s="11">
        <f>IFERROR(VLOOKUP($B$332,$4:$126,MATCH($Q333&amp;"/"&amp;M$324,$2:$2,0),FALSE),IFERROR(VLOOKUP($B$332,$4:$126,MATCH($Q332&amp;"/"&amp;M$324,$2:$2,0),FALSE),IFERROR(VLOOKUP($B$332,$4:$126,MATCH($Q331&amp;"/"&amp;M$324,$2:$2,0),FALSE),IFERROR(VLOOKUP($B$332,$4:$126,MATCH($Q330&amp;"/"&amp;M$324,$2:$2,0),FALSE),"0"))))</f>
        <v>1263009</v>
      </c>
      <c r="N333" s="11">
        <f>IFERROR(VLOOKUP($B$332,$4:$126,MATCH($Q333&amp;"/"&amp;N$324,$2:$2,0),FALSE),IFERROR(VLOOKUP($B$332,$4:$126,MATCH($Q332&amp;"/"&amp;N$324,$2:$2,0),FALSE),IFERROR(VLOOKUP($B$332,$4:$126,MATCH($Q331&amp;"/"&amp;N$324,$2:$2,0),FALSE),IFERROR(VLOOKUP($B$332,$4:$126,MATCH($Q330&amp;"/"&amp;N$324,$2:$2,0),FALSE),"0"))))</f>
        <v>928017.7</v>
      </c>
      <c r="O333" s="11">
        <f>IFERROR(VLOOKUP($B$332,$4:$126,MATCH($Q333&amp;"/"&amp;O$324,$2:$2,0),FALSE),IFERROR(VLOOKUP($B$332,$4:$126,MATCH($Q332&amp;"/"&amp;O$324,$2:$2,0),FALSE),IFERROR(VLOOKUP($B$332,$4:$126,MATCH($Q331&amp;"/"&amp;O$324,$2:$2,0),FALSE),IFERROR(VLOOKUP($B$332,$4:$126,MATCH($Q330&amp;"/"&amp;O$324,$2:$2,0),FALSE),"0"))))</f>
        <v>0</v>
      </c>
      <c r="P333" s="9"/>
      <c r="Q333" s="12" t="s">
        <v>46</v>
      </c>
    </row>
    <row r="334" spans="1:17">
      <c r="B334" s="11" t="str">
        <f>IFERROR(VLOOKUP($B$332,$4:$126,MATCH($Q334&amp;"/"&amp;B$324,$2:$2,0),FALSE),IFERROR(VLOOKUP($B$332,$4:$126,MATCH($Q333&amp;"/"&amp;B$324,$2:$2,0),FALSE),IFERROR(VLOOKUP($B$332,$4:$126,MATCH($Q332&amp;"/"&amp;B$324,$2:$2,0),FALSE),IFERROR(VLOOKUP($B$332,$4:$126,MATCH($Q331&amp;"/"&amp;B$324,$2:$2,0),FALSE),"0"))))</f>
        <v>0</v>
      </c>
      <c r="C334" s="11" t="str">
        <f>IFERROR(VLOOKUP($B$332,$4:$126,MATCH($Q334&amp;"/"&amp;C$324,$2:$2,0),FALSE),IFERROR(VLOOKUP($B$332,$4:$126,MATCH($Q333&amp;"/"&amp;C$324,$2:$2,0),FALSE),IFERROR(VLOOKUP($B$332,$4:$126,MATCH($Q332&amp;"/"&amp;C$324,$2:$2,0),FALSE),IFERROR(VLOOKUP($B$332,$4:$126,MATCH($Q331&amp;"/"&amp;C$324,$2:$2,0),FALSE),"0"))))</f>
        <v>0</v>
      </c>
      <c r="D334" s="11" t="str">
        <f>IFERROR(VLOOKUP($B$332,$4:$126,MATCH($Q334&amp;"/"&amp;D$324,$2:$2,0),FALSE),IFERROR(VLOOKUP($B$332,$4:$126,MATCH($Q333&amp;"/"&amp;D$324,$2:$2,0),FALSE),IFERROR(VLOOKUP($B$332,$4:$126,MATCH($Q332&amp;"/"&amp;D$324,$2:$2,0),FALSE),IFERROR(VLOOKUP($B$332,$4:$126,MATCH($Q331&amp;"/"&amp;D$324,$2:$2,0),FALSE),"0"))))</f>
        <v>0</v>
      </c>
      <c r="E334" s="11" t="str">
        <f>IFERROR(VLOOKUP($B$332,$4:$126,MATCH($Q334&amp;"/"&amp;E$324,$2:$2,0),FALSE),IFERROR(VLOOKUP($B$332,$4:$126,MATCH($Q333&amp;"/"&amp;E$324,$2:$2,0),FALSE),IFERROR(VLOOKUP($B$332,$4:$126,MATCH($Q332&amp;"/"&amp;E$324,$2:$2,0),FALSE),IFERROR(VLOOKUP($B$332,$4:$126,MATCH($Q331&amp;"/"&amp;E$324,$2:$2,0),FALSE),"0"))))</f>
        <v>0</v>
      </c>
      <c r="F334" s="11" t="str">
        <f>IFERROR(VLOOKUP($B$332,$4:$126,MATCH($Q334&amp;"/"&amp;F$324,$2:$2,0),FALSE),IFERROR(VLOOKUP($B$332,$4:$126,MATCH($Q333&amp;"/"&amp;F$324,$2:$2,0),FALSE),IFERROR(VLOOKUP($B$332,$4:$126,MATCH($Q332&amp;"/"&amp;F$324,$2:$2,0),FALSE),IFERROR(VLOOKUP($B$332,$4:$126,MATCH($Q331&amp;"/"&amp;F$324,$2:$2,0),FALSE),"0"))))</f>
        <v>0</v>
      </c>
      <c r="G334" s="11">
        <f>IFERROR(VLOOKUP($B$332,$4:$126,MATCH($Q334&amp;"/"&amp;G$324,$2:$2,0),FALSE),IFERROR(VLOOKUP($B$332,$4:$126,MATCH($Q333&amp;"/"&amp;G$324,$2:$2,0),FALSE),IFERROR(VLOOKUP($B$332,$4:$126,MATCH($Q332&amp;"/"&amp;G$324,$2:$2,0),FALSE),IFERROR(VLOOKUP($B$332,$4:$126,MATCH($Q331&amp;"/"&amp;G$324,$2:$2,0),FALSE),"0"))))</f>
        <v>0</v>
      </c>
      <c r="H334" s="11">
        <f>IFERROR(VLOOKUP($B$332,$4:$126,MATCH($Q334&amp;"/"&amp;H$324,$2:$2,0),FALSE),IFERROR(VLOOKUP($B$332,$4:$126,MATCH($Q333&amp;"/"&amp;H$324,$2:$2,0),FALSE),IFERROR(VLOOKUP($B$332,$4:$126,MATCH($Q332&amp;"/"&amp;H$324,$2:$2,0),FALSE),IFERROR(VLOOKUP($B$332,$4:$126,MATCH($Q331&amp;"/"&amp;H$324,$2:$2,0),FALSE),"0"))))</f>
        <v>468321</v>
      </c>
      <c r="I334" s="11">
        <f>IFERROR(VLOOKUP($B$332,$4:$126,MATCH($Q334&amp;"/"&amp;I$324,$2:$2,0),FALSE),IFERROR(VLOOKUP($B$332,$4:$126,MATCH($Q333&amp;"/"&amp;I$324,$2:$2,0),FALSE),IFERROR(VLOOKUP($B$332,$4:$126,MATCH($Q332&amp;"/"&amp;I$324,$2:$2,0),FALSE),IFERROR(VLOOKUP($B$332,$4:$126,MATCH($Q331&amp;"/"&amp;I$324,$2:$2,0),FALSE),"0"))))</f>
        <v>310515</v>
      </c>
      <c r="J334" s="11">
        <f>IFERROR(VLOOKUP($B$332,$4:$126,MATCH($Q334&amp;"/"&amp;J$324,$2:$2,0),FALSE),IFERROR(VLOOKUP($B$332,$4:$126,MATCH($Q333&amp;"/"&amp;J$324,$2:$2,0),FALSE),IFERROR(VLOOKUP($B$332,$4:$126,MATCH($Q332&amp;"/"&amp;J$324,$2:$2,0),FALSE),IFERROR(VLOOKUP($B$332,$4:$126,MATCH($Q331&amp;"/"&amp;J$324,$2:$2,0),FALSE),"0"))))</f>
        <v>282488</v>
      </c>
      <c r="K334" s="11">
        <f>IFERROR(VLOOKUP($B$332,$4:$126,MATCH($Q334&amp;"/"&amp;K$324,$2:$2,0),FALSE),IFERROR(VLOOKUP($B$332,$4:$126,MATCH($Q333&amp;"/"&amp;K$324,$2:$2,0),FALSE),IFERROR(VLOOKUP($B$332,$4:$126,MATCH($Q332&amp;"/"&amp;K$324,$2:$2,0),FALSE),IFERROR(VLOOKUP($B$332,$4:$126,MATCH($Q331&amp;"/"&amp;K$324,$2:$2,0),FALSE),"0"))))</f>
        <v>303648</v>
      </c>
      <c r="L334" s="11">
        <f>IFERROR(VLOOKUP($B$332,$4:$126,MATCH($Q334&amp;"/"&amp;L$324,$2:$2,0),FALSE),IFERROR(VLOOKUP($B$332,$4:$126,MATCH($Q333&amp;"/"&amp;L$324,$2:$2,0),FALSE),IFERROR(VLOOKUP($B$332,$4:$126,MATCH($Q332&amp;"/"&amp;L$324,$2:$2,0),FALSE),IFERROR(VLOOKUP($B$332,$4:$126,MATCH($Q331&amp;"/"&amp;L$324,$2:$2,0),FALSE),"0"))))</f>
        <v>169939</v>
      </c>
      <c r="M334" s="11">
        <f>IFERROR(VLOOKUP($B$332,$4:$126,MATCH($Q334&amp;"/"&amp;M$324,$2:$2,0),FALSE),IFERROR(VLOOKUP($B$332,$4:$126,MATCH($Q333&amp;"/"&amp;M$324,$2:$2,0),FALSE),IFERROR(VLOOKUP($B$332,$4:$126,MATCH($Q332&amp;"/"&amp;M$324,$2:$2,0),FALSE),IFERROR(VLOOKUP($B$332,$4:$126,MATCH($Q331&amp;"/"&amp;M$324,$2:$2,0),FALSE),"0"))))</f>
        <v>2593324</v>
      </c>
      <c r="N334" s="11">
        <f>IFERROR(VLOOKUP($B$332,$4:$126,MATCH($Q334&amp;"/"&amp;N$324,$2:$2,0),FALSE),IFERROR(VLOOKUP($B$332,$4:$126,MATCH($Q333&amp;"/"&amp;N$324,$2:$2,0),FALSE),IFERROR(VLOOKUP($B$332,$4:$126,MATCH($Q332&amp;"/"&amp;N$324,$2:$2,0),FALSE),IFERROR(VLOOKUP($B$332,$4:$126,MATCH($Q331&amp;"/"&amp;N$324,$2:$2,0),FALSE),"0"))))</f>
        <v>1222920</v>
      </c>
      <c r="O334" s="11">
        <f>IFERROR(VLOOKUP($B$332,$4:$126,MATCH($Q334&amp;"/"&amp;O$324,$2:$2,0),FALSE),IFERROR(VLOOKUP($B$332,$4:$126,MATCH($Q333&amp;"/"&amp;O$324,$2:$2,0),FALSE),IFERROR(VLOOKUP($B$332,$4:$126,MATCH($Q332&amp;"/"&amp;O$324,$2:$2,0),FALSE),IFERROR(VLOOKUP($B$332,$4:$126,MATCH($Q331&amp;"/"&amp;O$324,$2:$2,0),FALSE),"0"))))</f>
        <v>0</v>
      </c>
      <c r="P334" s="9"/>
      <c r="Q334" s="12" t="s">
        <v>47</v>
      </c>
    </row>
    <row r="335" spans="1:17">
      <c r="B335" s="11" t="str">
        <f>IFERROR(VLOOKUP($B$332,$4:$126,MATCH($Q335&amp;"/"&amp;B$324,$2:$2,0),FALSE),IFERROR(VLOOKUP($B$332,$4:$126,MATCH($Q334&amp;"/"&amp;B$324,$2:$2,0),FALSE),IFERROR(VLOOKUP($B$332,$4:$126,MATCH($Q333&amp;"/"&amp;B$324,$2:$2,0),FALSE),IFERROR(VLOOKUP($B$332,$4:$126,MATCH($Q332&amp;"/"&amp;B$324,$2:$2,0),FALSE),"0"))))</f>
        <v>0</v>
      </c>
      <c r="C335" s="11" t="str">
        <f>IFERROR(VLOOKUP($B$332,$4:$126,MATCH($Q335&amp;"/"&amp;C$324,$2:$2,0),FALSE),IFERROR(VLOOKUP($B$332,$4:$126,MATCH($Q334&amp;"/"&amp;C$324,$2:$2,0),FALSE),IFERROR(VLOOKUP($B$332,$4:$126,MATCH($Q333&amp;"/"&amp;C$324,$2:$2,0),FALSE),IFERROR(VLOOKUP($B$332,$4:$126,MATCH($Q332&amp;"/"&amp;C$324,$2:$2,0),FALSE),"0"))))</f>
        <v>0</v>
      </c>
      <c r="D335" s="11" t="str">
        <f>IFERROR(VLOOKUP($B$332,$4:$126,MATCH($Q335&amp;"/"&amp;D$324,$2:$2,0),FALSE),IFERROR(VLOOKUP($B$332,$4:$126,MATCH($Q334&amp;"/"&amp;D$324,$2:$2,0),FALSE),IFERROR(VLOOKUP($B$332,$4:$126,MATCH($Q333&amp;"/"&amp;D$324,$2:$2,0),FALSE),IFERROR(VLOOKUP($B$332,$4:$126,MATCH($Q332&amp;"/"&amp;D$324,$2:$2,0),FALSE),"0"))))</f>
        <v>0</v>
      </c>
      <c r="E335" s="11" t="str">
        <f>IFERROR(VLOOKUP($B$332,$4:$126,MATCH($Q335&amp;"/"&amp;E$324,$2:$2,0),FALSE),IFERROR(VLOOKUP($B$332,$4:$126,MATCH($Q334&amp;"/"&amp;E$324,$2:$2,0),FALSE),IFERROR(VLOOKUP($B$332,$4:$126,MATCH($Q333&amp;"/"&amp;E$324,$2:$2,0),FALSE),IFERROR(VLOOKUP($B$332,$4:$126,MATCH($Q332&amp;"/"&amp;E$324,$2:$2,0),FALSE),"0"))))</f>
        <v>0</v>
      </c>
      <c r="F335" s="11" t="str">
        <f>IFERROR(VLOOKUP($B$332,$4:$126,MATCH($Q335&amp;"/"&amp;F$324,$2:$2,0),FALSE),IFERROR(VLOOKUP($B$332,$4:$126,MATCH($Q334&amp;"/"&amp;F$324,$2:$2,0),FALSE),IFERROR(VLOOKUP($B$332,$4:$126,MATCH($Q333&amp;"/"&amp;F$324,$2:$2,0),FALSE),IFERROR(VLOOKUP($B$332,$4:$126,MATCH($Q332&amp;"/"&amp;F$324,$2:$2,0),FALSE),"0"))))</f>
        <v>0</v>
      </c>
      <c r="G335" s="11">
        <f>IFERROR(VLOOKUP($B$332,$4:$126,MATCH($Q335&amp;"/"&amp;G$324,$2:$2,0),FALSE),IFERROR(VLOOKUP($B$332,$4:$126,MATCH($Q334&amp;"/"&amp;G$324,$2:$2,0),FALSE),IFERROR(VLOOKUP($B$332,$4:$126,MATCH($Q333&amp;"/"&amp;G$324,$2:$2,0),FALSE),IFERROR(VLOOKUP($B$332,$4:$126,MATCH($Q332&amp;"/"&amp;G$324,$2:$2,0),FALSE),"0"))))</f>
        <v>0</v>
      </c>
      <c r="H335" s="11">
        <f>IFERROR(VLOOKUP($B$332,$4:$126,MATCH($Q335&amp;"/"&amp;H$324,$2:$2,0),FALSE),IFERROR(VLOOKUP($B$332,$4:$126,MATCH($Q334&amp;"/"&amp;H$324,$2:$2,0),FALSE),IFERROR(VLOOKUP($B$332,$4:$126,MATCH($Q333&amp;"/"&amp;H$324,$2:$2,0),FALSE),IFERROR(VLOOKUP($B$332,$4:$126,MATCH($Q332&amp;"/"&amp;H$324,$2:$2,0),FALSE),"0"))))</f>
        <v>500867</v>
      </c>
      <c r="I335" s="11">
        <f>IFERROR(VLOOKUP($B$332,$4:$126,MATCH($Q335&amp;"/"&amp;I$324,$2:$2,0),FALSE),IFERROR(VLOOKUP($B$332,$4:$126,MATCH($Q334&amp;"/"&amp;I$324,$2:$2,0),FALSE),IFERROR(VLOOKUP($B$332,$4:$126,MATCH($Q333&amp;"/"&amp;I$324,$2:$2,0),FALSE),IFERROR(VLOOKUP($B$332,$4:$126,MATCH($Q332&amp;"/"&amp;I$324,$2:$2,0),FALSE),"0"))))</f>
        <v>305808</v>
      </c>
      <c r="J335" s="11">
        <f>IFERROR(VLOOKUP($B$332,$4:$126,MATCH($Q335&amp;"/"&amp;J$324,$2:$2,0),FALSE),IFERROR(VLOOKUP($B$332,$4:$126,MATCH($Q334&amp;"/"&amp;J$324,$2:$2,0),FALSE),IFERROR(VLOOKUP($B$332,$4:$126,MATCH($Q333&amp;"/"&amp;J$324,$2:$2,0),FALSE),IFERROR(VLOOKUP($B$332,$4:$126,MATCH($Q332&amp;"/"&amp;J$324,$2:$2,0),FALSE),"0"))))</f>
        <v>285157</v>
      </c>
      <c r="K335" s="11">
        <f>IFERROR(VLOOKUP($B$332,$4:$126,MATCH($Q335&amp;"/"&amp;K$324,$2:$2,0),FALSE),IFERROR(VLOOKUP($B$332,$4:$126,MATCH($Q334&amp;"/"&amp;K$324,$2:$2,0),FALSE),IFERROR(VLOOKUP($B$332,$4:$126,MATCH($Q333&amp;"/"&amp;K$324,$2:$2,0),FALSE),IFERROR(VLOOKUP($B$332,$4:$126,MATCH($Q332&amp;"/"&amp;K$324,$2:$2,0),FALSE),"0"))))</f>
        <v>312384</v>
      </c>
      <c r="L335" s="11">
        <f>IFERROR(VLOOKUP($B$332,$4:$126,MATCH($Q335&amp;"/"&amp;L$324,$2:$2,0),FALSE),IFERROR(VLOOKUP($B$332,$4:$126,MATCH($Q334&amp;"/"&amp;L$324,$2:$2,0),FALSE),IFERROR(VLOOKUP($B$332,$4:$126,MATCH($Q333&amp;"/"&amp;L$324,$2:$2,0),FALSE),IFERROR(VLOOKUP($B$332,$4:$126,MATCH($Q332&amp;"/"&amp;L$324,$2:$2,0),FALSE),"0"))))</f>
        <v>983257</v>
      </c>
      <c r="M335" s="11">
        <f>IFERROR(VLOOKUP($B$332,$4:$126,MATCH($Q335&amp;"/"&amp;M$324,$2:$2,0),FALSE),IFERROR(VLOOKUP($B$332,$4:$126,MATCH($Q334&amp;"/"&amp;M$324,$2:$2,0),FALSE),IFERROR(VLOOKUP($B$332,$4:$126,MATCH($Q333&amp;"/"&amp;M$324,$2:$2,0),FALSE),IFERROR(VLOOKUP($B$332,$4:$126,MATCH($Q332&amp;"/"&amp;M$324,$2:$2,0),FALSE),"0"))))</f>
        <v>2225566</v>
      </c>
      <c r="N335" s="11">
        <f>IFERROR(VLOOKUP($B$332,$4:$126,MATCH($Q335&amp;"/"&amp;N$324,$2:$2,0),FALSE),IFERROR(VLOOKUP($B$332,$4:$126,MATCH($Q334&amp;"/"&amp;N$324,$2:$2,0),FALSE),IFERROR(VLOOKUP($B$332,$4:$126,MATCH($Q333&amp;"/"&amp;N$324,$2:$2,0),FALSE),IFERROR(VLOOKUP($B$332,$4:$126,MATCH($Q332&amp;"/"&amp;N$324,$2:$2,0),FALSE),"0"))))</f>
        <v>466299.13</v>
      </c>
      <c r="O335" s="11">
        <f>IFERROR(VLOOKUP($B$332,$4:$126,MATCH($Q335&amp;"/"&amp;O$324,$2:$2,0),FALSE),IFERROR(VLOOKUP($B$332,$4:$126,MATCH($Q334&amp;"/"&amp;O$324,$2:$2,0),FALSE),IFERROR(VLOOKUP($B$332,$4:$126,MATCH($Q333&amp;"/"&amp;O$324,$2:$2,0),FALSE),IFERROR(VLOOKUP($B$332,$4:$126,MATCH($Q332&amp;"/"&amp;O$324,$2:$2,0),FALSE),"0"))))</f>
        <v>0</v>
      </c>
      <c r="P335" s="9"/>
      <c r="Q335" s="12" t="s">
        <v>48</v>
      </c>
    </row>
    <row r="336" spans="1:17">
      <c r="B336" s="11" t="str">
        <f>IFERROR(VLOOKUP($B$332,$4:$126,MATCH($Q336&amp;"/"&amp;B$324,$2:$2,0),FALSE),IFERROR(VLOOKUP($B$332,$4:$126,MATCH($Q335&amp;"/"&amp;B$324,$2:$2,0),FALSE),IFERROR(VLOOKUP($B$332,$4:$126,MATCH($Q334&amp;"/"&amp;B$324,$2:$2,0),FALSE),IFERROR(VLOOKUP($B$332,$4:$126,MATCH($Q333&amp;"/"&amp;B$324,$2:$2,0),FALSE),"0"))))</f>
        <v>0</v>
      </c>
      <c r="C336" s="11" t="str">
        <f>IFERROR(VLOOKUP($B$332,$4:$126,MATCH($Q336&amp;"/"&amp;C$324,$2:$2,0),FALSE),IFERROR(VLOOKUP($B$332,$4:$126,MATCH($Q335&amp;"/"&amp;C$324,$2:$2,0),FALSE),IFERROR(VLOOKUP($B$332,$4:$126,MATCH($Q334&amp;"/"&amp;C$324,$2:$2,0),FALSE),IFERROR(VLOOKUP($B$332,$4:$126,MATCH($Q333&amp;"/"&amp;C$324,$2:$2,0),FALSE),"0"))))</f>
        <v>0</v>
      </c>
      <c r="D336" s="11" t="str">
        <f>IFERROR(VLOOKUP($B$332,$4:$126,MATCH($Q336&amp;"/"&amp;D$324,$2:$2,0),FALSE),IFERROR(VLOOKUP($B$332,$4:$126,MATCH($Q335&amp;"/"&amp;D$324,$2:$2,0),FALSE),IFERROR(VLOOKUP($B$332,$4:$126,MATCH($Q334&amp;"/"&amp;D$324,$2:$2,0),FALSE),IFERROR(VLOOKUP($B$332,$4:$126,MATCH($Q333&amp;"/"&amp;D$324,$2:$2,0),FALSE),"0"))))</f>
        <v>0</v>
      </c>
      <c r="E336" s="11" t="str">
        <f>IFERROR(VLOOKUP($B$332,$4:$126,MATCH($Q336&amp;"/"&amp;E$324,$2:$2,0),FALSE),IFERROR(VLOOKUP($B$332,$4:$126,MATCH($Q335&amp;"/"&amp;E$324,$2:$2,0),FALSE),IFERROR(VLOOKUP($B$332,$4:$126,MATCH($Q334&amp;"/"&amp;E$324,$2:$2,0),FALSE),IFERROR(VLOOKUP($B$332,$4:$126,MATCH($Q333&amp;"/"&amp;E$324,$2:$2,0),FALSE),"0"))))</f>
        <v>0</v>
      </c>
      <c r="F336" s="11">
        <f>IFERROR(VLOOKUP($B$332,$4:$126,MATCH($Q336&amp;"/"&amp;F$324,$2:$2,0),FALSE),IFERROR(VLOOKUP($B$332,$4:$126,MATCH($Q335&amp;"/"&amp;F$324,$2:$2,0),FALSE),IFERROR(VLOOKUP($B$332,$4:$126,MATCH($Q334&amp;"/"&amp;F$324,$2:$2,0),FALSE),IFERROR(VLOOKUP($B$332,$4:$126,MATCH($Q333&amp;"/"&amp;F$324,$2:$2,0),FALSE),"0"))))</f>
        <v>0</v>
      </c>
      <c r="G336" s="11">
        <f>IFERROR(VLOOKUP($B$332,$4:$126,MATCH($Q336&amp;"/"&amp;G$324,$2:$2,0),FALSE),IFERROR(VLOOKUP($B$332,$4:$126,MATCH($Q335&amp;"/"&amp;G$324,$2:$2,0),FALSE),IFERROR(VLOOKUP($B$332,$4:$126,MATCH($Q334&amp;"/"&amp;G$324,$2:$2,0),FALSE),IFERROR(VLOOKUP($B$332,$4:$126,MATCH($Q333&amp;"/"&amp;G$324,$2:$2,0),FALSE),"0"))))</f>
        <v>0</v>
      </c>
      <c r="H336" s="11">
        <f>IFERROR(VLOOKUP($B$332,$4:$126,MATCH($Q336&amp;"/"&amp;H$324,$2:$2,0),FALSE),IFERROR(VLOOKUP($B$332,$4:$126,MATCH($Q335&amp;"/"&amp;H$324,$2:$2,0),FALSE),IFERROR(VLOOKUP($B$332,$4:$126,MATCH($Q334&amp;"/"&amp;H$324,$2:$2,0),FALSE),IFERROR(VLOOKUP($B$332,$4:$126,MATCH($Q333&amp;"/"&amp;H$324,$2:$2,0),FALSE),"0"))))</f>
        <v>505806.55</v>
      </c>
      <c r="I336" s="11">
        <f>IFERROR(VLOOKUP($B$332,$4:$126,MATCH($Q336&amp;"/"&amp;I$324,$2:$2,0),FALSE),IFERROR(VLOOKUP($B$332,$4:$126,MATCH($Q335&amp;"/"&amp;I$324,$2:$2,0),FALSE),IFERROR(VLOOKUP($B$332,$4:$126,MATCH($Q334&amp;"/"&amp;I$324,$2:$2,0),FALSE),IFERROR(VLOOKUP($B$332,$4:$126,MATCH($Q333&amp;"/"&amp;I$324,$2:$2,0),FALSE),"0"))))</f>
        <v>306568.64</v>
      </c>
      <c r="J336" s="11">
        <f>IFERROR(VLOOKUP($B$332,$4:$126,MATCH($Q336&amp;"/"&amp;J$324,$2:$2,0),FALSE),IFERROR(VLOOKUP($B$332,$4:$126,MATCH($Q335&amp;"/"&amp;J$324,$2:$2,0),FALSE),IFERROR(VLOOKUP($B$332,$4:$126,MATCH($Q334&amp;"/"&amp;J$324,$2:$2,0),FALSE),IFERROR(VLOOKUP($B$332,$4:$126,MATCH($Q333&amp;"/"&amp;J$324,$2:$2,0),FALSE),"0"))))</f>
        <v>247617.35</v>
      </c>
      <c r="K336" s="11">
        <f>IFERROR(VLOOKUP($B$332,$4:$126,MATCH($Q336&amp;"/"&amp;K$324,$2:$2,0),FALSE),IFERROR(VLOOKUP($B$332,$4:$126,MATCH($Q335&amp;"/"&amp;K$324,$2:$2,0),FALSE),IFERROR(VLOOKUP($B$332,$4:$126,MATCH($Q334&amp;"/"&amp;K$324,$2:$2,0),FALSE),IFERROR(VLOOKUP($B$332,$4:$126,MATCH($Q333&amp;"/"&amp;K$324,$2:$2,0),FALSE),"0"))))</f>
        <v>786718.68</v>
      </c>
      <c r="L336" s="11">
        <f>IFERROR(VLOOKUP($B$332,$4:$126,MATCH($Q336&amp;"/"&amp;L$324,$2:$2,0),FALSE),IFERROR(VLOOKUP($B$332,$4:$126,MATCH($Q335&amp;"/"&amp;L$324,$2:$2,0),FALSE),IFERROR(VLOOKUP($B$332,$4:$126,MATCH($Q334&amp;"/"&amp;L$324,$2:$2,0),FALSE),IFERROR(VLOOKUP($B$332,$4:$126,MATCH($Q333&amp;"/"&amp;L$324,$2:$2,0),FALSE),"0"))))</f>
        <v>1590497.56</v>
      </c>
      <c r="M336" s="11">
        <f>IFERROR(VLOOKUP($B$332,$4:$126,MATCH($Q336&amp;"/"&amp;M$324,$2:$2,0),FALSE),IFERROR(VLOOKUP($B$332,$4:$126,MATCH($Q335&amp;"/"&amp;M$324,$2:$2,0),FALSE),IFERROR(VLOOKUP($B$332,$4:$126,MATCH($Q334&amp;"/"&amp;M$324,$2:$2,0),FALSE),IFERROR(VLOOKUP($B$332,$4:$126,MATCH($Q333&amp;"/"&amp;M$324,$2:$2,0),FALSE),"0"))))</f>
        <v>1009994.96</v>
      </c>
      <c r="N336" s="11">
        <f>IFERROR(VLOOKUP($B$332,$4:$126,MATCH($Q336&amp;"/"&amp;N$324,$2:$2,0),FALSE),IFERROR(VLOOKUP($B$332,$4:$126,MATCH($Q335&amp;"/"&amp;N$324,$2:$2,0),FALSE),IFERROR(VLOOKUP($B$332,$4:$126,MATCH($Q334&amp;"/"&amp;N$324,$2:$2,0),FALSE),IFERROR(VLOOKUP($B$332,$4:$126,MATCH($Q333&amp;"/"&amp;N$324,$2:$2,0),FALSE),"0"))))</f>
        <v>601425.65</v>
      </c>
      <c r="O336" s="11">
        <f>IFERROR(VLOOKUP($B$332,$4:$126,MATCH($Q336&amp;"/"&amp;O$324,$2:$2,0),FALSE),IFERROR(VLOOKUP($B$332,$4:$126,MATCH($Q335&amp;"/"&amp;O$324,$2:$2,0),FALSE),IFERROR(VLOOKUP($B$332,$4:$126,MATCH($Q334&amp;"/"&amp;O$324,$2:$2,0),FALSE),IFERROR(VLOOKUP($B$332,$4:$126,MATCH($Q333&amp;"/"&amp;O$324,$2:$2,0),FALSE),"0"))))</f>
        <v>0</v>
      </c>
      <c r="P336" s="9"/>
      <c r="Q336" s="12" t="s">
        <v>49</v>
      </c>
    </row>
    <row r="337" spans="1:17">
      <c r="B337" s="13" t="e">
        <f t="shared" ref="B337:N337" si="10">+B336/B$378</f>
        <v>#VALUE!</v>
      </c>
      <c r="C337" s="13" t="e">
        <f t="shared" si="10"/>
        <v>#VALUE!</v>
      </c>
      <c r="D337" s="13" t="e">
        <f t="shared" si="10"/>
        <v>#VALUE!</v>
      </c>
      <c r="E337" s="13" t="e">
        <f t="shared" si="10"/>
        <v>#VALUE!</v>
      </c>
      <c r="F337" s="13">
        <f t="shared" si="10"/>
        <v>0</v>
      </c>
      <c r="G337" s="13">
        <f t="shared" si="10"/>
        <v>0</v>
      </c>
      <c r="H337" s="13">
        <f t="shared" si="10"/>
        <v>0.1845436150470916</v>
      </c>
      <c r="I337" s="13">
        <f t="shared" si="10"/>
        <v>9.328253671934085E-2</v>
      </c>
      <c r="J337" s="13">
        <f t="shared" si="10"/>
        <v>7.9893328713697323E-2</v>
      </c>
      <c r="K337" s="13">
        <f t="shared" si="10"/>
        <v>9.8524768083343761E-2</v>
      </c>
      <c r="L337" s="13">
        <f t="shared" si="10"/>
        <v>0.1653923102883546</v>
      </c>
      <c r="M337" s="13">
        <f t="shared" si="10"/>
        <v>4.4517909136445329E-2</v>
      </c>
      <c r="N337" s="13">
        <f t="shared" si="10"/>
        <v>3.5218572281233103E-2</v>
      </c>
      <c r="O337" s="13">
        <f t="shared" ref="O337" si="11">+O336/O$378</f>
        <v>0</v>
      </c>
      <c r="P337" s="9">
        <f>RATE(N$324-G$324,,-H337,N337)</f>
        <v>-0.21070571118517617</v>
      </c>
      <c r="Q337" s="14" t="s">
        <v>50</v>
      </c>
    </row>
    <row r="338" spans="1:17">
      <c r="B338" s="279" t="s">
        <v>944</v>
      </c>
      <c r="C338" s="280"/>
      <c r="D338" s="280"/>
      <c r="E338" s="280"/>
      <c r="F338" s="280"/>
      <c r="G338" s="280"/>
      <c r="H338" s="280"/>
      <c r="I338" s="280"/>
      <c r="J338" s="280"/>
      <c r="K338" s="280"/>
      <c r="L338" s="280"/>
      <c r="M338" s="280"/>
      <c r="N338" s="281"/>
      <c r="O338" s="305"/>
      <c r="P338" s="9"/>
      <c r="Q338" s="3"/>
    </row>
    <row r="339" spans="1:17">
      <c r="B339" s="11" t="str">
        <f>IFERROR(VLOOKUP($B$338,$4:$126,MATCH($Q339&amp;"/"&amp;B$324,$2:$2,0),FALSE),"")</f>
        <v/>
      </c>
      <c r="C339" s="11" t="str">
        <f>IFERROR(VLOOKUP($B$338,$4:$126,MATCH($Q339&amp;"/"&amp;C$324,$2:$2,0),FALSE),"")</f>
        <v/>
      </c>
      <c r="D339" s="11" t="str">
        <f>IFERROR(VLOOKUP($B$338,$4:$126,MATCH($Q339&amp;"/"&amp;D$324,$2:$2,0),FALSE),"")</f>
        <v/>
      </c>
      <c r="E339" s="11" t="str">
        <f>IFERROR(VLOOKUP($B$338,$4:$126,MATCH($Q339&amp;"/"&amp;E$324,$2:$2,0),FALSE),"")</f>
        <v/>
      </c>
      <c r="F339" s="11" t="str">
        <f>IFERROR(VLOOKUP($B$338,$4:$126,MATCH($Q339&amp;"/"&amp;F$324,$2:$2,0),FALSE),"")</f>
        <v/>
      </c>
      <c r="G339" s="11">
        <f>IFERROR(VLOOKUP($B$338,$4:$126,MATCH($Q339&amp;"/"&amp;G$324,$2:$2,0),FALSE),"")</f>
        <v>699979</v>
      </c>
      <c r="H339" s="11">
        <f>IFERROR(VLOOKUP($B$338,$4:$126,MATCH($Q339&amp;"/"&amp;H$324,$2:$2,0),FALSE),"")</f>
        <v>904341</v>
      </c>
      <c r="I339" s="11">
        <f>IFERROR(VLOOKUP($B$338,$4:$126,MATCH($Q339&amp;"/"&amp;I$324,$2:$2,0),FALSE),"")</f>
        <v>718621</v>
      </c>
      <c r="J339" s="11">
        <f>IFERROR(VLOOKUP($B$338,$4:$126,MATCH($Q339&amp;"/"&amp;J$324,$2:$2,0),FALSE),"")</f>
        <v>507815</v>
      </c>
      <c r="K339" s="11">
        <f>IFERROR(VLOOKUP($B$338,$4:$126,MATCH($Q339&amp;"/"&amp;K$324,$2:$2,0),FALSE),"")</f>
        <v>562971</v>
      </c>
      <c r="L339" s="11">
        <f>IFERROR(VLOOKUP($B$338,$4:$126,MATCH($Q339&amp;"/"&amp;L$324,$2:$2,0),FALSE),"")</f>
        <v>815123</v>
      </c>
      <c r="M339" s="11">
        <f>IFERROR(VLOOKUP($B$338,$4:$126,MATCH($Q339&amp;"/"&amp;M$324,$2:$2,0),FALSE),"")</f>
        <v>8285349</v>
      </c>
      <c r="N339" s="11">
        <f>IFERROR(VLOOKUP($B$338,$4:$126,MATCH($Q339&amp;"/"&amp;N$324,$2:$2,0),FALSE),"")</f>
        <v>2551629.14</v>
      </c>
      <c r="O339" s="11">
        <f>IFERROR(VLOOKUP($B$338,$4:$126,MATCH($Q339&amp;"/"&amp;O$324,$2:$2,0),FALSE),"")</f>
        <v>1223623.06</v>
      </c>
      <c r="P339" s="9"/>
      <c r="Q339" s="12" t="s">
        <v>46</v>
      </c>
    </row>
    <row r="340" spans="1:17">
      <c r="B340" s="11" t="str">
        <f>IFERROR(VLOOKUP($B$338,$4:$126,MATCH($Q340&amp;"/"&amp;B$324,$2:$2,0),FALSE),"")</f>
        <v/>
      </c>
      <c r="C340" s="11" t="str">
        <f>IFERROR(VLOOKUP($B$338,$4:$126,MATCH($Q340&amp;"/"&amp;C$324,$2:$2,0),FALSE),"")</f>
        <v/>
      </c>
      <c r="D340" s="11" t="str">
        <f>IFERROR(VLOOKUP($B$338,$4:$126,MATCH($Q340&amp;"/"&amp;D$324,$2:$2,0),FALSE),"")</f>
        <v/>
      </c>
      <c r="E340" s="11" t="str">
        <f>IFERROR(VLOOKUP($B$338,$4:$126,MATCH($Q340&amp;"/"&amp;E$324,$2:$2,0),FALSE),"")</f>
        <v/>
      </c>
      <c r="F340" s="11" t="str">
        <f>IFERROR(VLOOKUP($B$338,$4:$126,MATCH($Q340&amp;"/"&amp;F$324,$2:$2,0),FALSE),"")</f>
        <v/>
      </c>
      <c r="G340" s="11">
        <f>IFERROR(VLOOKUP($B$338,$4:$126,MATCH($Q340&amp;"/"&amp;G$324,$2:$2,0),FALSE),"")</f>
        <v>726080</v>
      </c>
      <c r="H340" s="11">
        <f>IFERROR(VLOOKUP($B$338,$4:$126,MATCH($Q340&amp;"/"&amp;H$324,$2:$2,0),FALSE),"")</f>
        <v>900824</v>
      </c>
      <c r="I340" s="11">
        <f>IFERROR(VLOOKUP($B$338,$4:$126,MATCH($Q340&amp;"/"&amp;I$324,$2:$2,0),FALSE),"")</f>
        <v>740347</v>
      </c>
      <c r="J340" s="11">
        <f>IFERROR(VLOOKUP($B$338,$4:$126,MATCH($Q340&amp;"/"&amp;J$324,$2:$2,0),FALSE),"")</f>
        <v>482901</v>
      </c>
      <c r="K340" s="11">
        <f>IFERROR(VLOOKUP($B$338,$4:$126,MATCH($Q340&amp;"/"&amp;K$324,$2:$2,0),FALSE),"")</f>
        <v>599021</v>
      </c>
      <c r="L340" s="11">
        <f>IFERROR(VLOOKUP($B$338,$4:$126,MATCH($Q340&amp;"/"&amp;L$324,$2:$2,0),FALSE),"")</f>
        <v>851378</v>
      </c>
      <c r="M340" s="11">
        <f>IFERROR(VLOOKUP($B$338,$4:$126,MATCH($Q340&amp;"/"&amp;M$324,$2:$2,0),FALSE),"")</f>
        <v>1571560</v>
      </c>
      <c r="N340" s="11">
        <f>IFERROR(VLOOKUP($B$338,$4:$126,MATCH($Q340&amp;"/"&amp;N$324,$2:$2,0),FALSE),"")</f>
        <v>2476083</v>
      </c>
      <c r="O340" s="11" t="str">
        <f>IFERROR(VLOOKUP($B$338,$4:$126,MATCH($Q340&amp;"/"&amp;O$324,$2:$2,0),FALSE),"")</f>
        <v/>
      </c>
      <c r="P340" s="9"/>
      <c r="Q340" s="12" t="s">
        <v>47</v>
      </c>
    </row>
    <row r="341" spans="1:17">
      <c r="B341" s="11" t="str">
        <f>IFERROR(VLOOKUP($B$338,$4:$126,MATCH($Q341&amp;"/"&amp;B$324,$2:$2,0),FALSE),"")</f>
        <v/>
      </c>
      <c r="C341" s="11" t="str">
        <f>IFERROR(VLOOKUP($B$338,$4:$126,MATCH($Q341&amp;"/"&amp;C$324,$2:$2,0),FALSE),"")</f>
        <v/>
      </c>
      <c r="D341" s="11" t="str">
        <f>IFERROR(VLOOKUP($B$338,$4:$126,MATCH($Q341&amp;"/"&amp;D$324,$2:$2,0),FALSE),"")</f>
        <v/>
      </c>
      <c r="E341" s="11" t="str">
        <f>IFERROR(VLOOKUP($B$338,$4:$126,MATCH($Q341&amp;"/"&amp;E$324,$2:$2,0),FALSE),"")</f>
        <v/>
      </c>
      <c r="F341" s="11" t="str">
        <f>IFERROR(VLOOKUP($B$338,$4:$126,MATCH($Q341&amp;"/"&amp;F$324,$2:$2,0),FALSE),"")</f>
        <v/>
      </c>
      <c r="G341" s="11">
        <f>IFERROR(VLOOKUP($B$338,$4:$126,MATCH($Q341&amp;"/"&amp;G$324,$2:$2,0),FALSE),"")</f>
        <v>733253.25</v>
      </c>
      <c r="H341" s="11">
        <f>IFERROR(VLOOKUP($B$338,$4:$126,MATCH($Q341&amp;"/"&amp;H$324,$2:$2,0),FALSE),"")</f>
        <v>780886</v>
      </c>
      <c r="I341" s="11">
        <f>IFERROR(VLOOKUP($B$338,$4:$126,MATCH($Q341&amp;"/"&amp;I$324,$2:$2,0),FALSE),"")</f>
        <v>730241</v>
      </c>
      <c r="J341" s="11">
        <f>IFERROR(VLOOKUP($B$338,$4:$126,MATCH($Q341&amp;"/"&amp;J$324,$2:$2,0),FALSE),"")</f>
        <v>449015</v>
      </c>
      <c r="K341" s="11">
        <f>IFERROR(VLOOKUP($B$338,$4:$126,MATCH($Q341&amp;"/"&amp;K$324,$2:$2,0),FALSE),"")</f>
        <v>606581</v>
      </c>
      <c r="L341" s="11">
        <f>IFERROR(VLOOKUP($B$338,$4:$126,MATCH($Q341&amp;"/"&amp;L$324,$2:$2,0),FALSE),"")</f>
        <v>932294</v>
      </c>
      <c r="M341" s="11">
        <f>IFERROR(VLOOKUP($B$338,$4:$126,MATCH($Q341&amp;"/"&amp;M$324,$2:$2,0),FALSE),"")</f>
        <v>1883209</v>
      </c>
      <c r="N341" s="11">
        <f>IFERROR(VLOOKUP($B$338,$4:$126,MATCH($Q341&amp;"/"&amp;N$324,$2:$2,0),FALSE),"")</f>
        <v>2593701.7999999998</v>
      </c>
      <c r="O341" s="11" t="str">
        <f>IFERROR(VLOOKUP($B$338,$4:$126,MATCH($Q341&amp;"/"&amp;O$324,$2:$2,0),FALSE),"")</f>
        <v/>
      </c>
      <c r="P341" s="9"/>
      <c r="Q341" s="12" t="s">
        <v>48</v>
      </c>
    </row>
    <row r="342" spans="1:17">
      <c r="B342" s="11" t="str">
        <f>IFERROR(VLOOKUP($B$338,$4:$126,MATCH($Q342&amp;"/"&amp;B$324,$2:$2,0),FALSE),"")</f>
        <v/>
      </c>
      <c r="C342" s="11" t="str">
        <f>IFERROR(VLOOKUP($B$338,$4:$126,MATCH($Q342&amp;"/"&amp;C$324,$2:$2,0),FALSE),"")</f>
        <v/>
      </c>
      <c r="D342" s="11" t="str">
        <f>IFERROR(VLOOKUP($B$338,$4:$126,MATCH($Q342&amp;"/"&amp;D$324,$2:$2,0),FALSE),"")</f>
        <v/>
      </c>
      <c r="E342" s="11" t="str">
        <f>IFERROR(VLOOKUP($B$338,$4:$126,MATCH($Q342&amp;"/"&amp;E$324,$2:$2,0),FALSE),"")</f>
        <v/>
      </c>
      <c r="F342" s="11">
        <f>IFERROR(VLOOKUP($B$338,$4:$126,MATCH($Q342&amp;"/"&amp;F$324,$2:$2,0),FALSE),"")</f>
        <v>484264.2</v>
      </c>
      <c r="G342" s="11">
        <f>IFERROR(VLOOKUP($B$338,$4:$126,MATCH($Q342&amp;"/"&amp;G$324,$2:$2,0),FALSE),"")</f>
        <v>669266.63</v>
      </c>
      <c r="H342" s="11">
        <f>IFERROR(VLOOKUP($B$338,$4:$126,MATCH($Q342&amp;"/"&amp;H$324,$2:$2,0),FALSE),"")</f>
        <v>606992.87</v>
      </c>
      <c r="I342" s="11">
        <f>IFERROR(VLOOKUP($B$338,$4:$126,MATCH($Q342&amp;"/"&amp;I$324,$2:$2,0),FALSE),"")</f>
        <v>519104.88</v>
      </c>
      <c r="J342" s="11">
        <f>IFERROR(VLOOKUP($B$338,$4:$126,MATCH($Q342&amp;"/"&amp;J$324,$2:$2,0),FALSE),"")</f>
        <v>399130.09</v>
      </c>
      <c r="K342" s="11">
        <f>IFERROR(VLOOKUP($B$338,$4:$126,MATCH($Q342&amp;"/"&amp;K$324,$2:$2,0),FALSE),"")</f>
        <v>763109.54</v>
      </c>
      <c r="L342" s="11">
        <f>IFERROR(VLOOKUP($B$338,$4:$126,MATCH($Q342&amp;"/"&amp;L$324,$2:$2,0),FALSE),"")</f>
        <v>1143116.6399999999</v>
      </c>
      <c r="M342" s="11">
        <f>IFERROR(VLOOKUP($B$338,$4:$126,MATCH($Q342&amp;"/"&amp;M$324,$2:$2,0),FALSE),"")</f>
        <v>1728003.01</v>
      </c>
      <c r="N342" s="11">
        <f>IFERROR(VLOOKUP($B$338,$4:$126,MATCH($Q342&amp;"/"&amp;N$324,$2:$2,0),FALSE),IFERROR(VLOOKUP($B$338,$4:$126,MATCH($Q341&amp;"/"&amp;N$324,$2:$2,0),FALSE),IFERROR(VLOOKUP($B$338,$4:$126,MATCH($Q340&amp;"/"&amp;N$324,$2:$2,0),FALSE),IFERROR(VLOOKUP($B$338,$4:$126,MATCH($Q339&amp;"/"&amp;N$324,$2:$2,0),FALSE),""))))</f>
        <v>1060607.42</v>
      </c>
      <c r="O342" s="11">
        <f>IFERROR(VLOOKUP($B$338,$4:$126,MATCH($Q342&amp;"/"&amp;O$324,$2:$2,0),FALSE),IFERROR(VLOOKUP($B$338,$4:$126,MATCH($Q341&amp;"/"&amp;O$324,$2:$2,0),FALSE),IFERROR(VLOOKUP($B$338,$4:$126,MATCH($Q340&amp;"/"&amp;O$324,$2:$2,0),FALSE),IFERROR(VLOOKUP($B$338,$4:$126,MATCH($Q339&amp;"/"&amp;O$324,$2:$2,0),FALSE),""))))</f>
        <v>1223623.06</v>
      </c>
      <c r="P342" s="9">
        <f>RATE(N$324-G$324,,-F342,N342)</f>
        <v>0.11850749741508924</v>
      </c>
      <c r="Q342" s="12" t="s">
        <v>49</v>
      </c>
    </row>
    <row r="343" spans="1:17">
      <c r="B343" s="13" t="e">
        <f t="shared" ref="B343:N343" si="12">+B342/B$378</f>
        <v>#VALUE!</v>
      </c>
      <c r="C343" s="13" t="e">
        <f t="shared" si="12"/>
        <v>#VALUE!</v>
      </c>
      <c r="D343" s="13" t="e">
        <f t="shared" si="12"/>
        <v>#VALUE!</v>
      </c>
      <c r="E343" s="13" t="e">
        <f t="shared" si="12"/>
        <v>#VALUE!</v>
      </c>
      <c r="F343" s="13">
        <f t="shared" si="12"/>
        <v>0.3685721877333929</v>
      </c>
      <c r="G343" s="13">
        <f t="shared" si="12"/>
        <v>0.26011119089426615</v>
      </c>
      <c r="H343" s="13">
        <f t="shared" si="12"/>
        <v>0.22146146295972111</v>
      </c>
      <c r="I343" s="13">
        <f t="shared" si="12"/>
        <v>0.15795294662164083</v>
      </c>
      <c r="J343" s="13">
        <f t="shared" si="12"/>
        <v>0.12877866385331074</v>
      </c>
      <c r="K343" s="13">
        <f t="shared" si="12"/>
        <v>9.5568075809115319E-2</v>
      </c>
      <c r="L343" s="13">
        <f t="shared" si="12"/>
        <v>0.11887016162329814</v>
      </c>
      <c r="M343" s="13">
        <f t="shared" si="12"/>
        <v>7.616580679440621E-2</v>
      </c>
      <c r="N343" s="13">
        <f t="shared" si="12"/>
        <v>6.2107559069491211E-2</v>
      </c>
      <c r="O343" s="13">
        <f t="shared" ref="O343" si="13">+O342/O$378</f>
        <v>6.3009041611109345E-2</v>
      </c>
      <c r="P343" s="9">
        <f>RATE(N$324-G$324,,-F343,N343)</f>
        <v>-0.22461496581825002</v>
      </c>
      <c r="Q343" s="14" t="s">
        <v>50</v>
      </c>
    </row>
    <row r="344" spans="1:17">
      <c r="B344" s="279" t="s">
        <v>947</v>
      </c>
      <c r="C344" s="280"/>
      <c r="D344" s="280"/>
      <c r="E344" s="280"/>
      <c r="F344" s="280"/>
      <c r="G344" s="280"/>
      <c r="H344" s="280"/>
      <c r="I344" s="280"/>
      <c r="J344" s="280"/>
      <c r="K344" s="280"/>
      <c r="L344" s="280"/>
      <c r="M344" s="280"/>
      <c r="N344" s="281"/>
      <c r="O344" s="305"/>
      <c r="P344" s="9"/>
      <c r="Q344" s="3"/>
    </row>
    <row r="345" spans="1:17">
      <c r="B345" s="11" t="str">
        <f>IFERROR(VLOOKUP($B$344,$4:$126,MATCH($Q345&amp;"/"&amp;B$324,$2:$2,0),FALSE),"")</f>
        <v/>
      </c>
      <c r="C345" s="11" t="str">
        <f>IFERROR(VLOOKUP($B$344,$4:$126,MATCH($Q345&amp;"/"&amp;C$324,$2:$2,0),FALSE),"")</f>
        <v/>
      </c>
      <c r="D345" s="11" t="str">
        <f>IFERROR(VLOOKUP($B$344,$4:$126,MATCH($Q345&amp;"/"&amp;D$324,$2:$2,0),FALSE),"")</f>
        <v/>
      </c>
      <c r="E345" s="11" t="str">
        <f>IFERROR(VLOOKUP($B$344,$4:$126,MATCH($Q345&amp;"/"&amp;E$324,$2:$2,0),FALSE),"")</f>
        <v/>
      </c>
      <c r="F345" s="11" t="str">
        <f>IFERROR(VLOOKUP($B$344,$4:$126,MATCH($Q345&amp;"/"&amp;F$324,$2:$2,0),FALSE),"")</f>
        <v/>
      </c>
      <c r="G345" s="11">
        <f>IFERROR(VLOOKUP($B$344,$4:$126,MATCH($Q345&amp;"/"&amp;G$324,$2:$2,0),FALSE),"")</f>
        <v>0</v>
      </c>
      <c r="H345" s="11">
        <f>IFERROR(VLOOKUP($B$344,$4:$126,MATCH($Q345&amp;"/"&amp;H$324,$2:$2,0),FALSE),"")</f>
        <v>0</v>
      </c>
      <c r="I345" s="11">
        <f>IFERROR(VLOOKUP($B$344,$4:$126,MATCH($Q345&amp;"/"&amp;I$324,$2:$2,0),FALSE),"")</f>
        <v>0</v>
      </c>
      <c r="J345" s="11">
        <f>IFERROR(VLOOKUP($B$344,$4:$126,MATCH($Q345&amp;"/"&amp;J$324,$2:$2,0),FALSE),"")</f>
        <v>0</v>
      </c>
      <c r="K345" s="11">
        <f>IFERROR(VLOOKUP($B$344,$4:$126,MATCH($Q345&amp;"/"&amp;K$324,$2:$2,0),FALSE),"")</f>
        <v>0</v>
      </c>
      <c r="L345" s="11">
        <f>IFERROR(VLOOKUP($B$344,$4:$126,MATCH($Q345&amp;"/"&amp;L$324,$2:$2,0),FALSE),"")</f>
        <v>0</v>
      </c>
      <c r="M345" s="11">
        <f>IFERROR(VLOOKUP($B$344,$4:$126,MATCH($Q345&amp;"/"&amp;M$324,$2:$2,0),FALSE),"")</f>
        <v>0</v>
      </c>
      <c r="N345" s="11">
        <f>IFERROR(VLOOKUP($B$344,$4:$126,MATCH($Q345&amp;"/"&amp;N$324,$2:$2,0),FALSE),"")</f>
        <v>0</v>
      </c>
      <c r="O345" s="11">
        <f>IFERROR(VLOOKUP($B$344,$4:$126,MATCH($Q345&amp;"/"&amp;O$324,$2:$2,0),FALSE),"")</f>
        <v>0</v>
      </c>
      <c r="P345" s="9"/>
      <c r="Q345" s="12" t="s">
        <v>46</v>
      </c>
    </row>
    <row r="346" spans="1:17">
      <c r="B346" s="11" t="str">
        <f>IFERROR(VLOOKUP($B$344,$4:$126,MATCH($Q346&amp;"/"&amp;B$324,$2:$2,0),FALSE),"")</f>
        <v/>
      </c>
      <c r="C346" s="11" t="str">
        <f>IFERROR(VLOOKUP($B$344,$4:$126,MATCH($Q346&amp;"/"&amp;C$324,$2:$2,0),FALSE),"")</f>
        <v/>
      </c>
      <c r="D346" s="11" t="str">
        <f>IFERROR(VLOOKUP($B$344,$4:$126,MATCH($Q346&amp;"/"&amp;D$324,$2:$2,0),FALSE),"")</f>
        <v/>
      </c>
      <c r="E346" s="11" t="str">
        <f>IFERROR(VLOOKUP($B$344,$4:$126,MATCH($Q346&amp;"/"&amp;E$324,$2:$2,0),FALSE),"")</f>
        <v/>
      </c>
      <c r="F346" s="11" t="str">
        <f>IFERROR(VLOOKUP($B$344,$4:$126,MATCH($Q346&amp;"/"&amp;F$324,$2:$2,0),FALSE),"")</f>
        <v/>
      </c>
      <c r="G346" s="11">
        <f>IFERROR(VLOOKUP($B$344,$4:$126,MATCH($Q346&amp;"/"&amp;G$324,$2:$2,0),FALSE),"")</f>
        <v>0</v>
      </c>
      <c r="H346" s="11">
        <f>IFERROR(VLOOKUP($B$344,$4:$126,MATCH($Q346&amp;"/"&amp;H$324,$2:$2,0),FALSE),"")</f>
        <v>0</v>
      </c>
      <c r="I346" s="11">
        <f>IFERROR(VLOOKUP($B$344,$4:$126,MATCH($Q346&amp;"/"&amp;I$324,$2:$2,0),FALSE),"")</f>
        <v>0</v>
      </c>
      <c r="J346" s="11">
        <f>IFERROR(VLOOKUP($B$344,$4:$126,MATCH($Q346&amp;"/"&amp;J$324,$2:$2,0),FALSE),"")</f>
        <v>0</v>
      </c>
      <c r="K346" s="11">
        <f>IFERROR(VLOOKUP($B$344,$4:$126,MATCH($Q346&amp;"/"&amp;K$324,$2:$2,0),FALSE),"")</f>
        <v>0</v>
      </c>
      <c r="L346" s="11">
        <f>IFERROR(VLOOKUP($B$344,$4:$126,MATCH($Q346&amp;"/"&amp;L$324,$2:$2,0),FALSE),"")</f>
        <v>0</v>
      </c>
      <c r="M346" s="11">
        <f>IFERROR(VLOOKUP($B$344,$4:$126,MATCH($Q346&amp;"/"&amp;M$324,$2:$2,0),FALSE),"")</f>
        <v>0</v>
      </c>
      <c r="N346" s="11">
        <f>IFERROR(VLOOKUP($B$344,$4:$126,MATCH($Q346&amp;"/"&amp;N$324,$2:$2,0),FALSE),"")</f>
        <v>0</v>
      </c>
      <c r="O346" s="11" t="str">
        <f>IFERROR(VLOOKUP($B$344,$4:$126,MATCH($Q346&amp;"/"&amp;O$324,$2:$2,0),FALSE),"")</f>
        <v/>
      </c>
      <c r="P346" s="9"/>
      <c r="Q346" s="12" t="s">
        <v>47</v>
      </c>
    </row>
    <row r="347" spans="1:17">
      <c r="B347" s="11" t="str">
        <f>IFERROR(VLOOKUP($B$344,$4:$126,MATCH($Q347&amp;"/"&amp;B$324,$2:$2,0),FALSE),"")</f>
        <v/>
      </c>
      <c r="C347" s="11" t="str">
        <f>IFERROR(VLOOKUP($B$344,$4:$126,MATCH($Q347&amp;"/"&amp;C$324,$2:$2,0),FALSE),"")</f>
        <v/>
      </c>
      <c r="D347" s="11" t="str">
        <f>IFERROR(VLOOKUP($B$344,$4:$126,MATCH($Q347&amp;"/"&amp;D$324,$2:$2,0),FALSE),"")</f>
        <v/>
      </c>
      <c r="E347" s="11" t="str">
        <f>IFERROR(VLOOKUP($B$344,$4:$126,MATCH($Q347&amp;"/"&amp;E$324,$2:$2,0),FALSE),"")</f>
        <v/>
      </c>
      <c r="F347" s="11" t="str">
        <f>IFERROR(VLOOKUP($B$344,$4:$126,MATCH($Q347&amp;"/"&amp;F$324,$2:$2,0),FALSE),"")</f>
        <v/>
      </c>
      <c r="G347" s="11">
        <f>IFERROR(VLOOKUP($B$344,$4:$126,MATCH($Q347&amp;"/"&amp;G$324,$2:$2,0),FALSE),"")</f>
        <v>0</v>
      </c>
      <c r="H347" s="11">
        <f>IFERROR(VLOOKUP($B$344,$4:$126,MATCH($Q347&amp;"/"&amp;H$324,$2:$2,0),FALSE),"")</f>
        <v>0</v>
      </c>
      <c r="I347" s="11">
        <f>IFERROR(VLOOKUP($B$344,$4:$126,MATCH($Q347&amp;"/"&amp;I$324,$2:$2,0),FALSE),"")</f>
        <v>0</v>
      </c>
      <c r="J347" s="11">
        <f>IFERROR(VLOOKUP($B$344,$4:$126,MATCH($Q347&amp;"/"&amp;J$324,$2:$2,0),FALSE),"")</f>
        <v>0</v>
      </c>
      <c r="K347" s="11">
        <f>IFERROR(VLOOKUP($B$344,$4:$126,MATCH($Q347&amp;"/"&amp;K$324,$2:$2,0),FALSE),"")</f>
        <v>0</v>
      </c>
      <c r="L347" s="11">
        <f>IFERROR(VLOOKUP($B$344,$4:$126,MATCH($Q347&amp;"/"&amp;L$324,$2:$2,0),FALSE),"")</f>
        <v>0</v>
      </c>
      <c r="M347" s="11">
        <f>IFERROR(VLOOKUP($B$344,$4:$126,MATCH($Q347&amp;"/"&amp;M$324,$2:$2,0),FALSE),"")</f>
        <v>0</v>
      </c>
      <c r="N347" s="11">
        <f>IFERROR(VLOOKUP($B$344,$4:$126,MATCH($Q347&amp;"/"&amp;N$324,$2:$2,0),FALSE),"")</f>
        <v>192661.26</v>
      </c>
      <c r="O347" s="11" t="str">
        <f>IFERROR(VLOOKUP($B$344,$4:$126,MATCH($Q347&amp;"/"&amp;O$324,$2:$2,0),FALSE),"")</f>
        <v/>
      </c>
      <c r="P347" s="9"/>
      <c r="Q347" s="12" t="s">
        <v>48</v>
      </c>
    </row>
    <row r="348" spans="1:17">
      <c r="B348" s="11" t="str">
        <f>IFERROR(VLOOKUP($B$344,$4:$126,MATCH($Q348&amp;"/"&amp;B$324,$2:$2,0),FALSE),"")</f>
        <v/>
      </c>
      <c r="C348" s="11" t="str">
        <f>IFERROR(VLOOKUP($B$344,$4:$126,MATCH($Q348&amp;"/"&amp;C$324,$2:$2,0),FALSE),"")</f>
        <v/>
      </c>
      <c r="D348" s="11" t="str">
        <f>IFERROR(VLOOKUP($B$344,$4:$126,MATCH($Q348&amp;"/"&amp;D$324,$2:$2,0),FALSE),"")</f>
        <v/>
      </c>
      <c r="E348" s="11" t="str">
        <f>IFERROR(VLOOKUP($B$344,$4:$126,MATCH($Q348&amp;"/"&amp;E$324,$2:$2,0),FALSE),"")</f>
        <v/>
      </c>
      <c r="F348" s="11">
        <f>IFERROR(VLOOKUP($B$344,$4:$126,MATCH($Q348&amp;"/"&amp;F$324,$2:$2,0),FALSE),"")</f>
        <v>0</v>
      </c>
      <c r="G348" s="11">
        <f>IFERROR(VLOOKUP($B$344,$4:$126,MATCH($Q348&amp;"/"&amp;G$324,$2:$2,0),FALSE),"")</f>
        <v>0</v>
      </c>
      <c r="H348" s="11">
        <f>IFERROR(VLOOKUP($B$344,$4:$126,MATCH($Q348&amp;"/"&amp;H$324,$2:$2,0),FALSE),"")</f>
        <v>0</v>
      </c>
      <c r="I348" s="11">
        <f>IFERROR(VLOOKUP($B$344,$4:$126,MATCH($Q348&amp;"/"&amp;I$324,$2:$2,0),FALSE),"")</f>
        <v>0</v>
      </c>
      <c r="J348" s="11">
        <f>IFERROR(VLOOKUP($B$344,$4:$126,MATCH($Q348&amp;"/"&amp;J$324,$2:$2,0),FALSE),"")</f>
        <v>0</v>
      </c>
      <c r="K348" s="11">
        <f>IFERROR(VLOOKUP($B$344,$4:$126,MATCH($Q348&amp;"/"&amp;K$324,$2:$2,0),FALSE),"")</f>
        <v>0</v>
      </c>
      <c r="L348" s="11">
        <f>IFERROR(VLOOKUP($B$344,$4:$126,MATCH($Q348&amp;"/"&amp;L$324,$2:$2,0),FALSE),"")</f>
        <v>0</v>
      </c>
      <c r="M348" s="11">
        <f>IFERROR(VLOOKUP($B$344,$4:$126,MATCH($Q348&amp;"/"&amp;M$324,$2:$2,0),FALSE),"")</f>
        <v>0</v>
      </c>
      <c r="N348" s="11">
        <f>IFERROR(VLOOKUP($B$344,$4:$126,MATCH($Q348&amp;"/"&amp;N$324,$2:$2,0),FALSE),IFERROR(VLOOKUP($B$344,$4:$126,MATCH($Q347&amp;"/"&amp;N$324,$2:$2,0),FALSE),IFERROR(VLOOKUP($B$344,$4:$126,MATCH($Q346&amp;"/"&amp;N$324,$2:$2,0),FALSE),IFERROR(VLOOKUP($B$344,$4:$126,MATCH($Q345&amp;"/"&amp;N$324,$2:$2,0),FALSE),""))))</f>
        <v>0</v>
      </c>
      <c r="O348" s="11">
        <f>IFERROR(VLOOKUP($B$344,$4:$126,MATCH($Q348&amp;"/"&amp;O$324,$2:$2,0),FALSE),IFERROR(VLOOKUP($B$344,$4:$126,MATCH($Q347&amp;"/"&amp;O$324,$2:$2,0),FALSE),IFERROR(VLOOKUP($B$344,$4:$126,MATCH($Q346&amp;"/"&amp;O$324,$2:$2,0),FALSE),IFERROR(VLOOKUP($B$344,$4:$126,MATCH($Q345&amp;"/"&amp;O$324,$2:$2,0),FALSE),""))))</f>
        <v>0</v>
      </c>
      <c r="P348" s="9" t="e">
        <f>RATE(N$324-G$324,,-F348,N348)</f>
        <v>#NUM!</v>
      </c>
      <c r="Q348" s="12" t="s">
        <v>49</v>
      </c>
    </row>
    <row r="349" spans="1:17">
      <c r="B349" s="15" t="e">
        <f t="shared" ref="B349:N349" si="14">+B348/B$378</f>
        <v>#VALUE!</v>
      </c>
      <c r="C349" s="15" t="e">
        <f t="shared" si="14"/>
        <v>#VALUE!</v>
      </c>
      <c r="D349" s="15" t="e">
        <f t="shared" si="14"/>
        <v>#VALUE!</v>
      </c>
      <c r="E349" s="15" t="e">
        <f t="shared" si="14"/>
        <v>#VALUE!</v>
      </c>
      <c r="F349" s="15">
        <f t="shared" si="14"/>
        <v>0</v>
      </c>
      <c r="G349" s="15">
        <f t="shared" si="14"/>
        <v>0</v>
      </c>
      <c r="H349" s="15">
        <f t="shared" si="14"/>
        <v>0</v>
      </c>
      <c r="I349" s="15">
        <f t="shared" si="14"/>
        <v>0</v>
      </c>
      <c r="J349" s="15">
        <f t="shared" si="14"/>
        <v>0</v>
      </c>
      <c r="K349" s="15">
        <f t="shared" si="14"/>
        <v>0</v>
      </c>
      <c r="L349" s="15">
        <f t="shared" si="14"/>
        <v>0</v>
      </c>
      <c r="M349" s="15">
        <f t="shared" si="14"/>
        <v>0</v>
      </c>
      <c r="N349" s="15">
        <f t="shared" si="14"/>
        <v>0</v>
      </c>
      <c r="O349" s="15">
        <f t="shared" ref="O349" si="15">+O348/O$378</f>
        <v>0</v>
      </c>
      <c r="P349" s="9" t="e">
        <f>RATE(N$324-G$324,,-F349,N349)</f>
        <v>#NUM!</v>
      </c>
      <c r="Q349" s="14" t="s">
        <v>50</v>
      </c>
    </row>
    <row r="350" spans="1:17">
      <c r="A350" s="167"/>
      <c r="B350" s="282" t="s">
        <v>953</v>
      </c>
      <c r="C350" s="283"/>
      <c r="D350" s="283"/>
      <c r="E350" s="283"/>
      <c r="F350" s="283"/>
      <c r="G350" s="283"/>
      <c r="H350" s="283"/>
      <c r="I350" s="283"/>
      <c r="J350" s="283"/>
      <c r="K350" s="283"/>
      <c r="L350" s="283"/>
      <c r="M350" s="283"/>
      <c r="N350" s="284"/>
      <c r="O350" s="305"/>
      <c r="P350" s="9"/>
      <c r="Q350" s="3"/>
    </row>
    <row r="351" spans="1:17">
      <c r="B351" s="11" t="str">
        <f>IFERROR(VLOOKUP($B$350,$4:$126,MATCH($Q351&amp;"/"&amp;B$324,$2:$2,0),FALSE),"")</f>
        <v/>
      </c>
      <c r="C351" s="11" t="str">
        <f>IFERROR(VLOOKUP($B$350,$4:$126,MATCH($Q351&amp;"/"&amp;C$324,$2:$2,0),FALSE),"")</f>
        <v/>
      </c>
      <c r="D351" s="11" t="str">
        <f>IFERROR(VLOOKUP($B$350,$4:$126,MATCH($Q351&amp;"/"&amp;D$324,$2:$2,0),FALSE),"")</f>
        <v/>
      </c>
      <c r="E351" s="11" t="str">
        <f>IFERROR(VLOOKUP($B$350,$4:$126,MATCH($Q351&amp;"/"&amp;E$324,$2:$2,0),FALSE),"")</f>
        <v/>
      </c>
      <c r="F351" s="11" t="str">
        <f>IFERROR(VLOOKUP($B$350,$4:$126,MATCH($Q351&amp;"/"&amp;F$324,$2:$2,0),FALSE),"")</f>
        <v/>
      </c>
      <c r="G351" s="11">
        <f>IFERROR(VLOOKUP($B$350,$4:$126,MATCH($Q351&amp;"/"&amp;G$324,$2:$2,0),FALSE),"")</f>
        <v>1208821</v>
      </c>
      <c r="H351" s="11">
        <f>IFERROR(VLOOKUP($B$350,$4:$126,MATCH($Q351&amp;"/"&amp;H$324,$2:$2,0),FALSE),"")</f>
        <v>2112945</v>
      </c>
      <c r="I351" s="11">
        <f>IFERROR(VLOOKUP($B$350,$4:$126,MATCH($Q351&amp;"/"&amp;I$324,$2:$2,0),FALSE),"")</f>
        <v>1396554</v>
      </c>
      <c r="J351" s="11">
        <f>IFERROR(VLOOKUP($B$350,$4:$126,MATCH($Q351&amp;"/"&amp;J$324,$2:$2,0),FALSE),"")</f>
        <v>1239209</v>
      </c>
      <c r="K351" s="11">
        <f>IFERROR(VLOOKUP($B$350,$4:$126,MATCH($Q351&amp;"/"&amp;K$324,$2:$2,0),FALSE),"")</f>
        <v>1395851</v>
      </c>
      <c r="L351" s="11">
        <f>IFERROR(VLOOKUP($B$350,$4:$126,MATCH($Q351&amp;"/"&amp;L$324,$2:$2,0),FALSE),"")</f>
        <v>2394913</v>
      </c>
      <c r="M351" s="11">
        <f>IFERROR(VLOOKUP($B$350,$4:$126,MATCH($Q351&amp;"/"&amp;M$324,$2:$2,0),FALSE),"")</f>
        <v>10955809</v>
      </c>
      <c r="N351" s="11">
        <f>IFERROR(VLOOKUP($B$350,$4:$126,MATCH($Q351&amp;"/"&amp;N$324,$2:$2,0),FALSE),"")</f>
        <v>5360682.92</v>
      </c>
      <c r="O351" s="11">
        <f>IFERROR(VLOOKUP($B$350,$4:$126,MATCH($Q351&amp;"/"&amp;O$324,$2:$2,0),FALSE),"")</f>
        <v>2285321.44</v>
      </c>
      <c r="P351" s="9"/>
      <c r="Q351" s="12" t="s">
        <v>46</v>
      </c>
    </row>
    <row r="352" spans="1:17">
      <c r="B352" s="11" t="str">
        <f>IFERROR(VLOOKUP($B$350,$4:$126,MATCH($Q352&amp;"/"&amp;B$324,$2:$2,0),FALSE),"")</f>
        <v/>
      </c>
      <c r="C352" s="11" t="str">
        <f>IFERROR(VLOOKUP($B$350,$4:$126,MATCH($Q352&amp;"/"&amp;C$324,$2:$2,0),FALSE),"")</f>
        <v/>
      </c>
      <c r="D352" s="11" t="str">
        <f>IFERROR(VLOOKUP($B$350,$4:$126,MATCH($Q352&amp;"/"&amp;D$324,$2:$2,0),FALSE),"")</f>
        <v/>
      </c>
      <c r="E352" s="11" t="str">
        <f>IFERROR(VLOOKUP($B$350,$4:$126,MATCH($Q352&amp;"/"&amp;E$324,$2:$2,0),FALSE),"")</f>
        <v/>
      </c>
      <c r="F352" s="11" t="str">
        <f>IFERROR(VLOOKUP($B$350,$4:$126,MATCH($Q352&amp;"/"&amp;F$324,$2:$2,0),FALSE),"")</f>
        <v/>
      </c>
      <c r="G352" s="11">
        <f>IFERROR(VLOOKUP($B$350,$4:$126,MATCH($Q352&amp;"/"&amp;G$324,$2:$2,0),FALSE),"")</f>
        <v>1124862</v>
      </c>
      <c r="H352" s="11">
        <f>IFERROR(VLOOKUP($B$350,$4:$126,MATCH($Q352&amp;"/"&amp;H$324,$2:$2,0),FALSE),"")</f>
        <v>2072499</v>
      </c>
      <c r="I352" s="11">
        <f>IFERROR(VLOOKUP($B$350,$4:$126,MATCH($Q352&amp;"/"&amp;I$324,$2:$2,0),FALSE),"")</f>
        <v>1318550</v>
      </c>
      <c r="J352" s="11">
        <f>IFERROR(VLOOKUP($B$350,$4:$126,MATCH($Q352&amp;"/"&amp;J$324,$2:$2,0),FALSE),"")</f>
        <v>1237914</v>
      </c>
      <c r="K352" s="11">
        <f>IFERROR(VLOOKUP($B$350,$4:$126,MATCH($Q352&amp;"/"&amp;K$324,$2:$2,0),FALSE),"")</f>
        <v>1486629</v>
      </c>
      <c r="L352" s="11">
        <f>IFERROR(VLOOKUP($B$350,$4:$126,MATCH($Q352&amp;"/"&amp;L$324,$2:$2,0),FALSE),"")</f>
        <v>2171430</v>
      </c>
      <c r="M352" s="11">
        <f>IFERROR(VLOOKUP($B$350,$4:$126,MATCH($Q352&amp;"/"&amp;M$324,$2:$2,0),FALSE),"")</f>
        <v>7582428</v>
      </c>
      <c r="N352" s="11">
        <f>IFERROR(VLOOKUP($B$350,$4:$126,MATCH($Q352&amp;"/"&amp;N$324,$2:$2,0),FALSE),"")</f>
        <v>5256555</v>
      </c>
      <c r="O352" s="11" t="str">
        <f>IFERROR(VLOOKUP($B$350,$4:$126,MATCH($Q352&amp;"/"&amp;O$324,$2:$2,0),FALSE),"")</f>
        <v/>
      </c>
      <c r="P352" s="9"/>
      <c r="Q352" s="12" t="s">
        <v>47</v>
      </c>
    </row>
    <row r="353" spans="1:17">
      <c r="B353" s="11" t="str">
        <f>IFERROR(VLOOKUP($B$350,$4:$126,MATCH($Q353&amp;"/"&amp;B$324,$2:$2,0),FALSE),"")</f>
        <v/>
      </c>
      <c r="C353" s="11" t="str">
        <f>IFERROR(VLOOKUP($B$350,$4:$126,MATCH($Q353&amp;"/"&amp;C$324,$2:$2,0),FALSE),"")</f>
        <v/>
      </c>
      <c r="D353" s="11" t="str">
        <f>IFERROR(VLOOKUP($B$350,$4:$126,MATCH($Q353&amp;"/"&amp;D$324,$2:$2,0),FALSE),"")</f>
        <v/>
      </c>
      <c r="E353" s="11" t="str">
        <f>IFERROR(VLOOKUP($B$350,$4:$126,MATCH($Q353&amp;"/"&amp;E$324,$2:$2,0),FALSE),"")</f>
        <v/>
      </c>
      <c r="F353" s="11" t="str">
        <f>IFERROR(VLOOKUP($B$350,$4:$126,MATCH($Q353&amp;"/"&amp;F$324,$2:$2,0),FALSE),"")</f>
        <v/>
      </c>
      <c r="G353" s="11">
        <f>IFERROR(VLOOKUP($B$350,$4:$126,MATCH($Q353&amp;"/"&amp;G$324,$2:$2,0),FALSE),"")</f>
        <v>1762410.48</v>
      </c>
      <c r="H353" s="11">
        <f>IFERROR(VLOOKUP($B$350,$4:$126,MATCH($Q353&amp;"/"&amp;H$324,$2:$2,0),FALSE),"")</f>
        <v>1626416</v>
      </c>
      <c r="I353" s="11">
        <f>IFERROR(VLOOKUP($B$350,$4:$126,MATCH($Q353&amp;"/"&amp;I$324,$2:$2,0),FALSE),"")</f>
        <v>1270427</v>
      </c>
      <c r="J353" s="11">
        <f>IFERROR(VLOOKUP($B$350,$4:$126,MATCH($Q353&amp;"/"&amp;J$324,$2:$2,0),FALSE),"")</f>
        <v>1276881</v>
      </c>
      <c r="K353" s="11">
        <f>IFERROR(VLOOKUP($B$350,$4:$126,MATCH($Q353&amp;"/"&amp;K$324,$2:$2,0),FALSE),"")</f>
        <v>1674965</v>
      </c>
      <c r="L353" s="11">
        <f>IFERROR(VLOOKUP($B$350,$4:$126,MATCH($Q353&amp;"/"&amp;L$324,$2:$2,0),FALSE),"")</f>
        <v>3694202</v>
      </c>
      <c r="M353" s="11">
        <f>IFERROR(VLOOKUP($B$350,$4:$126,MATCH($Q353&amp;"/"&amp;M$324,$2:$2,0),FALSE),"")</f>
        <v>8115191</v>
      </c>
      <c r="N353" s="11">
        <f>IFERROR(VLOOKUP($B$350,$4:$126,MATCH($Q353&amp;"/"&amp;N$324,$2:$2,0),FALSE),"")</f>
        <v>4824624.43</v>
      </c>
      <c r="O353" s="11" t="str">
        <f>IFERROR(VLOOKUP($B$350,$4:$126,MATCH($Q353&amp;"/"&amp;O$324,$2:$2,0),FALSE),"")</f>
        <v/>
      </c>
      <c r="P353" s="9"/>
      <c r="Q353" s="12" t="s">
        <v>48</v>
      </c>
    </row>
    <row r="354" spans="1:17">
      <c r="B354" s="11" t="str">
        <f>IFERROR(VLOOKUP($B$350,$4:$126,MATCH($Q354&amp;"/"&amp;B$324,$2:$2,0),FALSE),"")</f>
        <v/>
      </c>
      <c r="C354" s="11" t="str">
        <f>IFERROR(VLOOKUP($B$350,$4:$126,MATCH($Q354&amp;"/"&amp;C$324,$2:$2,0),FALSE),"")</f>
        <v/>
      </c>
      <c r="D354" s="11" t="str">
        <f>IFERROR(VLOOKUP($B$350,$4:$126,MATCH($Q354&amp;"/"&amp;D$324,$2:$2,0),FALSE),"")</f>
        <v/>
      </c>
      <c r="E354" s="11" t="str">
        <f>IFERROR(VLOOKUP($B$350,$4:$126,MATCH($Q354&amp;"/"&amp;E$324,$2:$2,0),FALSE),"")</f>
        <v/>
      </c>
      <c r="F354" s="11">
        <f>IFERROR(VLOOKUP($B$350,$4:$126,MATCH($Q354&amp;"/"&amp;F$324,$2:$2,0),FALSE),"")</f>
        <v>960376.71</v>
      </c>
      <c r="G354" s="11">
        <f>IFERROR(VLOOKUP($B$350,$4:$126,MATCH($Q354&amp;"/"&amp;G$324,$2:$2,0),FALSE),"")</f>
        <v>1995059.44</v>
      </c>
      <c r="H354" s="11">
        <f>IFERROR(VLOOKUP($B$350,$4:$126,MATCH($Q354&amp;"/"&amp;H$324,$2:$2,0),FALSE),"")</f>
        <v>1630159.76</v>
      </c>
      <c r="I354" s="11">
        <f>IFERROR(VLOOKUP($B$350,$4:$126,MATCH($Q354&amp;"/"&amp;I$324,$2:$2,0),FALSE),"")</f>
        <v>1042459.11</v>
      </c>
      <c r="J354" s="11">
        <f>IFERROR(VLOOKUP($B$350,$4:$126,MATCH($Q354&amp;"/"&amp;J$324,$2:$2,0),FALSE),"")</f>
        <v>837051.39</v>
      </c>
      <c r="K354" s="11">
        <f>IFERROR(VLOOKUP($B$350,$4:$126,MATCH($Q354&amp;"/"&amp;K$324,$2:$2,0),FALSE),"")</f>
        <v>2612809.2400000002</v>
      </c>
      <c r="L354" s="11">
        <f>IFERROR(VLOOKUP($B$350,$4:$126,MATCH($Q354&amp;"/"&amp;L$324,$2:$2,0),FALSE),"")</f>
        <v>3705435.15</v>
      </c>
      <c r="M354" s="11">
        <f>IFERROR(VLOOKUP($B$350,$4:$126,MATCH($Q354&amp;"/"&amp;M$324,$2:$2,0),FALSE),"")</f>
        <v>5332218.08</v>
      </c>
      <c r="N354" s="11">
        <f>IFERROR(VLOOKUP($B$350,$4:$126,MATCH($Q354&amp;"/"&amp;N$324,$2:$2,0),FALSE),IFERROR(VLOOKUP($B$350,$4:$126,MATCH($Q353&amp;"/"&amp;N$324,$2:$2,0),FALSE),IFERROR(VLOOKUP($B$350,$4:$126,MATCH($Q352&amp;"/"&amp;N$324,$2:$2,0),FALSE),IFERROR(VLOOKUP($B$350,$4:$126,MATCH($Q351&amp;"/"&amp;N$324,$2:$2,0),FALSE),""))))</f>
        <v>2606552.7599999998</v>
      </c>
      <c r="O354" s="11">
        <f>IFERROR(VLOOKUP($B$350,$4:$126,MATCH($Q354&amp;"/"&amp;O$324,$2:$2,0),FALSE),IFERROR(VLOOKUP($B$350,$4:$126,MATCH($Q353&amp;"/"&amp;O$324,$2:$2,0),FALSE),IFERROR(VLOOKUP($B$350,$4:$126,MATCH($Q352&amp;"/"&amp;O$324,$2:$2,0),FALSE),IFERROR(VLOOKUP($B$350,$4:$126,MATCH($Q351&amp;"/"&amp;O$324,$2:$2,0),FALSE),""))))</f>
        <v>2285321.44</v>
      </c>
      <c r="P354" s="9">
        <f>RATE(N$324-G$324,,-G354,N354)</f>
        <v>3.8932279819047955E-2</v>
      </c>
      <c r="Q354" s="12" t="s">
        <v>49</v>
      </c>
    </row>
    <row r="355" spans="1:17">
      <c r="B355" s="13" t="e">
        <f t="shared" ref="B355:N355" si="16">+B354/B$378</f>
        <v>#VALUE!</v>
      </c>
      <c r="C355" s="13" t="e">
        <f t="shared" si="16"/>
        <v>#VALUE!</v>
      </c>
      <c r="D355" s="13" t="e">
        <f t="shared" si="16"/>
        <v>#VALUE!</v>
      </c>
      <c r="E355" s="13" t="e">
        <f t="shared" si="16"/>
        <v>#VALUE!</v>
      </c>
      <c r="F355" s="13">
        <f t="shared" si="16"/>
        <v>0.73094014600480117</v>
      </c>
      <c r="G355" s="13">
        <f t="shared" si="16"/>
        <v>0.77538198317649221</v>
      </c>
      <c r="H355" s="13">
        <f t="shared" si="16"/>
        <v>0.59476409551181031</v>
      </c>
      <c r="I355" s="13">
        <f t="shared" si="16"/>
        <v>0.31719888311794175</v>
      </c>
      <c r="J355" s="13">
        <f t="shared" si="16"/>
        <v>0.2700732474987203</v>
      </c>
      <c r="K355" s="13">
        <f t="shared" si="16"/>
        <v>0.32721534515618428</v>
      </c>
      <c r="L355" s="13">
        <f t="shared" si="16"/>
        <v>0.38531997501597914</v>
      </c>
      <c r="M355" s="13">
        <f t="shared" si="16"/>
        <v>0.23503008369581466</v>
      </c>
      <c r="N355" s="13">
        <f t="shared" si="16"/>
        <v>0.15263576933060241</v>
      </c>
      <c r="O355" s="13">
        <f t="shared" ref="O355" si="17">+O354/O$378</f>
        <v>0.11767996077788884</v>
      </c>
      <c r="P355" s="9">
        <f>RATE(N$324-G$324,,-G355,N355)</f>
        <v>-0.20720127153855852</v>
      </c>
      <c r="Q355" s="14" t="s">
        <v>50</v>
      </c>
    </row>
    <row r="356" spans="1:17">
      <c r="B356" s="282" t="s">
        <v>967</v>
      </c>
      <c r="C356" s="283"/>
      <c r="D356" s="283"/>
      <c r="E356" s="283"/>
      <c r="F356" s="283"/>
      <c r="G356" s="283"/>
      <c r="H356" s="283"/>
      <c r="I356" s="283"/>
      <c r="J356" s="283"/>
      <c r="K356" s="283"/>
      <c r="L356" s="283"/>
      <c r="M356" s="283"/>
      <c r="N356" s="284"/>
      <c r="O356" s="305"/>
      <c r="P356" s="9"/>
      <c r="Q356" s="3"/>
    </row>
    <row r="357" spans="1:17">
      <c r="B357" s="11" t="str">
        <f>IFERROR(VLOOKUP($B$356,$4:$126,MATCH($Q357&amp;"/"&amp;B$324,$2:$2,0),FALSE),"")</f>
        <v/>
      </c>
      <c r="C357" s="11" t="str">
        <f>IFERROR(VLOOKUP($B$356,$4:$126,MATCH($Q357&amp;"/"&amp;C$324,$2:$2,0),FALSE),"")</f>
        <v/>
      </c>
      <c r="D357" s="11" t="str">
        <f>IFERROR(VLOOKUP($B$356,$4:$126,MATCH($Q357&amp;"/"&amp;D$324,$2:$2,0),FALSE),"")</f>
        <v/>
      </c>
      <c r="E357" s="11" t="str">
        <f>IFERROR(VLOOKUP($B$356,$4:$126,MATCH($Q357&amp;"/"&amp;E$324,$2:$2,0),FALSE),"")</f>
        <v/>
      </c>
      <c r="F357" s="11" t="str">
        <f>IFERROR(VLOOKUP($B$356,$4:$126,MATCH($Q357&amp;"/"&amp;F$324,$2:$2,0),FALSE),"")</f>
        <v/>
      </c>
      <c r="G357" s="11">
        <f>IFERROR(VLOOKUP($B$356,$4:$126,MATCH($Q357&amp;"/"&amp;G$324,$2:$2,0),FALSE),"")</f>
        <v>227773</v>
      </c>
      <c r="H357" s="11">
        <f>IFERROR(VLOOKUP($B$356,$4:$126,MATCH($Q357&amp;"/"&amp;H$324,$2:$2,0),FALSE),"")</f>
        <v>569552</v>
      </c>
      <c r="I357" s="11">
        <f>IFERROR(VLOOKUP($B$356,$4:$126,MATCH($Q357&amp;"/"&amp;I$324,$2:$2,0),FALSE),"")</f>
        <v>887258</v>
      </c>
      <c r="J357" s="11">
        <f>IFERROR(VLOOKUP($B$356,$4:$126,MATCH($Q357&amp;"/"&amp;J$324,$2:$2,0),FALSE),"")</f>
        <v>1257916</v>
      </c>
      <c r="K357" s="11">
        <f>IFERROR(VLOOKUP($B$356,$4:$126,MATCH($Q357&amp;"/"&amp;K$324,$2:$2,0),FALSE),"")</f>
        <v>1349654</v>
      </c>
      <c r="L357" s="11">
        <f>IFERROR(VLOOKUP($B$356,$4:$126,MATCH($Q357&amp;"/"&amp;L$324,$2:$2,0),FALSE),"")</f>
        <v>1670812</v>
      </c>
      <c r="M357" s="11">
        <f>IFERROR(VLOOKUP($B$356,$4:$126,MATCH($Q357&amp;"/"&amp;M$324,$2:$2,0),FALSE),"")</f>
        <v>1734540</v>
      </c>
      <c r="N357" s="11">
        <f>IFERROR(VLOOKUP($B$356,$4:$126,MATCH($Q357&amp;"/"&amp;N$324,$2:$2,0),FALSE),"")</f>
        <v>2058171.52</v>
      </c>
      <c r="O357" s="11">
        <f>IFERROR(VLOOKUP($B$356,$4:$126,MATCH($Q357&amp;"/"&amp;O$324,$2:$2,0),FALSE),"")</f>
        <v>1241267.73</v>
      </c>
      <c r="P357" s="9"/>
      <c r="Q357" s="12" t="s">
        <v>46</v>
      </c>
    </row>
    <row r="358" spans="1:17">
      <c r="B358" s="11" t="str">
        <f>IFERROR(VLOOKUP($B$356,$4:$126,MATCH($Q358&amp;"/"&amp;B$324,$2:$2,0),FALSE),"")</f>
        <v/>
      </c>
      <c r="C358" s="11" t="str">
        <f>IFERROR(VLOOKUP($B$356,$4:$126,MATCH($Q358&amp;"/"&amp;C$324,$2:$2,0),FALSE),"")</f>
        <v/>
      </c>
      <c r="D358" s="11" t="str">
        <f>IFERROR(VLOOKUP($B$356,$4:$126,MATCH($Q358&amp;"/"&amp;D$324,$2:$2,0),FALSE),"")</f>
        <v/>
      </c>
      <c r="E358" s="11" t="str">
        <f>IFERROR(VLOOKUP($B$356,$4:$126,MATCH($Q358&amp;"/"&amp;E$324,$2:$2,0),FALSE),"")</f>
        <v/>
      </c>
      <c r="F358" s="11" t="str">
        <f>IFERROR(VLOOKUP($B$356,$4:$126,MATCH($Q358&amp;"/"&amp;F$324,$2:$2,0),FALSE),"")</f>
        <v/>
      </c>
      <c r="G358" s="11">
        <f>IFERROR(VLOOKUP($B$356,$4:$126,MATCH($Q358&amp;"/"&amp;G$324,$2:$2,0),FALSE),"")</f>
        <v>272434</v>
      </c>
      <c r="H358" s="11">
        <f>IFERROR(VLOOKUP($B$356,$4:$126,MATCH($Q358&amp;"/"&amp;H$324,$2:$2,0),FALSE),"")</f>
        <v>735255</v>
      </c>
      <c r="I358" s="11">
        <f>IFERROR(VLOOKUP($B$356,$4:$126,MATCH($Q358&amp;"/"&amp;I$324,$2:$2,0),FALSE),"")</f>
        <v>1168939</v>
      </c>
      <c r="J358" s="11">
        <f>IFERROR(VLOOKUP($B$356,$4:$126,MATCH($Q358&amp;"/"&amp;J$324,$2:$2,0),FALSE),"")</f>
        <v>1247281</v>
      </c>
      <c r="K358" s="11">
        <f>IFERROR(VLOOKUP($B$356,$4:$126,MATCH($Q358&amp;"/"&amp;K$324,$2:$2,0),FALSE),"")</f>
        <v>1311981</v>
      </c>
      <c r="L358" s="11">
        <f>IFERROR(VLOOKUP($B$356,$4:$126,MATCH($Q358&amp;"/"&amp;L$324,$2:$2,0),FALSE),"")</f>
        <v>1620429</v>
      </c>
      <c r="M358" s="11">
        <f>IFERROR(VLOOKUP($B$356,$4:$126,MATCH($Q358&amp;"/"&amp;M$324,$2:$2,0),FALSE),"")</f>
        <v>1694528</v>
      </c>
      <c r="N358" s="11">
        <f>IFERROR(VLOOKUP($B$356,$4:$126,MATCH($Q358&amp;"/"&amp;N$324,$2:$2,0),FALSE),"")</f>
        <v>2154881</v>
      </c>
      <c r="O358" s="11" t="str">
        <f>IFERROR(VLOOKUP($B$356,$4:$126,MATCH($Q358&amp;"/"&amp;O$324,$2:$2,0),FALSE),"")</f>
        <v/>
      </c>
      <c r="P358" s="9"/>
      <c r="Q358" s="12" t="s">
        <v>47</v>
      </c>
    </row>
    <row r="359" spans="1:17">
      <c r="B359" s="11" t="str">
        <f>IFERROR(VLOOKUP($B$356,$4:$126,MATCH($Q359&amp;"/"&amp;B$324,$2:$2,0),FALSE),"")</f>
        <v/>
      </c>
      <c r="C359" s="11" t="str">
        <f>IFERROR(VLOOKUP($B$356,$4:$126,MATCH($Q359&amp;"/"&amp;C$324,$2:$2,0),FALSE),"")</f>
        <v/>
      </c>
      <c r="D359" s="11" t="str">
        <f>IFERROR(VLOOKUP($B$356,$4:$126,MATCH($Q359&amp;"/"&amp;D$324,$2:$2,0),FALSE),"")</f>
        <v/>
      </c>
      <c r="E359" s="11" t="str">
        <f>IFERROR(VLOOKUP($B$356,$4:$126,MATCH($Q359&amp;"/"&amp;E$324,$2:$2,0),FALSE),"")</f>
        <v/>
      </c>
      <c r="F359" s="11" t="str">
        <f>IFERROR(VLOOKUP($B$356,$4:$126,MATCH($Q359&amp;"/"&amp;F$324,$2:$2,0),FALSE),"")</f>
        <v/>
      </c>
      <c r="G359" s="11">
        <f>IFERROR(VLOOKUP($B$356,$4:$126,MATCH($Q359&amp;"/"&amp;G$324,$2:$2,0),FALSE),"")</f>
        <v>353161.7</v>
      </c>
      <c r="H359" s="11">
        <f>IFERROR(VLOOKUP($B$356,$4:$126,MATCH($Q359&amp;"/"&amp;H$324,$2:$2,0),FALSE),"")</f>
        <v>918356</v>
      </c>
      <c r="I359" s="11">
        <f>IFERROR(VLOOKUP($B$356,$4:$126,MATCH($Q359&amp;"/"&amp;I$324,$2:$2,0),FALSE),"")</f>
        <v>1207489</v>
      </c>
      <c r="J359" s="11">
        <f>IFERROR(VLOOKUP($B$356,$4:$126,MATCH($Q359&amp;"/"&amp;J$324,$2:$2,0),FALSE),"")</f>
        <v>1236633</v>
      </c>
      <c r="K359" s="11">
        <f>IFERROR(VLOOKUP($B$356,$4:$126,MATCH($Q359&amp;"/"&amp;K$324,$2:$2,0),FALSE),"")</f>
        <v>1334734</v>
      </c>
      <c r="L359" s="11">
        <f>IFERROR(VLOOKUP($B$356,$4:$126,MATCH($Q359&amp;"/"&amp;L$324,$2:$2,0),FALSE),"")</f>
        <v>1589828</v>
      </c>
      <c r="M359" s="11">
        <f>IFERROR(VLOOKUP($B$356,$4:$126,MATCH($Q359&amp;"/"&amp;M$324,$2:$2,0),FALSE),"")</f>
        <v>1737200</v>
      </c>
      <c r="N359" s="11">
        <f>IFERROR(VLOOKUP($B$356,$4:$126,MATCH($Q359&amp;"/"&amp;N$324,$2:$2,0),FALSE),"")</f>
        <v>2119059.16</v>
      </c>
      <c r="O359" s="11" t="str">
        <f>IFERROR(VLOOKUP($B$356,$4:$126,MATCH($Q359&amp;"/"&amp;O$324,$2:$2,0),FALSE),"")</f>
        <v/>
      </c>
      <c r="P359" s="9"/>
      <c r="Q359" s="12" t="s">
        <v>48</v>
      </c>
    </row>
    <row r="360" spans="1:17">
      <c r="B360" s="11" t="str">
        <f>IFERROR(VLOOKUP($B$356,$4:$126,MATCH($Q360&amp;"/"&amp;B$324,$2:$2,0),FALSE),"")</f>
        <v/>
      </c>
      <c r="C360" s="11" t="str">
        <f>IFERROR(VLOOKUP($B$356,$4:$126,MATCH($Q360&amp;"/"&amp;C$324,$2:$2,0),FALSE),"")</f>
        <v/>
      </c>
      <c r="D360" s="11" t="str">
        <f>IFERROR(VLOOKUP($B$356,$4:$126,MATCH($Q360&amp;"/"&amp;D$324,$2:$2,0),FALSE),"")</f>
        <v/>
      </c>
      <c r="E360" s="11" t="str">
        <f>IFERROR(VLOOKUP($B$356,$4:$126,MATCH($Q360&amp;"/"&amp;E$324,$2:$2,0),FALSE),"")</f>
        <v/>
      </c>
      <c r="F360" s="11">
        <f>IFERROR(VLOOKUP($B$356,$4:$126,MATCH($Q360&amp;"/"&amp;F$324,$2:$2,0),FALSE),"")</f>
        <v>227858.76</v>
      </c>
      <c r="G360" s="11">
        <f>IFERROR(VLOOKUP($B$356,$4:$126,MATCH($Q360&amp;"/"&amp;G$324,$2:$2,0),FALSE),"")</f>
        <v>473444.81</v>
      </c>
      <c r="H360" s="11">
        <f>IFERROR(VLOOKUP($B$356,$4:$126,MATCH($Q360&amp;"/"&amp;H$324,$2:$2,0),FALSE),"")</f>
        <v>922686.71</v>
      </c>
      <c r="I360" s="11">
        <f>IFERROR(VLOOKUP($B$356,$4:$126,MATCH($Q360&amp;"/"&amp;I$324,$2:$2,0),FALSE),"")</f>
        <v>1262440.1499999999</v>
      </c>
      <c r="J360" s="11">
        <f>IFERROR(VLOOKUP($B$356,$4:$126,MATCH($Q360&amp;"/"&amp;J$324,$2:$2,0),FALSE),"")</f>
        <v>1210936.4099999999</v>
      </c>
      <c r="K360" s="11">
        <f>IFERROR(VLOOKUP($B$356,$4:$126,MATCH($Q360&amp;"/"&amp;K$324,$2:$2,0),FALSE),"")</f>
        <v>1502732.43</v>
      </c>
      <c r="L360" s="11">
        <f>IFERROR(VLOOKUP($B$356,$4:$126,MATCH($Q360&amp;"/"&amp;L$324,$2:$2,0),FALSE),"")</f>
        <v>1615302.65</v>
      </c>
      <c r="M360" s="11">
        <f>IFERROR(VLOOKUP($B$356,$4:$126,MATCH($Q360&amp;"/"&amp;M$324,$2:$2,0),FALSE),"")</f>
        <v>1982008.55</v>
      </c>
      <c r="N360" s="11">
        <f>IFERROR(VLOOKUP($B$356,$4:$126,MATCH($Q360&amp;"/"&amp;N$324,$2:$2,0),FALSE),IFERROR(VLOOKUP($B$356,$4:$126,MATCH($Q359&amp;"/"&amp;N$324,$2:$2,0),FALSE),IFERROR(VLOOKUP($B$356,$4:$126,MATCH($Q358&amp;"/"&amp;N$324,$2:$2,0),FALSE),IFERROR(VLOOKUP($B$356,$4:$126,MATCH($Q357&amp;"/"&amp;N$324,$2:$2,0),FALSE),""))))</f>
        <v>1141511.8400000001</v>
      </c>
      <c r="O360" s="11">
        <f>IFERROR(VLOOKUP($B$356,$4:$126,MATCH($Q360&amp;"/"&amp;O$324,$2:$2,0),FALSE),IFERROR(VLOOKUP($B$356,$4:$126,MATCH($Q359&amp;"/"&amp;O$324,$2:$2,0),FALSE),IFERROR(VLOOKUP($B$356,$4:$126,MATCH($Q358&amp;"/"&amp;O$324,$2:$2,0),FALSE),IFERROR(VLOOKUP($B$356,$4:$126,MATCH($Q357&amp;"/"&amp;O$324,$2:$2,0),FALSE),""))))</f>
        <v>1241267.73</v>
      </c>
      <c r="P360" s="9">
        <f>RATE(N$324-G$324,,-F360,N360)</f>
        <v>0.25884867540291212</v>
      </c>
      <c r="Q360" s="12" t="s">
        <v>49</v>
      </c>
    </row>
    <row r="361" spans="1:17">
      <c r="A361" s="167"/>
      <c r="B361" s="13" t="e">
        <f t="shared" ref="B361:N361" si="18">+B360/B$378</f>
        <v>#VALUE!</v>
      </c>
      <c r="C361" s="13" t="e">
        <f t="shared" si="18"/>
        <v>#VALUE!</v>
      </c>
      <c r="D361" s="13" t="e">
        <f t="shared" si="18"/>
        <v>#VALUE!</v>
      </c>
      <c r="E361" s="13" t="e">
        <f t="shared" si="18"/>
        <v>#VALUE!</v>
      </c>
      <c r="F361" s="13">
        <f t="shared" si="18"/>
        <v>0.17342269295855056</v>
      </c>
      <c r="G361" s="13">
        <f t="shared" si="18"/>
        <v>0.1840048313058871</v>
      </c>
      <c r="H361" s="13">
        <f t="shared" si="18"/>
        <v>0.33664241995147642</v>
      </c>
      <c r="I361" s="13">
        <f t="shared" si="18"/>
        <v>0.38413459265874406</v>
      </c>
      <c r="J361" s="13">
        <f t="shared" si="18"/>
        <v>0.39070663124177096</v>
      </c>
      <c r="K361" s="13">
        <f t="shared" si="18"/>
        <v>0.18819479938758998</v>
      </c>
      <c r="L361" s="13">
        <f t="shared" si="18"/>
        <v>0.16797173652904029</v>
      </c>
      <c r="M361" s="13">
        <f t="shared" si="18"/>
        <v>8.7361699841113818E-2</v>
      </c>
      <c r="N361" s="13">
        <f t="shared" si="18"/>
        <v>6.6845198981658652E-2</v>
      </c>
      <c r="O361" s="13">
        <f t="shared" ref="O361" si="19">+O360/O$378</f>
        <v>6.3917633302936636E-2</v>
      </c>
      <c r="P361" s="9">
        <f>RATE(N$324-G$324,,-F361,N361)</f>
        <v>-0.12732598980096546</v>
      </c>
      <c r="Q361" s="14" t="s">
        <v>50</v>
      </c>
    </row>
    <row r="362" spans="1:17">
      <c r="B362" s="279" t="s">
        <v>968</v>
      </c>
      <c r="C362" s="280"/>
      <c r="D362" s="280"/>
      <c r="E362" s="280"/>
      <c r="F362" s="280"/>
      <c r="G362" s="280"/>
      <c r="H362" s="280"/>
      <c r="I362" s="280"/>
      <c r="J362" s="280"/>
      <c r="K362" s="280"/>
      <c r="L362" s="280"/>
      <c r="M362" s="280"/>
      <c r="N362" s="281"/>
      <c r="O362" s="305"/>
      <c r="P362" s="9"/>
      <c r="Q362" s="3"/>
    </row>
    <row r="363" spans="1:17">
      <c r="B363" s="11" t="str">
        <f>IFERROR(VLOOKUP($B$362,$4:$126,MATCH($Q363&amp;"/"&amp;B$324,$2:$2,0),FALSE),"")</f>
        <v/>
      </c>
      <c r="C363" s="11" t="str">
        <f>IFERROR(VLOOKUP($B$362,$4:$126,MATCH($Q363&amp;"/"&amp;C$324,$2:$2,0),FALSE),"")</f>
        <v/>
      </c>
      <c r="D363" s="11" t="str">
        <f>IFERROR(VLOOKUP($B$362,$4:$126,MATCH($Q363&amp;"/"&amp;D$324,$2:$2,0),FALSE),"")</f>
        <v/>
      </c>
      <c r="E363" s="11" t="str">
        <f>IFERROR(VLOOKUP($B$362,$4:$126,MATCH($Q363&amp;"/"&amp;E$324,$2:$2,0),FALSE),"")</f>
        <v/>
      </c>
      <c r="F363" s="11" t="str">
        <f>IFERROR(VLOOKUP($B$362,$4:$126,MATCH($Q363&amp;"/"&amp;F$324,$2:$2,0),FALSE),"")</f>
        <v/>
      </c>
      <c r="G363" s="11">
        <f>IFERROR(VLOOKUP($B$362,$4:$126,MATCH($Q363&amp;"/"&amp;G$324,$2:$2,0),FALSE),"")</f>
        <v>9481</v>
      </c>
      <c r="H363" s="11">
        <f>IFERROR(VLOOKUP($B$362,$4:$126,MATCH($Q363&amp;"/"&amp;H$324,$2:$2,0),FALSE),"")</f>
        <v>12389</v>
      </c>
      <c r="I363" s="11">
        <f>IFERROR(VLOOKUP($B$362,$4:$126,MATCH($Q363&amp;"/"&amp;I$324,$2:$2,0),FALSE),"")</f>
        <v>25589</v>
      </c>
      <c r="J363" s="11">
        <f>IFERROR(VLOOKUP($B$362,$4:$126,MATCH($Q363&amp;"/"&amp;J$324,$2:$2,0),FALSE),"")</f>
        <v>35381</v>
      </c>
      <c r="K363" s="11">
        <f>IFERROR(VLOOKUP($B$362,$4:$126,MATCH($Q363&amp;"/"&amp;K$324,$2:$2,0),FALSE),"")</f>
        <v>346445</v>
      </c>
      <c r="L363" s="11">
        <f>IFERROR(VLOOKUP($B$362,$4:$126,MATCH($Q363&amp;"/"&amp;L$324,$2:$2,0),FALSE),"")</f>
        <v>662901</v>
      </c>
      <c r="M363" s="11">
        <f>IFERROR(VLOOKUP($B$362,$4:$126,MATCH($Q363&amp;"/"&amp;M$324,$2:$2,0),FALSE),"")</f>
        <v>627686</v>
      </c>
      <c r="N363" s="11">
        <f>IFERROR(VLOOKUP($B$362,$4:$126,MATCH($Q363&amp;"/"&amp;N$324,$2:$2,0),FALSE),"")</f>
        <v>821172.62</v>
      </c>
      <c r="O363" s="11">
        <f>IFERROR(VLOOKUP($B$362,$4:$126,MATCH($Q363&amp;"/"&amp;O$324,$2:$2,0),FALSE),"")</f>
        <v>807940.16</v>
      </c>
      <c r="P363" s="9"/>
      <c r="Q363" s="12" t="s">
        <v>46</v>
      </c>
    </row>
    <row r="364" spans="1:17">
      <c r="B364" s="11" t="str">
        <f>IFERROR(VLOOKUP($B$362,$4:$126,MATCH($Q364&amp;"/"&amp;B$324,$2:$2,0),FALSE),"")</f>
        <v/>
      </c>
      <c r="C364" s="11" t="str">
        <f>IFERROR(VLOOKUP($B$362,$4:$126,MATCH($Q364&amp;"/"&amp;C$324,$2:$2,0),FALSE),"")</f>
        <v/>
      </c>
      <c r="D364" s="11" t="str">
        <f>IFERROR(VLOOKUP($B$362,$4:$126,MATCH($Q364&amp;"/"&amp;D$324,$2:$2,0),FALSE),"")</f>
        <v/>
      </c>
      <c r="E364" s="11" t="str">
        <f>IFERROR(VLOOKUP($B$362,$4:$126,MATCH($Q364&amp;"/"&amp;E$324,$2:$2,0),FALSE),"")</f>
        <v/>
      </c>
      <c r="F364" s="11" t="str">
        <f>IFERROR(VLOOKUP($B$362,$4:$126,MATCH($Q364&amp;"/"&amp;F$324,$2:$2,0),FALSE),"")</f>
        <v/>
      </c>
      <c r="G364" s="11">
        <f>IFERROR(VLOOKUP($B$362,$4:$126,MATCH($Q364&amp;"/"&amp;G$324,$2:$2,0),FALSE),"")</f>
        <v>9714</v>
      </c>
      <c r="H364" s="11">
        <f>IFERROR(VLOOKUP($B$362,$4:$126,MATCH($Q364&amp;"/"&amp;H$324,$2:$2,0),FALSE),"")</f>
        <v>11255</v>
      </c>
      <c r="I364" s="11">
        <f>IFERROR(VLOOKUP($B$362,$4:$126,MATCH($Q364&amp;"/"&amp;I$324,$2:$2,0),FALSE),"")</f>
        <v>25020</v>
      </c>
      <c r="J364" s="11">
        <f>IFERROR(VLOOKUP($B$362,$4:$126,MATCH($Q364&amp;"/"&amp;J$324,$2:$2,0),FALSE),"")</f>
        <v>38602</v>
      </c>
      <c r="K364" s="11">
        <f>IFERROR(VLOOKUP($B$362,$4:$126,MATCH($Q364&amp;"/"&amp;K$324,$2:$2,0),FALSE),"")</f>
        <v>348920</v>
      </c>
      <c r="L364" s="11">
        <f>IFERROR(VLOOKUP($B$362,$4:$126,MATCH($Q364&amp;"/"&amp;L$324,$2:$2,0),FALSE),"")</f>
        <v>653314</v>
      </c>
      <c r="M364" s="11">
        <f>IFERROR(VLOOKUP($B$362,$4:$126,MATCH($Q364&amp;"/"&amp;M$324,$2:$2,0),FALSE),"")</f>
        <v>613412</v>
      </c>
      <c r="N364" s="11">
        <f>IFERROR(VLOOKUP($B$362,$4:$126,MATCH($Q364&amp;"/"&amp;N$324,$2:$2,0),FALSE),"")</f>
        <v>961695</v>
      </c>
      <c r="O364" s="11" t="str">
        <f>IFERROR(VLOOKUP($B$362,$4:$126,MATCH($Q364&amp;"/"&amp;O$324,$2:$2,0),FALSE),"")</f>
        <v/>
      </c>
      <c r="P364" s="9"/>
      <c r="Q364" s="12" t="s">
        <v>47</v>
      </c>
    </row>
    <row r="365" spans="1:17">
      <c r="B365" s="11" t="str">
        <f>IFERROR(VLOOKUP($B$362,$4:$126,MATCH($Q365&amp;"/"&amp;B$324,$2:$2,0),FALSE),"")</f>
        <v/>
      </c>
      <c r="C365" s="11" t="str">
        <f>IFERROR(VLOOKUP($B$362,$4:$126,MATCH($Q365&amp;"/"&amp;C$324,$2:$2,0),FALSE),"")</f>
        <v/>
      </c>
      <c r="D365" s="11" t="str">
        <f>IFERROR(VLOOKUP($B$362,$4:$126,MATCH($Q365&amp;"/"&amp;D$324,$2:$2,0),FALSE),"")</f>
        <v/>
      </c>
      <c r="E365" s="11" t="str">
        <f>IFERROR(VLOOKUP($B$362,$4:$126,MATCH($Q365&amp;"/"&amp;E$324,$2:$2,0),FALSE),"")</f>
        <v/>
      </c>
      <c r="F365" s="11" t="str">
        <f>IFERROR(VLOOKUP($B$362,$4:$126,MATCH($Q365&amp;"/"&amp;F$324,$2:$2,0),FALSE),"")</f>
        <v/>
      </c>
      <c r="G365" s="11">
        <f>IFERROR(VLOOKUP($B$362,$4:$126,MATCH($Q365&amp;"/"&amp;G$324,$2:$2,0),FALSE),"")</f>
        <v>14215.23</v>
      </c>
      <c r="H365" s="11">
        <f>IFERROR(VLOOKUP($B$362,$4:$126,MATCH($Q365&amp;"/"&amp;H$324,$2:$2,0),FALSE),"")</f>
        <v>11686</v>
      </c>
      <c r="I365" s="11">
        <f>IFERROR(VLOOKUP($B$362,$4:$126,MATCH($Q365&amp;"/"&amp;I$324,$2:$2,0),FALSE),"")</f>
        <v>24288</v>
      </c>
      <c r="J365" s="11">
        <f>IFERROR(VLOOKUP($B$362,$4:$126,MATCH($Q365&amp;"/"&amp;J$324,$2:$2,0),FALSE),"")</f>
        <v>35727</v>
      </c>
      <c r="K365" s="11">
        <f>IFERROR(VLOOKUP($B$362,$4:$126,MATCH($Q365&amp;"/"&amp;K$324,$2:$2,0),FALSE),"")</f>
        <v>386555</v>
      </c>
      <c r="L365" s="11">
        <f>IFERROR(VLOOKUP($B$362,$4:$126,MATCH($Q365&amp;"/"&amp;L$324,$2:$2,0),FALSE),"")</f>
        <v>641398</v>
      </c>
      <c r="M365" s="11">
        <f>IFERROR(VLOOKUP($B$362,$4:$126,MATCH($Q365&amp;"/"&amp;M$324,$2:$2,0),FALSE),"")</f>
        <v>622560</v>
      </c>
      <c r="N365" s="11">
        <f>IFERROR(VLOOKUP($B$362,$4:$126,MATCH($Q365&amp;"/"&amp;N$324,$2:$2,0),FALSE),"")</f>
        <v>1289233.0900000001</v>
      </c>
      <c r="O365" s="11" t="str">
        <f>IFERROR(VLOOKUP($B$362,$4:$126,MATCH($Q365&amp;"/"&amp;O$324,$2:$2,0),FALSE),"")</f>
        <v/>
      </c>
      <c r="P365" s="9"/>
      <c r="Q365" s="12" t="s">
        <v>48</v>
      </c>
    </row>
    <row r="366" spans="1:17">
      <c r="B366" s="11" t="str">
        <f>IFERROR(VLOOKUP($B$362,$4:$126,MATCH($Q366&amp;"/"&amp;B$324,$2:$2,0),FALSE),"")</f>
        <v/>
      </c>
      <c r="C366" s="11" t="str">
        <f>IFERROR(VLOOKUP($B$362,$4:$126,MATCH($Q366&amp;"/"&amp;C$324,$2:$2,0),FALSE),"")</f>
        <v/>
      </c>
      <c r="D366" s="11" t="str">
        <f>IFERROR(VLOOKUP($B$362,$4:$126,MATCH($Q366&amp;"/"&amp;D$324,$2:$2,0),FALSE),"")</f>
        <v/>
      </c>
      <c r="E366" s="11" t="str">
        <f>IFERROR(VLOOKUP($B$362,$4:$126,MATCH($Q366&amp;"/"&amp;E$324,$2:$2,0),FALSE),"")</f>
        <v/>
      </c>
      <c r="F366" s="11">
        <f>IFERROR(VLOOKUP($B$362,$4:$126,MATCH($Q366&amp;"/"&amp;F$324,$2:$2,0),FALSE),"")</f>
        <v>8810.2800000000007</v>
      </c>
      <c r="G366" s="11">
        <f>IFERROR(VLOOKUP($B$362,$4:$126,MATCH($Q366&amp;"/"&amp;G$324,$2:$2,0),FALSE),"")</f>
        <v>13130.57</v>
      </c>
      <c r="H366" s="11">
        <f>IFERROR(VLOOKUP($B$362,$4:$126,MATCH($Q366&amp;"/"&amp;H$324,$2:$2,0),FALSE),"")</f>
        <v>23895.59</v>
      </c>
      <c r="I366" s="11">
        <f>IFERROR(VLOOKUP($B$362,$4:$126,MATCH($Q366&amp;"/"&amp;I$324,$2:$2,0),FALSE),"")</f>
        <v>23305.99</v>
      </c>
      <c r="J366" s="11">
        <f>IFERROR(VLOOKUP($B$362,$4:$126,MATCH($Q366&amp;"/"&amp;J$324,$2:$2,0),FALSE),"")</f>
        <v>33114.71</v>
      </c>
      <c r="K366" s="11">
        <f>IFERROR(VLOOKUP($B$362,$4:$126,MATCH($Q366&amp;"/"&amp;K$324,$2:$2,0),FALSE),"")</f>
        <v>684144.47</v>
      </c>
      <c r="L366" s="11">
        <f>IFERROR(VLOOKUP($B$362,$4:$126,MATCH($Q366&amp;"/"&amp;L$324,$2:$2,0),FALSE),"")</f>
        <v>612819.6</v>
      </c>
      <c r="M366" s="11">
        <f>IFERROR(VLOOKUP($B$362,$4:$126,MATCH($Q366&amp;"/"&amp;M$324,$2:$2,0),FALSE),"")</f>
        <v>657103.44999999995</v>
      </c>
      <c r="N366" s="11">
        <f>IFERROR(VLOOKUP($B$362,$4:$126,MATCH($Q366&amp;"/"&amp;N$324,$2:$2,0),FALSE),IFERROR(VLOOKUP($B$362,$4:$126,MATCH($Q365&amp;"/"&amp;N$324,$2:$2,0),FALSE),IFERROR(VLOOKUP($B$362,$4:$126,MATCH($Q364&amp;"/"&amp;N$324,$2:$2,0),FALSE),IFERROR(VLOOKUP($B$362,$4:$126,MATCH($Q363&amp;"/"&amp;N$324,$2:$2,0),FALSE),""))))</f>
        <v>432302.54</v>
      </c>
      <c r="O366" s="11">
        <f>IFERROR(VLOOKUP($B$362,$4:$126,MATCH($Q366&amp;"/"&amp;O$324,$2:$2,0),FALSE),IFERROR(VLOOKUP($B$362,$4:$126,MATCH($Q365&amp;"/"&amp;O$324,$2:$2,0),FALSE),IFERROR(VLOOKUP($B$362,$4:$126,MATCH($Q364&amp;"/"&amp;O$324,$2:$2,0),FALSE),IFERROR(VLOOKUP($B$362,$4:$126,MATCH($Q363&amp;"/"&amp;O$324,$2:$2,0),FALSE),""))))</f>
        <v>807940.16</v>
      </c>
      <c r="P366" s="9">
        <f>RATE(N$324-G$324,,-F366,N366)</f>
        <v>0.74398434574920858</v>
      </c>
      <c r="Q366" s="12" t="s">
        <v>49</v>
      </c>
    </row>
    <row r="367" spans="1:17">
      <c r="B367" s="13" t="e">
        <f t="shared" ref="B367:N367" si="20">+B366/B$378</f>
        <v>#VALUE!</v>
      </c>
      <c r="C367" s="13" t="e">
        <f t="shared" si="20"/>
        <v>#VALUE!</v>
      </c>
      <c r="D367" s="13" t="e">
        <f t="shared" si="20"/>
        <v>#VALUE!</v>
      </c>
      <c r="E367" s="13" t="e">
        <f t="shared" si="20"/>
        <v>#VALUE!</v>
      </c>
      <c r="F367" s="13">
        <f t="shared" si="20"/>
        <v>6.7054805499637531E-3</v>
      </c>
      <c r="G367" s="13">
        <f t="shared" si="20"/>
        <v>5.1032100611687814E-3</v>
      </c>
      <c r="H367" s="13">
        <f t="shared" si="20"/>
        <v>8.7183105127506388E-3</v>
      </c>
      <c r="I367" s="13">
        <f t="shared" si="20"/>
        <v>7.0915337849154778E-3</v>
      </c>
      <c r="J367" s="13">
        <f t="shared" si="20"/>
        <v>1.0684406449260359E-2</v>
      </c>
      <c r="K367" s="13">
        <f t="shared" si="20"/>
        <v>8.5678879828113563E-2</v>
      </c>
      <c r="L367" s="13">
        <f t="shared" si="20"/>
        <v>6.3725749716953578E-2</v>
      </c>
      <c r="M367" s="13">
        <f t="shared" si="20"/>
        <v>2.8963383817622958E-2</v>
      </c>
      <c r="N367" s="13">
        <f t="shared" si="20"/>
        <v>2.5314979918715907E-2</v>
      </c>
      <c r="O367" s="13">
        <f t="shared" ref="O367" si="21">+O366/O$378</f>
        <v>4.160393574204653E-2</v>
      </c>
      <c r="P367" s="9">
        <f>RATE(N$324-G$324,,-F367,N367)</f>
        <v>0.20898551387431438</v>
      </c>
      <c r="Q367" s="14" t="s">
        <v>50</v>
      </c>
    </row>
    <row r="368" spans="1:17">
      <c r="A368" s="167"/>
      <c r="B368" s="297" t="s">
        <v>975</v>
      </c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  <c r="M368" s="298"/>
      <c r="N368" s="299"/>
      <c r="O368" s="305"/>
      <c r="P368" s="9"/>
      <c r="Q368" s="3"/>
    </row>
    <row r="369" spans="1:17">
      <c r="B369" s="11" t="str">
        <f>IFERROR(VLOOKUP($B$368,$4:$126,MATCH($Q369&amp;"/"&amp;B$324,$2:$2,0),FALSE),"")</f>
        <v/>
      </c>
      <c r="C369" s="11" t="str">
        <f>IFERROR(VLOOKUP($B$368,$4:$126,MATCH($Q369&amp;"/"&amp;C$324,$2:$2,0),FALSE),"")</f>
        <v/>
      </c>
      <c r="D369" s="11" t="str">
        <f>IFERROR(VLOOKUP($B$368,$4:$126,MATCH($Q369&amp;"/"&amp;D$324,$2:$2,0),FALSE),"")</f>
        <v/>
      </c>
      <c r="E369" s="11" t="str">
        <f>IFERROR(VLOOKUP($B$368,$4:$126,MATCH($Q369&amp;"/"&amp;E$324,$2:$2,0),FALSE),"")</f>
        <v/>
      </c>
      <c r="F369" s="11" t="str">
        <f>IFERROR(VLOOKUP($B$368,$4:$126,MATCH($Q369&amp;"/"&amp;F$324,$2:$2,0),FALSE),"")</f>
        <v/>
      </c>
      <c r="G369" s="11">
        <f>IFERROR(VLOOKUP($B$368,$4:$126,MATCH($Q369&amp;"/"&amp;G$324,$2:$2,0),FALSE),"")</f>
        <v>341605</v>
      </c>
      <c r="H369" s="11">
        <f>IFERROR(VLOOKUP($B$368,$4:$126,MATCH($Q369&amp;"/"&amp;H$324,$2:$2,0),FALSE),"")</f>
        <v>880286</v>
      </c>
      <c r="I369" s="11">
        <f>IFERROR(VLOOKUP($B$368,$4:$126,MATCH($Q369&amp;"/"&amp;I$324,$2:$2,0),FALSE),"")</f>
        <v>1774291</v>
      </c>
      <c r="J369" s="11">
        <f>IFERROR(VLOOKUP($B$368,$4:$126,MATCH($Q369&amp;"/"&amp;J$324,$2:$2,0),FALSE),"")</f>
        <v>2308453</v>
      </c>
      <c r="K369" s="11">
        <f>IFERROR(VLOOKUP($B$368,$4:$126,MATCH($Q369&amp;"/"&amp;K$324,$2:$2,0),FALSE),"")</f>
        <v>3080716</v>
      </c>
      <c r="L369" s="11">
        <f>IFERROR(VLOOKUP($B$368,$4:$126,MATCH($Q369&amp;"/"&amp;L$324,$2:$2,0),FALSE),"")</f>
        <v>5818534</v>
      </c>
      <c r="M369" s="11">
        <f>IFERROR(VLOOKUP($B$368,$4:$126,MATCH($Q369&amp;"/"&amp;M$324,$2:$2,0),FALSE),"")</f>
        <v>5930380</v>
      </c>
      <c r="N369" s="11">
        <f>IFERROR(VLOOKUP($B$368,$4:$126,MATCH($Q369&amp;"/"&amp;N$324,$2:$2,0),FALSE),"")</f>
        <v>18835031.989999998</v>
      </c>
      <c r="O369" s="11">
        <f>IFERROR(VLOOKUP($B$368,$4:$126,MATCH($Q369&amp;"/"&amp;O$324,$2:$2,0),FALSE),"")</f>
        <v>17134479.73</v>
      </c>
      <c r="P369" s="9"/>
      <c r="Q369" s="12" t="s">
        <v>46</v>
      </c>
    </row>
    <row r="370" spans="1:17">
      <c r="B370" s="11" t="str">
        <f>IFERROR(VLOOKUP($B$368,$4:$126,MATCH($Q370&amp;"/"&amp;B$324,$2:$2,0),FALSE),"")</f>
        <v/>
      </c>
      <c r="C370" s="11" t="str">
        <f>IFERROR(VLOOKUP($B$368,$4:$126,MATCH($Q370&amp;"/"&amp;C$324,$2:$2,0),FALSE),"")</f>
        <v/>
      </c>
      <c r="D370" s="11" t="str">
        <f>IFERROR(VLOOKUP($B$368,$4:$126,MATCH($Q370&amp;"/"&amp;D$324,$2:$2,0),FALSE),"")</f>
        <v/>
      </c>
      <c r="E370" s="11" t="str">
        <f>IFERROR(VLOOKUP($B$368,$4:$126,MATCH($Q370&amp;"/"&amp;E$324,$2:$2,0),FALSE),"")</f>
        <v/>
      </c>
      <c r="F370" s="11" t="str">
        <f>IFERROR(VLOOKUP($B$368,$4:$126,MATCH($Q370&amp;"/"&amp;F$324,$2:$2,0),FALSE),"")</f>
        <v/>
      </c>
      <c r="G370" s="11">
        <f>IFERROR(VLOOKUP($B$368,$4:$126,MATCH($Q370&amp;"/"&amp;G$324,$2:$2,0),FALSE),"")</f>
        <v>379032</v>
      </c>
      <c r="H370" s="11">
        <f>IFERROR(VLOOKUP($B$368,$4:$126,MATCH($Q370&amp;"/"&amp;H$324,$2:$2,0),FALSE),"")</f>
        <v>875601</v>
      </c>
      <c r="I370" s="11">
        <f>IFERROR(VLOOKUP($B$368,$4:$126,MATCH($Q370&amp;"/"&amp;I$324,$2:$2,0),FALSE),"")</f>
        <v>2047980</v>
      </c>
      <c r="J370" s="11">
        <f>IFERROR(VLOOKUP($B$368,$4:$126,MATCH($Q370&amp;"/"&amp;J$324,$2:$2,0),FALSE),"")</f>
        <v>2373306</v>
      </c>
      <c r="K370" s="11">
        <f>IFERROR(VLOOKUP($B$368,$4:$126,MATCH($Q370&amp;"/"&amp;K$324,$2:$2,0),FALSE),"")</f>
        <v>3129986</v>
      </c>
      <c r="L370" s="11">
        <f>IFERROR(VLOOKUP($B$368,$4:$126,MATCH($Q370&amp;"/"&amp;L$324,$2:$2,0),FALSE),"")</f>
        <v>5851275</v>
      </c>
      <c r="M370" s="11">
        <f>IFERROR(VLOOKUP($B$368,$4:$126,MATCH($Q370&amp;"/"&amp;M$324,$2:$2,0),FALSE),"")</f>
        <v>12540741</v>
      </c>
      <c r="N370" s="11">
        <f>IFERROR(VLOOKUP($B$368,$4:$126,MATCH($Q370&amp;"/"&amp;N$324,$2:$2,0),FALSE),"")</f>
        <v>19726572</v>
      </c>
      <c r="O370" s="11" t="str">
        <f>IFERROR(VLOOKUP($B$368,$4:$126,MATCH($Q370&amp;"/"&amp;O$324,$2:$2,0),FALSE),"")</f>
        <v/>
      </c>
      <c r="P370" s="9"/>
      <c r="Q370" s="12" t="s">
        <v>47</v>
      </c>
    </row>
    <row r="371" spans="1:17">
      <c r="B371" s="11" t="str">
        <f>IFERROR(VLOOKUP($B$368,$4:$126,MATCH($Q371&amp;"/"&amp;B$324,$2:$2,0),FALSE),"")</f>
        <v/>
      </c>
      <c r="C371" s="11" t="str">
        <f>IFERROR(VLOOKUP($B$368,$4:$126,MATCH($Q371&amp;"/"&amp;C$324,$2:$2,0),FALSE),"")</f>
        <v/>
      </c>
      <c r="D371" s="11" t="str">
        <f>IFERROR(VLOOKUP($B$368,$4:$126,MATCH($Q371&amp;"/"&amp;D$324,$2:$2,0),FALSE),"")</f>
        <v/>
      </c>
      <c r="E371" s="11" t="str">
        <f>IFERROR(VLOOKUP($B$368,$4:$126,MATCH($Q371&amp;"/"&amp;E$324,$2:$2,0),FALSE),"")</f>
        <v/>
      </c>
      <c r="F371" s="11" t="str">
        <f>IFERROR(VLOOKUP($B$368,$4:$126,MATCH($Q371&amp;"/"&amp;F$324,$2:$2,0),FALSE),"")</f>
        <v/>
      </c>
      <c r="G371" s="11">
        <f>IFERROR(VLOOKUP($B$368,$4:$126,MATCH($Q371&amp;"/"&amp;G$324,$2:$2,0),FALSE),"")</f>
        <v>464214.13</v>
      </c>
      <c r="H371" s="11">
        <f>IFERROR(VLOOKUP($B$368,$4:$126,MATCH($Q371&amp;"/"&amp;H$324,$2:$2,0),FALSE),"")</f>
        <v>1040005</v>
      </c>
      <c r="I371" s="11">
        <f>IFERROR(VLOOKUP($B$368,$4:$126,MATCH($Q371&amp;"/"&amp;I$324,$2:$2,0),FALSE),"")</f>
        <v>2091647</v>
      </c>
      <c r="J371" s="11">
        <f>IFERROR(VLOOKUP($B$368,$4:$126,MATCH($Q371&amp;"/"&amp;J$324,$2:$2,0),FALSE),"")</f>
        <v>2277986</v>
      </c>
      <c r="K371" s="11">
        <f>IFERROR(VLOOKUP($B$368,$4:$126,MATCH($Q371&amp;"/"&amp;K$324,$2:$2,0),FALSE),"")</f>
        <v>3925262</v>
      </c>
      <c r="L371" s="11">
        <f>IFERROR(VLOOKUP($B$368,$4:$126,MATCH($Q371&amp;"/"&amp;L$324,$2:$2,0),FALSE),"")</f>
        <v>5869731</v>
      </c>
      <c r="M371" s="11">
        <f>IFERROR(VLOOKUP($B$368,$4:$126,MATCH($Q371&amp;"/"&amp;M$324,$2:$2,0),FALSE),"")</f>
        <v>12759806</v>
      </c>
      <c r="N371" s="11">
        <f>IFERROR(VLOOKUP($B$368,$4:$126,MATCH($Q371&amp;"/"&amp;N$324,$2:$2,0),FALSE),"")</f>
        <v>19158849.109999999</v>
      </c>
      <c r="O371" s="11" t="str">
        <f>IFERROR(VLOOKUP($B$368,$4:$126,MATCH($Q371&amp;"/"&amp;O$324,$2:$2,0),FALSE),"")</f>
        <v/>
      </c>
      <c r="P371" s="9"/>
      <c r="Q371" s="12" t="s">
        <v>48</v>
      </c>
    </row>
    <row r="372" spans="1:17">
      <c r="B372" s="11" t="str">
        <f>IFERROR(VLOOKUP($B$368,$4:$126,MATCH($Q372&amp;"/"&amp;B$324,$2:$2,0),FALSE),"")</f>
        <v/>
      </c>
      <c r="C372" s="11" t="str">
        <f>IFERROR(VLOOKUP($B$368,$4:$126,MATCH($Q372&amp;"/"&amp;C$324,$2:$2,0),FALSE),"")</f>
        <v/>
      </c>
      <c r="D372" s="11" t="str">
        <f>IFERROR(VLOOKUP($B$368,$4:$126,MATCH($Q372&amp;"/"&amp;D$324,$2:$2,0),FALSE),"")</f>
        <v/>
      </c>
      <c r="E372" s="11" t="str">
        <f>IFERROR(VLOOKUP($B$368,$4:$126,MATCH($Q372&amp;"/"&amp;E$324,$2:$2,0),FALSE),"")</f>
        <v/>
      </c>
      <c r="F372" s="11">
        <f>IFERROR(VLOOKUP($B$368,$4:$126,MATCH($Q372&amp;"/"&amp;F$324,$2:$2,0),FALSE),"")</f>
        <v>353515.7</v>
      </c>
      <c r="G372" s="11">
        <f>IFERROR(VLOOKUP($B$368,$4:$126,MATCH($Q372&amp;"/"&amp;G$324,$2:$2,0),FALSE),"")</f>
        <v>577942.62</v>
      </c>
      <c r="H372" s="11">
        <f>IFERROR(VLOOKUP($B$368,$4:$126,MATCH($Q372&amp;"/"&amp;H$324,$2:$2,0),FALSE),"")</f>
        <v>1110691.24</v>
      </c>
      <c r="I372" s="11">
        <f>IFERROR(VLOOKUP($B$368,$4:$126,MATCH($Q372&amp;"/"&amp;I$324,$2:$2,0),FALSE),"")</f>
        <v>2243993.54</v>
      </c>
      <c r="J372" s="11">
        <f>IFERROR(VLOOKUP($B$368,$4:$126,MATCH($Q372&amp;"/"&amp;J$324,$2:$2,0),FALSE),"")</f>
        <v>2262298.13</v>
      </c>
      <c r="K372" s="11">
        <f>IFERROR(VLOOKUP($B$368,$4:$126,MATCH($Q372&amp;"/"&amp;K$324,$2:$2,0),FALSE),"")</f>
        <v>5372174.5899999999</v>
      </c>
      <c r="L372" s="11">
        <f>IFERROR(VLOOKUP($B$368,$4:$126,MATCH($Q372&amp;"/"&amp;L$324,$2:$2,0),FALSE),"")</f>
        <v>5911079.4199999999</v>
      </c>
      <c r="M372" s="11">
        <f>IFERROR(VLOOKUP($B$368,$4:$126,MATCH($Q372&amp;"/"&amp;M$324,$2:$2,0),FALSE),"")</f>
        <v>17355167.280000001</v>
      </c>
      <c r="N372" s="11">
        <f>IFERROR(VLOOKUP($B$368,$4:$126,MATCH($Q372&amp;"/"&amp;N$324,$2:$2,0),FALSE),IFERROR(VLOOKUP($B$368,$4:$126,MATCH($Q371&amp;"/"&amp;N$324,$2:$2,0),FALSE),IFERROR(VLOOKUP($B$368,$4:$126,MATCH($Q370&amp;"/"&amp;N$324,$2:$2,0),FALSE),IFERROR(VLOOKUP($B$368,$4:$126,MATCH($Q369&amp;"/"&amp;N$324,$2:$2,0),FALSE),""))))</f>
        <v>14470393.039999999</v>
      </c>
      <c r="O372" s="11">
        <f>IFERROR(VLOOKUP($B$368,$4:$126,MATCH($Q372&amp;"/"&amp;O$324,$2:$2,0),FALSE),IFERROR(VLOOKUP($B$368,$4:$126,MATCH($Q371&amp;"/"&amp;O$324,$2:$2,0),FALSE),IFERROR(VLOOKUP($B$368,$4:$126,MATCH($Q370&amp;"/"&amp;O$324,$2:$2,0),FALSE),IFERROR(VLOOKUP($B$368,$4:$126,MATCH($Q369&amp;"/"&amp;O$324,$2:$2,0),FALSE),""))))</f>
        <v>17134479.73</v>
      </c>
      <c r="P372" s="9">
        <f>RATE(N$324-G$324,,-F372,N372)</f>
        <v>0.69940129911589588</v>
      </c>
      <c r="Q372" s="12" t="s">
        <v>49</v>
      </c>
    </row>
    <row r="373" spans="1:17">
      <c r="A373" s="168"/>
      <c r="B373" s="13" t="e">
        <f t="shared" ref="B373:M373" si="22">+B372/B$378</f>
        <v>#VALUE!</v>
      </c>
      <c r="C373" s="13" t="e">
        <f t="shared" si="22"/>
        <v>#VALUE!</v>
      </c>
      <c r="D373" s="13" t="e">
        <f t="shared" si="22"/>
        <v>#VALUE!</v>
      </c>
      <c r="E373" s="13" t="e">
        <f t="shared" si="22"/>
        <v>#VALUE!</v>
      </c>
      <c r="F373" s="13">
        <f t="shared" si="22"/>
        <v>0.26905985399519894</v>
      </c>
      <c r="G373" s="13">
        <f t="shared" si="22"/>
        <v>0.22461801682350771</v>
      </c>
      <c r="H373" s="13">
        <f t="shared" si="22"/>
        <v>0.40523590813669147</v>
      </c>
      <c r="I373" s="13">
        <f t="shared" si="22"/>
        <v>0.68280111688205825</v>
      </c>
      <c r="J373" s="13">
        <f t="shared" si="22"/>
        <v>0.7299267525012797</v>
      </c>
      <c r="K373" s="13">
        <f t="shared" si="22"/>
        <v>0.67278465484381578</v>
      </c>
      <c r="L373" s="13">
        <f t="shared" si="22"/>
        <v>0.6146800260238986</v>
      </c>
      <c r="M373" s="13">
        <f t="shared" si="22"/>
        <v>0.76496991630418543</v>
      </c>
      <c r="N373" s="13">
        <f>+N372/N$378</f>
        <v>0.84736423066939748</v>
      </c>
      <c r="O373" s="13">
        <f>+O372/O$378</f>
        <v>0.88232003922211111</v>
      </c>
      <c r="P373" s="9">
        <f>RATE(N$324-G$324,,-F373,N373)</f>
        <v>0.17807912548523547</v>
      </c>
      <c r="Q373" s="14" t="s">
        <v>50</v>
      </c>
    </row>
    <row r="374" spans="1:17">
      <c r="B374" s="300" t="s">
        <v>976</v>
      </c>
      <c r="C374" s="301"/>
      <c r="D374" s="301"/>
      <c r="E374" s="301"/>
      <c r="F374" s="301"/>
      <c r="G374" s="301"/>
      <c r="H374" s="301"/>
      <c r="I374" s="301"/>
      <c r="J374" s="301"/>
      <c r="K374" s="301"/>
      <c r="L374" s="301"/>
      <c r="M374" s="301"/>
      <c r="N374" s="302"/>
      <c r="O374" s="304"/>
      <c r="P374" s="9"/>
      <c r="Q374" s="3"/>
    </row>
    <row r="375" spans="1:17">
      <c r="B375" s="11" t="str">
        <f>IFERROR(VLOOKUP($B$374,$4:$126,MATCH($Q375&amp;"/"&amp;B$324,$2:$2,0),FALSE),"")</f>
        <v/>
      </c>
      <c r="C375" s="11" t="str">
        <f>IFERROR(VLOOKUP($B$374,$4:$126,MATCH($Q375&amp;"/"&amp;C$324,$2:$2,0),FALSE),"")</f>
        <v/>
      </c>
      <c r="D375" s="11" t="str">
        <f>IFERROR(VLOOKUP($B$374,$4:$126,MATCH($Q375&amp;"/"&amp;D$324,$2:$2,0),FALSE),"")</f>
        <v/>
      </c>
      <c r="E375" s="11" t="str">
        <f>IFERROR(VLOOKUP($B$374,$4:$126,MATCH($Q375&amp;"/"&amp;E$324,$2:$2,0),FALSE),"")</f>
        <v/>
      </c>
      <c r="F375" s="11" t="str">
        <f>IFERROR(VLOOKUP($B$374,$4:$126,MATCH($Q375&amp;"/"&amp;F$324,$2:$2,0),FALSE),"")</f>
        <v/>
      </c>
      <c r="G375" s="11">
        <f>IFERROR(VLOOKUP($B$374,$4:$126,MATCH($Q375&amp;"/"&amp;G$324,$2:$2,0),FALSE),"")</f>
        <v>1550426</v>
      </c>
      <c r="H375" s="11">
        <f>IFERROR(VLOOKUP($B$374,$4:$126,MATCH($Q375&amp;"/"&amp;H$324,$2:$2,0),FALSE),"")</f>
        <v>2993231</v>
      </c>
      <c r="I375" s="11">
        <f>IFERROR(VLOOKUP($B$374,$4:$126,MATCH($Q375&amp;"/"&amp;I$324,$2:$2,0),FALSE),"")</f>
        <v>3170845</v>
      </c>
      <c r="J375" s="11">
        <f>IFERROR(VLOOKUP($B$374,$4:$126,MATCH($Q375&amp;"/"&amp;J$324,$2:$2,0),FALSE),"")</f>
        <v>3547662</v>
      </c>
      <c r="K375" s="11">
        <f>IFERROR(VLOOKUP($B$374,$4:$126,MATCH($Q375&amp;"/"&amp;K$324,$2:$2,0),FALSE),"")</f>
        <v>4476567</v>
      </c>
      <c r="L375" s="11">
        <f>IFERROR(VLOOKUP($B$374,$4:$126,MATCH($Q375&amp;"/"&amp;L$324,$2:$2,0),FALSE),"")</f>
        <v>8213447</v>
      </c>
      <c r="M375" s="11">
        <f>IFERROR(VLOOKUP($B$374,$4:$126,MATCH($Q375&amp;"/"&amp;M$324,$2:$2,0),FALSE),"")</f>
        <v>16886189</v>
      </c>
      <c r="N375" s="11">
        <f>IFERROR(VLOOKUP($B$374,$4:$126,MATCH($Q375&amp;"/"&amp;N$324,$2:$2,0),FALSE),"")</f>
        <v>24195714.91</v>
      </c>
      <c r="O375" s="11">
        <f>IFERROR(VLOOKUP($B$374,$4:$126,MATCH($Q375&amp;"/"&amp;O$324,$2:$2,0),FALSE),"")</f>
        <v>19419801.170000002</v>
      </c>
      <c r="P375" s="9"/>
      <c r="Q375" s="12" t="s">
        <v>46</v>
      </c>
    </row>
    <row r="376" spans="1:17">
      <c r="B376" s="11" t="str">
        <f>IFERROR(VLOOKUP($B$374,$4:$126,MATCH($Q376&amp;"/"&amp;B$324,$2:$2,0),FALSE),"")</f>
        <v/>
      </c>
      <c r="C376" s="11" t="str">
        <f>IFERROR(VLOOKUP($B$374,$4:$126,MATCH($Q376&amp;"/"&amp;C$324,$2:$2,0),FALSE),"")</f>
        <v/>
      </c>
      <c r="D376" s="11" t="str">
        <f>IFERROR(VLOOKUP($B$374,$4:$126,MATCH($Q376&amp;"/"&amp;D$324,$2:$2,0),FALSE),"")</f>
        <v/>
      </c>
      <c r="E376" s="11" t="str">
        <f>IFERROR(VLOOKUP($B$374,$4:$126,MATCH($Q376&amp;"/"&amp;E$324,$2:$2,0),FALSE),"")</f>
        <v/>
      </c>
      <c r="F376" s="11" t="str">
        <f>IFERROR(VLOOKUP($B$374,$4:$126,MATCH($Q376&amp;"/"&amp;F$324,$2:$2,0),FALSE),"")</f>
        <v/>
      </c>
      <c r="G376" s="11">
        <f>IFERROR(VLOOKUP($B$374,$4:$126,MATCH($Q376&amp;"/"&amp;G$324,$2:$2,0),FALSE),"")</f>
        <v>1503894</v>
      </c>
      <c r="H376" s="11">
        <f>IFERROR(VLOOKUP($B$374,$4:$126,MATCH($Q376&amp;"/"&amp;H$324,$2:$2,0),FALSE),"")</f>
        <v>2948100</v>
      </c>
      <c r="I376" s="11">
        <f>IFERROR(VLOOKUP($B$374,$4:$126,MATCH($Q376&amp;"/"&amp;I$324,$2:$2,0),FALSE),"")</f>
        <v>3366530</v>
      </c>
      <c r="J376" s="11">
        <f>IFERROR(VLOOKUP($B$374,$4:$126,MATCH($Q376&amp;"/"&amp;J$324,$2:$2,0),FALSE),"")</f>
        <v>3611220</v>
      </c>
      <c r="K376" s="11">
        <f>IFERROR(VLOOKUP($B$374,$4:$126,MATCH($Q376&amp;"/"&amp;K$324,$2:$2,0),FALSE),"")</f>
        <v>4616615</v>
      </c>
      <c r="L376" s="11">
        <f>IFERROR(VLOOKUP($B$374,$4:$126,MATCH($Q376&amp;"/"&amp;L$324,$2:$2,0),FALSE),"")</f>
        <v>8022705</v>
      </c>
      <c r="M376" s="11">
        <f>IFERROR(VLOOKUP($B$374,$4:$126,MATCH($Q376&amp;"/"&amp;M$324,$2:$2,0),FALSE),"")</f>
        <v>20123169</v>
      </c>
      <c r="N376" s="11">
        <f>IFERROR(VLOOKUP($B$374,$4:$126,MATCH($Q376&amp;"/"&amp;N$324,$2:$2,0),FALSE),"")</f>
        <v>24983127</v>
      </c>
      <c r="O376" s="11" t="str">
        <f>IFERROR(VLOOKUP($B$374,$4:$126,MATCH($Q376&amp;"/"&amp;O$324,$2:$2,0),FALSE),"")</f>
        <v/>
      </c>
      <c r="P376" s="9"/>
      <c r="Q376" s="12" t="s">
        <v>47</v>
      </c>
    </row>
    <row r="377" spans="1:17">
      <c r="B377" s="11" t="str">
        <f>IFERROR(VLOOKUP($B$374,$4:$126,MATCH($Q377&amp;"/"&amp;B$324,$2:$2,0),FALSE),"")</f>
        <v/>
      </c>
      <c r="C377" s="11" t="str">
        <f>IFERROR(VLOOKUP($B$374,$4:$126,MATCH($Q377&amp;"/"&amp;C$324,$2:$2,0),FALSE),"")</f>
        <v/>
      </c>
      <c r="D377" s="11" t="str">
        <f>IFERROR(VLOOKUP($B$374,$4:$126,MATCH($Q377&amp;"/"&amp;D$324,$2:$2,0),FALSE),"")</f>
        <v/>
      </c>
      <c r="E377" s="11" t="str">
        <f>IFERROR(VLOOKUP($B$374,$4:$126,MATCH($Q377&amp;"/"&amp;E$324,$2:$2,0),FALSE),"")</f>
        <v/>
      </c>
      <c r="F377" s="11" t="str">
        <f>IFERROR(VLOOKUP($B$374,$4:$126,MATCH($Q377&amp;"/"&amp;F$324,$2:$2,0),FALSE),"")</f>
        <v/>
      </c>
      <c r="G377" s="11">
        <f>IFERROR(VLOOKUP($B$374,$4:$126,MATCH($Q377&amp;"/"&amp;G$324,$2:$2,0),FALSE),"")</f>
        <v>2226624.61</v>
      </c>
      <c r="H377" s="11">
        <f>IFERROR(VLOOKUP($B$374,$4:$126,MATCH($Q377&amp;"/"&amp;H$324,$2:$2,0),FALSE),"")</f>
        <v>2666421</v>
      </c>
      <c r="I377" s="11">
        <f>IFERROR(VLOOKUP($B$374,$4:$126,MATCH($Q377&amp;"/"&amp;I$324,$2:$2,0),FALSE),"")</f>
        <v>3362074</v>
      </c>
      <c r="J377" s="11">
        <f>IFERROR(VLOOKUP($B$374,$4:$126,MATCH($Q377&amp;"/"&amp;J$324,$2:$2,0),FALSE),"")</f>
        <v>3554867</v>
      </c>
      <c r="K377" s="11">
        <f>IFERROR(VLOOKUP($B$374,$4:$126,MATCH($Q377&amp;"/"&amp;K$324,$2:$2,0),FALSE),"")</f>
        <v>5600227</v>
      </c>
      <c r="L377" s="11">
        <f>IFERROR(VLOOKUP($B$374,$4:$126,MATCH($Q377&amp;"/"&amp;L$324,$2:$2,0),FALSE),"")</f>
        <v>9563933</v>
      </c>
      <c r="M377" s="11">
        <f>IFERROR(VLOOKUP($B$374,$4:$126,MATCH($Q377&amp;"/"&amp;M$324,$2:$2,0),FALSE),"")</f>
        <v>20874997</v>
      </c>
      <c r="N377" s="11">
        <f>IFERROR(VLOOKUP($B$374,$4:$126,MATCH($Q377&amp;"/"&amp;N$324,$2:$2,0),FALSE),"")</f>
        <v>23983473.539999999</v>
      </c>
      <c r="O377" s="11" t="str">
        <f>IFERROR(VLOOKUP($B$374,$4:$126,MATCH($Q377&amp;"/"&amp;O$324,$2:$2,0),FALSE),"")</f>
        <v/>
      </c>
      <c r="P377" s="9"/>
      <c r="Q377" s="12" t="s">
        <v>48</v>
      </c>
    </row>
    <row r="378" spans="1:17">
      <c r="B378" s="11" t="str">
        <f>IFERROR(VLOOKUP($B$374,$4:$126,MATCH($Q378&amp;"/"&amp;B$324,$2:$2,0),FALSE),"")</f>
        <v/>
      </c>
      <c r="C378" s="11" t="str">
        <f>IFERROR(VLOOKUP($B$374,$4:$126,MATCH($Q378&amp;"/"&amp;C$324,$2:$2,0),FALSE),"")</f>
        <v/>
      </c>
      <c r="D378" s="11" t="str">
        <f>IFERROR(VLOOKUP($B$374,$4:$126,MATCH($Q378&amp;"/"&amp;D$324,$2:$2,0),FALSE),"")</f>
        <v/>
      </c>
      <c r="E378" s="11" t="str">
        <f>IFERROR(VLOOKUP($B$374,$4:$126,MATCH($Q378&amp;"/"&amp;E$324,$2:$2,0),FALSE),"")</f>
        <v/>
      </c>
      <c r="F378" s="11">
        <f>IFERROR(VLOOKUP($B$374,$4:$126,MATCH($Q378&amp;"/"&amp;F$324,$2:$2,0),FALSE),"")</f>
        <v>1313892.4099999999</v>
      </c>
      <c r="G378" s="11">
        <f>IFERROR(VLOOKUP($B$374,$4:$126,MATCH($Q378&amp;"/"&amp;G$324,$2:$2,0),FALSE),"")</f>
        <v>2573002.06</v>
      </c>
      <c r="H378" s="11">
        <f>IFERROR(VLOOKUP($B$374,$4:$126,MATCH($Q378&amp;"/"&amp;H$324,$2:$2,0),FALSE),"")</f>
        <v>2740850.99</v>
      </c>
      <c r="I378" s="11">
        <f>IFERROR(VLOOKUP($B$374,$4:$126,MATCH($Q378&amp;"/"&amp;I$324,$2:$2,0),FALSE),"")</f>
        <v>3286452.65</v>
      </c>
      <c r="J378" s="11">
        <f>IFERROR(VLOOKUP($B$374,$4:$126,MATCH($Q378&amp;"/"&amp;J$324,$2:$2,0),FALSE),"")</f>
        <v>3099349.52</v>
      </c>
      <c r="K378" s="11">
        <f>IFERROR(VLOOKUP($B$374,$4:$126,MATCH($Q378&amp;"/"&amp;K$324,$2:$2,0),FALSE),"")</f>
        <v>7984983.8300000001</v>
      </c>
      <c r="L378" s="11">
        <f>IFERROR(VLOOKUP($B$374,$4:$126,MATCH($Q378&amp;"/"&amp;L$324,$2:$2,0),FALSE),"")</f>
        <v>9616514.5600000005</v>
      </c>
      <c r="M378" s="11">
        <f>IFERROR(VLOOKUP($B$374,$4:$126,MATCH($Q378&amp;"/"&amp;M$324,$2:$2,0),FALSE),"")</f>
        <v>22687385.359999999</v>
      </c>
      <c r="N378" s="11">
        <f>IFERROR(VLOOKUP($B$374,$4:$126,MATCH($Q378&amp;"/"&amp;N$324,$2:$2,0),FALSE),IFERROR(VLOOKUP($B$374,$4:$126,MATCH($Q377&amp;"/"&amp;N$324,$2:$2,0),FALSE),IFERROR(VLOOKUP($B$374,$4:$126,MATCH($Q376&amp;"/"&amp;N$324,$2:$2,0),FALSE),IFERROR(VLOOKUP($B$374,$4:$126,MATCH($Q375&amp;"/"&amp;N$324,$2:$2,0),FALSE),""))))</f>
        <v>17076945.800000001</v>
      </c>
      <c r="O378" s="11">
        <f>IFERROR(VLOOKUP($B$374,$4:$126,MATCH($Q378&amp;"/"&amp;O$324,$2:$2,0),FALSE),IFERROR(VLOOKUP($B$374,$4:$126,MATCH($Q377&amp;"/"&amp;O$324,$2:$2,0),FALSE),IFERROR(VLOOKUP($B$374,$4:$126,MATCH($Q376&amp;"/"&amp;O$324,$2:$2,0),FALSE),IFERROR(VLOOKUP($B$374,$4:$126,MATCH($Q375&amp;"/"&amp;O$324,$2:$2,0),FALSE),""))))</f>
        <v>19419801.170000002</v>
      </c>
      <c r="P378" s="9">
        <f>RATE(N$324-G$324,,-F378,N378)</f>
        <v>0.44251881079373778</v>
      </c>
      <c r="Q378" s="12" t="s">
        <v>49</v>
      </c>
    </row>
    <row r="379" spans="1:17">
      <c r="B379" s="270" t="s">
        <v>28</v>
      </c>
      <c r="C379" s="271"/>
      <c r="D379" s="271"/>
      <c r="E379" s="271"/>
      <c r="F379" s="271"/>
      <c r="G379" s="271"/>
      <c r="H379" s="271"/>
      <c r="I379" s="271"/>
      <c r="J379" s="271"/>
      <c r="K379" s="271"/>
      <c r="L379" s="271"/>
      <c r="M379" s="271"/>
      <c r="N379" s="272"/>
      <c r="O379" s="306"/>
    </row>
    <row r="380" spans="1:17">
      <c r="B380" s="252" t="s">
        <v>980</v>
      </c>
      <c r="C380" s="253"/>
      <c r="D380" s="253"/>
      <c r="E380" s="253"/>
      <c r="F380" s="253"/>
      <c r="G380" s="253"/>
      <c r="H380" s="253"/>
      <c r="I380" s="253"/>
      <c r="J380" s="253"/>
      <c r="K380" s="253"/>
      <c r="L380" s="253"/>
      <c r="M380" s="253"/>
      <c r="N380" s="254"/>
      <c r="O380" s="307"/>
      <c r="P380" s="9"/>
      <c r="Q380" s="3"/>
    </row>
    <row r="381" spans="1:17">
      <c r="B381" s="11" t="str">
        <f>IFERROR(VLOOKUP($B$380,$4:$126,MATCH($Q381&amp;"/"&amp;B$324,$2:$2,0),FALSE),"")</f>
        <v/>
      </c>
      <c r="C381" s="11" t="str">
        <f>IFERROR(VLOOKUP($B$380,$4:$126,MATCH($Q381&amp;"/"&amp;C$324,$2:$2,0),FALSE),"")</f>
        <v/>
      </c>
      <c r="D381" s="11" t="str">
        <f>IFERROR(VLOOKUP($B$380,$4:$126,MATCH($Q381&amp;"/"&amp;D$324,$2:$2,0),FALSE),"")</f>
        <v/>
      </c>
      <c r="E381" s="11" t="str">
        <f>IFERROR(VLOOKUP($B$380,$4:$126,MATCH($Q381&amp;"/"&amp;E$324,$2:$2,0),FALSE),"")</f>
        <v/>
      </c>
      <c r="F381" s="11" t="str">
        <f>IFERROR(VLOOKUP($B$380,$4:$126,MATCH($Q381&amp;"/"&amp;F$324,$2:$2,0),FALSE),"")</f>
        <v/>
      </c>
      <c r="G381" s="11">
        <f>IFERROR(VLOOKUP($B$380,$4:$126,MATCH($Q381&amp;"/"&amp;G$324,$2:$2,0),FALSE),"")</f>
        <v>473555</v>
      </c>
      <c r="H381" s="11">
        <f>IFERROR(VLOOKUP($B$380,$4:$126,MATCH($Q381&amp;"/"&amp;H$324,$2:$2,0),FALSE),"")</f>
        <v>181667</v>
      </c>
      <c r="I381" s="11">
        <f>IFERROR(VLOOKUP($B$380,$4:$126,MATCH($Q381&amp;"/"&amp;I$324,$2:$2,0),FALSE),"")</f>
        <v>110771</v>
      </c>
      <c r="J381" s="11">
        <f>IFERROR(VLOOKUP($B$380,$4:$126,MATCH($Q381&amp;"/"&amp;J$324,$2:$2,0),FALSE),"")</f>
        <v>232504</v>
      </c>
      <c r="K381" s="11">
        <f>IFERROR(VLOOKUP($B$380,$4:$126,MATCH($Q381&amp;"/"&amp;K$324,$2:$2,0),FALSE),"")</f>
        <v>156714</v>
      </c>
      <c r="L381" s="11">
        <f>IFERROR(VLOOKUP($B$380,$4:$126,MATCH($Q381&amp;"/"&amp;L$324,$2:$2,0),FALSE),"")</f>
        <v>582543</v>
      </c>
      <c r="M381" s="11">
        <f>IFERROR(VLOOKUP($B$380,$4:$126,MATCH($Q381&amp;"/"&amp;M$324,$2:$2,0),FALSE),"")</f>
        <v>340013</v>
      </c>
      <c r="N381" s="11">
        <f>IFERROR(VLOOKUP($B$380,$4:$126,MATCH($Q381&amp;"/"&amp;N$324,$2:$2,0),FALSE),"")</f>
        <v>411064.75</v>
      </c>
      <c r="O381" s="11">
        <f>IFERROR(VLOOKUP($B$380,$4:$126,MATCH($Q381&amp;"/"&amp;O$324,$2:$2,0),FALSE),"")</f>
        <v>359280.74</v>
      </c>
      <c r="P381" s="9"/>
      <c r="Q381" s="12" t="s">
        <v>46</v>
      </c>
    </row>
    <row r="382" spans="1:17">
      <c r="B382" s="11" t="str">
        <f>IFERROR(VLOOKUP($B$380,$4:$126,MATCH($Q382&amp;"/"&amp;B$324,$2:$2,0),FALSE),"")</f>
        <v/>
      </c>
      <c r="C382" s="11" t="str">
        <f>IFERROR(VLOOKUP($B$380,$4:$126,MATCH($Q382&amp;"/"&amp;C$324,$2:$2,0),FALSE),"")</f>
        <v/>
      </c>
      <c r="D382" s="11" t="str">
        <f>IFERROR(VLOOKUP($B$380,$4:$126,MATCH($Q382&amp;"/"&amp;D$324,$2:$2,0),FALSE),"")</f>
        <v/>
      </c>
      <c r="E382" s="11" t="str">
        <f>IFERROR(VLOOKUP($B$380,$4:$126,MATCH($Q382&amp;"/"&amp;E$324,$2:$2,0),FALSE),"")</f>
        <v/>
      </c>
      <c r="F382" s="11" t="str">
        <f>IFERROR(VLOOKUP($B$380,$4:$126,MATCH($Q382&amp;"/"&amp;F$324,$2:$2,0),FALSE),"")</f>
        <v/>
      </c>
      <c r="G382" s="11">
        <f>IFERROR(VLOOKUP($B$380,$4:$126,MATCH($Q382&amp;"/"&amp;G$324,$2:$2,0),FALSE),"")</f>
        <v>136803</v>
      </c>
      <c r="H382" s="11">
        <f>IFERROR(VLOOKUP($B$380,$4:$126,MATCH($Q382&amp;"/"&amp;H$324,$2:$2,0),FALSE),"")</f>
        <v>233042</v>
      </c>
      <c r="I382" s="11">
        <f>IFERROR(VLOOKUP($B$380,$4:$126,MATCH($Q382&amp;"/"&amp;I$324,$2:$2,0),FALSE),"")</f>
        <v>458435</v>
      </c>
      <c r="J382" s="11">
        <f>IFERROR(VLOOKUP($B$380,$4:$126,MATCH($Q382&amp;"/"&amp;J$324,$2:$2,0),FALSE),"")</f>
        <v>150804</v>
      </c>
      <c r="K382" s="11">
        <f>IFERROR(VLOOKUP($B$380,$4:$126,MATCH($Q382&amp;"/"&amp;K$324,$2:$2,0),FALSE),"")</f>
        <v>158115</v>
      </c>
      <c r="L382" s="11">
        <f>IFERROR(VLOOKUP($B$380,$4:$126,MATCH($Q382&amp;"/"&amp;L$324,$2:$2,0),FALSE),"")</f>
        <v>242338</v>
      </c>
      <c r="M382" s="11">
        <f>IFERROR(VLOOKUP($B$380,$4:$126,MATCH($Q382&amp;"/"&amp;M$324,$2:$2,0),FALSE),"")</f>
        <v>344551</v>
      </c>
      <c r="N382" s="11">
        <f>IFERROR(VLOOKUP($B$380,$4:$126,MATCH($Q382&amp;"/"&amp;N$324,$2:$2,0),FALSE),"")</f>
        <v>488563</v>
      </c>
      <c r="O382" s="11" t="str">
        <f>IFERROR(VLOOKUP($B$380,$4:$126,MATCH($Q382&amp;"/"&amp;O$324,$2:$2,0),FALSE),"")</f>
        <v/>
      </c>
      <c r="P382" s="9"/>
      <c r="Q382" s="12" t="s">
        <v>47</v>
      </c>
    </row>
    <row r="383" spans="1:17">
      <c r="B383" s="11" t="str">
        <f>IFERROR(VLOOKUP($B$380,$4:$126,MATCH($Q383&amp;"/"&amp;B$324,$2:$2,0),FALSE),"")</f>
        <v/>
      </c>
      <c r="C383" s="11" t="str">
        <f>IFERROR(VLOOKUP($B$380,$4:$126,MATCH($Q383&amp;"/"&amp;C$324,$2:$2,0),FALSE),"")</f>
        <v/>
      </c>
      <c r="D383" s="11" t="str">
        <f>IFERROR(VLOOKUP($B$380,$4:$126,MATCH($Q383&amp;"/"&amp;D$324,$2:$2,0),FALSE),"")</f>
        <v/>
      </c>
      <c r="E383" s="11" t="str">
        <f>IFERROR(VLOOKUP($B$380,$4:$126,MATCH($Q383&amp;"/"&amp;E$324,$2:$2,0),FALSE),"")</f>
        <v/>
      </c>
      <c r="F383" s="11" t="str">
        <f>IFERROR(VLOOKUP($B$380,$4:$126,MATCH($Q383&amp;"/"&amp;F$324,$2:$2,0),FALSE),"")</f>
        <v/>
      </c>
      <c r="G383" s="11">
        <f>IFERROR(VLOOKUP($B$380,$4:$126,MATCH($Q383&amp;"/"&amp;G$324,$2:$2,0),FALSE),"")</f>
        <v>101830.74</v>
      </c>
      <c r="H383" s="11">
        <f>IFERROR(VLOOKUP($B$380,$4:$126,MATCH($Q383&amp;"/"&amp;H$324,$2:$2,0),FALSE),"")</f>
        <v>232854</v>
      </c>
      <c r="I383" s="11">
        <f>IFERROR(VLOOKUP($B$380,$4:$126,MATCH($Q383&amp;"/"&amp;I$324,$2:$2,0),FALSE),"")</f>
        <v>158113</v>
      </c>
      <c r="J383" s="11">
        <f>IFERROR(VLOOKUP($B$380,$4:$126,MATCH($Q383&amp;"/"&amp;J$324,$2:$2,0),FALSE),"")</f>
        <v>332499</v>
      </c>
      <c r="K383" s="11">
        <f>IFERROR(VLOOKUP($B$380,$4:$126,MATCH($Q383&amp;"/"&amp;K$324,$2:$2,0),FALSE),"")</f>
        <v>447815</v>
      </c>
      <c r="L383" s="11">
        <f>IFERROR(VLOOKUP($B$380,$4:$126,MATCH($Q383&amp;"/"&amp;L$324,$2:$2,0),FALSE),"")</f>
        <v>248037</v>
      </c>
      <c r="M383" s="11">
        <f>IFERROR(VLOOKUP($B$380,$4:$126,MATCH($Q383&amp;"/"&amp;M$324,$2:$2,0),FALSE),"")</f>
        <v>365038</v>
      </c>
      <c r="N383" s="11">
        <f>IFERROR(VLOOKUP($B$380,$4:$126,MATCH($Q383&amp;"/"&amp;N$324,$2:$2,0),FALSE),"")</f>
        <v>450508.82</v>
      </c>
      <c r="O383" s="11" t="str">
        <f>IFERROR(VLOOKUP($B$380,$4:$126,MATCH($Q383&amp;"/"&amp;O$324,$2:$2,0),FALSE),"")</f>
        <v/>
      </c>
      <c r="P383" s="9"/>
      <c r="Q383" s="12" t="s">
        <v>48</v>
      </c>
    </row>
    <row r="384" spans="1:17">
      <c r="B384" s="11" t="str">
        <f>IFERROR(VLOOKUP($B$380,$4:$126,MATCH($Q384&amp;"/"&amp;B$324,$2:$2,0),FALSE),"")</f>
        <v/>
      </c>
      <c r="C384" s="11" t="str">
        <f>IFERROR(VLOOKUP($B$380,$4:$126,MATCH($Q384&amp;"/"&amp;C$324,$2:$2,0),FALSE),"")</f>
        <v/>
      </c>
      <c r="D384" s="11" t="str">
        <f>IFERROR(VLOOKUP($B$380,$4:$126,MATCH($Q384&amp;"/"&amp;D$324,$2:$2,0),FALSE),"")</f>
        <v/>
      </c>
      <c r="E384" s="11" t="str">
        <f>IFERROR(VLOOKUP($B$380,$4:$126,MATCH($Q384&amp;"/"&amp;E$324,$2:$2,0),FALSE),"")</f>
        <v/>
      </c>
      <c r="F384" s="11">
        <f>IFERROR(VLOOKUP($B$380,$4:$126,MATCH($Q384&amp;"/"&amp;F$324,$2:$2,0),FALSE),"")</f>
        <v>468517.7</v>
      </c>
      <c r="G384" s="11">
        <f>IFERROR(VLOOKUP($B$380,$4:$126,MATCH($Q384&amp;"/"&amp;G$324,$2:$2,0),FALSE),"")</f>
        <v>177877</v>
      </c>
      <c r="H384" s="11">
        <f>IFERROR(VLOOKUP($B$380,$4:$126,MATCH($Q384&amp;"/"&amp;H$324,$2:$2,0),FALSE),"")</f>
        <v>150758.97</v>
      </c>
      <c r="I384" s="11">
        <f>IFERROR(VLOOKUP($B$380,$4:$126,MATCH($Q384&amp;"/"&amp;I$324,$2:$2,0),FALSE),"")</f>
        <v>150520.68</v>
      </c>
      <c r="J384" s="11">
        <f>IFERROR(VLOOKUP($B$380,$4:$126,MATCH($Q384&amp;"/"&amp;J$324,$2:$2,0),FALSE),"")</f>
        <v>123483.61</v>
      </c>
      <c r="K384" s="11">
        <f>IFERROR(VLOOKUP($B$380,$4:$126,MATCH($Q384&amp;"/"&amp;K$324,$2:$2,0),FALSE),"")</f>
        <v>536300.82999999996</v>
      </c>
      <c r="L384" s="11">
        <f>IFERROR(VLOOKUP($B$380,$4:$126,MATCH($Q384&amp;"/"&amp;L$324,$2:$2,0),FALSE),"")</f>
        <v>284781.44</v>
      </c>
      <c r="M384" s="11">
        <f>IFERROR(VLOOKUP($B$380,$4:$126,MATCH($Q384&amp;"/"&amp;M$324,$2:$2,0),FALSE),"")</f>
        <v>497947.06</v>
      </c>
      <c r="N384" s="11">
        <f>IFERROR(VLOOKUP($B$380,$4:$126,MATCH($Q384&amp;"/"&amp;N$324,$2:$2,0),FALSE),IFERROR(VLOOKUP($B$380,$4:$126,MATCH($Q383&amp;"/"&amp;N$324,$2:$2,0),FALSE),IFERROR(VLOOKUP($B$380,$4:$126,MATCH($Q382&amp;"/"&amp;N$324,$2:$2,0),FALSE),IFERROR(VLOOKUP($B$380,$4:$126,MATCH($Q381&amp;"/"&amp;N$324,$2:$2,0),FALSE),""))))</f>
        <v>464320.77</v>
      </c>
      <c r="O384" s="11">
        <f>IFERROR(VLOOKUP($B$380,$4:$126,MATCH($Q384&amp;"/"&amp;O$324,$2:$2,0),FALSE),IFERROR(VLOOKUP($B$380,$4:$126,MATCH($Q383&amp;"/"&amp;O$324,$2:$2,0),FALSE),IFERROR(VLOOKUP($B$380,$4:$126,MATCH($Q382&amp;"/"&amp;O$324,$2:$2,0),FALSE),IFERROR(VLOOKUP($B$380,$4:$126,MATCH($Q381&amp;"/"&amp;O$324,$2:$2,0),FALSE),""))))</f>
        <v>359280.74</v>
      </c>
      <c r="P384" s="9">
        <f>RATE(N$324-G$324,,-F384,N384)</f>
        <v>-1.2846388699430551E-3</v>
      </c>
      <c r="Q384" s="12" t="s">
        <v>49</v>
      </c>
    </row>
    <row r="385" spans="1:17">
      <c r="A385" s="167"/>
      <c r="B385" s="13" t="e">
        <f t="shared" ref="B385:M385" si="23">+B384/B$378</f>
        <v>#VALUE!</v>
      </c>
      <c r="C385" s="13" t="e">
        <f t="shared" si="23"/>
        <v>#VALUE!</v>
      </c>
      <c r="D385" s="13" t="e">
        <f t="shared" si="23"/>
        <v>#VALUE!</v>
      </c>
      <c r="E385" s="13" t="e">
        <f t="shared" si="23"/>
        <v>#VALUE!</v>
      </c>
      <c r="F385" s="13">
        <f t="shared" si="23"/>
        <v>0.35658756868836777</v>
      </c>
      <c r="G385" s="13">
        <f t="shared" si="23"/>
        <v>6.9132086120444067E-2</v>
      </c>
      <c r="H385" s="13">
        <f t="shared" si="23"/>
        <v>5.5004438603209138E-2</v>
      </c>
      <c r="I385" s="13">
        <f t="shared" si="23"/>
        <v>4.5800349504502978E-2</v>
      </c>
      <c r="J385" s="13">
        <f t="shared" si="23"/>
        <v>3.9841782671868518E-2</v>
      </c>
      <c r="K385" s="13">
        <f t="shared" si="23"/>
        <v>6.7163671388424079E-2</v>
      </c>
      <c r="L385" s="13">
        <f t="shared" si="23"/>
        <v>2.9613789718007766E-2</v>
      </c>
      <c r="M385" s="13">
        <f t="shared" si="23"/>
        <v>2.1948190683882315E-2</v>
      </c>
      <c r="N385" s="13">
        <f>+N384/N$378</f>
        <v>2.7189918820261172E-2</v>
      </c>
      <c r="O385" s="13">
        <f>+O384/O$378</f>
        <v>1.8500742456365734E-2</v>
      </c>
      <c r="P385" s="9">
        <f>RATE(N$324-G$324,,-F385,N385)</f>
        <v>-0.30765869141031732</v>
      </c>
      <c r="Q385" s="14" t="s">
        <v>50</v>
      </c>
    </row>
    <row r="386" spans="1:17">
      <c r="A386" s="167"/>
      <c r="B386" s="252" t="s">
        <v>995</v>
      </c>
      <c r="C386" s="253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4"/>
      <c r="O386" s="307"/>
      <c r="P386" s="9"/>
      <c r="Q386" s="3"/>
    </row>
    <row r="387" spans="1:17">
      <c r="B387" s="11" t="str">
        <f>IFERROR(VLOOKUP($B$386,$4:$126,MATCH($Q387&amp;"/"&amp;B$324,$2:$2,0),FALSE),"")</f>
        <v/>
      </c>
      <c r="C387" s="11" t="str">
        <f>IFERROR(VLOOKUP($B$386,$4:$126,MATCH($Q387&amp;"/"&amp;C$324,$2:$2,0),FALSE),"")</f>
        <v/>
      </c>
      <c r="D387" s="11" t="str">
        <f>IFERROR(VLOOKUP($B$386,$4:$126,MATCH($Q387&amp;"/"&amp;D$324,$2:$2,0),FALSE),"")</f>
        <v/>
      </c>
      <c r="E387" s="11" t="str">
        <f>IFERROR(VLOOKUP($B$386,$4:$126,MATCH($Q387&amp;"/"&amp;E$324,$2:$2,0),FALSE),"")</f>
        <v/>
      </c>
      <c r="F387" s="11" t="str">
        <f>IFERROR(VLOOKUP($B$386,$4:$126,MATCH($Q387&amp;"/"&amp;F$324,$2:$2,0),FALSE),"")</f>
        <v/>
      </c>
      <c r="G387" s="11">
        <f>IFERROR(VLOOKUP($B$386,$4:$126,MATCH($Q387&amp;"/"&amp;G$324,$2:$2,0),FALSE),"")</f>
        <v>986505</v>
      </c>
      <c r="H387" s="11">
        <f>IFERROR(VLOOKUP($B$386,$4:$126,MATCH($Q387&amp;"/"&amp;H$324,$2:$2,0),FALSE),"")</f>
        <v>841459</v>
      </c>
      <c r="I387" s="11">
        <f>IFERROR(VLOOKUP($B$386,$4:$126,MATCH($Q387&amp;"/"&amp;I$324,$2:$2,0),FALSE),"")</f>
        <v>931111</v>
      </c>
      <c r="J387" s="11">
        <f>IFERROR(VLOOKUP($B$386,$4:$126,MATCH($Q387&amp;"/"&amp;J$324,$2:$2,0),FALSE),"")</f>
        <v>1455325</v>
      </c>
      <c r="K387" s="11">
        <f>IFERROR(VLOOKUP($B$386,$4:$126,MATCH($Q387&amp;"/"&amp;K$324,$2:$2,0),FALSE),"")</f>
        <v>1169582</v>
      </c>
      <c r="L387" s="11">
        <f>IFERROR(VLOOKUP($B$386,$4:$126,MATCH($Q387&amp;"/"&amp;L$324,$2:$2,0),FALSE),"")</f>
        <v>2841159</v>
      </c>
      <c r="M387" s="11">
        <f>IFERROR(VLOOKUP($B$386,$4:$126,MATCH($Q387&amp;"/"&amp;M$324,$2:$2,0),FALSE),"")</f>
        <v>2123603</v>
      </c>
      <c r="N387" s="11">
        <f>IFERROR(VLOOKUP($B$386,$4:$126,MATCH($Q387&amp;"/"&amp;N$324,$2:$2,0),FALSE),"")</f>
        <v>4708886.68</v>
      </c>
      <c r="O387" s="11">
        <f>IFERROR(VLOOKUP($B$386,$4:$126,MATCH($Q387&amp;"/"&amp;O$324,$2:$2,0),FALSE),"")</f>
        <v>2637045.7599999998</v>
      </c>
      <c r="P387" s="9"/>
      <c r="Q387" s="12" t="s">
        <v>46</v>
      </c>
    </row>
    <row r="388" spans="1:17">
      <c r="B388" s="11" t="str">
        <f>IFERROR(VLOOKUP($B$386,$4:$126,MATCH($Q388&amp;"/"&amp;B$324,$2:$2,0),FALSE),"")</f>
        <v/>
      </c>
      <c r="C388" s="11" t="str">
        <f>IFERROR(VLOOKUP($B$386,$4:$126,MATCH($Q388&amp;"/"&amp;C$324,$2:$2,0),FALSE),"")</f>
        <v/>
      </c>
      <c r="D388" s="11" t="str">
        <f>IFERROR(VLOOKUP($B$386,$4:$126,MATCH($Q388&amp;"/"&amp;D$324,$2:$2,0),FALSE),"")</f>
        <v/>
      </c>
      <c r="E388" s="11" t="str">
        <f>IFERROR(VLOOKUP($B$386,$4:$126,MATCH($Q388&amp;"/"&amp;E$324,$2:$2,0),FALSE),"")</f>
        <v/>
      </c>
      <c r="F388" s="11" t="str">
        <f>IFERROR(VLOOKUP($B$386,$4:$126,MATCH($Q388&amp;"/"&amp;F$324,$2:$2,0),FALSE),"")</f>
        <v/>
      </c>
      <c r="G388" s="11">
        <f>IFERROR(VLOOKUP($B$386,$4:$126,MATCH($Q388&amp;"/"&amp;G$324,$2:$2,0),FALSE),"")</f>
        <v>686525</v>
      </c>
      <c r="H388" s="11">
        <f>IFERROR(VLOOKUP($B$386,$4:$126,MATCH($Q388&amp;"/"&amp;H$324,$2:$2,0),FALSE),"")</f>
        <v>887385</v>
      </c>
      <c r="I388" s="11">
        <f>IFERROR(VLOOKUP($B$386,$4:$126,MATCH($Q388&amp;"/"&amp;I$324,$2:$2,0),FALSE),"")</f>
        <v>1307046</v>
      </c>
      <c r="J388" s="11">
        <f>IFERROR(VLOOKUP($B$386,$4:$126,MATCH($Q388&amp;"/"&amp;J$324,$2:$2,0),FALSE),"")</f>
        <v>1431206</v>
      </c>
      <c r="K388" s="11">
        <f>IFERROR(VLOOKUP($B$386,$4:$126,MATCH($Q388&amp;"/"&amp;K$324,$2:$2,0),FALSE),"")</f>
        <v>1410931</v>
      </c>
      <c r="L388" s="11">
        <f>IFERROR(VLOOKUP($B$386,$4:$126,MATCH($Q388&amp;"/"&amp;L$324,$2:$2,0),FALSE),"")</f>
        <v>2526943</v>
      </c>
      <c r="M388" s="11">
        <f>IFERROR(VLOOKUP($B$386,$4:$126,MATCH($Q388&amp;"/"&amp;M$324,$2:$2,0),FALSE),"")</f>
        <v>2388020</v>
      </c>
      <c r="N388" s="11">
        <f>IFERROR(VLOOKUP($B$386,$4:$126,MATCH($Q388&amp;"/"&amp;N$324,$2:$2,0),FALSE),"")</f>
        <v>4705625</v>
      </c>
      <c r="O388" s="11" t="str">
        <f>IFERROR(VLOOKUP($B$386,$4:$126,MATCH($Q388&amp;"/"&amp;O$324,$2:$2,0),FALSE),"")</f>
        <v/>
      </c>
      <c r="P388" s="9"/>
      <c r="Q388" s="12" t="s">
        <v>47</v>
      </c>
    </row>
    <row r="389" spans="1:17">
      <c r="B389" s="11" t="str">
        <f>IFERROR(VLOOKUP($B$386,$4:$126,MATCH($Q389&amp;"/"&amp;B$324,$2:$2,0),FALSE),"")</f>
        <v/>
      </c>
      <c r="C389" s="11" t="str">
        <f>IFERROR(VLOOKUP($B$386,$4:$126,MATCH($Q389&amp;"/"&amp;C$324,$2:$2,0),FALSE),"")</f>
        <v/>
      </c>
      <c r="D389" s="11" t="str">
        <f>IFERROR(VLOOKUP($B$386,$4:$126,MATCH($Q389&amp;"/"&amp;D$324,$2:$2,0),FALSE),"")</f>
        <v/>
      </c>
      <c r="E389" s="11" t="str">
        <f>IFERROR(VLOOKUP($B$386,$4:$126,MATCH($Q389&amp;"/"&amp;E$324,$2:$2,0),FALSE),"")</f>
        <v/>
      </c>
      <c r="F389" s="11" t="str">
        <f>IFERROR(VLOOKUP($B$386,$4:$126,MATCH($Q389&amp;"/"&amp;F$324,$2:$2,0),FALSE),"")</f>
        <v/>
      </c>
      <c r="G389" s="11">
        <f>IFERROR(VLOOKUP($B$386,$4:$126,MATCH($Q389&amp;"/"&amp;G$324,$2:$2,0),FALSE),"")</f>
        <v>615561.78</v>
      </c>
      <c r="H389" s="11">
        <f>IFERROR(VLOOKUP($B$386,$4:$126,MATCH($Q389&amp;"/"&amp;H$324,$2:$2,0),FALSE),"")</f>
        <v>881099</v>
      </c>
      <c r="I389" s="11">
        <f>IFERROR(VLOOKUP($B$386,$4:$126,MATCH($Q389&amp;"/"&amp;I$324,$2:$2,0),FALSE),"")</f>
        <v>1002864</v>
      </c>
      <c r="J389" s="11">
        <f>IFERROR(VLOOKUP($B$386,$4:$126,MATCH($Q389&amp;"/"&amp;J$324,$2:$2,0),FALSE),"")</f>
        <v>1141806</v>
      </c>
      <c r="K389" s="11">
        <f>IFERROR(VLOOKUP($B$386,$4:$126,MATCH($Q389&amp;"/"&amp;K$324,$2:$2,0),FALSE),"")</f>
        <v>1960160</v>
      </c>
      <c r="L389" s="11">
        <f>IFERROR(VLOOKUP($B$386,$4:$126,MATCH($Q389&amp;"/"&amp;L$324,$2:$2,0),FALSE),"")</f>
        <v>1923474</v>
      </c>
      <c r="M389" s="11">
        <f>IFERROR(VLOOKUP($B$386,$4:$126,MATCH($Q389&amp;"/"&amp;M$324,$2:$2,0),FALSE),"")</f>
        <v>2785664</v>
      </c>
      <c r="N389" s="11">
        <f>IFERROR(VLOOKUP($B$386,$4:$126,MATCH($Q389&amp;"/"&amp;N$324,$2:$2,0),FALSE),"")</f>
        <v>3833581.54</v>
      </c>
      <c r="O389" s="11" t="str">
        <f>IFERROR(VLOOKUP($B$386,$4:$126,MATCH($Q389&amp;"/"&amp;O$324,$2:$2,0),FALSE),"")</f>
        <v/>
      </c>
      <c r="P389" s="9"/>
      <c r="Q389" s="12" t="s">
        <v>48</v>
      </c>
    </row>
    <row r="390" spans="1:17">
      <c r="B390" s="11" t="str">
        <f>IFERROR(VLOOKUP($B$386,$4:$126,MATCH($Q390&amp;"/"&amp;B$324,$2:$2,0),FALSE),"")</f>
        <v/>
      </c>
      <c r="C390" s="11" t="str">
        <f>IFERROR(VLOOKUP($B$386,$4:$126,MATCH($Q390&amp;"/"&amp;C$324,$2:$2,0),FALSE),"")</f>
        <v/>
      </c>
      <c r="D390" s="11" t="str">
        <f>IFERROR(VLOOKUP($B$386,$4:$126,MATCH($Q390&amp;"/"&amp;D$324,$2:$2,0),FALSE),"")</f>
        <v/>
      </c>
      <c r="E390" s="11" t="str">
        <f>IFERROR(VLOOKUP($B$386,$4:$126,MATCH($Q390&amp;"/"&amp;E$324,$2:$2,0),FALSE),"")</f>
        <v/>
      </c>
      <c r="F390" s="11">
        <f>IFERROR(VLOOKUP($B$386,$4:$126,MATCH($Q390&amp;"/"&amp;F$324,$2:$2,0),FALSE),"")</f>
        <v>1004913.04</v>
      </c>
      <c r="G390" s="11">
        <f>IFERROR(VLOOKUP($B$386,$4:$126,MATCH($Q390&amp;"/"&amp;G$324,$2:$2,0),FALSE),"")</f>
        <v>736846.3</v>
      </c>
      <c r="H390" s="11">
        <f>IFERROR(VLOOKUP($B$386,$4:$126,MATCH($Q390&amp;"/"&amp;H$324,$2:$2,0),FALSE),"")</f>
        <v>761713.94</v>
      </c>
      <c r="I390" s="11">
        <f>IFERROR(VLOOKUP($B$386,$4:$126,MATCH($Q390&amp;"/"&amp;I$324,$2:$2,0),FALSE),"")</f>
        <v>1433307.86</v>
      </c>
      <c r="J390" s="11">
        <f>IFERROR(VLOOKUP($B$386,$4:$126,MATCH($Q390&amp;"/"&amp;J$324,$2:$2,0),FALSE),"")</f>
        <v>821711.11</v>
      </c>
      <c r="K390" s="11">
        <f>IFERROR(VLOOKUP($B$386,$4:$126,MATCH($Q390&amp;"/"&amp;K$324,$2:$2,0),FALSE),"")</f>
        <v>2807526.21</v>
      </c>
      <c r="L390" s="11">
        <f>IFERROR(VLOOKUP($B$386,$4:$126,MATCH($Q390&amp;"/"&amp;L$324,$2:$2,0),FALSE),"")</f>
        <v>2047965.68</v>
      </c>
      <c r="M390" s="11">
        <f>IFERROR(VLOOKUP($B$386,$4:$126,MATCH($Q390&amp;"/"&amp;M$324,$2:$2,0),FALSE),"")</f>
        <v>4617774.62</v>
      </c>
      <c r="N390" s="11">
        <f>IFERROR(VLOOKUP($B$386,$4:$126,MATCH($Q390&amp;"/"&amp;N$324,$2:$2,0),FALSE),IFERROR(VLOOKUP($B$386,$4:$126,MATCH($Q389&amp;"/"&amp;N$324,$2:$2,0),FALSE),IFERROR(VLOOKUP($B$386,$4:$126,MATCH($Q388&amp;"/"&amp;N$324,$2:$2,0),FALSE),IFERROR(VLOOKUP($B$386,$4:$126,MATCH($Q387&amp;"/"&amp;N$324,$2:$2,0),FALSE),""))))</f>
        <v>2659723.44</v>
      </c>
      <c r="O390" s="11">
        <f>IFERROR(VLOOKUP($B$386,$4:$126,MATCH($Q390&amp;"/"&amp;O$324,$2:$2,0),FALSE),IFERROR(VLOOKUP($B$386,$4:$126,MATCH($Q389&amp;"/"&amp;O$324,$2:$2,0),FALSE),IFERROR(VLOOKUP($B$386,$4:$126,MATCH($Q388&amp;"/"&amp;O$324,$2:$2,0),FALSE),IFERROR(VLOOKUP($B$386,$4:$126,MATCH($Q387&amp;"/"&amp;O$324,$2:$2,0),FALSE),""))))</f>
        <v>2637045.7599999998</v>
      </c>
      <c r="P390" s="9">
        <f>RATE(N$324-G$324,,-G390,N390)</f>
        <v>0.20126018236279841</v>
      </c>
      <c r="Q390" s="12" t="s">
        <v>49</v>
      </c>
    </row>
    <row r="391" spans="1:17">
      <c r="B391" s="13" t="e">
        <f t="shared" ref="B391:M391" si="24">+B390/B$378</f>
        <v>#VALUE!</v>
      </c>
      <c r="C391" s="13" t="e">
        <f t="shared" si="24"/>
        <v>#VALUE!</v>
      </c>
      <c r="D391" s="13" t="e">
        <f t="shared" si="24"/>
        <v>#VALUE!</v>
      </c>
      <c r="E391" s="13" t="e">
        <f t="shared" si="24"/>
        <v>#VALUE!</v>
      </c>
      <c r="F391" s="13">
        <f t="shared" si="24"/>
        <v>0.76483662768095306</v>
      </c>
      <c r="G391" s="13">
        <f t="shared" si="24"/>
        <v>0.28637610185201329</v>
      </c>
      <c r="H391" s="13">
        <f t="shared" si="24"/>
        <v>0.27791147449427739</v>
      </c>
      <c r="I391" s="13">
        <f t="shared" si="24"/>
        <v>0.436126125231106</v>
      </c>
      <c r="J391" s="13">
        <f t="shared" si="24"/>
        <v>0.26512373151124952</v>
      </c>
      <c r="K391" s="13">
        <f t="shared" si="24"/>
        <v>0.35160073830731853</v>
      </c>
      <c r="L391" s="13">
        <f t="shared" si="24"/>
        <v>0.21296340448737383</v>
      </c>
      <c r="M391" s="13">
        <f t="shared" si="24"/>
        <v>0.20353930374637055</v>
      </c>
      <c r="N391" s="13">
        <f>+N390/N$378</f>
        <v>0.15574936356593694</v>
      </c>
      <c r="O391" s="13">
        <f>+O390/O$378</f>
        <v>0.13579159420405124</v>
      </c>
      <c r="P391" s="9">
        <f>RATE(N$324-G$324,,-G391,N391)</f>
        <v>-8.3330488782919279E-2</v>
      </c>
      <c r="Q391" s="14" t="s">
        <v>50</v>
      </c>
    </row>
    <row r="392" spans="1:17">
      <c r="B392" s="252" t="s">
        <v>29</v>
      </c>
      <c r="C392" s="253"/>
      <c r="D392" s="253"/>
      <c r="E392" s="253"/>
      <c r="F392" s="253"/>
      <c r="G392" s="253"/>
      <c r="H392" s="253"/>
      <c r="I392" s="253"/>
      <c r="J392" s="253"/>
      <c r="K392" s="253"/>
      <c r="L392" s="253"/>
      <c r="M392" s="253"/>
      <c r="N392" s="254"/>
      <c r="O392" s="307"/>
      <c r="P392" s="9"/>
      <c r="Q392" s="3"/>
    </row>
    <row r="393" spans="1:17">
      <c r="B393" s="11" t="str">
        <f>IFERROR(VLOOKUP($B$392,$4:$126,MATCH($Q393&amp;"/"&amp;B$324,$2:$2,0),FALSE),"")</f>
        <v/>
      </c>
      <c r="C393" s="11" t="str">
        <f>IFERROR(VLOOKUP($B$392,$4:$126,MATCH($Q393&amp;"/"&amp;C$324,$2:$2,0),FALSE),"")</f>
        <v/>
      </c>
      <c r="D393" s="11" t="str">
        <f>IFERROR(VLOOKUP($B$392,$4:$126,MATCH($Q393&amp;"/"&amp;D$324,$2:$2,0),FALSE),"")</f>
        <v/>
      </c>
      <c r="E393" s="11" t="str">
        <f>IFERROR(VLOOKUP($B$392,$4:$126,MATCH($Q393&amp;"/"&amp;E$324,$2:$2,0),FALSE),"")</f>
        <v/>
      </c>
      <c r="F393" s="11" t="str">
        <f>IFERROR(VLOOKUP($B$392,$4:$126,MATCH($Q393&amp;"/"&amp;F$324,$2:$2,0),FALSE),"")</f>
        <v/>
      </c>
      <c r="G393" s="11">
        <f>IFERROR(VLOOKUP($B$392,$4:$126,MATCH($Q393&amp;"/"&amp;G$324,$2:$2,0),FALSE),"")</f>
        <v>0</v>
      </c>
      <c r="H393" s="11">
        <f>IFERROR(VLOOKUP($B$392,$4:$126,MATCH($Q393&amp;"/"&amp;H$324,$2:$2,0),FALSE),"")</f>
        <v>0</v>
      </c>
      <c r="I393" s="11">
        <f>IFERROR(VLOOKUP($B$392,$4:$126,MATCH($Q393&amp;"/"&amp;I$324,$2:$2,0),FALSE),"")</f>
        <v>200000</v>
      </c>
      <c r="J393" s="11">
        <f>IFERROR(VLOOKUP($B$392,$4:$126,MATCH($Q393&amp;"/"&amp;J$324,$2:$2,0),FALSE),"")</f>
        <v>530000</v>
      </c>
      <c r="K393" s="11">
        <f>IFERROR(VLOOKUP($B$392,$4:$126,MATCH($Q393&amp;"/"&amp;K$324,$2:$2,0),FALSE),"")</f>
        <v>451208</v>
      </c>
      <c r="L393" s="11">
        <f>IFERROR(VLOOKUP($B$392,$4:$126,MATCH($Q393&amp;"/"&amp;L$324,$2:$2,0),FALSE),"")</f>
        <v>976841</v>
      </c>
      <c r="M393" s="11">
        <f>IFERROR(VLOOKUP($B$392,$4:$126,MATCH($Q393&amp;"/"&amp;M$324,$2:$2,0),FALSE),"")</f>
        <v>320131</v>
      </c>
      <c r="N393" s="11">
        <f>IFERROR(VLOOKUP($B$392,$4:$126,MATCH($Q393&amp;"/"&amp;N$324,$2:$2,0),FALSE),"")</f>
        <v>2383751.4</v>
      </c>
      <c r="O393" s="11">
        <f>IFERROR(VLOOKUP($B$392,$4:$126,MATCH($Q393&amp;"/"&amp;O$324,$2:$2,0),FALSE),"")</f>
        <v>1287514.73</v>
      </c>
      <c r="P393" s="9"/>
      <c r="Q393" s="12" t="s">
        <v>46</v>
      </c>
    </row>
    <row r="394" spans="1:17">
      <c r="B394" s="11" t="str">
        <f>IFERROR(VLOOKUP($B$392,$4:$126,MATCH($Q394&amp;"/"&amp;B$324,$2:$2,0),FALSE),"")</f>
        <v/>
      </c>
      <c r="C394" s="11" t="str">
        <f>IFERROR(VLOOKUP($B$392,$4:$126,MATCH($Q394&amp;"/"&amp;C$324,$2:$2,0),FALSE),"")</f>
        <v/>
      </c>
      <c r="D394" s="11" t="str">
        <f>IFERROR(VLOOKUP($B$392,$4:$126,MATCH($Q394&amp;"/"&amp;D$324,$2:$2,0),FALSE),"")</f>
        <v/>
      </c>
      <c r="E394" s="11" t="str">
        <f>IFERROR(VLOOKUP($B$392,$4:$126,MATCH($Q394&amp;"/"&amp;E$324,$2:$2,0),FALSE),"")</f>
        <v/>
      </c>
      <c r="F394" s="11" t="str">
        <f>IFERROR(VLOOKUP($B$392,$4:$126,MATCH($Q394&amp;"/"&amp;F$324,$2:$2,0),FALSE),"")</f>
        <v/>
      </c>
      <c r="G394" s="11">
        <f>IFERROR(VLOOKUP($B$392,$4:$126,MATCH($Q394&amp;"/"&amp;G$324,$2:$2,0),FALSE),"")</f>
        <v>0</v>
      </c>
      <c r="H394" s="11">
        <f>IFERROR(VLOOKUP($B$392,$4:$126,MATCH($Q394&amp;"/"&amp;H$324,$2:$2,0),FALSE),"")</f>
        <v>0</v>
      </c>
      <c r="I394" s="11">
        <f>IFERROR(VLOOKUP($B$392,$4:$126,MATCH($Q394&amp;"/"&amp;I$324,$2:$2,0),FALSE),"")</f>
        <v>220000</v>
      </c>
      <c r="J394" s="11">
        <f>IFERROR(VLOOKUP($B$392,$4:$126,MATCH($Q394&amp;"/"&amp;J$324,$2:$2,0),FALSE),"")</f>
        <v>530000</v>
      </c>
      <c r="K394" s="11">
        <f>IFERROR(VLOOKUP($B$392,$4:$126,MATCH($Q394&amp;"/"&amp;K$324,$2:$2,0),FALSE),"")</f>
        <v>691208</v>
      </c>
      <c r="L394" s="11">
        <f>IFERROR(VLOOKUP($B$392,$4:$126,MATCH($Q394&amp;"/"&amp;L$324,$2:$2,0),FALSE),"")</f>
        <v>896789</v>
      </c>
      <c r="M394" s="11">
        <f>IFERROR(VLOOKUP($B$392,$4:$126,MATCH($Q394&amp;"/"&amp;M$324,$2:$2,0),FALSE),"")</f>
        <v>164384</v>
      </c>
      <c r="N394" s="11">
        <f>IFERROR(VLOOKUP($B$392,$4:$126,MATCH($Q394&amp;"/"&amp;N$324,$2:$2,0),FALSE),"")</f>
        <v>1950360</v>
      </c>
      <c r="O394" s="11" t="str">
        <f>IFERROR(VLOOKUP($B$392,$4:$126,MATCH($Q394&amp;"/"&amp;O$324,$2:$2,0),FALSE),"")</f>
        <v/>
      </c>
      <c r="P394" s="9"/>
      <c r="Q394" s="12" t="s">
        <v>47</v>
      </c>
    </row>
    <row r="395" spans="1:17">
      <c r="B395" s="11" t="str">
        <f>IFERROR(VLOOKUP($B$392,$4:$126,MATCH($Q395&amp;"/"&amp;B$324,$2:$2,0),FALSE),"")</f>
        <v/>
      </c>
      <c r="C395" s="11" t="str">
        <f>IFERROR(VLOOKUP($B$392,$4:$126,MATCH($Q395&amp;"/"&amp;C$324,$2:$2,0),FALSE),"")</f>
        <v/>
      </c>
      <c r="D395" s="11" t="str">
        <f>IFERROR(VLOOKUP($B$392,$4:$126,MATCH($Q395&amp;"/"&amp;D$324,$2:$2,0),FALSE),"")</f>
        <v/>
      </c>
      <c r="E395" s="11" t="str">
        <f>IFERROR(VLOOKUP($B$392,$4:$126,MATCH($Q395&amp;"/"&amp;E$324,$2:$2,0),FALSE),"")</f>
        <v/>
      </c>
      <c r="F395" s="11" t="str">
        <f>IFERROR(VLOOKUP($B$392,$4:$126,MATCH($Q395&amp;"/"&amp;F$324,$2:$2,0),FALSE),"")</f>
        <v/>
      </c>
      <c r="G395" s="11">
        <f>IFERROR(VLOOKUP($B$392,$4:$126,MATCH($Q395&amp;"/"&amp;G$324,$2:$2,0),FALSE),"")</f>
        <v>0</v>
      </c>
      <c r="H395" s="11">
        <f>IFERROR(VLOOKUP($B$392,$4:$126,MATCH($Q395&amp;"/"&amp;H$324,$2:$2,0),FALSE),"")</f>
        <v>0</v>
      </c>
      <c r="I395" s="11">
        <f>IFERROR(VLOOKUP($B$392,$4:$126,MATCH($Q395&amp;"/"&amp;I$324,$2:$2,0),FALSE),"")</f>
        <v>240000</v>
      </c>
      <c r="J395" s="11">
        <f>IFERROR(VLOOKUP($B$392,$4:$126,MATCH($Q395&amp;"/"&amp;J$324,$2:$2,0),FALSE),"")</f>
        <v>330000</v>
      </c>
      <c r="K395" s="11">
        <f>IFERROR(VLOOKUP($B$392,$4:$126,MATCH($Q395&amp;"/"&amp;K$324,$2:$2,0),FALSE),"")</f>
        <v>948695</v>
      </c>
      <c r="L395" s="11">
        <f>IFERROR(VLOOKUP($B$392,$4:$126,MATCH($Q395&amp;"/"&amp;L$324,$2:$2,0),FALSE),"")</f>
        <v>372500</v>
      </c>
      <c r="M395" s="11">
        <f>IFERROR(VLOOKUP($B$392,$4:$126,MATCH($Q395&amp;"/"&amp;M$324,$2:$2,0),FALSE),"")</f>
        <v>318500</v>
      </c>
      <c r="N395" s="11">
        <f>IFERROR(VLOOKUP($B$392,$4:$126,MATCH($Q395&amp;"/"&amp;N$324,$2:$2,0),FALSE),"")</f>
        <v>1599404.97</v>
      </c>
      <c r="O395" s="11" t="str">
        <f>IFERROR(VLOOKUP($B$392,$4:$126,MATCH($Q395&amp;"/"&amp;O$324,$2:$2,0),FALSE),"")</f>
        <v/>
      </c>
      <c r="P395" s="9"/>
      <c r="Q395" s="12" t="s">
        <v>48</v>
      </c>
    </row>
    <row r="396" spans="1:17">
      <c r="B396" s="11" t="str">
        <f>IFERROR(VLOOKUP($B$392,$4:$126,MATCH($Q396&amp;"/"&amp;B$324,$2:$2,0),FALSE),"")</f>
        <v/>
      </c>
      <c r="C396" s="11" t="str">
        <f>IFERROR(VLOOKUP($B$392,$4:$126,MATCH($Q396&amp;"/"&amp;C$324,$2:$2,0),FALSE),"")</f>
        <v/>
      </c>
      <c r="D396" s="11" t="str">
        <f>IFERROR(VLOOKUP($B$392,$4:$126,MATCH($Q396&amp;"/"&amp;D$324,$2:$2,0),FALSE),"")</f>
        <v/>
      </c>
      <c r="E396" s="11" t="str">
        <f>IFERROR(VLOOKUP($B$392,$4:$126,MATCH($Q396&amp;"/"&amp;E$324,$2:$2,0),FALSE),"")</f>
        <v/>
      </c>
      <c r="F396" s="11">
        <f>IFERROR(VLOOKUP($B$392,$4:$126,MATCH($Q396&amp;"/"&amp;F$324,$2:$2,0),FALSE),"")</f>
        <v>0</v>
      </c>
      <c r="G396" s="11">
        <f>IFERROR(VLOOKUP($B$392,$4:$126,MATCH($Q396&amp;"/"&amp;G$324,$2:$2,0),FALSE),"")</f>
        <v>0</v>
      </c>
      <c r="H396" s="11">
        <f>IFERROR(VLOOKUP($B$392,$4:$126,MATCH($Q396&amp;"/"&amp;H$324,$2:$2,0),FALSE),"")</f>
        <v>0</v>
      </c>
      <c r="I396" s="11">
        <f>IFERROR(VLOOKUP($B$392,$4:$126,MATCH($Q396&amp;"/"&amp;I$324,$2:$2,0),FALSE),"")</f>
        <v>530000</v>
      </c>
      <c r="J396" s="11">
        <f>IFERROR(VLOOKUP($B$392,$4:$126,MATCH($Q396&amp;"/"&amp;J$324,$2:$2,0),FALSE),"")</f>
        <v>240000</v>
      </c>
      <c r="K396" s="11">
        <f>IFERROR(VLOOKUP($B$392,$4:$126,MATCH($Q396&amp;"/"&amp;K$324,$2:$2,0),FALSE),"")</f>
        <v>1023893.33</v>
      </c>
      <c r="L396" s="11">
        <f>IFERROR(VLOOKUP($B$392,$4:$126,MATCH($Q396&amp;"/"&amp;L$324,$2:$2,0),FALSE),"")</f>
        <v>274000</v>
      </c>
      <c r="M396" s="11">
        <f>IFERROR(VLOOKUP($B$392,$4:$126,MATCH($Q396&amp;"/"&amp;M$324,$2:$2,0),FALSE),"")</f>
        <v>1788950</v>
      </c>
      <c r="N396" s="11">
        <f>IFERROR(VLOOKUP($B$392,$4:$126,MATCH($Q396&amp;"/"&amp;N$324,$2:$2,0),FALSE),IFERROR(VLOOKUP($B$392,$4:$126,MATCH($Q395&amp;"/"&amp;N$324,$2:$2,0),FALSE),IFERROR(VLOOKUP($B$392,$4:$126,MATCH($Q394&amp;"/"&amp;N$324,$2:$2,0),FALSE),IFERROR(VLOOKUP($B$392,$4:$126,MATCH($Q393&amp;"/"&amp;N$324,$2:$2,0),FALSE),""))))</f>
        <v>689000</v>
      </c>
      <c r="O396" s="11">
        <f>IFERROR(VLOOKUP($B$392,$4:$126,MATCH($Q396&amp;"/"&amp;O$324,$2:$2,0),FALSE),IFERROR(VLOOKUP($B$392,$4:$126,MATCH($Q395&amp;"/"&amp;O$324,$2:$2,0),FALSE),IFERROR(VLOOKUP($B$392,$4:$126,MATCH($Q394&amp;"/"&amp;O$324,$2:$2,0),FALSE),IFERROR(VLOOKUP($B$392,$4:$126,MATCH($Q393&amp;"/"&amp;O$324,$2:$2,0),FALSE),""))))</f>
        <v>1287514.73</v>
      </c>
      <c r="P396" s="9">
        <f>RATE(N$324-I$324,,-I396,N396)</f>
        <v>5.3873952061789722E-2</v>
      </c>
      <c r="Q396" s="12" t="s">
        <v>49</v>
      </c>
    </row>
    <row r="397" spans="1:17">
      <c r="B397" s="13" t="e">
        <f t="shared" ref="B397:M397" si="25">+B396/B$378</f>
        <v>#VALUE!</v>
      </c>
      <c r="C397" s="13" t="e">
        <f t="shared" si="25"/>
        <v>#VALUE!</v>
      </c>
      <c r="D397" s="13" t="e">
        <f t="shared" si="25"/>
        <v>#VALUE!</v>
      </c>
      <c r="E397" s="13" t="e">
        <f t="shared" si="25"/>
        <v>#VALUE!</v>
      </c>
      <c r="F397" s="13">
        <f t="shared" si="25"/>
        <v>0</v>
      </c>
      <c r="G397" s="13">
        <f t="shared" si="25"/>
        <v>0</v>
      </c>
      <c r="H397" s="13">
        <f t="shared" si="25"/>
        <v>0</v>
      </c>
      <c r="I397" s="13">
        <f t="shared" si="25"/>
        <v>0.16126810772703512</v>
      </c>
      <c r="J397" s="13">
        <f t="shared" si="25"/>
        <v>7.7435603326210203E-2</v>
      </c>
      <c r="K397" s="13">
        <f t="shared" si="25"/>
        <v>0.12822735171399841</v>
      </c>
      <c r="L397" s="13">
        <f t="shared" si="25"/>
        <v>2.8492651707688985E-2</v>
      </c>
      <c r="M397" s="13">
        <f t="shared" si="25"/>
        <v>7.8852189073937429E-2</v>
      </c>
      <c r="N397" s="13">
        <f>+N396/N$378</f>
        <v>4.0346793160168017E-2</v>
      </c>
      <c r="O397" s="13">
        <f>+O396/O$378</f>
        <v>6.6299068601637992E-2</v>
      </c>
      <c r="P397" s="9">
        <f>RATE(N$324-G$324,,-I397,N397)</f>
        <v>-0.17957814892176049</v>
      </c>
      <c r="Q397" s="14" t="s">
        <v>50</v>
      </c>
    </row>
    <row r="398" spans="1:17">
      <c r="B398" s="252" t="s">
        <v>30</v>
      </c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  <c r="M398" s="253"/>
      <c r="N398" s="254"/>
      <c r="O398" s="307"/>
      <c r="P398" s="9"/>
      <c r="Q398" s="3"/>
    </row>
    <row r="399" spans="1:17">
      <c r="B399" s="11" t="str">
        <f>IFERROR(VLOOKUP($B$398,$4:$126,MATCH($Q399&amp;"/"&amp;B$324,$2:$2,0),FALSE),"")</f>
        <v/>
      </c>
      <c r="C399" s="11" t="str">
        <f>IFERROR(VLOOKUP($B$398,$4:$126,MATCH($Q399&amp;"/"&amp;C$324,$2:$2,0),FALSE),"")</f>
        <v/>
      </c>
      <c r="D399" s="11" t="str">
        <f>IFERROR(VLOOKUP($B$398,$4:$126,MATCH($Q399&amp;"/"&amp;D$324,$2:$2,0),FALSE),"")</f>
        <v/>
      </c>
      <c r="E399" s="11" t="str">
        <f>IFERROR(VLOOKUP($B$398,$4:$126,MATCH($Q399&amp;"/"&amp;E$324,$2:$2,0),FALSE),"")</f>
        <v/>
      </c>
      <c r="F399" s="11" t="str">
        <f>IFERROR(VLOOKUP($B$398,$4:$126,MATCH($Q399&amp;"/"&amp;F$324,$2:$2,0),FALSE),"")</f>
        <v/>
      </c>
      <c r="G399" s="11">
        <f>IFERROR(VLOOKUP($B$398,$4:$126,MATCH($Q399&amp;"/"&amp;G$324,$2:$2,0),FALSE),"")</f>
        <v>0</v>
      </c>
      <c r="H399" s="11">
        <f>IFERROR(VLOOKUP($B$398,$4:$126,MATCH($Q399&amp;"/"&amp;H$324,$2:$2,0),FALSE),"")</f>
        <v>0</v>
      </c>
      <c r="I399" s="11">
        <f>IFERROR(VLOOKUP($B$398,$4:$126,MATCH($Q399&amp;"/"&amp;I$324,$2:$2,0),FALSE),"")</f>
        <v>0</v>
      </c>
      <c r="J399" s="11">
        <f>IFERROR(VLOOKUP($B$398,$4:$126,MATCH($Q399&amp;"/"&amp;J$324,$2:$2,0),FALSE),"")</f>
        <v>0</v>
      </c>
      <c r="K399" s="11">
        <f>IFERROR(VLOOKUP($B$398,$4:$126,MATCH($Q399&amp;"/"&amp;K$324,$2:$2,0),FALSE),"")</f>
        <v>3091</v>
      </c>
      <c r="L399" s="11">
        <f>IFERROR(VLOOKUP($B$398,$4:$126,MATCH($Q399&amp;"/"&amp;L$324,$2:$2,0),FALSE),"")</f>
        <v>1922500</v>
      </c>
      <c r="M399" s="11">
        <f>IFERROR(VLOOKUP($B$398,$4:$126,MATCH($Q399&amp;"/"&amp;M$324,$2:$2,0),FALSE),"")</f>
        <v>1477000</v>
      </c>
      <c r="N399" s="11">
        <f>IFERROR(VLOOKUP($B$398,$4:$126,MATCH($Q399&amp;"/"&amp;N$324,$2:$2,0),FALSE),"")</f>
        <v>1455900</v>
      </c>
      <c r="O399" s="11">
        <f>IFERROR(VLOOKUP($B$398,$4:$126,MATCH($Q399&amp;"/"&amp;O$324,$2:$2,0),FALSE),"")</f>
        <v>1166098.05</v>
      </c>
      <c r="P399" s="9"/>
      <c r="Q399" s="12" t="s">
        <v>46</v>
      </c>
    </row>
    <row r="400" spans="1:17">
      <c r="B400" s="11" t="str">
        <f>IFERROR(VLOOKUP($B$398,$4:$126,MATCH($Q400&amp;"/"&amp;B$324,$2:$2,0),FALSE),"")</f>
        <v/>
      </c>
      <c r="C400" s="11" t="str">
        <f>IFERROR(VLOOKUP($B$398,$4:$126,MATCH($Q400&amp;"/"&amp;C$324,$2:$2,0),FALSE),"")</f>
        <v/>
      </c>
      <c r="D400" s="11" t="str">
        <f>IFERROR(VLOOKUP($B$398,$4:$126,MATCH($Q400&amp;"/"&amp;D$324,$2:$2,0),FALSE),"")</f>
        <v/>
      </c>
      <c r="E400" s="11" t="str">
        <f>IFERROR(VLOOKUP($B$398,$4:$126,MATCH($Q400&amp;"/"&amp;E$324,$2:$2,0),FALSE),"")</f>
        <v/>
      </c>
      <c r="F400" s="11" t="str">
        <f>IFERROR(VLOOKUP($B$398,$4:$126,MATCH($Q400&amp;"/"&amp;F$324,$2:$2,0),FALSE),"")</f>
        <v/>
      </c>
      <c r="G400" s="11">
        <f>IFERROR(VLOOKUP($B$398,$4:$126,MATCH($Q400&amp;"/"&amp;G$324,$2:$2,0),FALSE),"")</f>
        <v>0</v>
      </c>
      <c r="H400" s="11">
        <f>IFERROR(VLOOKUP($B$398,$4:$126,MATCH($Q400&amp;"/"&amp;H$324,$2:$2,0),FALSE),"")</f>
        <v>0</v>
      </c>
      <c r="I400" s="11">
        <f>IFERROR(VLOOKUP($B$398,$4:$126,MATCH($Q400&amp;"/"&amp;I$324,$2:$2,0),FALSE),"")</f>
        <v>0</v>
      </c>
      <c r="J400" s="11">
        <f>IFERROR(VLOOKUP($B$398,$4:$126,MATCH($Q400&amp;"/"&amp;J$324,$2:$2,0),FALSE),"")</f>
        <v>0</v>
      </c>
      <c r="K400" s="11">
        <f>IFERROR(VLOOKUP($B$398,$4:$126,MATCH($Q400&amp;"/"&amp;K$324,$2:$2,0),FALSE),"")</f>
        <v>140289</v>
      </c>
      <c r="L400" s="11">
        <f>IFERROR(VLOOKUP($B$398,$4:$126,MATCH($Q400&amp;"/"&amp;L$324,$2:$2,0),FALSE),"")</f>
        <v>1912000</v>
      </c>
      <c r="M400" s="11">
        <f>IFERROR(VLOOKUP($B$398,$4:$126,MATCH($Q400&amp;"/"&amp;M$324,$2:$2,0),FALSE),"")</f>
        <v>1465000</v>
      </c>
      <c r="N400" s="11">
        <f>IFERROR(VLOOKUP($B$398,$4:$126,MATCH($Q400&amp;"/"&amp;N$324,$2:$2,0),FALSE),"")</f>
        <v>1442400</v>
      </c>
      <c r="O400" s="11" t="str">
        <f>IFERROR(VLOOKUP($B$398,$4:$126,MATCH($Q400&amp;"/"&amp;O$324,$2:$2,0),FALSE),"")</f>
        <v/>
      </c>
      <c r="P400" s="9"/>
      <c r="Q400" s="12" t="s">
        <v>47</v>
      </c>
    </row>
    <row r="401" spans="1:17">
      <c r="B401" s="11" t="str">
        <f>IFERROR(VLOOKUP($B$398,$4:$126,MATCH($Q401&amp;"/"&amp;B$324,$2:$2,0),FALSE),"")</f>
        <v/>
      </c>
      <c r="C401" s="11" t="str">
        <f>IFERROR(VLOOKUP($B$398,$4:$126,MATCH($Q401&amp;"/"&amp;C$324,$2:$2,0),FALSE),"")</f>
        <v/>
      </c>
      <c r="D401" s="11" t="str">
        <f>IFERROR(VLOOKUP($B$398,$4:$126,MATCH($Q401&amp;"/"&amp;D$324,$2:$2,0),FALSE),"")</f>
        <v/>
      </c>
      <c r="E401" s="11" t="str">
        <f>IFERROR(VLOOKUP($B$398,$4:$126,MATCH($Q401&amp;"/"&amp;E$324,$2:$2,0),FALSE),"")</f>
        <v/>
      </c>
      <c r="F401" s="11" t="str">
        <f>IFERROR(VLOOKUP($B$398,$4:$126,MATCH($Q401&amp;"/"&amp;F$324,$2:$2,0),FALSE),"")</f>
        <v/>
      </c>
      <c r="G401" s="11">
        <f>IFERROR(VLOOKUP($B$398,$4:$126,MATCH($Q401&amp;"/"&amp;G$324,$2:$2,0),FALSE),"")</f>
        <v>0</v>
      </c>
      <c r="H401" s="11">
        <f>IFERROR(VLOOKUP($B$398,$4:$126,MATCH($Q401&amp;"/"&amp;H$324,$2:$2,0),FALSE),"")</f>
        <v>0</v>
      </c>
      <c r="I401" s="11">
        <f>IFERROR(VLOOKUP($B$398,$4:$126,MATCH($Q401&amp;"/"&amp;I$324,$2:$2,0),FALSE),"")</f>
        <v>0</v>
      </c>
      <c r="J401" s="11">
        <f>IFERROR(VLOOKUP($B$398,$4:$126,MATCH($Q401&amp;"/"&amp;J$324,$2:$2,0),FALSE),"")</f>
        <v>0</v>
      </c>
      <c r="K401" s="11">
        <f>IFERROR(VLOOKUP($B$398,$4:$126,MATCH($Q401&amp;"/"&amp;K$324,$2:$2,0),FALSE),"")</f>
        <v>0</v>
      </c>
      <c r="L401" s="11">
        <f>IFERROR(VLOOKUP($B$398,$4:$126,MATCH($Q401&amp;"/"&amp;L$324,$2:$2,0),FALSE),"")</f>
        <v>1701000</v>
      </c>
      <c r="M401" s="11">
        <f>IFERROR(VLOOKUP($B$398,$4:$126,MATCH($Q401&amp;"/"&amp;M$324,$2:$2,0),FALSE),"")</f>
        <v>1452500</v>
      </c>
      <c r="N401" s="11">
        <f>IFERROR(VLOOKUP($B$398,$4:$126,MATCH($Q401&amp;"/"&amp;N$324,$2:$2,0),FALSE),"")</f>
        <v>1488188.33</v>
      </c>
      <c r="O401" s="11" t="str">
        <f>IFERROR(VLOOKUP($B$398,$4:$126,MATCH($Q401&amp;"/"&amp;O$324,$2:$2,0),FALSE),"")</f>
        <v/>
      </c>
      <c r="P401" s="9"/>
      <c r="Q401" s="12" t="s">
        <v>48</v>
      </c>
    </row>
    <row r="402" spans="1:17">
      <c r="B402" s="11" t="str">
        <f>IFERROR(VLOOKUP($B$398,$4:$126,MATCH($Q402&amp;"/"&amp;B$324,$2:$2,0),FALSE),"")</f>
        <v/>
      </c>
      <c r="C402" s="11" t="str">
        <f>IFERROR(VLOOKUP($B$398,$4:$126,MATCH($Q402&amp;"/"&amp;C$324,$2:$2,0),FALSE),"")</f>
        <v/>
      </c>
      <c r="D402" s="11" t="str">
        <f>IFERROR(VLOOKUP($B$398,$4:$126,MATCH($Q402&amp;"/"&amp;D$324,$2:$2,0),FALSE),"")</f>
        <v/>
      </c>
      <c r="E402" s="11" t="str">
        <f>IFERROR(VLOOKUP($B$398,$4:$126,MATCH($Q402&amp;"/"&amp;E$324,$2:$2,0),FALSE),"")</f>
        <v/>
      </c>
      <c r="F402" s="11">
        <f>IFERROR(VLOOKUP($B$398,$4:$126,MATCH($Q402&amp;"/"&amp;F$324,$2:$2,0),FALSE),"")</f>
        <v>0</v>
      </c>
      <c r="G402" s="11">
        <f>IFERROR(VLOOKUP($B$398,$4:$126,MATCH($Q402&amp;"/"&amp;G$324,$2:$2,0),FALSE),"")</f>
        <v>0</v>
      </c>
      <c r="H402" s="11">
        <f>IFERROR(VLOOKUP($B$398,$4:$126,MATCH($Q402&amp;"/"&amp;H$324,$2:$2,0),FALSE),"")</f>
        <v>0</v>
      </c>
      <c r="I402" s="11">
        <f>IFERROR(VLOOKUP($B$398,$4:$126,MATCH($Q402&amp;"/"&amp;I$324,$2:$2,0),FALSE),"")</f>
        <v>0</v>
      </c>
      <c r="J402" s="11">
        <f>IFERROR(VLOOKUP($B$398,$4:$126,MATCH($Q402&amp;"/"&amp;J$324,$2:$2,0),FALSE),"")</f>
        <v>0</v>
      </c>
      <c r="K402" s="11">
        <f>IFERROR(VLOOKUP($B$398,$4:$126,MATCH($Q402&amp;"/"&amp;K$324,$2:$2,0),FALSE),"")</f>
        <v>1933000</v>
      </c>
      <c r="L402" s="11">
        <f>IFERROR(VLOOKUP($B$398,$4:$126,MATCH($Q402&amp;"/"&amp;L$324,$2:$2,0),FALSE),"")</f>
        <v>1489000</v>
      </c>
      <c r="M402" s="11">
        <f>IFERROR(VLOOKUP($B$398,$4:$126,MATCH($Q402&amp;"/"&amp;M$324,$2:$2,0),FALSE),"")</f>
        <v>1439000</v>
      </c>
      <c r="N402" s="11">
        <f>IFERROR(VLOOKUP($B$398,$4:$126,MATCH($Q402&amp;"/"&amp;N$324,$2:$2,0),FALSE),IFERROR(VLOOKUP($B$398,$4:$126,MATCH($Q401&amp;"/"&amp;N$324,$2:$2,0),FALSE),IFERROR(VLOOKUP($B$398,$4:$126,MATCH($Q400&amp;"/"&amp;N$324,$2:$2,0),FALSE),IFERROR(VLOOKUP($B$398,$4:$126,MATCH($Q399&amp;"/"&amp;N$324,$2:$2,0),FALSE),""))))</f>
        <v>1200000</v>
      </c>
      <c r="O402" s="11">
        <f>IFERROR(VLOOKUP($B$398,$4:$126,MATCH($Q402&amp;"/"&amp;O$324,$2:$2,0),FALSE),IFERROR(VLOOKUP($B$398,$4:$126,MATCH($Q401&amp;"/"&amp;O$324,$2:$2,0),FALSE),IFERROR(VLOOKUP($B$398,$4:$126,MATCH($Q400&amp;"/"&amp;O$324,$2:$2,0),FALSE),IFERROR(VLOOKUP($B$398,$4:$126,MATCH($Q399&amp;"/"&amp;O$324,$2:$2,0),FALSE),""))))</f>
        <v>1166098.05</v>
      </c>
      <c r="P402" s="9">
        <f>RATE(N$324-G$324,,-K402,N402)</f>
        <v>-6.5839839715411727E-2</v>
      </c>
      <c r="Q402" s="12" t="s">
        <v>49</v>
      </c>
    </row>
    <row r="403" spans="1:17">
      <c r="B403" s="13" t="e">
        <f t="shared" ref="B403:M403" si="26">+B402/B$378</f>
        <v>#VALUE!</v>
      </c>
      <c r="C403" s="13" t="e">
        <f t="shared" si="26"/>
        <v>#VALUE!</v>
      </c>
      <c r="D403" s="13" t="e">
        <f t="shared" si="26"/>
        <v>#VALUE!</v>
      </c>
      <c r="E403" s="13" t="e">
        <f t="shared" si="26"/>
        <v>#VALUE!</v>
      </c>
      <c r="F403" s="13">
        <f t="shared" si="26"/>
        <v>0</v>
      </c>
      <c r="G403" s="13">
        <f t="shared" si="26"/>
        <v>0</v>
      </c>
      <c r="H403" s="13">
        <f t="shared" si="26"/>
        <v>0</v>
      </c>
      <c r="I403" s="13">
        <f t="shared" si="26"/>
        <v>0</v>
      </c>
      <c r="J403" s="13">
        <f t="shared" si="26"/>
        <v>0</v>
      </c>
      <c r="K403" s="13">
        <f t="shared" si="26"/>
        <v>0.24207938815575536</v>
      </c>
      <c r="L403" s="13">
        <f t="shared" si="26"/>
        <v>0.15483780435309816</v>
      </c>
      <c r="M403" s="13">
        <f t="shared" si="26"/>
        <v>6.3427317743590353E-2</v>
      </c>
      <c r="N403" s="13">
        <f>+N402/N$378</f>
        <v>7.0270176766620646E-2</v>
      </c>
      <c r="O403" s="13">
        <f>+O402/O$378</f>
        <v>6.0046858347932303E-2</v>
      </c>
      <c r="P403" s="9">
        <f>RATE(N$324-K$324,,-K403,N403)</f>
        <v>-0.33787841754920389</v>
      </c>
      <c r="Q403" s="14" t="s">
        <v>50</v>
      </c>
    </row>
    <row r="404" spans="1:17">
      <c r="B404" s="252" t="s">
        <v>31</v>
      </c>
      <c r="C404" s="253"/>
      <c r="D404" s="253"/>
      <c r="E404" s="253"/>
      <c r="F404" s="253"/>
      <c r="G404" s="253"/>
      <c r="H404" s="253"/>
      <c r="I404" s="253"/>
      <c r="J404" s="253"/>
      <c r="K404" s="253"/>
      <c r="L404" s="253"/>
      <c r="M404" s="253"/>
      <c r="N404" s="254"/>
      <c r="O404" s="307"/>
      <c r="P404" s="9"/>
      <c r="Q404" s="3"/>
    </row>
    <row r="405" spans="1:17">
      <c r="B405" s="11" t="str">
        <f>IFERROR(VLOOKUP($B$404,$4:$126,MATCH($Q405&amp;"/"&amp;B$324,$2:$2,0),FALSE),"")</f>
        <v/>
      </c>
      <c r="C405" s="11" t="str">
        <f>IFERROR(VLOOKUP($B$404,$4:$126,MATCH($Q405&amp;"/"&amp;C$324,$2:$2,0),FALSE),"")</f>
        <v/>
      </c>
      <c r="D405" s="11" t="str">
        <f>IFERROR(VLOOKUP($B$404,$4:$126,MATCH($Q405&amp;"/"&amp;D$324,$2:$2,0),FALSE),"")</f>
        <v/>
      </c>
      <c r="E405" s="11" t="str">
        <f>IFERROR(VLOOKUP($B$404,$4:$126,MATCH($Q405&amp;"/"&amp;E$324,$2:$2,0),FALSE),"")</f>
        <v/>
      </c>
      <c r="F405" s="11" t="str">
        <f>IFERROR(VLOOKUP($B$404,$4:$126,MATCH($Q405&amp;"/"&amp;F$324,$2:$2,0),FALSE),"")</f>
        <v/>
      </c>
      <c r="G405" s="11">
        <f>IFERROR(VLOOKUP($B$404,$4:$126,MATCH($Q405&amp;"/"&amp;G$324,$2:$2,0),FALSE),"")</f>
        <v>0</v>
      </c>
      <c r="H405" s="11">
        <f>IFERROR(VLOOKUP($B$404,$4:$126,MATCH($Q405&amp;"/"&amp;H$324,$2:$2,0),FALSE),"")</f>
        <v>0</v>
      </c>
      <c r="I405" s="11">
        <f>IFERROR(VLOOKUP($B$404,$4:$126,MATCH($Q405&amp;"/"&amp;I$324,$2:$2,0),FALSE),"")</f>
        <v>200000</v>
      </c>
      <c r="J405" s="11">
        <f>IFERROR(VLOOKUP($B$404,$4:$126,MATCH($Q405&amp;"/"&amp;J$324,$2:$2,0),FALSE),"")</f>
        <v>530000</v>
      </c>
      <c r="K405" s="11">
        <f>IFERROR(VLOOKUP($B$404,$4:$126,MATCH($Q405&amp;"/"&amp;K$324,$2:$2,0),FALSE),"")</f>
        <v>454299</v>
      </c>
      <c r="L405" s="11">
        <f>IFERROR(VLOOKUP($B$404,$4:$126,MATCH($Q405&amp;"/"&amp;L$324,$2:$2,0),FALSE),"")</f>
        <v>2899341</v>
      </c>
      <c r="M405" s="11">
        <f>IFERROR(VLOOKUP($B$404,$4:$126,MATCH($Q405&amp;"/"&amp;M$324,$2:$2,0),FALSE),"")</f>
        <v>1797131</v>
      </c>
      <c r="N405" s="11">
        <f>IFERROR(VLOOKUP($B$404,$4:$126,MATCH($Q405&amp;"/"&amp;N$324,$2:$2,0),FALSE),"")</f>
        <v>3839651.4</v>
      </c>
      <c r="O405" s="11">
        <f>IFERROR(VLOOKUP($B$404,$4:$126,MATCH($Q405&amp;"/"&amp;O$324,$2:$2,0),FALSE),"")</f>
        <v>2453612.7800000003</v>
      </c>
      <c r="P405" s="9"/>
      <c r="Q405" s="12" t="s">
        <v>46</v>
      </c>
    </row>
    <row r="406" spans="1:17">
      <c r="B406" s="11" t="str">
        <f>IFERROR(VLOOKUP($B$404,$4:$126,MATCH($Q406&amp;"/"&amp;B$324,$2:$2,0),FALSE),"")</f>
        <v/>
      </c>
      <c r="C406" s="11" t="str">
        <f>IFERROR(VLOOKUP($B$404,$4:$126,MATCH($Q406&amp;"/"&amp;C$324,$2:$2,0),FALSE),"")</f>
        <v/>
      </c>
      <c r="D406" s="11" t="str">
        <f>IFERROR(VLOOKUP($B$404,$4:$126,MATCH($Q406&amp;"/"&amp;D$324,$2:$2,0),FALSE),"")</f>
        <v/>
      </c>
      <c r="E406" s="11" t="str">
        <f>IFERROR(VLOOKUP($B$404,$4:$126,MATCH($Q406&amp;"/"&amp;E$324,$2:$2,0),FALSE),"")</f>
        <v/>
      </c>
      <c r="F406" s="11" t="str">
        <f>IFERROR(VLOOKUP($B$404,$4:$126,MATCH($Q406&amp;"/"&amp;F$324,$2:$2,0),FALSE),"")</f>
        <v/>
      </c>
      <c r="G406" s="11">
        <f>IFERROR(VLOOKUP($B$404,$4:$126,MATCH($Q406&amp;"/"&amp;G$324,$2:$2,0),FALSE),"")</f>
        <v>0</v>
      </c>
      <c r="H406" s="11">
        <f>IFERROR(VLOOKUP($B$404,$4:$126,MATCH($Q406&amp;"/"&amp;H$324,$2:$2,0),FALSE),"")</f>
        <v>0</v>
      </c>
      <c r="I406" s="11">
        <f>IFERROR(VLOOKUP($B$404,$4:$126,MATCH($Q406&amp;"/"&amp;I$324,$2:$2,0),FALSE),"")</f>
        <v>220000</v>
      </c>
      <c r="J406" s="11">
        <f>IFERROR(VLOOKUP($B$404,$4:$126,MATCH($Q406&amp;"/"&amp;J$324,$2:$2,0),FALSE),"")</f>
        <v>530000</v>
      </c>
      <c r="K406" s="11">
        <f>IFERROR(VLOOKUP($B$404,$4:$126,MATCH($Q406&amp;"/"&amp;K$324,$2:$2,0),FALSE),"")</f>
        <v>831497</v>
      </c>
      <c r="L406" s="11">
        <f>IFERROR(VLOOKUP($B$404,$4:$126,MATCH($Q406&amp;"/"&amp;L$324,$2:$2,0),FALSE),"")</f>
        <v>2808789</v>
      </c>
      <c r="M406" s="11">
        <f>IFERROR(VLOOKUP($B$404,$4:$126,MATCH($Q406&amp;"/"&amp;M$324,$2:$2,0),FALSE),"")</f>
        <v>1629384</v>
      </c>
      <c r="N406" s="11">
        <f>IFERROR(VLOOKUP($B$404,$4:$126,MATCH($Q406&amp;"/"&amp;N$324,$2:$2,0),FALSE),"")</f>
        <v>3392760</v>
      </c>
      <c r="O406" s="11" t="str">
        <f>IFERROR(VLOOKUP($B$404,$4:$126,MATCH($Q406&amp;"/"&amp;O$324,$2:$2,0),FALSE),"")</f>
        <v/>
      </c>
      <c r="P406" s="9"/>
      <c r="Q406" s="12" t="s">
        <v>47</v>
      </c>
    </row>
    <row r="407" spans="1:17">
      <c r="B407" s="11" t="str">
        <f>IFERROR(VLOOKUP($B$404,$4:$126,MATCH($Q407&amp;"/"&amp;B$324,$2:$2,0),FALSE),"")</f>
        <v/>
      </c>
      <c r="C407" s="11" t="str">
        <f>IFERROR(VLOOKUP($B$404,$4:$126,MATCH($Q407&amp;"/"&amp;C$324,$2:$2,0),FALSE),"")</f>
        <v/>
      </c>
      <c r="D407" s="11" t="str">
        <f>IFERROR(VLOOKUP($B$404,$4:$126,MATCH($Q407&amp;"/"&amp;D$324,$2:$2,0),FALSE),"")</f>
        <v/>
      </c>
      <c r="E407" s="11" t="str">
        <f>IFERROR(VLOOKUP($B$404,$4:$126,MATCH($Q407&amp;"/"&amp;E$324,$2:$2,0),FALSE),"")</f>
        <v/>
      </c>
      <c r="F407" s="11" t="str">
        <f>IFERROR(VLOOKUP($B$404,$4:$126,MATCH($Q407&amp;"/"&amp;F$324,$2:$2,0),FALSE),"")</f>
        <v/>
      </c>
      <c r="G407" s="11">
        <f>IFERROR(VLOOKUP($B$404,$4:$126,MATCH($Q407&amp;"/"&amp;G$324,$2:$2,0),FALSE),"")</f>
        <v>0</v>
      </c>
      <c r="H407" s="11">
        <f>IFERROR(VLOOKUP($B$404,$4:$126,MATCH($Q407&amp;"/"&amp;H$324,$2:$2,0),FALSE),"")</f>
        <v>0</v>
      </c>
      <c r="I407" s="11">
        <f>IFERROR(VLOOKUP($B$404,$4:$126,MATCH($Q407&amp;"/"&amp;I$324,$2:$2,0),FALSE),"")</f>
        <v>240000</v>
      </c>
      <c r="J407" s="11">
        <f>IFERROR(VLOOKUP($B$404,$4:$126,MATCH($Q407&amp;"/"&amp;J$324,$2:$2,0),FALSE),"")</f>
        <v>330000</v>
      </c>
      <c r="K407" s="11">
        <f>IFERROR(VLOOKUP($B$404,$4:$126,MATCH($Q407&amp;"/"&amp;K$324,$2:$2,0),FALSE),"")</f>
        <v>948695</v>
      </c>
      <c r="L407" s="11">
        <f>IFERROR(VLOOKUP($B$404,$4:$126,MATCH($Q407&amp;"/"&amp;L$324,$2:$2,0),FALSE),"")</f>
        <v>2073500</v>
      </c>
      <c r="M407" s="11">
        <f>IFERROR(VLOOKUP($B$404,$4:$126,MATCH($Q407&amp;"/"&amp;M$324,$2:$2,0),FALSE),"")</f>
        <v>1771000</v>
      </c>
      <c r="N407" s="11">
        <f>IFERROR(VLOOKUP($B$404,$4:$126,MATCH($Q407&amp;"/"&amp;N$324,$2:$2,0),FALSE),"")</f>
        <v>3087593.3</v>
      </c>
      <c r="O407" s="11" t="str">
        <f>IFERROR(VLOOKUP($B$404,$4:$126,MATCH($Q407&amp;"/"&amp;O$324,$2:$2,0),FALSE),"")</f>
        <v/>
      </c>
      <c r="P407" s="9"/>
      <c r="Q407" s="12" t="s">
        <v>48</v>
      </c>
    </row>
    <row r="408" spans="1:17">
      <c r="B408" s="11" t="str">
        <f>IFERROR(VLOOKUP($B$404,$4:$126,MATCH($Q408&amp;"/"&amp;B$324,$2:$2,0),FALSE),"")</f>
        <v/>
      </c>
      <c r="C408" s="11" t="str">
        <f>IFERROR(VLOOKUP($B$404,$4:$126,MATCH($Q408&amp;"/"&amp;C$324,$2:$2,0),FALSE),"")</f>
        <v/>
      </c>
      <c r="D408" s="11" t="str">
        <f>IFERROR(VLOOKUP($B$404,$4:$126,MATCH($Q408&amp;"/"&amp;D$324,$2:$2,0),FALSE),"")</f>
        <v/>
      </c>
      <c r="E408" s="11" t="str">
        <f>IFERROR(VLOOKUP($B$404,$4:$126,MATCH($Q408&amp;"/"&amp;E$324,$2:$2,0),FALSE),"")</f>
        <v/>
      </c>
      <c r="F408" s="11">
        <f>IFERROR(VLOOKUP($B$404,$4:$126,MATCH($Q408&amp;"/"&amp;F$324,$2:$2,0),FALSE),"")</f>
        <v>0</v>
      </c>
      <c r="G408" s="11">
        <f>IFERROR(VLOOKUP($B$404,$4:$126,MATCH($Q408&amp;"/"&amp;G$324,$2:$2,0),FALSE),"")</f>
        <v>0</v>
      </c>
      <c r="H408" s="11">
        <f>IFERROR(VLOOKUP($B$404,$4:$126,MATCH($Q408&amp;"/"&amp;H$324,$2:$2,0),FALSE),"")</f>
        <v>0</v>
      </c>
      <c r="I408" s="11">
        <f>IFERROR(VLOOKUP($B$404,$4:$126,MATCH($Q408&amp;"/"&amp;I$324,$2:$2,0),FALSE),"")</f>
        <v>530000</v>
      </c>
      <c r="J408" s="11">
        <f>IFERROR(VLOOKUP($B$404,$4:$126,MATCH($Q408&amp;"/"&amp;J$324,$2:$2,0),FALSE),"")</f>
        <v>240000</v>
      </c>
      <c r="K408" s="11">
        <f>IFERROR(VLOOKUP($B$404,$4:$126,MATCH($Q408&amp;"/"&amp;K$324,$2:$2,0),FALSE),"")</f>
        <v>2956893.33</v>
      </c>
      <c r="L408" s="11">
        <f>IFERROR(VLOOKUP($B$404,$4:$126,MATCH($Q408&amp;"/"&amp;L$324,$2:$2,0),FALSE),"")</f>
        <v>1763000</v>
      </c>
      <c r="M408" s="11">
        <f>IFERROR(VLOOKUP($B$404,$4:$126,MATCH($Q408&amp;"/"&amp;M$324,$2:$2,0),FALSE),"")</f>
        <v>3227950</v>
      </c>
      <c r="N408" s="11">
        <f>IFERROR(VLOOKUP($B$404,$4:$126,MATCH($Q408&amp;"/"&amp;N$324,$2:$2,0),FALSE),IFERROR(VLOOKUP($B$404,$4:$126,MATCH($Q407&amp;"/"&amp;N$324,$2:$2,0),FALSE),IFERROR(VLOOKUP($B$404,$4:$126,MATCH($Q406&amp;"/"&amp;N$324,$2:$2,0),FALSE),IFERROR(VLOOKUP($B$404,$4:$126,MATCH($Q405&amp;"/"&amp;N$324,$2:$2,0),FALSE),""))))</f>
        <v>1889000</v>
      </c>
      <c r="O408" s="11">
        <f>IFERROR(VLOOKUP($B$404,$4:$126,MATCH($Q408&amp;"/"&amp;O$324,$2:$2,0),FALSE),IFERROR(VLOOKUP($B$404,$4:$126,MATCH($Q407&amp;"/"&amp;O$324,$2:$2,0),FALSE),IFERROR(VLOOKUP($B$404,$4:$126,MATCH($Q406&amp;"/"&amp;O$324,$2:$2,0),FALSE),IFERROR(VLOOKUP($B$404,$4:$126,MATCH($Q405&amp;"/"&amp;O$324,$2:$2,0),FALSE),""))))</f>
        <v>2453612.7800000003</v>
      </c>
      <c r="P408" s="9">
        <f>RATE(N$324-I$324,,-I408,N408)</f>
        <v>0.28941054513886727</v>
      </c>
      <c r="Q408" s="12" t="s">
        <v>49</v>
      </c>
    </row>
    <row r="409" spans="1:17" s="170" customFormat="1">
      <c r="A409" s="169"/>
      <c r="B409" s="17" t="e">
        <f t="shared" ref="B409:N409" si="27">+B408/B$433</f>
        <v>#VALUE!</v>
      </c>
      <c r="C409" s="17" t="e">
        <f t="shared" si="27"/>
        <v>#VALUE!</v>
      </c>
      <c r="D409" s="17" t="e">
        <f t="shared" si="27"/>
        <v>#VALUE!</v>
      </c>
      <c r="E409" s="17" t="e">
        <f t="shared" si="27"/>
        <v>#VALUE!</v>
      </c>
      <c r="F409" s="17">
        <f t="shared" si="27"/>
        <v>0</v>
      </c>
      <c r="G409" s="17">
        <f t="shared" si="27"/>
        <v>0</v>
      </c>
      <c r="H409" s="17">
        <f t="shared" si="27"/>
        <v>0</v>
      </c>
      <c r="I409" s="17">
        <f t="shared" si="27"/>
        <v>0.28976762238607529</v>
      </c>
      <c r="J409" s="17">
        <f>+J408/J$433</f>
        <v>0.10703871182121484</v>
      </c>
      <c r="K409" s="17">
        <f>+K408/K$433</f>
        <v>1.5930491556524113</v>
      </c>
      <c r="L409" s="17">
        <f t="shared" si="27"/>
        <v>0.39834638574878861</v>
      </c>
      <c r="M409" s="17">
        <f t="shared" si="27"/>
        <v>0.23568090195596283</v>
      </c>
      <c r="N409" s="17">
        <f t="shared" si="27"/>
        <v>0.14776404021466957</v>
      </c>
      <c r="O409" s="17">
        <f t="shared" ref="O409" si="28">+O408/O$433</f>
        <v>0.16877491851256315</v>
      </c>
      <c r="P409" s="9">
        <f>RATE(N$324-I$324,,-I409,N409)</f>
        <v>-0.12601540051539825</v>
      </c>
      <c r="Q409" s="18" t="s">
        <v>51</v>
      </c>
    </row>
    <row r="410" spans="1:17">
      <c r="A410" s="167"/>
      <c r="B410" s="252" t="s">
        <v>1008</v>
      </c>
      <c r="C410" s="253"/>
      <c r="D410" s="253"/>
      <c r="E410" s="253"/>
      <c r="F410" s="253"/>
      <c r="G410" s="253"/>
      <c r="H410" s="253"/>
      <c r="I410" s="253"/>
      <c r="J410" s="253"/>
      <c r="K410" s="253"/>
      <c r="L410" s="253"/>
      <c r="M410" s="253"/>
      <c r="N410" s="254"/>
      <c r="O410" s="307"/>
      <c r="P410" s="9"/>
      <c r="Q410" s="3"/>
    </row>
    <row r="411" spans="1:17">
      <c r="B411" s="11" t="str">
        <f>IFERROR(VLOOKUP($B$410,$4:$126,MATCH($Q411&amp;"/"&amp;B$324,$2:$2,0),FALSE),"")</f>
        <v/>
      </c>
      <c r="C411" s="11" t="str">
        <f>IFERROR(VLOOKUP($B$410,$4:$126,MATCH($Q411&amp;"/"&amp;C$324,$2:$2,0),FALSE),"")</f>
        <v/>
      </c>
      <c r="D411" s="11" t="str">
        <f>IFERROR(VLOOKUP($B$410,$4:$126,MATCH($Q411&amp;"/"&amp;D$324,$2:$2,0),FALSE),"")</f>
        <v/>
      </c>
      <c r="E411" s="11" t="str">
        <f>IFERROR(VLOOKUP($B$410,$4:$126,MATCH($Q411&amp;"/"&amp;E$324,$2:$2,0),FALSE),"")</f>
        <v/>
      </c>
      <c r="F411" s="11" t="str">
        <f>IFERROR(VLOOKUP($B$410,$4:$126,MATCH($Q411&amp;"/"&amp;F$324,$2:$2,0),FALSE),"")</f>
        <v/>
      </c>
      <c r="G411" s="11">
        <f>IFERROR(VLOOKUP($B$410,$4:$126,MATCH($Q411&amp;"/"&amp;G$324,$2:$2,0),FALSE),"")</f>
        <v>16534</v>
      </c>
      <c r="H411" s="11">
        <f>IFERROR(VLOOKUP($B$410,$4:$126,MATCH($Q411&amp;"/"&amp;H$324,$2:$2,0),FALSE),"")</f>
        <v>22632</v>
      </c>
      <c r="I411" s="11">
        <f>IFERROR(VLOOKUP($B$410,$4:$126,MATCH($Q411&amp;"/"&amp;I$324,$2:$2,0),FALSE),"")</f>
        <v>29049</v>
      </c>
      <c r="J411" s="11">
        <f>IFERROR(VLOOKUP($B$410,$4:$126,MATCH($Q411&amp;"/"&amp;J$324,$2:$2,0),FALSE),"")</f>
        <v>23504</v>
      </c>
      <c r="K411" s="11">
        <f>IFERROR(VLOOKUP($B$410,$4:$126,MATCH($Q411&amp;"/"&amp;K$324,$2:$2,0),FALSE),"")</f>
        <v>134910</v>
      </c>
      <c r="L411" s="11">
        <f>IFERROR(VLOOKUP($B$410,$4:$126,MATCH($Q411&amp;"/"&amp;L$324,$2:$2,0),FALSE),"")</f>
        <v>2077190</v>
      </c>
      <c r="M411" s="11">
        <f>IFERROR(VLOOKUP($B$410,$4:$126,MATCH($Q411&amp;"/"&amp;M$324,$2:$2,0),FALSE),"")</f>
        <v>1649116</v>
      </c>
      <c r="N411" s="11">
        <f>IFERROR(VLOOKUP($B$410,$4:$126,MATCH($Q411&amp;"/"&amp;N$324,$2:$2,0),FALSE),"")</f>
        <v>1893460.82</v>
      </c>
      <c r="O411" s="11">
        <f>IFERROR(VLOOKUP($B$410,$4:$126,MATCH($Q411&amp;"/"&amp;O$324,$2:$2,0),FALSE),"")</f>
        <v>1719534.62</v>
      </c>
      <c r="P411" s="9"/>
      <c r="Q411" s="12" t="s">
        <v>46</v>
      </c>
    </row>
    <row r="412" spans="1:17">
      <c r="B412" s="11" t="str">
        <f>IFERROR(VLOOKUP($B$410,$4:$126,MATCH($Q412&amp;"/"&amp;B$324,$2:$2,0),FALSE),"")</f>
        <v/>
      </c>
      <c r="C412" s="11" t="str">
        <f>IFERROR(VLOOKUP($B$410,$4:$126,MATCH($Q412&amp;"/"&amp;C$324,$2:$2,0),FALSE),"")</f>
        <v/>
      </c>
      <c r="D412" s="11" t="str">
        <f>IFERROR(VLOOKUP($B$410,$4:$126,MATCH($Q412&amp;"/"&amp;D$324,$2:$2,0),FALSE),"")</f>
        <v/>
      </c>
      <c r="E412" s="11" t="str">
        <f>IFERROR(VLOOKUP($B$410,$4:$126,MATCH($Q412&amp;"/"&amp;E$324,$2:$2,0),FALSE),"")</f>
        <v/>
      </c>
      <c r="F412" s="11" t="str">
        <f>IFERROR(VLOOKUP($B$410,$4:$126,MATCH($Q412&amp;"/"&amp;F$324,$2:$2,0),FALSE),"")</f>
        <v/>
      </c>
      <c r="G412" s="11">
        <f>IFERROR(VLOOKUP($B$410,$4:$126,MATCH($Q412&amp;"/"&amp;G$324,$2:$2,0),FALSE),"")</f>
        <v>17232</v>
      </c>
      <c r="H412" s="11">
        <f>IFERROR(VLOOKUP($B$410,$4:$126,MATCH($Q412&amp;"/"&amp;H$324,$2:$2,0),FALSE),"")</f>
        <v>23711</v>
      </c>
      <c r="I412" s="11">
        <f>IFERROR(VLOOKUP($B$410,$4:$126,MATCH($Q412&amp;"/"&amp;I$324,$2:$2,0),FALSE),"")</f>
        <v>30107</v>
      </c>
      <c r="J412" s="11">
        <f>IFERROR(VLOOKUP($B$410,$4:$126,MATCH($Q412&amp;"/"&amp;J$324,$2:$2,0),FALSE),"")</f>
        <v>24199</v>
      </c>
      <c r="K412" s="11">
        <f>IFERROR(VLOOKUP($B$410,$4:$126,MATCH($Q412&amp;"/"&amp;K$324,$2:$2,0),FALSE),"")</f>
        <v>271412</v>
      </c>
      <c r="L412" s="11">
        <f>IFERROR(VLOOKUP($B$410,$4:$126,MATCH($Q412&amp;"/"&amp;L$324,$2:$2,0),FALSE),"")</f>
        <v>2057499</v>
      </c>
      <c r="M412" s="11">
        <f>IFERROR(VLOOKUP($B$410,$4:$126,MATCH($Q412&amp;"/"&amp;M$324,$2:$2,0),FALSE),"")</f>
        <v>1647357</v>
      </c>
      <c r="N412" s="11">
        <f>IFERROR(VLOOKUP($B$410,$4:$126,MATCH($Q412&amp;"/"&amp;N$324,$2:$2,0),FALSE),"")</f>
        <v>2042556</v>
      </c>
      <c r="O412" s="11" t="str">
        <f>IFERROR(VLOOKUP($B$410,$4:$126,MATCH($Q412&amp;"/"&amp;O$324,$2:$2,0),FALSE),"")</f>
        <v/>
      </c>
      <c r="P412" s="9"/>
      <c r="Q412" s="12" t="s">
        <v>47</v>
      </c>
    </row>
    <row r="413" spans="1:17">
      <c r="B413" s="11" t="str">
        <f>IFERROR(VLOOKUP($B$410,$4:$126,MATCH($Q413&amp;"/"&amp;B$324,$2:$2,0),FALSE),"")</f>
        <v/>
      </c>
      <c r="C413" s="11" t="str">
        <f>IFERROR(VLOOKUP($B$410,$4:$126,MATCH($Q413&amp;"/"&amp;C$324,$2:$2,0),FALSE),"")</f>
        <v/>
      </c>
      <c r="D413" s="11" t="str">
        <f>IFERROR(VLOOKUP($B$410,$4:$126,MATCH($Q413&amp;"/"&amp;D$324,$2:$2,0),FALSE),"")</f>
        <v/>
      </c>
      <c r="E413" s="11" t="str">
        <f>IFERROR(VLOOKUP($B$410,$4:$126,MATCH($Q413&amp;"/"&amp;E$324,$2:$2,0),FALSE),"")</f>
        <v/>
      </c>
      <c r="F413" s="11" t="str">
        <f>IFERROR(VLOOKUP($B$410,$4:$126,MATCH($Q413&amp;"/"&amp;F$324,$2:$2,0),FALSE),"")</f>
        <v/>
      </c>
      <c r="G413" s="11">
        <f>IFERROR(VLOOKUP($B$410,$4:$126,MATCH($Q413&amp;"/"&amp;G$324,$2:$2,0),FALSE),"")</f>
        <v>17930.25</v>
      </c>
      <c r="H413" s="11">
        <f>IFERROR(VLOOKUP($B$410,$4:$126,MATCH($Q413&amp;"/"&amp;H$324,$2:$2,0),FALSE),"")</f>
        <v>24789</v>
      </c>
      <c r="I413" s="11">
        <f>IFERROR(VLOOKUP($B$410,$4:$126,MATCH($Q413&amp;"/"&amp;I$324,$2:$2,0),FALSE),"")</f>
        <v>28952</v>
      </c>
      <c r="J413" s="11">
        <f>IFERROR(VLOOKUP($B$410,$4:$126,MATCH($Q413&amp;"/"&amp;J$324,$2:$2,0),FALSE),"")</f>
        <v>25181</v>
      </c>
      <c r="K413" s="11">
        <f>IFERROR(VLOOKUP($B$410,$4:$126,MATCH($Q413&amp;"/"&amp;K$324,$2:$2,0),FALSE),"")</f>
        <v>134363</v>
      </c>
      <c r="L413" s="11">
        <f>IFERROR(VLOOKUP($B$410,$4:$126,MATCH($Q413&amp;"/"&amp;L$324,$2:$2,0),FALSE),"")</f>
        <v>1841933</v>
      </c>
      <c r="M413" s="11">
        <f>IFERROR(VLOOKUP($B$410,$4:$126,MATCH($Q413&amp;"/"&amp;M$324,$2:$2,0),FALSE),"")</f>
        <v>1642877</v>
      </c>
      <c r="N413" s="11">
        <f>IFERROR(VLOOKUP($B$410,$4:$126,MATCH($Q413&amp;"/"&amp;N$324,$2:$2,0),FALSE),"")</f>
        <v>1998668.11</v>
      </c>
      <c r="O413" s="11" t="str">
        <f>IFERROR(VLOOKUP($B$410,$4:$126,MATCH($Q413&amp;"/"&amp;O$324,$2:$2,0),FALSE),"")</f>
        <v/>
      </c>
      <c r="P413" s="9"/>
      <c r="Q413" s="12" t="s">
        <v>48</v>
      </c>
    </row>
    <row r="414" spans="1:17">
      <c r="B414" s="11" t="str">
        <f>IFERROR(VLOOKUP($B$410,$4:$126,MATCH($Q414&amp;"/"&amp;B$324,$2:$2,0),FALSE),"")</f>
        <v/>
      </c>
      <c r="C414" s="11" t="str">
        <f>IFERROR(VLOOKUP($B$410,$4:$126,MATCH($Q414&amp;"/"&amp;C$324,$2:$2,0),FALSE),"")</f>
        <v/>
      </c>
      <c r="D414" s="11" t="str">
        <f>IFERROR(VLOOKUP($B$410,$4:$126,MATCH($Q414&amp;"/"&amp;D$324,$2:$2,0),FALSE),"")</f>
        <v/>
      </c>
      <c r="E414" s="11" t="str">
        <f>IFERROR(VLOOKUP($B$410,$4:$126,MATCH($Q414&amp;"/"&amp;E$324,$2:$2,0),FALSE),"")</f>
        <v/>
      </c>
      <c r="F414" s="11">
        <f>IFERROR(VLOOKUP($B$410,$4:$126,MATCH($Q414&amp;"/"&amp;F$324,$2:$2,0),FALSE),"")</f>
        <v>15835.52</v>
      </c>
      <c r="G414" s="11">
        <f>IFERROR(VLOOKUP($B$410,$4:$126,MATCH($Q414&amp;"/"&amp;G$324,$2:$2,0),FALSE),"")</f>
        <v>21553.69</v>
      </c>
      <c r="H414" s="11">
        <f>IFERROR(VLOOKUP($B$410,$4:$126,MATCH($Q414&amp;"/"&amp;H$324,$2:$2,0),FALSE),"")</f>
        <v>25867.95</v>
      </c>
      <c r="I414" s="11">
        <f>IFERROR(VLOOKUP($B$410,$4:$126,MATCH($Q414&amp;"/"&amp;I$324,$2:$2,0),FALSE),"")</f>
        <v>24092.959999999999</v>
      </c>
      <c r="J414" s="11">
        <f>IFERROR(VLOOKUP($B$410,$4:$126,MATCH($Q414&amp;"/"&amp;J$324,$2:$2,0),FALSE),"")</f>
        <v>35458.949999999997</v>
      </c>
      <c r="K414" s="11">
        <f>IFERROR(VLOOKUP($B$410,$4:$126,MATCH($Q414&amp;"/"&amp;K$324,$2:$2,0),FALSE),"")</f>
        <v>2072146.68</v>
      </c>
      <c r="L414" s="11">
        <f>IFERROR(VLOOKUP($B$410,$4:$126,MATCH($Q414&amp;"/"&amp;L$324,$2:$2,0),FALSE),"")</f>
        <v>1651320.14</v>
      </c>
      <c r="M414" s="11">
        <f>IFERROR(VLOOKUP($B$410,$4:$126,MATCH($Q414&amp;"/"&amp;M$324,$2:$2,0),FALSE),"")</f>
        <v>1622182.9</v>
      </c>
      <c r="N414" s="11">
        <f>IFERROR(VLOOKUP($B$410,$4:$126,MATCH($Q414&amp;"/"&amp;N$324,$2:$2,0),FALSE),IFERROR(VLOOKUP($B$410,$4:$126,MATCH($Q413&amp;"/"&amp;N$324,$2:$2,0),FALSE),IFERROR(VLOOKUP($B$410,$4:$126,MATCH($Q412&amp;"/"&amp;N$324,$2:$2,0),FALSE),IFERROR(VLOOKUP($B$410,$4:$126,MATCH($Q411&amp;"/"&amp;N$324,$2:$2,0),FALSE),""))))</f>
        <v>1339563.4099999999</v>
      </c>
      <c r="O414" s="11">
        <f>IFERROR(VLOOKUP($B$410,$4:$126,MATCH($Q414&amp;"/"&amp;O$324,$2:$2,0),FALSE),IFERROR(VLOOKUP($B$410,$4:$126,MATCH($Q413&amp;"/"&amp;O$324,$2:$2,0),FALSE),IFERROR(VLOOKUP($B$410,$4:$126,MATCH($Q412&amp;"/"&amp;O$324,$2:$2,0),FALSE),IFERROR(VLOOKUP($B$410,$4:$126,MATCH($Q411&amp;"/"&amp;O$324,$2:$2,0),FALSE),""))))</f>
        <v>1719534.62</v>
      </c>
      <c r="P414" s="9">
        <f>RATE(N$324-G$324,,-G414,N414)</f>
        <v>0.80387296250234619</v>
      </c>
      <c r="Q414" s="12" t="s">
        <v>49</v>
      </c>
    </row>
    <row r="415" spans="1:17">
      <c r="B415" s="13" t="e">
        <f t="shared" ref="B415:M415" si="29">+B414/B$378</f>
        <v>#VALUE!</v>
      </c>
      <c r="C415" s="13" t="e">
        <f t="shared" si="29"/>
        <v>#VALUE!</v>
      </c>
      <c r="D415" s="13" t="e">
        <f t="shared" si="29"/>
        <v>#VALUE!</v>
      </c>
      <c r="E415" s="13" t="e">
        <f t="shared" si="29"/>
        <v>#VALUE!</v>
      </c>
      <c r="F415" s="13">
        <f t="shared" si="29"/>
        <v>1.2052371928992269E-2</v>
      </c>
      <c r="G415" s="13">
        <f t="shared" si="29"/>
        <v>8.3768646496925059E-3</v>
      </c>
      <c r="H415" s="13">
        <f t="shared" si="29"/>
        <v>9.4379264302872582E-3</v>
      </c>
      <c r="I415" s="13">
        <f t="shared" si="29"/>
        <v>7.330992582534241E-3</v>
      </c>
      <c r="J415" s="13">
        <f t="shared" si="29"/>
        <v>1.1440771610683005E-2</v>
      </c>
      <c r="K415" s="13">
        <f t="shared" si="29"/>
        <v>0.25950543221075001</v>
      </c>
      <c r="L415" s="13">
        <f t="shared" si="29"/>
        <v>0.17171711535369419</v>
      </c>
      <c r="M415" s="13">
        <f t="shared" si="29"/>
        <v>7.150153595310553E-2</v>
      </c>
      <c r="N415" s="13">
        <f>+N414/N$378</f>
        <v>7.8442798008997602E-2</v>
      </c>
      <c r="O415" s="13">
        <f>+O414/O$378</f>
        <v>8.8545428706878981E-2</v>
      </c>
      <c r="P415" s="9">
        <f>RATE(N$324-G$324,,-G415,N415)</f>
        <v>0.37651723674043375</v>
      </c>
      <c r="Q415" s="14" t="s">
        <v>50</v>
      </c>
    </row>
    <row r="416" spans="1:17">
      <c r="B416" s="264" t="s">
        <v>1009</v>
      </c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6"/>
      <c r="O416" s="306"/>
      <c r="P416" s="9"/>
      <c r="Q416" s="3"/>
    </row>
    <row r="417" spans="1:17">
      <c r="B417" s="11" t="str">
        <f>IFERROR(VLOOKUP($B$416,$4:$126,MATCH($Q417&amp;"/"&amp;B$324,$2:$2,0),FALSE),"")</f>
        <v/>
      </c>
      <c r="C417" s="11" t="str">
        <f>IFERROR(VLOOKUP($B$416,$4:$126,MATCH($Q417&amp;"/"&amp;C$324,$2:$2,0),FALSE),"")</f>
        <v/>
      </c>
      <c r="D417" s="11" t="str">
        <f>IFERROR(VLOOKUP($B$416,$4:$126,MATCH($Q417&amp;"/"&amp;D$324,$2:$2,0),FALSE),"")</f>
        <v/>
      </c>
      <c r="E417" s="11" t="str">
        <f>IFERROR(VLOOKUP($B$416,$4:$126,MATCH($Q417&amp;"/"&amp;E$324,$2:$2,0),FALSE),"")</f>
        <v/>
      </c>
      <c r="F417" s="11" t="str">
        <f>IFERROR(VLOOKUP($B$416,$4:$126,MATCH($Q417&amp;"/"&amp;F$324,$2:$2,0),FALSE),"")</f>
        <v/>
      </c>
      <c r="G417" s="11">
        <f>IFERROR(VLOOKUP($B$416,$4:$126,MATCH($Q417&amp;"/"&amp;G$324,$2:$2,0),FALSE),"")</f>
        <v>1003039</v>
      </c>
      <c r="H417" s="11">
        <f>IFERROR(VLOOKUP($B$416,$4:$126,MATCH($Q417&amp;"/"&amp;H$324,$2:$2,0),FALSE),"")</f>
        <v>864091</v>
      </c>
      <c r="I417" s="11">
        <f>IFERROR(VLOOKUP($B$416,$4:$126,MATCH($Q417&amp;"/"&amp;I$324,$2:$2,0),FALSE),"")</f>
        <v>960160</v>
      </c>
      <c r="J417" s="11">
        <f>IFERROR(VLOOKUP($B$416,$4:$126,MATCH($Q417&amp;"/"&amp;J$324,$2:$2,0),FALSE),"")</f>
        <v>1478829</v>
      </c>
      <c r="K417" s="11">
        <f>IFERROR(VLOOKUP($B$416,$4:$126,MATCH($Q417&amp;"/"&amp;K$324,$2:$2,0),FALSE),"")</f>
        <v>1304492</v>
      </c>
      <c r="L417" s="11">
        <f>IFERROR(VLOOKUP($B$416,$4:$126,MATCH($Q417&amp;"/"&amp;L$324,$2:$2,0),FALSE),"")</f>
        <v>4918349</v>
      </c>
      <c r="M417" s="11">
        <f>IFERROR(VLOOKUP($B$416,$4:$126,MATCH($Q417&amp;"/"&amp;M$324,$2:$2,0),FALSE),"")</f>
        <v>3772719</v>
      </c>
      <c r="N417" s="11">
        <f>IFERROR(VLOOKUP($B$416,$4:$126,MATCH($Q417&amp;"/"&amp;N$324,$2:$2,0),FALSE),"")</f>
        <v>6602347.5</v>
      </c>
      <c r="O417" s="11">
        <f>IFERROR(VLOOKUP($B$416,$4:$126,MATCH($Q417&amp;"/"&amp;O$324,$2:$2,0),FALSE),"")</f>
        <v>4356580.38</v>
      </c>
      <c r="P417" s="9"/>
      <c r="Q417" s="12" t="s">
        <v>46</v>
      </c>
    </row>
    <row r="418" spans="1:17">
      <c r="B418" s="11" t="str">
        <f>IFERROR(VLOOKUP($B$416,$4:$126,MATCH($Q418&amp;"/"&amp;B$324,$2:$2,0),FALSE),"")</f>
        <v/>
      </c>
      <c r="C418" s="11" t="str">
        <f>IFERROR(VLOOKUP($B$416,$4:$126,MATCH($Q418&amp;"/"&amp;C$324,$2:$2,0),FALSE),"")</f>
        <v/>
      </c>
      <c r="D418" s="11" t="str">
        <f>IFERROR(VLOOKUP($B$416,$4:$126,MATCH($Q418&amp;"/"&amp;D$324,$2:$2,0),FALSE),"")</f>
        <v/>
      </c>
      <c r="E418" s="11" t="str">
        <f>IFERROR(VLOOKUP($B$416,$4:$126,MATCH($Q418&amp;"/"&amp;E$324,$2:$2,0),FALSE),"")</f>
        <v/>
      </c>
      <c r="F418" s="11" t="str">
        <f>IFERROR(VLOOKUP($B$416,$4:$126,MATCH($Q418&amp;"/"&amp;F$324,$2:$2,0),FALSE),"")</f>
        <v/>
      </c>
      <c r="G418" s="11">
        <f>IFERROR(VLOOKUP($B$416,$4:$126,MATCH($Q418&amp;"/"&amp;G$324,$2:$2,0),FALSE),"")</f>
        <v>703757</v>
      </c>
      <c r="H418" s="11">
        <f>IFERROR(VLOOKUP($B$416,$4:$126,MATCH($Q418&amp;"/"&amp;H$324,$2:$2,0),FALSE),"")</f>
        <v>911096</v>
      </c>
      <c r="I418" s="11">
        <f>IFERROR(VLOOKUP($B$416,$4:$126,MATCH($Q418&amp;"/"&amp;I$324,$2:$2,0),FALSE),"")</f>
        <v>1337153</v>
      </c>
      <c r="J418" s="11">
        <f>IFERROR(VLOOKUP($B$416,$4:$126,MATCH($Q418&amp;"/"&amp;J$324,$2:$2,0),FALSE),"")</f>
        <v>1455405</v>
      </c>
      <c r="K418" s="11">
        <f>IFERROR(VLOOKUP($B$416,$4:$126,MATCH($Q418&amp;"/"&amp;K$324,$2:$2,0),FALSE),"")</f>
        <v>1682343</v>
      </c>
      <c r="L418" s="11">
        <f>IFERROR(VLOOKUP($B$416,$4:$126,MATCH($Q418&amp;"/"&amp;L$324,$2:$2,0),FALSE),"")</f>
        <v>4584442</v>
      </c>
      <c r="M418" s="11">
        <f>IFERROR(VLOOKUP($B$416,$4:$126,MATCH($Q418&amp;"/"&amp;M$324,$2:$2,0),FALSE),"")</f>
        <v>4035377</v>
      </c>
      <c r="N418" s="11">
        <f>IFERROR(VLOOKUP($B$416,$4:$126,MATCH($Q418&amp;"/"&amp;N$324,$2:$2,0),FALSE),"")</f>
        <v>6748181</v>
      </c>
      <c r="O418" s="11" t="str">
        <f>IFERROR(VLOOKUP($B$416,$4:$126,MATCH($Q418&amp;"/"&amp;O$324,$2:$2,0),FALSE),"")</f>
        <v/>
      </c>
      <c r="P418" s="9"/>
      <c r="Q418" s="12" t="s">
        <v>47</v>
      </c>
    </row>
    <row r="419" spans="1:17">
      <c r="B419" s="11" t="str">
        <f>IFERROR(VLOOKUP($B$416,$4:$126,MATCH($Q419&amp;"/"&amp;B$324,$2:$2,0),FALSE),"")</f>
        <v/>
      </c>
      <c r="C419" s="11" t="str">
        <f>IFERROR(VLOOKUP($B$416,$4:$126,MATCH($Q419&amp;"/"&amp;C$324,$2:$2,0),FALSE),"")</f>
        <v/>
      </c>
      <c r="D419" s="11" t="str">
        <f>IFERROR(VLOOKUP($B$416,$4:$126,MATCH($Q419&amp;"/"&amp;D$324,$2:$2,0),FALSE),"")</f>
        <v/>
      </c>
      <c r="E419" s="11" t="str">
        <f>IFERROR(VLOOKUP($B$416,$4:$126,MATCH($Q419&amp;"/"&amp;E$324,$2:$2,0),FALSE),"")</f>
        <v/>
      </c>
      <c r="F419" s="11" t="str">
        <f>IFERROR(VLOOKUP($B$416,$4:$126,MATCH($Q419&amp;"/"&amp;F$324,$2:$2,0),FALSE),"")</f>
        <v/>
      </c>
      <c r="G419" s="11">
        <f>IFERROR(VLOOKUP($B$416,$4:$126,MATCH($Q419&amp;"/"&amp;G$324,$2:$2,0),FALSE),"")</f>
        <v>633492.03</v>
      </c>
      <c r="H419" s="11">
        <f>IFERROR(VLOOKUP($B$416,$4:$126,MATCH($Q419&amp;"/"&amp;H$324,$2:$2,0),FALSE),"")</f>
        <v>905888</v>
      </c>
      <c r="I419" s="11">
        <f>IFERROR(VLOOKUP($B$416,$4:$126,MATCH($Q419&amp;"/"&amp;I$324,$2:$2,0),FALSE),"")</f>
        <v>1031816</v>
      </c>
      <c r="J419" s="11">
        <f>IFERROR(VLOOKUP($B$416,$4:$126,MATCH($Q419&amp;"/"&amp;J$324,$2:$2,0),FALSE),"")</f>
        <v>1166987</v>
      </c>
      <c r="K419" s="11">
        <f>IFERROR(VLOOKUP($B$416,$4:$126,MATCH($Q419&amp;"/"&amp;K$324,$2:$2,0),FALSE),"")</f>
        <v>2094523</v>
      </c>
      <c r="L419" s="11">
        <f>IFERROR(VLOOKUP($B$416,$4:$126,MATCH($Q419&amp;"/"&amp;L$324,$2:$2,0),FALSE),"")</f>
        <v>3765407</v>
      </c>
      <c r="M419" s="11">
        <f>IFERROR(VLOOKUP($B$416,$4:$126,MATCH($Q419&amp;"/"&amp;M$324,$2:$2,0),FALSE),"")</f>
        <v>4428541</v>
      </c>
      <c r="N419" s="11">
        <f>IFERROR(VLOOKUP($B$416,$4:$126,MATCH($Q419&amp;"/"&amp;N$324,$2:$2,0),FALSE),"")</f>
        <v>5832249.6500000004</v>
      </c>
      <c r="O419" s="11" t="str">
        <f>IFERROR(VLOOKUP($B$416,$4:$126,MATCH($Q419&amp;"/"&amp;O$324,$2:$2,0),FALSE),"")</f>
        <v/>
      </c>
      <c r="P419" s="9"/>
      <c r="Q419" s="12" t="s">
        <v>48</v>
      </c>
    </row>
    <row r="420" spans="1:17">
      <c r="B420" s="11" t="str">
        <f>IFERROR(VLOOKUP($B$416,$4:$126,MATCH($Q420&amp;"/"&amp;B$324,$2:$2,0),FALSE),"")</f>
        <v/>
      </c>
      <c r="C420" s="11" t="str">
        <f>IFERROR(VLOOKUP($B$416,$4:$126,MATCH($Q420&amp;"/"&amp;C$324,$2:$2,0),FALSE),"")</f>
        <v/>
      </c>
      <c r="D420" s="11" t="str">
        <f>IFERROR(VLOOKUP($B$416,$4:$126,MATCH($Q420&amp;"/"&amp;D$324,$2:$2,0),FALSE),"")</f>
        <v/>
      </c>
      <c r="E420" s="11" t="str">
        <f>IFERROR(VLOOKUP($B$416,$4:$126,MATCH($Q420&amp;"/"&amp;E$324,$2:$2,0),FALSE),"")</f>
        <v/>
      </c>
      <c r="F420" s="11">
        <f>IFERROR(VLOOKUP($B$416,$4:$126,MATCH($Q420&amp;"/"&amp;F$324,$2:$2,0),FALSE),"")</f>
        <v>1020748.56</v>
      </c>
      <c r="G420" s="11">
        <f>IFERROR(VLOOKUP($B$416,$4:$126,MATCH($Q420&amp;"/"&amp;G$324,$2:$2,0),FALSE),"")</f>
        <v>758399.99</v>
      </c>
      <c r="H420" s="11">
        <f>IFERROR(VLOOKUP($B$416,$4:$126,MATCH($Q420&amp;"/"&amp;H$324,$2:$2,0),FALSE),"")</f>
        <v>787581.89</v>
      </c>
      <c r="I420" s="11">
        <f>IFERROR(VLOOKUP($B$416,$4:$126,MATCH($Q420&amp;"/"&amp;I$324,$2:$2,0),FALSE),"")</f>
        <v>1457400.82</v>
      </c>
      <c r="J420" s="11">
        <f>IFERROR(VLOOKUP($B$416,$4:$126,MATCH($Q420&amp;"/"&amp;J$324,$2:$2,0),FALSE),"")</f>
        <v>857170.07</v>
      </c>
      <c r="K420" s="11">
        <f>IFERROR(VLOOKUP($B$416,$4:$126,MATCH($Q420&amp;"/"&amp;K$324,$2:$2,0),FALSE),"")</f>
        <v>4879672.88</v>
      </c>
      <c r="L420" s="11">
        <f>IFERROR(VLOOKUP($B$416,$4:$126,MATCH($Q420&amp;"/"&amp;L$324,$2:$2,0),FALSE),"")</f>
        <v>3699285.82</v>
      </c>
      <c r="M420" s="11">
        <f>IFERROR(VLOOKUP($B$416,$4:$126,MATCH($Q420&amp;"/"&amp;M$324,$2:$2,0),FALSE),"")</f>
        <v>6239957.5199999996</v>
      </c>
      <c r="N420" s="11">
        <f>IFERROR(VLOOKUP($B$416,$4:$126,MATCH($Q420&amp;"/"&amp;N$324,$2:$2,0),FALSE),IFERROR(VLOOKUP($B$416,$4:$126,MATCH($Q419&amp;"/"&amp;N$324,$2:$2,0),FALSE),IFERROR(VLOOKUP($B$416,$4:$126,MATCH($Q418&amp;"/"&amp;N$324,$2:$2,0),FALSE),IFERROR(VLOOKUP($B$416,$4:$126,MATCH($Q417&amp;"/"&amp;N$324,$2:$2,0),FALSE),""))))</f>
        <v>3999286.85</v>
      </c>
      <c r="O420" s="11">
        <f>IFERROR(VLOOKUP($B$416,$4:$126,MATCH($Q420&amp;"/"&amp;O$324,$2:$2,0),FALSE),IFERROR(VLOOKUP($B$416,$4:$126,MATCH($Q419&amp;"/"&amp;O$324,$2:$2,0),FALSE),IFERROR(VLOOKUP($B$416,$4:$126,MATCH($Q418&amp;"/"&amp;O$324,$2:$2,0),FALSE),IFERROR(VLOOKUP($B$416,$4:$126,MATCH($Q417&amp;"/"&amp;O$324,$2:$2,0),FALSE),""))))</f>
        <v>4356580.38</v>
      </c>
      <c r="P420" s="9">
        <f>RATE(N$324-G$324,,-G420,N420)</f>
        <v>0.26810405396651998</v>
      </c>
      <c r="Q420" s="12" t="s">
        <v>49</v>
      </c>
    </row>
    <row r="421" spans="1:17">
      <c r="B421" s="13" t="e">
        <f t="shared" ref="B421:M421" si="30">+B420/B$378</f>
        <v>#VALUE!</v>
      </c>
      <c r="C421" s="13" t="e">
        <f t="shared" si="30"/>
        <v>#VALUE!</v>
      </c>
      <c r="D421" s="13" t="e">
        <f t="shared" si="30"/>
        <v>#VALUE!</v>
      </c>
      <c r="E421" s="13" t="e">
        <f t="shared" si="30"/>
        <v>#VALUE!</v>
      </c>
      <c r="F421" s="13">
        <f t="shared" si="30"/>
        <v>0.77688899960994529</v>
      </c>
      <c r="G421" s="13">
        <f t="shared" si="30"/>
        <v>0.29475296650170579</v>
      </c>
      <c r="H421" s="13">
        <f t="shared" si="30"/>
        <v>0.28734940092456468</v>
      </c>
      <c r="I421" s="13">
        <f t="shared" si="30"/>
        <v>0.44345711781364022</v>
      </c>
      <c r="J421" s="13">
        <f t="shared" si="30"/>
        <v>0.27656450634841595</v>
      </c>
      <c r="K421" s="13">
        <f t="shared" si="30"/>
        <v>0.61110616926571781</v>
      </c>
      <c r="L421" s="13">
        <f t="shared" si="30"/>
        <v>0.38468051984106805</v>
      </c>
      <c r="M421" s="13">
        <f t="shared" si="30"/>
        <v>0.27504083969947607</v>
      </c>
      <c r="N421" s="13">
        <f>+N420/N$378</f>
        <v>0.23419216157493455</v>
      </c>
      <c r="O421" s="13">
        <f>+O420/O$378</f>
        <v>0.22433702291093022</v>
      </c>
      <c r="P421" s="9">
        <f>RATE(N$324-G$324,,-G421,N421)</f>
        <v>-3.2322605553695531E-2</v>
      </c>
      <c r="Q421" s="14" t="s">
        <v>50</v>
      </c>
    </row>
    <row r="422" spans="1:17">
      <c r="B422" s="246" t="s">
        <v>52</v>
      </c>
      <c r="C422" s="247"/>
      <c r="D422" s="247"/>
      <c r="E422" s="247"/>
      <c r="F422" s="247"/>
      <c r="G422" s="247"/>
      <c r="H422" s="247"/>
      <c r="I422" s="247"/>
      <c r="J422" s="247"/>
      <c r="K422" s="247"/>
      <c r="L422" s="247"/>
      <c r="M422" s="247"/>
      <c r="N422" s="248"/>
      <c r="O422" s="308"/>
      <c r="P422" s="9"/>
      <c r="Q422" s="14"/>
    </row>
    <row r="423" spans="1:17">
      <c r="B423" s="276" t="s">
        <v>1020</v>
      </c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8"/>
      <c r="O423" s="309"/>
    </row>
    <row r="424" spans="1:17">
      <c r="B424" s="11" t="str">
        <f>IFERROR(VLOOKUP($B$423,$4:$126,MATCH($Q424&amp;"/"&amp;B$324,$2:$2,0),FALSE),"")</f>
        <v/>
      </c>
      <c r="C424" s="11" t="str">
        <f>IFERROR(VLOOKUP($B$423,$4:$126,MATCH($Q424&amp;"/"&amp;C$324,$2:$2,0),FALSE),"")</f>
        <v/>
      </c>
      <c r="D424" s="11" t="str">
        <f>IFERROR(VLOOKUP($B$423,$4:$126,MATCH($Q424&amp;"/"&amp;D$324,$2:$2,0),FALSE),"")</f>
        <v/>
      </c>
      <c r="E424" s="11" t="str">
        <f>IFERROR(VLOOKUP($B$423,$4:$126,MATCH($Q424&amp;"/"&amp;E$324,$2:$2,0),FALSE),"")</f>
        <v/>
      </c>
      <c r="F424" s="11" t="str">
        <f>IFERROR(VLOOKUP($B$423,$4:$126,MATCH($Q424&amp;"/"&amp;F$324,$2:$2,0),FALSE),"")</f>
        <v/>
      </c>
      <c r="G424" s="11">
        <f>IFERROR(VLOOKUP($B$423,$4:$126,MATCH($Q424&amp;"/"&amp;G$324,$2:$2,0),FALSE),"")</f>
        <v>215721</v>
      </c>
      <c r="H424" s="11">
        <f>IFERROR(VLOOKUP($B$423,$4:$126,MATCH($Q424&amp;"/"&amp;H$324,$2:$2,0),FALSE),"")</f>
        <v>897354</v>
      </c>
      <c r="I424" s="11">
        <f>IFERROR(VLOOKUP($B$423,$4:$126,MATCH($Q424&amp;"/"&amp;I$324,$2:$2,0),FALSE),"")</f>
        <v>966141</v>
      </c>
      <c r="J424" s="11">
        <f>IFERROR(VLOOKUP($B$423,$4:$126,MATCH($Q424&amp;"/"&amp;J$324,$2:$2,0),FALSE),"")</f>
        <v>423471</v>
      </c>
      <c r="K424" s="11">
        <f>IFERROR(VLOOKUP($B$423,$4:$126,MATCH($Q424&amp;"/"&amp;K$324,$2:$2,0),FALSE),"")</f>
        <v>909912</v>
      </c>
      <c r="L424" s="11">
        <f>IFERROR(VLOOKUP($B$423,$4:$126,MATCH($Q424&amp;"/"&amp;L$324,$2:$2,0),FALSE),"")</f>
        <v>941209</v>
      </c>
      <c r="M424" s="11">
        <f>IFERROR(VLOOKUP($B$423,$4:$126,MATCH($Q424&amp;"/"&amp;M$324,$2:$2,0),FALSE),"")</f>
        <v>1439033</v>
      </c>
      <c r="N424" s="11">
        <f>IFERROR(VLOOKUP($B$423,$4:$126,MATCH($Q424&amp;"/"&amp;N$324,$2:$2,0),FALSE),"")</f>
        <v>1766789.55</v>
      </c>
      <c r="O424" s="11">
        <f>IFERROR(VLOOKUP($B$423,$4:$126,MATCH($Q424&amp;"/"&amp;O$324,$2:$2,0),FALSE),"")</f>
        <v>1768042.92</v>
      </c>
      <c r="P424" s="9"/>
      <c r="Q424" s="12" t="s">
        <v>46</v>
      </c>
    </row>
    <row r="425" spans="1:17">
      <c r="B425" s="11" t="str">
        <f>IFERROR(VLOOKUP($B$423,$4:$126,MATCH($Q425&amp;"/"&amp;B$324,$2:$2,0),FALSE),"")</f>
        <v/>
      </c>
      <c r="C425" s="11" t="str">
        <f>IFERROR(VLOOKUP($B$423,$4:$126,MATCH($Q425&amp;"/"&amp;C$324,$2:$2,0),FALSE),"")</f>
        <v/>
      </c>
      <c r="D425" s="11" t="str">
        <f>IFERROR(VLOOKUP($B$423,$4:$126,MATCH($Q425&amp;"/"&amp;D$324,$2:$2,0),FALSE),"")</f>
        <v/>
      </c>
      <c r="E425" s="11" t="str">
        <f>IFERROR(VLOOKUP($B$423,$4:$126,MATCH($Q425&amp;"/"&amp;E$324,$2:$2,0),FALSE),"")</f>
        <v/>
      </c>
      <c r="F425" s="11" t="str">
        <f>IFERROR(VLOOKUP($B$423,$4:$126,MATCH($Q425&amp;"/"&amp;F$324,$2:$2,0),FALSE),"")</f>
        <v/>
      </c>
      <c r="G425" s="11">
        <f>IFERROR(VLOOKUP($B$423,$4:$126,MATCH($Q425&amp;"/"&amp;G$324,$2:$2,0),FALSE),"")</f>
        <v>468820</v>
      </c>
      <c r="H425" s="11">
        <f>IFERROR(VLOOKUP($B$423,$4:$126,MATCH($Q425&amp;"/"&amp;H$324,$2:$2,0),FALSE),"")</f>
        <v>768743</v>
      </c>
      <c r="I425" s="11">
        <f>IFERROR(VLOOKUP($B$423,$4:$126,MATCH($Q425&amp;"/"&amp;I$324,$2:$2,0),FALSE),"")</f>
        <v>784401</v>
      </c>
      <c r="J425" s="11">
        <f>IFERROR(VLOOKUP($B$423,$4:$126,MATCH($Q425&amp;"/"&amp;J$324,$2:$2,0),FALSE),"")</f>
        <v>511043</v>
      </c>
      <c r="K425" s="11">
        <f>IFERROR(VLOOKUP($B$423,$4:$126,MATCH($Q425&amp;"/"&amp;K$324,$2:$2,0),FALSE),"")</f>
        <v>695596</v>
      </c>
      <c r="L425" s="11">
        <f>IFERROR(VLOOKUP($B$423,$4:$126,MATCH($Q425&amp;"/"&amp;L$324,$2:$2,0),FALSE),"")</f>
        <v>971826</v>
      </c>
      <c r="M425" s="11">
        <f>IFERROR(VLOOKUP($B$423,$4:$126,MATCH($Q425&amp;"/"&amp;M$324,$2:$2,0),FALSE),"")</f>
        <v>1254728</v>
      </c>
      <c r="N425" s="11">
        <f>IFERROR(VLOOKUP($B$423,$4:$126,MATCH($Q425&amp;"/"&amp;N$324,$2:$2,0),FALSE),"")</f>
        <v>1660931</v>
      </c>
      <c r="O425" s="11" t="str">
        <f>IFERROR(VLOOKUP($B$423,$4:$126,MATCH($Q425&amp;"/"&amp;O$324,$2:$2,0),FALSE),"")</f>
        <v/>
      </c>
      <c r="P425" s="9"/>
      <c r="Q425" s="12" t="s">
        <v>47</v>
      </c>
    </row>
    <row r="426" spans="1:17">
      <c r="B426" s="11" t="str">
        <f>IFERROR(VLOOKUP($B$423,$4:$126,MATCH($Q426&amp;"/"&amp;B$324,$2:$2,0),FALSE),"")</f>
        <v/>
      </c>
      <c r="C426" s="11" t="str">
        <f>IFERROR(VLOOKUP($B$423,$4:$126,MATCH($Q426&amp;"/"&amp;C$324,$2:$2,0),FALSE),"")</f>
        <v/>
      </c>
      <c r="D426" s="11" t="str">
        <f>IFERROR(VLOOKUP($B$423,$4:$126,MATCH($Q426&amp;"/"&amp;D$324,$2:$2,0),FALSE),"")</f>
        <v/>
      </c>
      <c r="E426" s="11" t="str">
        <f>IFERROR(VLOOKUP($B$423,$4:$126,MATCH($Q426&amp;"/"&amp;E$324,$2:$2,0),FALSE),"")</f>
        <v/>
      </c>
      <c r="F426" s="11" t="str">
        <f>IFERROR(VLOOKUP($B$423,$4:$126,MATCH($Q426&amp;"/"&amp;F$324,$2:$2,0),FALSE),"")</f>
        <v/>
      </c>
      <c r="G426" s="11">
        <f>IFERROR(VLOOKUP($B$423,$4:$126,MATCH($Q426&amp;"/"&amp;G$324,$2:$2,0),FALSE),"")</f>
        <v>361212.61</v>
      </c>
      <c r="H426" s="11">
        <f>IFERROR(VLOOKUP($B$423,$4:$126,MATCH($Q426&amp;"/"&amp;H$324,$2:$2,0),FALSE),"")</f>
        <v>478891</v>
      </c>
      <c r="I426" s="11">
        <f>IFERROR(VLOOKUP($B$423,$4:$126,MATCH($Q426&amp;"/"&amp;I$324,$2:$2,0),FALSE),"")</f>
        <v>1085241</v>
      </c>
      <c r="J426" s="11">
        <f>IFERROR(VLOOKUP($B$423,$4:$126,MATCH($Q426&amp;"/"&amp;J$324,$2:$2,0),FALSE),"")</f>
        <v>743108</v>
      </c>
      <c r="K426" s="11">
        <f>IFERROR(VLOOKUP($B$423,$4:$126,MATCH($Q426&amp;"/"&amp;K$324,$2:$2,0),FALSE),"")</f>
        <v>819862</v>
      </c>
      <c r="L426" s="11">
        <f>IFERROR(VLOOKUP($B$423,$4:$126,MATCH($Q426&amp;"/"&amp;L$324,$2:$2,0),FALSE),"")</f>
        <v>1156198</v>
      </c>
      <c r="M426" s="11">
        <f>IFERROR(VLOOKUP($B$423,$4:$126,MATCH($Q426&amp;"/"&amp;M$324,$2:$2,0),FALSE),"")</f>
        <v>1564126</v>
      </c>
      <c r="N426" s="11">
        <f>IFERROR(VLOOKUP($B$423,$4:$126,MATCH($Q426&amp;"/"&amp;N$324,$2:$2,0),FALSE),"")</f>
        <v>2060637.17</v>
      </c>
      <c r="O426" s="11" t="str">
        <f>IFERROR(VLOOKUP($B$423,$4:$126,MATCH($Q426&amp;"/"&amp;O$324,$2:$2,0),FALSE),"")</f>
        <v/>
      </c>
      <c r="P426" s="9"/>
      <c r="Q426" s="12" t="s">
        <v>48</v>
      </c>
    </row>
    <row r="427" spans="1:17">
      <c r="B427" s="11" t="str">
        <f>IFERROR(VLOOKUP($B$423,$4:$126,MATCH($Q427&amp;"/"&amp;B$324,$2:$2,0),FALSE),"")</f>
        <v/>
      </c>
      <c r="C427" s="11" t="str">
        <f>IFERROR(VLOOKUP($B$423,$4:$126,MATCH($Q427&amp;"/"&amp;C$324,$2:$2,0),FALSE),"")</f>
        <v/>
      </c>
      <c r="D427" s="11" t="str">
        <f>IFERROR(VLOOKUP($B$423,$4:$126,MATCH($Q427&amp;"/"&amp;D$324,$2:$2,0),FALSE),"")</f>
        <v/>
      </c>
      <c r="E427" s="11" t="str">
        <f>IFERROR(VLOOKUP($B$423,$4:$126,MATCH($Q427&amp;"/"&amp;E$324,$2:$2,0),FALSE),"")</f>
        <v/>
      </c>
      <c r="F427" s="11">
        <f>IFERROR(VLOOKUP($B$423,$4:$126,MATCH($Q427&amp;"/"&amp;F$324,$2:$2,0),FALSE),"")</f>
        <v>147437.24</v>
      </c>
      <c r="G427" s="11">
        <f>IFERROR(VLOOKUP($B$423,$4:$126,MATCH($Q427&amp;"/"&amp;G$324,$2:$2,0),FALSE),"")</f>
        <v>583247.77</v>
      </c>
      <c r="H427" s="11">
        <f>IFERROR(VLOOKUP($B$423,$4:$126,MATCH($Q427&amp;"/"&amp;H$324,$2:$2,0),FALSE),"")</f>
        <v>708861.25</v>
      </c>
      <c r="I427" s="11">
        <f>IFERROR(VLOOKUP($B$423,$4:$126,MATCH($Q427&amp;"/"&amp;I$324,$2:$2,0),FALSE),"")</f>
        <v>193436.12</v>
      </c>
      <c r="J427" s="11">
        <f>IFERROR(VLOOKUP($B$423,$4:$126,MATCH($Q427&amp;"/"&amp;J$324,$2:$2,0),FALSE),"")</f>
        <v>596645.89</v>
      </c>
      <c r="K427" s="11">
        <f>IFERROR(VLOOKUP($B$423,$4:$126,MATCH($Q427&amp;"/"&amp;K$324,$2:$2,0),FALSE),"")</f>
        <v>767539.04</v>
      </c>
      <c r="L427" s="11">
        <f>IFERROR(VLOOKUP($B$423,$4:$126,MATCH($Q427&amp;"/"&amp;L$324,$2:$2,0),FALSE),"")</f>
        <v>1177707.48</v>
      </c>
      <c r="M427" s="11">
        <f>IFERROR(VLOOKUP($B$423,$4:$126,MATCH($Q427&amp;"/"&amp;M$324,$2:$2,0),FALSE),"")</f>
        <v>1469309.47</v>
      </c>
      <c r="N427" s="11">
        <f>IFERROR(VLOOKUP($B$423,$4:$126,MATCH($Q427&amp;"/"&amp;N$324,$2:$2,0),FALSE),IFERROR(VLOOKUP($B$423,$4:$126,MATCH($Q426&amp;"/"&amp;N$324,$2:$2,0),FALSE),IFERROR(VLOOKUP($B$423,$4:$126,MATCH($Q425&amp;"/"&amp;N$324,$2:$2,0),FALSE),IFERROR(VLOOKUP($B$423,$4:$126,MATCH($Q424&amp;"/"&amp;N$324,$2:$2,0),FALSE),""))))</f>
        <v>1927099.28</v>
      </c>
      <c r="O427" s="11">
        <f>IFERROR(VLOOKUP($B$423,$4:$126,MATCH($Q427&amp;"/"&amp;O$324,$2:$2,0),FALSE),IFERROR(VLOOKUP($B$423,$4:$126,MATCH($Q426&amp;"/"&amp;O$324,$2:$2,0),FALSE),IFERROR(VLOOKUP($B$423,$4:$126,MATCH($Q425&amp;"/"&amp;O$324,$2:$2,0),FALSE),IFERROR(VLOOKUP($B$423,$4:$126,MATCH($Q424&amp;"/"&amp;O$324,$2:$2,0),FALSE),""))))</f>
        <v>1768042.92</v>
      </c>
      <c r="P427" s="9">
        <f>RATE(N$324-G$324,,-G427,N427)</f>
        <v>0.1861787599467401</v>
      </c>
      <c r="Q427" s="12" t="s">
        <v>49</v>
      </c>
    </row>
    <row r="428" spans="1:17">
      <c r="A428" s="168"/>
      <c r="B428" s="13" t="e">
        <f t="shared" ref="B428:M428" si="31">+B427/B$378</f>
        <v>#VALUE!</v>
      </c>
      <c r="C428" s="13" t="e">
        <f t="shared" si="31"/>
        <v>#VALUE!</v>
      </c>
      <c r="D428" s="13" t="e">
        <f t="shared" si="31"/>
        <v>#VALUE!</v>
      </c>
      <c r="E428" s="13" t="e">
        <f t="shared" si="31"/>
        <v>#VALUE!</v>
      </c>
      <c r="F428" s="13">
        <f t="shared" si="31"/>
        <v>0.11221408912773916</v>
      </c>
      <c r="G428" s="13">
        <f t="shared" si="31"/>
        <v>0.22667986903982501</v>
      </c>
      <c r="H428" s="13">
        <f t="shared" si="31"/>
        <v>0.25862816059183136</v>
      </c>
      <c r="I428" s="13">
        <f t="shared" si="31"/>
        <v>5.8858635921622056E-2</v>
      </c>
      <c r="J428" s="13">
        <f t="shared" si="31"/>
        <v>0.19250681026772354</v>
      </c>
      <c r="K428" s="13">
        <f t="shared" si="31"/>
        <v>9.6122804546743837E-2</v>
      </c>
      <c r="L428" s="13">
        <f t="shared" si="31"/>
        <v>0.12246718628167916</v>
      </c>
      <c r="M428" s="13">
        <f t="shared" si="31"/>
        <v>6.4763279094757709E-2</v>
      </c>
      <c r="N428" s="13">
        <f>+N427/N$378</f>
        <v>0.1128480058770228</v>
      </c>
      <c r="O428" s="13">
        <f>+O427/O$378</f>
        <v>9.1043307010336388E-2</v>
      </c>
      <c r="P428" s="9">
        <f>RATE(N$324-G$324,,-G428,N428)</f>
        <v>-9.4838969887306918E-2</v>
      </c>
      <c r="Q428" s="14" t="s">
        <v>50</v>
      </c>
    </row>
    <row r="429" spans="1:17">
      <c r="B429" s="246" t="s">
        <v>1027</v>
      </c>
      <c r="C429" s="247"/>
      <c r="D429" s="247"/>
      <c r="E429" s="247"/>
      <c r="F429" s="247"/>
      <c r="G429" s="247"/>
      <c r="H429" s="247"/>
      <c r="I429" s="247"/>
      <c r="J429" s="247"/>
      <c r="K429" s="247"/>
      <c r="L429" s="247"/>
      <c r="M429" s="247"/>
      <c r="N429" s="248"/>
      <c r="O429" s="308"/>
    </row>
    <row r="430" spans="1:17">
      <c r="B430" s="11" t="str">
        <f>IFERROR(VLOOKUP($B$429,$4:$126,MATCH($Q430&amp;"/"&amp;B$324,$2:$2,0),FALSE),"")</f>
        <v/>
      </c>
      <c r="C430" s="11" t="str">
        <f>IFERROR(VLOOKUP($B$429,$4:$126,MATCH($Q430&amp;"/"&amp;C$324,$2:$2,0),FALSE),"")</f>
        <v/>
      </c>
      <c r="D430" s="11" t="str">
        <f>IFERROR(VLOOKUP($B$429,$4:$126,MATCH($Q430&amp;"/"&amp;D$324,$2:$2,0),FALSE),"")</f>
        <v/>
      </c>
      <c r="E430" s="11" t="str">
        <f>IFERROR(VLOOKUP($B$429,$4:$126,MATCH($Q430&amp;"/"&amp;E$324,$2:$2,0),FALSE),"")</f>
        <v/>
      </c>
      <c r="F430" s="11" t="str">
        <f>IFERROR(VLOOKUP($B$429,$4:$126,MATCH($Q430&amp;"/"&amp;F$324,$2:$2,0),FALSE),"")</f>
        <v/>
      </c>
      <c r="G430" s="11">
        <f>IFERROR(VLOOKUP($B$429,$4:$126,MATCH($Q430&amp;"/"&amp;G$324,$2:$2,0),FALSE),"")</f>
        <v>547387</v>
      </c>
      <c r="H430" s="11">
        <f>IFERROR(VLOOKUP($B$429,$4:$126,MATCH($Q430&amp;"/"&amp;H$324,$2:$2,0),FALSE),"")</f>
        <v>2129140</v>
      </c>
      <c r="I430" s="11">
        <f>IFERROR(VLOOKUP($B$429,$4:$126,MATCH($Q430&amp;"/"&amp;I$324,$2:$2,0),FALSE),"")</f>
        <v>2210685</v>
      </c>
      <c r="J430" s="11">
        <f>IFERROR(VLOOKUP($B$429,$4:$126,MATCH($Q430&amp;"/"&amp;J$324,$2:$2,0),FALSE),"")</f>
        <v>2068833</v>
      </c>
      <c r="K430" s="11">
        <f>IFERROR(VLOOKUP($B$429,$4:$126,MATCH($Q430&amp;"/"&amp;K$324,$2:$2,0),FALSE),"")</f>
        <v>2555738</v>
      </c>
      <c r="L430" s="11">
        <f>IFERROR(VLOOKUP($B$429,$4:$126,MATCH($Q430&amp;"/"&amp;L$324,$2:$2,0),FALSE),"")</f>
        <v>2029738</v>
      </c>
      <c r="M430" s="11">
        <f>IFERROR(VLOOKUP($B$429,$4:$126,MATCH($Q430&amp;"/"&amp;M$324,$2:$2,0),FALSE),"")</f>
        <v>11755315</v>
      </c>
      <c r="N430" s="11">
        <f>IFERROR(VLOOKUP($B$429,$4:$126,MATCH($Q430&amp;"/"&amp;N$324,$2:$2,0),FALSE),"")</f>
        <v>14876199.41</v>
      </c>
      <c r="O430" s="11">
        <f>IFERROR(VLOOKUP($B$429,$4:$126,MATCH($Q430&amp;"/"&amp;O$324,$2:$2,0),FALSE),"")</f>
        <v>14537780.859999999</v>
      </c>
      <c r="P430" s="9"/>
      <c r="Q430" s="12" t="s">
        <v>46</v>
      </c>
    </row>
    <row r="431" spans="1:17">
      <c r="B431" s="11" t="str">
        <f>IFERROR(VLOOKUP($B$429,$4:$126,MATCH($Q431&amp;"/"&amp;B$324,$2:$2,0),FALSE),"")</f>
        <v/>
      </c>
      <c r="C431" s="11" t="str">
        <f>IFERROR(VLOOKUP($B$429,$4:$126,MATCH($Q431&amp;"/"&amp;C$324,$2:$2,0),FALSE),"")</f>
        <v/>
      </c>
      <c r="D431" s="11" t="str">
        <f>IFERROR(VLOOKUP($B$429,$4:$126,MATCH($Q431&amp;"/"&amp;D$324,$2:$2,0),FALSE),"")</f>
        <v/>
      </c>
      <c r="E431" s="11" t="str">
        <f>IFERROR(VLOOKUP($B$429,$4:$126,MATCH($Q431&amp;"/"&amp;E$324,$2:$2,0),FALSE),"")</f>
        <v/>
      </c>
      <c r="F431" s="11" t="str">
        <f>IFERROR(VLOOKUP($B$429,$4:$126,MATCH($Q431&amp;"/"&amp;F$324,$2:$2,0),FALSE),"")</f>
        <v/>
      </c>
      <c r="G431" s="11">
        <f>IFERROR(VLOOKUP($B$429,$4:$126,MATCH($Q431&amp;"/"&amp;G$324,$2:$2,0),FALSE),"")</f>
        <v>800137</v>
      </c>
      <c r="H431" s="11">
        <f>IFERROR(VLOOKUP($B$429,$4:$126,MATCH($Q431&amp;"/"&amp;H$324,$2:$2,0),FALSE),"")</f>
        <v>2037004</v>
      </c>
      <c r="I431" s="11">
        <f>IFERROR(VLOOKUP($B$429,$4:$126,MATCH($Q431&amp;"/"&amp;I$324,$2:$2,0),FALSE),"")</f>
        <v>2029377</v>
      </c>
      <c r="J431" s="11">
        <f>IFERROR(VLOOKUP($B$429,$4:$126,MATCH($Q431&amp;"/"&amp;J$324,$2:$2,0),FALSE),"")</f>
        <v>2155815</v>
      </c>
      <c r="K431" s="11">
        <f>IFERROR(VLOOKUP($B$429,$4:$126,MATCH($Q431&amp;"/"&amp;K$324,$2:$2,0),FALSE),"")</f>
        <v>2341479</v>
      </c>
      <c r="L431" s="11">
        <f>IFERROR(VLOOKUP($B$429,$4:$126,MATCH($Q431&amp;"/"&amp;L$324,$2:$2,0),FALSE),"")</f>
        <v>2139805</v>
      </c>
      <c r="M431" s="11">
        <f>IFERROR(VLOOKUP($B$429,$4:$126,MATCH($Q431&amp;"/"&amp;M$324,$2:$2,0),FALSE),"")</f>
        <v>13805184</v>
      </c>
      <c r="N431" s="11">
        <f>IFERROR(VLOOKUP($B$429,$4:$126,MATCH($Q431&amp;"/"&amp;N$324,$2:$2,0),FALSE),"")</f>
        <v>15668143</v>
      </c>
      <c r="O431" s="11" t="str">
        <f>IFERROR(VLOOKUP($B$429,$4:$126,MATCH($Q431&amp;"/"&amp;O$324,$2:$2,0),FALSE),"")</f>
        <v/>
      </c>
      <c r="P431" s="9"/>
      <c r="Q431" s="12" t="s">
        <v>47</v>
      </c>
    </row>
    <row r="432" spans="1:17">
      <c r="B432" s="11" t="str">
        <f>IFERROR(VLOOKUP($B$429,$4:$126,MATCH($Q432&amp;"/"&amp;B$324,$2:$2,0),FALSE),"")</f>
        <v/>
      </c>
      <c r="C432" s="11" t="str">
        <f>IFERROR(VLOOKUP($B$429,$4:$126,MATCH($Q432&amp;"/"&amp;C$324,$2:$2,0),FALSE),"")</f>
        <v/>
      </c>
      <c r="D432" s="11" t="str">
        <f>IFERROR(VLOOKUP($B$429,$4:$126,MATCH($Q432&amp;"/"&amp;D$324,$2:$2,0),FALSE),"")</f>
        <v/>
      </c>
      <c r="E432" s="11" t="str">
        <f>IFERROR(VLOOKUP($B$429,$4:$126,MATCH($Q432&amp;"/"&amp;E$324,$2:$2,0),FALSE),"")</f>
        <v/>
      </c>
      <c r="F432" s="11" t="str">
        <f>IFERROR(VLOOKUP($B$429,$4:$126,MATCH($Q432&amp;"/"&amp;F$324,$2:$2,0),FALSE),"")</f>
        <v/>
      </c>
      <c r="G432" s="11">
        <f>IFERROR(VLOOKUP($B$429,$4:$126,MATCH($Q432&amp;"/"&amp;G$324,$2:$2,0),FALSE),"")</f>
        <v>1593132.58</v>
      </c>
      <c r="H432" s="11">
        <f>IFERROR(VLOOKUP($B$429,$4:$126,MATCH($Q432&amp;"/"&amp;H$324,$2:$2,0),FALSE),"")</f>
        <v>1760533</v>
      </c>
      <c r="I432" s="11">
        <f>IFERROR(VLOOKUP($B$429,$4:$126,MATCH($Q432&amp;"/"&amp;I$324,$2:$2,0),FALSE),"")</f>
        <v>2330258</v>
      </c>
      <c r="J432" s="11">
        <f>IFERROR(VLOOKUP($B$429,$4:$126,MATCH($Q432&amp;"/"&amp;J$324,$2:$2,0),FALSE),"")</f>
        <v>2387880</v>
      </c>
      <c r="K432" s="11">
        <f>IFERROR(VLOOKUP($B$429,$4:$126,MATCH($Q432&amp;"/"&amp;K$324,$2:$2,0),FALSE),"")</f>
        <v>2575964</v>
      </c>
      <c r="L432" s="11">
        <f>IFERROR(VLOOKUP($B$429,$4:$126,MATCH($Q432&amp;"/"&amp;L$324,$2:$2,0),FALSE),"")</f>
        <v>4345098</v>
      </c>
      <c r="M432" s="11">
        <f>IFERROR(VLOOKUP($B$429,$4:$126,MATCH($Q432&amp;"/"&amp;M$324,$2:$2,0),FALSE),"")</f>
        <v>13856536</v>
      </c>
      <c r="N432" s="11">
        <f>IFERROR(VLOOKUP($B$429,$4:$126,MATCH($Q432&amp;"/"&amp;N$324,$2:$2,0),FALSE),"")</f>
        <v>15457990.08</v>
      </c>
      <c r="O432" s="11" t="str">
        <f>IFERROR(VLOOKUP($B$429,$4:$126,MATCH($Q432&amp;"/"&amp;O$324,$2:$2,0),FALSE),"")</f>
        <v/>
      </c>
      <c r="P432" s="9"/>
      <c r="Q432" s="12" t="s">
        <v>48</v>
      </c>
    </row>
    <row r="433" spans="1:18">
      <c r="B433" s="11" t="str">
        <f>IFERROR(VLOOKUP($B$429,$4:$126,MATCH($Q433&amp;"/"&amp;B$324,$2:$2,0),FALSE),"")</f>
        <v/>
      </c>
      <c r="C433" s="11" t="str">
        <f>IFERROR(VLOOKUP($B$429,$4:$126,MATCH($Q433&amp;"/"&amp;C$324,$2:$2,0),FALSE),"")</f>
        <v/>
      </c>
      <c r="D433" s="11" t="str">
        <f>IFERROR(VLOOKUP($B$429,$4:$126,MATCH($Q433&amp;"/"&amp;D$324,$2:$2,0),FALSE),"")</f>
        <v/>
      </c>
      <c r="E433" s="11" t="str">
        <f>IFERROR(VLOOKUP($B$429,$4:$126,MATCH($Q433&amp;"/"&amp;E$324,$2:$2,0),FALSE),"")</f>
        <v/>
      </c>
      <c r="F433" s="11">
        <f>IFERROR(VLOOKUP($B$429,$4:$126,MATCH($Q433&amp;"/"&amp;F$324,$2:$2,0),FALSE),"")</f>
        <v>293143.84999999998</v>
      </c>
      <c r="G433" s="11">
        <f>IFERROR(VLOOKUP($B$429,$4:$126,MATCH($Q433&amp;"/"&amp;G$324,$2:$2,0),FALSE),"")</f>
        <v>1814602.07</v>
      </c>
      <c r="H433" s="11">
        <f>IFERROR(VLOOKUP($B$429,$4:$126,MATCH($Q433&amp;"/"&amp;H$324,$2:$2,0),FALSE),"")</f>
        <v>1953269.1</v>
      </c>
      <c r="I433" s="11">
        <f>IFERROR(VLOOKUP($B$429,$4:$126,MATCH($Q433&amp;"/"&amp;I$324,$2:$2,0),FALSE),"")</f>
        <v>1829051.83</v>
      </c>
      <c r="J433" s="11">
        <f>IFERROR(VLOOKUP($B$429,$4:$126,MATCH($Q433&amp;"/"&amp;J$324,$2:$2,0),FALSE),"")</f>
        <v>2242179.4500000002</v>
      </c>
      <c r="K433" s="11">
        <f>IFERROR(VLOOKUP($B$429,$4:$126,MATCH($Q433&amp;"/"&amp;K$324,$2:$2,0),FALSE),"")</f>
        <v>1856121.84</v>
      </c>
      <c r="L433" s="11">
        <f>IFERROR(VLOOKUP($B$429,$4:$126,MATCH($Q433&amp;"/"&amp;L$324,$2:$2,0),FALSE),"")</f>
        <v>4425796.4000000004</v>
      </c>
      <c r="M433" s="11">
        <f>IFERROR(VLOOKUP($B$429,$4:$126,MATCH($Q433&amp;"/"&amp;M$324,$2:$2,0),FALSE),"")</f>
        <v>13696273.109999999</v>
      </c>
      <c r="N433" s="11">
        <f>IFERROR(VLOOKUP($B$429,$4:$126,MATCH($Q433&amp;"/"&amp;N$324,$2:$2,0),FALSE),IFERROR(VLOOKUP($B$429,$4:$126,MATCH($Q432&amp;"/"&amp;N$324,$2:$2,0),FALSE),IFERROR(VLOOKUP($B$429,$4:$126,MATCH($Q431&amp;"/"&amp;N$324,$2:$2,0),FALSE),IFERROR(VLOOKUP($B$429,$4:$126,MATCH($Q430&amp;"/"&amp;N$324,$2:$2,0),FALSE),""))))</f>
        <v>12783895.17</v>
      </c>
      <c r="O433" s="11">
        <f>IFERROR(VLOOKUP($B$429,$4:$126,MATCH($Q433&amp;"/"&amp;O$324,$2:$2,0),FALSE),IFERROR(VLOOKUP($B$429,$4:$126,MATCH($Q432&amp;"/"&amp;O$324,$2:$2,0),FALSE),IFERROR(VLOOKUP($B$429,$4:$126,MATCH($Q431&amp;"/"&amp;O$324,$2:$2,0),FALSE),IFERROR(VLOOKUP($B$429,$4:$126,MATCH($Q430&amp;"/"&amp;O$324,$2:$2,0),FALSE),""))))</f>
        <v>14537780.859999999</v>
      </c>
      <c r="P433" s="9">
        <f>RATE(N$324-G$324,,-G433,N433)</f>
        <v>0.32167894415086934</v>
      </c>
      <c r="Q433" s="12" t="s">
        <v>49</v>
      </c>
    </row>
    <row r="434" spans="1:18">
      <c r="A434" s="168"/>
      <c r="B434" s="13" t="e">
        <f t="shared" ref="B434:M434" si="32">+B433/B$378</f>
        <v>#VALUE!</v>
      </c>
      <c r="C434" s="13" t="e">
        <f t="shared" si="32"/>
        <v>#VALUE!</v>
      </c>
      <c r="D434" s="13" t="e">
        <f t="shared" si="32"/>
        <v>#VALUE!</v>
      </c>
      <c r="E434" s="13" t="e">
        <f t="shared" si="32"/>
        <v>#VALUE!</v>
      </c>
      <c r="F434" s="13">
        <f t="shared" si="32"/>
        <v>0.22311100039005477</v>
      </c>
      <c r="G434" s="13">
        <f t="shared" si="32"/>
        <v>0.70524703349829421</v>
      </c>
      <c r="H434" s="13">
        <f t="shared" si="32"/>
        <v>0.71265059907543526</v>
      </c>
      <c r="I434" s="13">
        <f t="shared" si="32"/>
        <v>0.55654288218635983</v>
      </c>
      <c r="J434" s="13">
        <f t="shared" si="32"/>
        <v>0.72343549365158411</v>
      </c>
      <c r="K434" s="13">
        <f t="shared" si="32"/>
        <v>0.23245154649236152</v>
      </c>
      <c r="L434" s="13">
        <f t="shared" si="32"/>
        <v>0.46022874216913784</v>
      </c>
      <c r="M434" s="13">
        <f t="shared" si="32"/>
        <v>0.60369552915285785</v>
      </c>
      <c r="N434" s="13">
        <f>+N433/N$378</f>
        <v>0.74860547780153985</v>
      </c>
      <c r="O434" s="13">
        <f>+O433/O$378</f>
        <v>0.74860606103723548</v>
      </c>
      <c r="P434" s="9">
        <f>RATE(N$324-G$324,,-G434,N434)</f>
        <v>8.559851985355851E-3</v>
      </c>
      <c r="Q434" s="14" t="s">
        <v>50</v>
      </c>
    </row>
    <row r="435" spans="1:18">
      <c r="B435" s="258" t="s">
        <v>53</v>
      </c>
      <c r="C435" s="259"/>
      <c r="D435" s="259"/>
      <c r="E435" s="259"/>
      <c r="F435" s="259"/>
      <c r="G435" s="259"/>
      <c r="H435" s="259"/>
      <c r="I435" s="259"/>
      <c r="J435" s="259"/>
      <c r="K435" s="259"/>
      <c r="L435" s="259"/>
      <c r="M435" s="259"/>
      <c r="N435" s="260"/>
      <c r="O435" s="304"/>
      <c r="P435" s="9"/>
      <c r="Q435" s="20"/>
    </row>
    <row r="436" spans="1:18">
      <c r="B436" s="258" t="s">
        <v>1034</v>
      </c>
      <c r="C436" s="259"/>
      <c r="D436" s="259"/>
      <c r="E436" s="259"/>
      <c r="F436" s="259"/>
      <c r="G436" s="259"/>
      <c r="H436" s="259"/>
      <c r="I436" s="259"/>
      <c r="J436" s="259"/>
      <c r="K436" s="259"/>
      <c r="L436" s="259"/>
      <c r="M436" s="259"/>
      <c r="N436" s="260"/>
      <c r="O436" s="304"/>
      <c r="P436" s="9"/>
      <c r="Q436" s="12"/>
    </row>
    <row r="437" spans="1:18">
      <c r="B437" s="21" t="str">
        <f>IFERROR(VLOOKUP($B$436,$130:$203,MATCH($Q437&amp;"/"&amp;B$324,$128:$128,0),FALSE),"")</f>
        <v/>
      </c>
      <c r="C437" s="21" t="str">
        <f>IFERROR(VLOOKUP($B$436,$130:$203,MATCH($Q437&amp;"/"&amp;C$324,$128:$128,0),FALSE),"")</f>
        <v/>
      </c>
      <c r="D437" s="21" t="str">
        <f>IFERROR(VLOOKUP($B$436,$130:$203,MATCH($Q437&amp;"/"&amp;D$324,$128:$128,0),FALSE),"")</f>
        <v/>
      </c>
      <c r="E437" s="21" t="str">
        <f>IFERROR(VLOOKUP($B$436,$130:$203,MATCH($Q437&amp;"/"&amp;E$324,$128:$128,0),FALSE),"")</f>
        <v/>
      </c>
      <c r="F437" s="21" t="str">
        <f>IFERROR(VLOOKUP($B$436,$130:$203,MATCH($Q437&amp;"/"&amp;F$324,$128:$128,0),FALSE),"")</f>
        <v/>
      </c>
      <c r="G437" s="21">
        <f>IFERROR(VLOOKUP($B$436,$130:$203,MATCH($Q437&amp;"/"&amp;G$324,$128:$128,0),FALSE),"")</f>
        <v>650303</v>
      </c>
      <c r="H437" s="21">
        <f>IFERROR(VLOOKUP($B$436,$130:$203,MATCH($Q437&amp;"/"&amp;H$324,$128:$128,0),FALSE),"")</f>
        <v>849208</v>
      </c>
      <c r="I437" s="21">
        <f>IFERROR(VLOOKUP($B$436,$130:$203,MATCH($Q437&amp;"/"&amp;I$324,$128:$128,0),FALSE),"")</f>
        <v>762186</v>
      </c>
      <c r="J437" s="21">
        <f>IFERROR(VLOOKUP($B$436,$130:$203,MATCH($Q437&amp;"/"&amp;J$324,$128:$128,0),FALSE),"")</f>
        <v>549079</v>
      </c>
      <c r="K437" s="21">
        <f>IFERROR(VLOOKUP($B$436,$130:$203,MATCH($Q437&amp;"/"&amp;K$324,$128:$128,0),FALSE),"")</f>
        <v>550574</v>
      </c>
      <c r="L437" s="21">
        <f>IFERROR(VLOOKUP($B$436,$130:$203,MATCH($Q437&amp;"/"&amp;L$324,$128:$128,0),FALSE),"")</f>
        <v>851595</v>
      </c>
      <c r="M437" s="21">
        <f>IFERROR(VLOOKUP($B$436,$130:$203,MATCH($Q437&amp;"/"&amp;M$324,$128:$128,0),FALSE),"")</f>
        <v>1076881</v>
      </c>
      <c r="N437" s="21">
        <f>IFERROR(VLOOKUP($B$436,$130:$203,MATCH($Q437&amp;"/"&amp;N$324,$128:$128,0),FALSE),"")</f>
        <v>1391849.98</v>
      </c>
      <c r="O437" s="21">
        <f>IFERROR(VLOOKUP($B$436,$130:$203,MATCH($Q437&amp;"/"&amp;O$324,$128:$128,0),FALSE),"")</f>
        <v>445360.54</v>
      </c>
      <c r="P437" s="22"/>
      <c r="Q437" s="12" t="s">
        <v>46</v>
      </c>
      <c r="R437" s="171"/>
    </row>
    <row r="438" spans="1:18">
      <c r="B438" s="10" t="str">
        <f>IFERROR(VLOOKUP($B$436,$130:$203,MATCH($Q438&amp;"/"&amp;B$324,$128:$128,0),FALSE),"")</f>
        <v/>
      </c>
      <c r="C438" s="10" t="str">
        <f>IFERROR(VLOOKUP($B$436,$130:$203,MATCH($Q438&amp;"/"&amp;C$324,$128:$128,0),FALSE),"")</f>
        <v/>
      </c>
      <c r="D438" s="10" t="str">
        <f>IFERROR(VLOOKUP($B$436,$130:$203,MATCH($Q438&amp;"/"&amp;D$324,$128:$128,0),FALSE),"")</f>
        <v/>
      </c>
      <c r="E438" s="10" t="str">
        <f>IFERROR(VLOOKUP($B$436,$130:$203,MATCH($Q438&amp;"/"&amp;E$324,$128:$128,0),FALSE),"")</f>
        <v/>
      </c>
      <c r="F438" s="10" t="str">
        <f>IFERROR(VLOOKUP($B$436,$130:$203,MATCH($Q438&amp;"/"&amp;F$324,$128:$128,0),FALSE),"")</f>
        <v/>
      </c>
      <c r="G438" s="10">
        <f>IFERROR(VLOOKUP($B$436,$130:$203,MATCH($Q438&amp;"/"&amp;G$324,$128:$128,0),FALSE),"")</f>
        <v>734869</v>
      </c>
      <c r="H438" s="10">
        <f>IFERROR(VLOOKUP($B$436,$130:$203,MATCH($Q438&amp;"/"&amp;H$324,$128:$128,0),FALSE),"")</f>
        <v>852889</v>
      </c>
      <c r="I438" s="10">
        <f>IFERROR(VLOOKUP($B$436,$130:$203,MATCH($Q438&amp;"/"&amp;I$324,$128:$128,0),FALSE),"")</f>
        <v>795231</v>
      </c>
      <c r="J438" s="10">
        <f>IFERROR(VLOOKUP($B$436,$130:$203,MATCH($Q438&amp;"/"&amp;J$324,$128:$128,0),FALSE),"")</f>
        <v>536965</v>
      </c>
      <c r="K438" s="10">
        <f>IFERROR(VLOOKUP($B$436,$130:$203,MATCH($Q438&amp;"/"&amp;K$324,$128:$128,0),FALSE),"")</f>
        <v>711860</v>
      </c>
      <c r="L438" s="10">
        <f>IFERROR(VLOOKUP($B$436,$130:$203,MATCH($Q438&amp;"/"&amp;L$324,$128:$128,0),FALSE),"")</f>
        <v>978176</v>
      </c>
      <c r="M438" s="10">
        <f>IFERROR(VLOOKUP($B$436,$130:$203,MATCH($Q438&amp;"/"&amp;M$324,$128:$128,0),FALSE),"")</f>
        <v>1207867</v>
      </c>
      <c r="N438" s="10">
        <f>IFERROR(VLOOKUP($B$436,$130:$203,MATCH($Q438&amp;"/"&amp;N$324,$128:$128,0),FALSE),"")</f>
        <v>1667871</v>
      </c>
      <c r="O438" s="10" t="str">
        <f>IFERROR(VLOOKUP($B$436,$130:$203,MATCH($Q438&amp;"/"&amp;O$324,$128:$128,0),FALSE),"")</f>
        <v/>
      </c>
      <c r="P438" s="22"/>
      <c r="Q438" s="12" t="s">
        <v>47</v>
      </c>
    </row>
    <row r="439" spans="1:18">
      <c r="B439" s="10" t="str">
        <f>IFERROR(VLOOKUP($B$436,$130:$203,MATCH($Q439&amp;"/"&amp;B$324,$128:$128,0),FALSE),"")</f>
        <v/>
      </c>
      <c r="C439" s="10" t="str">
        <f>IFERROR(VLOOKUP($B$436,$130:$203,MATCH($Q439&amp;"/"&amp;C$324,$128:$128,0),FALSE),"")</f>
        <v/>
      </c>
      <c r="D439" s="10" t="str">
        <f>IFERROR(VLOOKUP($B$436,$130:$203,MATCH($Q439&amp;"/"&amp;D$324,$128:$128,0),FALSE),"")</f>
        <v/>
      </c>
      <c r="E439" s="10" t="str">
        <f>IFERROR(VLOOKUP($B$436,$130:$203,MATCH($Q439&amp;"/"&amp;E$324,$128:$128,0),FALSE),"")</f>
        <v/>
      </c>
      <c r="F439" s="10" t="str">
        <f>IFERROR(VLOOKUP($B$436,$130:$203,MATCH($Q439&amp;"/"&amp;F$324,$128:$128,0),FALSE),"")</f>
        <v/>
      </c>
      <c r="G439" s="10">
        <f>IFERROR(VLOOKUP($B$436,$130:$203,MATCH($Q439&amp;"/"&amp;G$324,$128:$128,0),FALSE),"")</f>
        <v>761225.42</v>
      </c>
      <c r="H439" s="10">
        <f>IFERROR(VLOOKUP($B$436,$130:$203,MATCH($Q439&amp;"/"&amp;H$324,$128:$128,0),FALSE),"")</f>
        <v>805547</v>
      </c>
      <c r="I439" s="10">
        <f>IFERROR(VLOOKUP($B$436,$130:$203,MATCH($Q439&amp;"/"&amp;I$324,$128:$128,0),FALSE),"")</f>
        <v>789372</v>
      </c>
      <c r="J439" s="10">
        <f>IFERROR(VLOOKUP($B$436,$130:$203,MATCH($Q439&amp;"/"&amp;J$324,$128:$128,0),FALSE),"")</f>
        <v>519723</v>
      </c>
      <c r="K439" s="10">
        <f>IFERROR(VLOOKUP($B$436,$130:$203,MATCH($Q439&amp;"/"&amp;K$324,$128:$128,0),FALSE),"")</f>
        <v>672471</v>
      </c>
      <c r="L439" s="10">
        <f>IFERROR(VLOOKUP($B$436,$130:$203,MATCH($Q439&amp;"/"&amp;L$324,$128:$128,0),FALSE),"")</f>
        <v>978295</v>
      </c>
      <c r="M439" s="10">
        <f>IFERROR(VLOOKUP($B$436,$130:$203,MATCH($Q439&amp;"/"&amp;M$324,$128:$128,0),FALSE),"")</f>
        <v>1469059</v>
      </c>
      <c r="N439" s="10">
        <f>IFERROR(VLOOKUP($B$436,$130:$203,MATCH($Q439&amp;"/"&amp;N$324,$128:$128,0),FALSE),"")</f>
        <v>1866831.62</v>
      </c>
      <c r="O439" s="10" t="str">
        <f>IFERROR(VLOOKUP($B$436,$130:$203,MATCH($Q439&amp;"/"&amp;O$324,$128:$128,0),FALSE),"")</f>
        <v/>
      </c>
      <c r="P439" s="22"/>
      <c r="Q439" s="12" t="s">
        <v>48</v>
      </c>
    </row>
    <row r="440" spans="1:18">
      <c r="B440" s="23" t="str">
        <f>IFERROR(VLOOKUP($B$436,$130:$203,MATCH($Q440&amp;"/"&amp;B$324,$128:$128,0),FALSE),"")</f>
        <v/>
      </c>
      <c r="C440" s="23" t="str">
        <f>IFERROR(VLOOKUP($B$436,$130:$203,MATCH($Q440&amp;"/"&amp;C$324,$128:$128,0),FALSE),"")</f>
        <v/>
      </c>
      <c r="D440" s="23" t="str">
        <f>IFERROR(VLOOKUP($B$436,$130:$203,MATCH($Q440&amp;"/"&amp;D$324,$128:$128,0),FALSE),"")</f>
        <v/>
      </c>
      <c r="E440" s="23" t="str">
        <f>IFERROR(VLOOKUP($B$436,$130:$203,MATCH($Q440&amp;"/"&amp;E$324,$128:$128,0),FALSE),"")</f>
        <v/>
      </c>
      <c r="F440" s="23">
        <f>IFERROR(VLOOKUP($B$436,$130:$203,MATCH($Q440&amp;"/"&amp;F$324,$128:$128,0),FALSE),"")</f>
        <v>494334.19</v>
      </c>
      <c r="G440" s="23">
        <f>IFERROR(VLOOKUP($B$436,$130:$203,MATCH($Q440&amp;"/"&amp;G$324,$128:$128,0),FALSE),"")</f>
        <v>691413.49</v>
      </c>
      <c r="H440" s="23">
        <f>IFERROR(VLOOKUP($B$436,$130:$203,MATCH($Q440&amp;"/"&amp;H$324,$128:$128,0),FALSE),"")</f>
        <v>641394.72</v>
      </c>
      <c r="I440" s="23">
        <f>IFERROR(VLOOKUP($B$436,$130:$203,MATCH($Q440&amp;"/"&amp;I$324,$128:$128,0),FALSE),"")</f>
        <v>615903.81999999995</v>
      </c>
      <c r="J440" s="23">
        <f>IFERROR(VLOOKUP($B$436,$130:$203,MATCH($Q440&amp;"/"&amp;J$324,$128:$128,0),FALSE),"")</f>
        <v>499960.31</v>
      </c>
      <c r="K440" s="23">
        <f>IFERROR(VLOOKUP($B$436,$130:$203,MATCH($Q440&amp;"/"&amp;K$324,$128:$128,0),FALSE),"")</f>
        <v>1116523.19</v>
      </c>
      <c r="L440" s="23">
        <f>IFERROR(VLOOKUP($B$436,$130:$203,MATCH($Q440&amp;"/"&amp;L$324,$128:$128,0),FALSE),"")</f>
        <v>1128317.01</v>
      </c>
      <c r="M440" s="23">
        <f>IFERROR(VLOOKUP($B$436,$130:$203,MATCH($Q440&amp;"/"&amp;M$324,$128:$128,0),FALSE),"")</f>
        <v>1403854.13</v>
      </c>
      <c r="N440" s="23">
        <f>IFERROR(VLOOKUP($B$436,$130:$203,MATCH($Q440&amp;"/"&amp;N$324,$128:$128,0),FALSE),"")</f>
        <v>-926676.94</v>
      </c>
      <c r="O440" s="23" t="str">
        <f>IFERROR(VLOOKUP($B$436,$130:$203,MATCH($Q440&amp;"/"&amp;O$324,$128:$128,0),FALSE),"")</f>
        <v/>
      </c>
      <c r="P440" s="22"/>
      <c r="Q440" s="12" t="s">
        <v>54</v>
      </c>
    </row>
    <row r="441" spans="1:18">
      <c r="B441" s="21">
        <f>SUM(B437:B440)</f>
        <v>0</v>
      </c>
      <c r="C441" s="21">
        <f t="shared" ref="C441:M441" si="33">SUM(C437:C440)</f>
        <v>0</v>
      </c>
      <c r="D441" s="21">
        <f t="shared" si="33"/>
        <v>0</v>
      </c>
      <c r="E441" s="21">
        <f t="shared" si="33"/>
        <v>0</v>
      </c>
      <c r="F441" s="21">
        <f t="shared" si="33"/>
        <v>494334.19</v>
      </c>
      <c r="G441" s="21">
        <f t="shared" si="33"/>
        <v>2837810.91</v>
      </c>
      <c r="H441" s="21">
        <f t="shared" si="33"/>
        <v>3149038.7199999997</v>
      </c>
      <c r="I441" s="21">
        <f t="shared" si="33"/>
        <v>2962692.82</v>
      </c>
      <c r="J441" s="21">
        <f t="shared" si="33"/>
        <v>2105727.31</v>
      </c>
      <c r="K441" s="21">
        <f t="shared" si="33"/>
        <v>3051428.19</v>
      </c>
      <c r="L441" s="21">
        <f t="shared" si="33"/>
        <v>3936383.01</v>
      </c>
      <c r="M441" s="21">
        <f t="shared" si="33"/>
        <v>5157661.13</v>
      </c>
      <c r="N441" s="21">
        <f>IF(N438="",N437*4,IF(N439="",(N438+N437)*2,IF(N440="",((N439+N438+N437)/3)*4,SUM(N437:N440))))</f>
        <v>3999875.6599999997</v>
      </c>
      <c r="O441" s="21">
        <f>IF(O438="",O437*4,IF(O439="",(O438+O437)*2,IF(O440="",((O439+O438+O437)/3)*4,SUM(O437:O440))))</f>
        <v>1781442.16</v>
      </c>
      <c r="P441" s="9">
        <f>RATE(N$324-G$324,,-G441,N441)</f>
        <v>5.0254907612783235E-2</v>
      </c>
      <c r="Q441" s="12" t="s">
        <v>49</v>
      </c>
    </row>
    <row r="442" spans="1:18" s="170" customFormat="1">
      <c r="A442" s="169"/>
      <c r="B442" s="24"/>
      <c r="C442" s="25" t="e">
        <f t="shared" ref="C442:M442" si="34">C441/B441-1</f>
        <v>#DIV/0!</v>
      </c>
      <c r="D442" s="25" t="e">
        <f t="shared" si="34"/>
        <v>#DIV/0!</v>
      </c>
      <c r="E442" s="25" t="e">
        <f t="shared" si="34"/>
        <v>#DIV/0!</v>
      </c>
      <c r="F442" s="25" t="e">
        <f t="shared" si="34"/>
        <v>#DIV/0!</v>
      </c>
      <c r="G442" s="25">
        <f t="shared" si="34"/>
        <v>4.7406729443496518</v>
      </c>
      <c r="H442" s="25">
        <f t="shared" si="34"/>
        <v>0.10967179275521199</v>
      </c>
      <c r="I442" s="25">
        <f t="shared" si="34"/>
        <v>-5.9175487051489783E-2</v>
      </c>
      <c r="J442" s="25">
        <f t="shared" si="34"/>
        <v>-0.28925223169103298</v>
      </c>
      <c r="K442" s="25">
        <f t="shared" si="34"/>
        <v>0.44910890194989195</v>
      </c>
      <c r="L442" s="25">
        <f t="shared" si="34"/>
        <v>0.29001331995953006</v>
      </c>
      <c r="M442" s="25">
        <f t="shared" si="34"/>
        <v>0.31025388456800607</v>
      </c>
      <c r="N442" s="13">
        <f>N441/M441-1</f>
        <v>-0.22447877842645325</v>
      </c>
      <c r="O442" s="13">
        <f>O441/N441-1</f>
        <v>-0.55462561553725898</v>
      </c>
      <c r="P442" s="22"/>
      <c r="Q442" s="18" t="s">
        <v>55</v>
      </c>
    </row>
    <row r="443" spans="1:18">
      <c r="B443" s="258" t="s">
        <v>1207</v>
      </c>
      <c r="C443" s="259"/>
      <c r="D443" s="259"/>
      <c r="E443" s="259"/>
      <c r="F443" s="259"/>
      <c r="G443" s="259"/>
      <c r="H443" s="259"/>
      <c r="I443" s="259"/>
      <c r="J443" s="259"/>
      <c r="K443" s="259"/>
      <c r="L443" s="259"/>
      <c r="M443" s="259"/>
      <c r="N443" s="260"/>
      <c r="O443" s="304"/>
      <c r="P443" s="9"/>
      <c r="Q443" s="12"/>
    </row>
    <row r="444" spans="1:18">
      <c r="B444" s="21" t="str">
        <f>IFERROR(VLOOKUP($B$443,$130:$203,MATCH($Q444&amp;"/"&amp;B$324,$128:$128,0),FALSE),"")</f>
        <v/>
      </c>
      <c r="C444" s="21" t="str">
        <f>IFERROR(VLOOKUP($B$443,$130:$203,MATCH($Q444&amp;"/"&amp;C$324,$128:$128,0),FALSE),"")</f>
        <v/>
      </c>
      <c r="D444" s="21" t="str">
        <f>IFERROR(VLOOKUP($B$443,$130:$203,MATCH($Q444&amp;"/"&amp;D$324,$128:$128,0),FALSE),"")</f>
        <v/>
      </c>
      <c r="E444" s="21" t="str">
        <f>IFERROR(VLOOKUP($B$443,$130:$203,MATCH($Q444&amp;"/"&amp;E$324,$128:$128,0),FALSE),"")</f>
        <v/>
      </c>
      <c r="F444" s="21" t="str">
        <f>IFERROR(VLOOKUP($B$443,$130:$203,MATCH($Q444&amp;"/"&amp;F$324,$128:$128,0),FALSE),"")</f>
        <v/>
      </c>
      <c r="G444" s="21">
        <f>IFERROR(VLOOKUP($B$443,$130:$203,MATCH($Q444&amp;"/"&amp;G$324,$128:$128,0),FALSE),"")</f>
        <v>3357</v>
      </c>
      <c r="H444" s="21">
        <f>IFERROR(VLOOKUP($B$443,$130:$203,MATCH($Q444&amp;"/"&amp;H$324,$128:$128,0),FALSE),"")</f>
        <v>12214</v>
      </c>
      <c r="I444" s="21">
        <f>IFERROR(VLOOKUP($B$443,$130:$203,MATCH($Q444&amp;"/"&amp;I$324,$128:$128,0),FALSE),"")</f>
        <v>16158</v>
      </c>
      <c r="J444" s="21">
        <f>IFERROR(VLOOKUP($B$443,$130:$203,MATCH($Q444&amp;"/"&amp;J$324,$128:$128,0),FALSE),"")</f>
        <v>69711</v>
      </c>
      <c r="K444" s="21">
        <f>IFERROR(VLOOKUP($B$443,$130:$203,MATCH($Q444&amp;"/"&amp;K$324,$128:$128,0),FALSE),"")</f>
        <v>6574</v>
      </c>
      <c r="L444" s="21">
        <f>IFERROR(VLOOKUP($B$443,$130:$203,MATCH($Q444&amp;"/"&amp;L$324,$128:$128,0),FALSE),"")</f>
        <v>21064</v>
      </c>
      <c r="M444" s="21">
        <f>IFERROR(VLOOKUP($B$443,$130:$203,MATCH($Q444&amp;"/"&amp;M$324,$128:$128,0),FALSE),"")</f>
        <v>51067</v>
      </c>
      <c r="N444" s="21">
        <f>IFERROR(VLOOKUP($B$443,$130:$203,MATCH($Q444&amp;"/"&amp;N$324,$128:$128,0),FALSE),"")</f>
        <v>83888.13</v>
      </c>
      <c r="O444" s="21">
        <f>IFERROR(VLOOKUP($B$443,$130:$203,MATCH($Q444&amp;"/"&amp;O$324,$128:$128,0),FALSE),"")</f>
        <v>21190.44</v>
      </c>
      <c r="P444" s="9"/>
      <c r="Q444" s="12" t="s">
        <v>46</v>
      </c>
    </row>
    <row r="445" spans="1:18">
      <c r="B445" s="10" t="str">
        <f>IFERROR(VLOOKUP($B$443,$130:$203,MATCH($Q445&amp;"/"&amp;B$324,$128:$128,0),FALSE),"")</f>
        <v/>
      </c>
      <c r="C445" s="10" t="str">
        <f>IFERROR(VLOOKUP($B$443,$130:$203,MATCH($Q445&amp;"/"&amp;C$324,$128:$128,0),FALSE),"")</f>
        <v/>
      </c>
      <c r="D445" s="10" t="str">
        <f>IFERROR(VLOOKUP($B$443,$130:$203,MATCH($Q445&amp;"/"&amp;D$324,$128:$128,0),FALSE),"")</f>
        <v/>
      </c>
      <c r="E445" s="10" t="str">
        <f>IFERROR(VLOOKUP($B$443,$130:$203,MATCH($Q445&amp;"/"&amp;E$324,$128:$128,0),FALSE),"")</f>
        <v/>
      </c>
      <c r="F445" s="10" t="str">
        <f>IFERROR(VLOOKUP($B$443,$130:$203,MATCH($Q445&amp;"/"&amp;F$324,$128:$128,0),FALSE),"")</f>
        <v/>
      </c>
      <c r="G445" s="10">
        <f>IFERROR(VLOOKUP($B$443,$130:$203,MATCH($Q445&amp;"/"&amp;G$324,$128:$128,0),FALSE),"")</f>
        <v>3084</v>
      </c>
      <c r="H445" s="10">
        <f>IFERROR(VLOOKUP($B$443,$130:$203,MATCH($Q445&amp;"/"&amp;H$324,$128:$128,0),FALSE),"")</f>
        <v>7429</v>
      </c>
      <c r="I445" s="10">
        <f>IFERROR(VLOOKUP($B$443,$130:$203,MATCH($Q445&amp;"/"&amp;I$324,$128:$128,0),FALSE),"")</f>
        <v>8758</v>
      </c>
      <c r="J445" s="10">
        <f>IFERROR(VLOOKUP($B$443,$130:$203,MATCH($Q445&amp;"/"&amp;J$324,$128:$128,0),FALSE),"")</f>
        <v>7990</v>
      </c>
      <c r="K445" s="10">
        <f>IFERROR(VLOOKUP($B$443,$130:$203,MATCH($Q445&amp;"/"&amp;K$324,$128:$128,0),FALSE),"")</f>
        <v>10424</v>
      </c>
      <c r="L445" s="10">
        <f>IFERROR(VLOOKUP($B$443,$130:$203,MATCH($Q445&amp;"/"&amp;L$324,$128:$128,0),FALSE),"")</f>
        <v>17019</v>
      </c>
      <c r="M445" s="10">
        <f>IFERROR(VLOOKUP($B$443,$130:$203,MATCH($Q445&amp;"/"&amp;M$324,$128:$128,0),FALSE),"")</f>
        <v>45348</v>
      </c>
      <c r="N445" s="10">
        <f>IFERROR(VLOOKUP($B$443,$130:$203,MATCH($Q445&amp;"/"&amp;N$324,$128:$128,0),FALSE),"")</f>
        <v>122919</v>
      </c>
      <c r="O445" s="10" t="str">
        <f>IFERROR(VLOOKUP($B$443,$130:$203,MATCH($Q445&amp;"/"&amp;O$324,$128:$128,0),FALSE),"")</f>
        <v/>
      </c>
      <c r="P445" s="9"/>
      <c r="Q445" s="12" t="s">
        <v>47</v>
      </c>
    </row>
    <row r="446" spans="1:18">
      <c r="B446" s="10" t="str">
        <f>IFERROR(VLOOKUP($B$443,$130:$203,MATCH($Q446&amp;"/"&amp;B$324,$128:$128,0),FALSE),"")</f>
        <v/>
      </c>
      <c r="C446" s="10" t="str">
        <f>IFERROR(VLOOKUP($B$443,$130:$203,MATCH($Q446&amp;"/"&amp;C$324,$128:$128,0),FALSE),"")</f>
        <v/>
      </c>
      <c r="D446" s="10" t="str">
        <f>IFERROR(VLOOKUP($B$443,$130:$203,MATCH($Q446&amp;"/"&amp;D$324,$128:$128,0),FALSE),"")</f>
        <v/>
      </c>
      <c r="E446" s="10" t="str">
        <f>IFERROR(VLOOKUP($B$443,$130:$203,MATCH($Q446&amp;"/"&amp;E$324,$128:$128,0),FALSE),"")</f>
        <v/>
      </c>
      <c r="F446" s="10" t="str">
        <f>IFERROR(VLOOKUP($B$443,$130:$203,MATCH($Q446&amp;"/"&amp;F$324,$128:$128,0),FALSE),"")</f>
        <v/>
      </c>
      <c r="G446" s="10">
        <f>IFERROR(VLOOKUP($B$443,$130:$203,MATCH($Q446&amp;"/"&amp;G$324,$128:$128,0),FALSE),"")</f>
        <v>13949.75</v>
      </c>
      <c r="H446" s="10">
        <f>IFERROR(VLOOKUP($B$443,$130:$203,MATCH($Q446&amp;"/"&amp;H$324,$128:$128,0),FALSE),"")</f>
        <v>11182</v>
      </c>
      <c r="I446" s="10">
        <f>IFERROR(VLOOKUP($B$443,$130:$203,MATCH($Q446&amp;"/"&amp;I$324,$128:$128,0),FALSE),"")</f>
        <v>14544</v>
      </c>
      <c r="J446" s="10">
        <f>IFERROR(VLOOKUP($B$443,$130:$203,MATCH($Q446&amp;"/"&amp;J$324,$128:$128,0),FALSE),"")</f>
        <v>11601</v>
      </c>
      <c r="K446" s="10">
        <f>IFERROR(VLOOKUP($B$443,$130:$203,MATCH($Q446&amp;"/"&amp;K$324,$128:$128,0),FALSE),"")</f>
        <v>11467</v>
      </c>
      <c r="L446" s="10">
        <f>IFERROR(VLOOKUP($B$443,$130:$203,MATCH($Q446&amp;"/"&amp;L$324,$128:$128,0),FALSE),"")</f>
        <v>20165</v>
      </c>
      <c r="M446" s="10">
        <f>IFERROR(VLOOKUP($B$443,$130:$203,MATCH($Q446&amp;"/"&amp;M$324,$128:$128,0),FALSE),"")</f>
        <v>50974</v>
      </c>
      <c r="N446" s="10">
        <f>IFERROR(VLOOKUP($B$443,$130:$203,MATCH($Q446&amp;"/"&amp;N$324,$128:$128,0),FALSE),"")</f>
        <v>60333.89</v>
      </c>
      <c r="O446" s="10" t="str">
        <f>IFERROR(VLOOKUP($B$443,$130:$203,MATCH($Q446&amp;"/"&amp;O$324,$128:$128,0),FALSE),"")</f>
        <v/>
      </c>
      <c r="P446" s="9"/>
      <c r="Q446" s="12" t="s">
        <v>48</v>
      </c>
    </row>
    <row r="447" spans="1:18">
      <c r="B447" s="23" t="str">
        <f>IFERROR(VLOOKUP($B$443,$130:$203,MATCH($Q447&amp;"/"&amp;B$324,$128:$128,0),FALSE),"")</f>
        <v/>
      </c>
      <c r="C447" s="23" t="str">
        <f>IFERROR(VLOOKUP($B$443,$130:$203,MATCH($Q447&amp;"/"&amp;C$324,$128:$128,0),FALSE),"")</f>
        <v/>
      </c>
      <c r="D447" s="23" t="str">
        <f>IFERROR(VLOOKUP($B$443,$130:$203,MATCH($Q447&amp;"/"&amp;D$324,$128:$128,0),FALSE),"")</f>
        <v/>
      </c>
      <c r="E447" s="23" t="str">
        <f>IFERROR(VLOOKUP($B$443,$130:$203,MATCH($Q447&amp;"/"&amp;E$324,$128:$128,0),FALSE),"")</f>
        <v/>
      </c>
      <c r="F447" s="23">
        <f>IFERROR(VLOOKUP($B$443,$130:$203,MATCH($Q447&amp;"/"&amp;F$324,$128:$128,0),FALSE),"")</f>
        <v>6869.59</v>
      </c>
      <c r="G447" s="23">
        <f>IFERROR(VLOOKUP($B$443,$130:$203,MATCH($Q447&amp;"/"&amp;G$324,$128:$128,0),FALSE),"")</f>
        <v>13703.86</v>
      </c>
      <c r="H447" s="23">
        <f>IFERROR(VLOOKUP($B$443,$130:$203,MATCH($Q447&amp;"/"&amp;H$324,$128:$128,0),FALSE),"")</f>
        <v>15816.11</v>
      </c>
      <c r="I447" s="23">
        <f>IFERROR(VLOOKUP($B$443,$130:$203,MATCH($Q447&amp;"/"&amp;I$324,$128:$128,0),FALSE),"")</f>
        <v>8725.64</v>
      </c>
      <c r="J447" s="23">
        <f>IFERROR(VLOOKUP($B$443,$130:$203,MATCH($Q447&amp;"/"&amp;J$324,$128:$128,0),FALSE),"")</f>
        <v>105450.53</v>
      </c>
      <c r="K447" s="23">
        <f>IFERROR(VLOOKUP($B$443,$130:$203,MATCH($Q447&amp;"/"&amp;K$324,$128:$128,0),FALSE),"")</f>
        <v>70950.23</v>
      </c>
      <c r="L447" s="23">
        <f>IFERROR(VLOOKUP($B$443,$130:$203,MATCH($Q447&amp;"/"&amp;L$324,$128:$128,0),FALSE),"")</f>
        <v>21571.3</v>
      </c>
      <c r="M447" s="23">
        <f>IFERROR(VLOOKUP($B$443,$130:$203,MATCH($Q447&amp;"/"&amp;M$324,$128:$128,0),FALSE),"")</f>
        <v>57342.19</v>
      </c>
      <c r="N447" s="23">
        <f>IFERROR(VLOOKUP($B$443,$130:$203,MATCH($Q447&amp;"/"&amp;N$324,$128:$128,0),FALSE),"")</f>
        <v>-3711.6899999999987</v>
      </c>
      <c r="O447" s="23" t="str">
        <f>IFERROR(VLOOKUP($B$443,$130:$203,MATCH($Q447&amp;"/"&amp;O$324,$128:$128,0),FALSE),"")</f>
        <v/>
      </c>
      <c r="P447" s="9"/>
      <c r="Q447" s="12" t="s">
        <v>54</v>
      </c>
    </row>
    <row r="448" spans="1:18">
      <c r="B448" s="23">
        <f>SUM(B444:B447)</f>
        <v>0</v>
      </c>
      <c r="C448" s="26">
        <f t="shared" ref="C448:M448" si="35">SUM(C444:C447)</f>
        <v>0</v>
      </c>
      <c r="D448" s="26">
        <f t="shared" si="35"/>
        <v>0</v>
      </c>
      <c r="E448" s="26">
        <f t="shared" si="35"/>
        <v>0</v>
      </c>
      <c r="F448" s="26">
        <f t="shared" si="35"/>
        <v>6869.59</v>
      </c>
      <c r="G448" s="26">
        <f t="shared" si="35"/>
        <v>34094.61</v>
      </c>
      <c r="H448" s="26">
        <f t="shared" si="35"/>
        <v>46641.11</v>
      </c>
      <c r="I448" s="26">
        <f t="shared" si="35"/>
        <v>48185.64</v>
      </c>
      <c r="J448" s="26">
        <f t="shared" si="35"/>
        <v>194752.53</v>
      </c>
      <c r="K448" s="26">
        <f t="shared" si="35"/>
        <v>99415.23</v>
      </c>
      <c r="L448" s="26">
        <f t="shared" si="35"/>
        <v>79819.3</v>
      </c>
      <c r="M448" s="26">
        <f t="shared" si="35"/>
        <v>204731.19</v>
      </c>
      <c r="N448" s="26">
        <f>IF(N445="",N444*4,IF(N446="",(N445+N444)*2,IF(N447="",((N446+N445+N444)/3)*4,SUM(N444:N447))))</f>
        <v>263429.33</v>
      </c>
      <c r="O448" s="26">
        <f>IF(O445="",O444*4,IF(O446="",(O445+O444)*2,IF(O447="",((O446+O445+O444)/3)*4,SUM(O444:O447))))</f>
        <v>84761.76</v>
      </c>
      <c r="P448" s="9">
        <f>RATE(N$324-G$324,,-G448,N448)</f>
        <v>0.33922657039626419</v>
      </c>
      <c r="Q448" s="12" t="s">
        <v>49</v>
      </c>
    </row>
    <row r="449" spans="1:17" s="2" customFormat="1">
      <c r="B449" s="258" t="s">
        <v>839</v>
      </c>
      <c r="C449" s="259"/>
      <c r="D449" s="259"/>
      <c r="E449" s="259"/>
      <c r="F449" s="259"/>
      <c r="G449" s="259"/>
      <c r="H449" s="259"/>
      <c r="I449" s="259"/>
      <c r="J449" s="259"/>
      <c r="K449" s="259"/>
      <c r="L449" s="259"/>
      <c r="M449" s="259"/>
      <c r="N449" s="260"/>
      <c r="O449" s="304"/>
      <c r="P449" s="9"/>
      <c r="Q449" s="12"/>
    </row>
    <row r="450" spans="1:17" s="2" customFormat="1">
      <c r="B450" s="10" t="e">
        <f t="shared" ref="B450:M453" si="36">B444+B437</f>
        <v>#VALUE!</v>
      </c>
      <c r="C450" s="10" t="e">
        <f t="shared" si="36"/>
        <v>#VALUE!</v>
      </c>
      <c r="D450" s="10" t="e">
        <f t="shared" si="36"/>
        <v>#VALUE!</v>
      </c>
      <c r="E450" s="10" t="e">
        <f t="shared" si="36"/>
        <v>#VALUE!</v>
      </c>
      <c r="F450" s="10" t="e">
        <f t="shared" si="36"/>
        <v>#VALUE!</v>
      </c>
      <c r="G450" s="10">
        <f t="shared" si="36"/>
        <v>653660</v>
      </c>
      <c r="H450" s="10">
        <f t="shared" si="36"/>
        <v>861422</v>
      </c>
      <c r="I450" s="10">
        <f t="shared" si="36"/>
        <v>778344</v>
      </c>
      <c r="J450" s="10">
        <f t="shared" si="36"/>
        <v>618790</v>
      </c>
      <c r="K450" s="10">
        <f t="shared" si="36"/>
        <v>557148</v>
      </c>
      <c r="L450" s="10">
        <f t="shared" si="36"/>
        <v>872659</v>
      </c>
      <c r="M450" s="10">
        <f t="shared" si="36"/>
        <v>1127948</v>
      </c>
      <c r="N450" s="10">
        <f>N444+N437</f>
        <v>1475738.1099999999</v>
      </c>
      <c r="O450" s="10">
        <f>O444+O437</f>
        <v>466550.98</v>
      </c>
      <c r="P450" s="9"/>
      <c r="Q450" s="12" t="s">
        <v>46</v>
      </c>
    </row>
    <row r="451" spans="1:17" s="2" customFormat="1">
      <c r="B451" s="10" t="e">
        <f t="shared" si="36"/>
        <v>#VALUE!</v>
      </c>
      <c r="C451" s="10" t="e">
        <f t="shared" si="36"/>
        <v>#VALUE!</v>
      </c>
      <c r="D451" s="10" t="e">
        <f t="shared" si="36"/>
        <v>#VALUE!</v>
      </c>
      <c r="E451" s="10" t="e">
        <f t="shared" si="36"/>
        <v>#VALUE!</v>
      </c>
      <c r="F451" s="10" t="e">
        <f t="shared" si="36"/>
        <v>#VALUE!</v>
      </c>
      <c r="G451" s="10">
        <f t="shared" si="36"/>
        <v>737953</v>
      </c>
      <c r="H451" s="10">
        <f t="shared" si="36"/>
        <v>860318</v>
      </c>
      <c r="I451" s="10">
        <f t="shared" si="36"/>
        <v>803989</v>
      </c>
      <c r="J451" s="10">
        <f t="shared" si="36"/>
        <v>544955</v>
      </c>
      <c r="K451" s="10">
        <f t="shared" si="36"/>
        <v>722284</v>
      </c>
      <c r="L451" s="10">
        <f t="shared" si="36"/>
        <v>995195</v>
      </c>
      <c r="M451" s="10">
        <f t="shared" si="36"/>
        <v>1253215</v>
      </c>
      <c r="N451" s="10">
        <f>N445+N438</f>
        <v>1790790</v>
      </c>
      <c r="O451" s="10" t="e">
        <f>O445+O438</f>
        <v>#VALUE!</v>
      </c>
      <c r="P451" s="9"/>
      <c r="Q451" s="12" t="s">
        <v>47</v>
      </c>
    </row>
    <row r="452" spans="1:17" s="2" customFormat="1">
      <c r="B452" s="10" t="e">
        <f t="shared" si="36"/>
        <v>#VALUE!</v>
      </c>
      <c r="C452" s="10" t="e">
        <f t="shared" si="36"/>
        <v>#VALUE!</v>
      </c>
      <c r="D452" s="10" t="e">
        <f t="shared" si="36"/>
        <v>#VALUE!</v>
      </c>
      <c r="E452" s="10" t="e">
        <f t="shared" si="36"/>
        <v>#VALUE!</v>
      </c>
      <c r="F452" s="10" t="e">
        <f t="shared" si="36"/>
        <v>#VALUE!</v>
      </c>
      <c r="G452" s="10">
        <f t="shared" si="36"/>
        <v>775175.17</v>
      </c>
      <c r="H452" s="10">
        <f t="shared" si="36"/>
        <v>816729</v>
      </c>
      <c r="I452" s="10">
        <f t="shared" si="36"/>
        <v>803916</v>
      </c>
      <c r="J452" s="10">
        <f t="shared" si="36"/>
        <v>531324</v>
      </c>
      <c r="K452" s="10">
        <f t="shared" si="36"/>
        <v>683938</v>
      </c>
      <c r="L452" s="10">
        <f t="shared" si="36"/>
        <v>998460</v>
      </c>
      <c r="M452" s="10">
        <f t="shared" si="36"/>
        <v>1520033</v>
      </c>
      <c r="N452" s="10" t="str">
        <f>IFERROR(VLOOKUP($B$405,$131:$202,MATCH($Q452&amp;"/"&amp;N$315,$129:$129,0),FALSE),"")</f>
        <v/>
      </c>
      <c r="O452" s="10" t="str">
        <f>IFERROR(VLOOKUP($B$405,$131:$202,MATCH($Q452&amp;"/"&amp;O$315,$129:$129,0),FALSE),"")</f>
        <v/>
      </c>
      <c r="P452" s="9"/>
      <c r="Q452" s="12" t="s">
        <v>48</v>
      </c>
    </row>
    <row r="453" spans="1:17" s="2" customFormat="1">
      <c r="B453" s="10" t="e">
        <f t="shared" si="36"/>
        <v>#VALUE!</v>
      </c>
      <c r="C453" s="10" t="e">
        <f t="shared" si="36"/>
        <v>#VALUE!</v>
      </c>
      <c r="D453" s="10" t="e">
        <f t="shared" si="36"/>
        <v>#VALUE!</v>
      </c>
      <c r="E453" s="10" t="e">
        <f t="shared" si="36"/>
        <v>#VALUE!</v>
      </c>
      <c r="F453" s="10">
        <f t="shared" si="36"/>
        <v>501203.78</v>
      </c>
      <c r="G453" s="10">
        <f t="shared" si="36"/>
        <v>705117.35</v>
      </c>
      <c r="H453" s="10">
        <f t="shared" si="36"/>
        <v>657210.82999999996</v>
      </c>
      <c r="I453" s="10">
        <f t="shared" si="36"/>
        <v>624629.46</v>
      </c>
      <c r="J453" s="10">
        <f t="shared" si="36"/>
        <v>605410.84</v>
      </c>
      <c r="K453" s="10">
        <f t="shared" si="36"/>
        <v>1187473.42</v>
      </c>
      <c r="L453" s="10">
        <f t="shared" si="36"/>
        <v>1149888.31</v>
      </c>
      <c r="M453" s="10">
        <f t="shared" si="36"/>
        <v>1461196.3199999998</v>
      </c>
      <c r="N453" s="10" t="str">
        <f>IFERROR(VLOOKUP($B$405,$131:$202,MATCH($Q453&amp;"/"&amp;N$315,$129:$129,0),FALSE),"")</f>
        <v/>
      </c>
      <c r="O453" s="10" t="str">
        <f>IFERROR(VLOOKUP($B$405,$131:$202,MATCH($Q453&amp;"/"&amp;O$315,$129:$129,0),FALSE),"")</f>
        <v/>
      </c>
      <c r="P453" s="9"/>
      <c r="Q453" s="12" t="s">
        <v>54</v>
      </c>
    </row>
    <row r="454" spans="1:17" s="2" customFormat="1">
      <c r="B454" s="31" t="e">
        <f t="shared" ref="B454:M454" si="37">SUM(B450:B453)</f>
        <v>#VALUE!</v>
      </c>
      <c r="C454" s="31" t="e">
        <f t="shared" si="37"/>
        <v>#VALUE!</v>
      </c>
      <c r="D454" s="31" t="e">
        <f t="shared" si="37"/>
        <v>#VALUE!</v>
      </c>
      <c r="E454" s="31" t="e">
        <f t="shared" si="37"/>
        <v>#VALUE!</v>
      </c>
      <c r="F454" s="31" t="e">
        <f t="shared" si="37"/>
        <v>#VALUE!</v>
      </c>
      <c r="G454" s="31">
        <f t="shared" si="37"/>
        <v>2871905.52</v>
      </c>
      <c r="H454" s="31">
        <f t="shared" si="37"/>
        <v>3195679.83</v>
      </c>
      <c r="I454" s="31">
        <f t="shared" si="37"/>
        <v>3010878.46</v>
      </c>
      <c r="J454" s="31">
        <f t="shared" si="37"/>
        <v>2300479.84</v>
      </c>
      <c r="K454" s="31">
        <f t="shared" si="37"/>
        <v>3150843.42</v>
      </c>
      <c r="L454" s="31">
        <f t="shared" si="37"/>
        <v>4016202.31</v>
      </c>
      <c r="M454" s="31">
        <f t="shared" si="37"/>
        <v>5362392.32</v>
      </c>
      <c r="N454" s="31">
        <f>IF(N451="",N450*4,IF(N452="",(N451+N450)*2,IF(N453="",((N452+N451+N450)/3)*4,SUM(N450:N453))))</f>
        <v>6533056.2199999997</v>
      </c>
      <c r="O454" s="31" t="e">
        <f>IF(O451="",O450*4,IF(O452="",(O451+O450)*2,IF(O453="",((O452+O451+O450)/3)*4,SUM(O450:O453))))</f>
        <v>#VALUE!</v>
      </c>
      <c r="P454" s="9">
        <f>RATE(N$324-G$324,,-G454,N454)</f>
        <v>0.12458508943262508</v>
      </c>
      <c r="Q454" s="12" t="s">
        <v>49</v>
      </c>
    </row>
    <row r="455" spans="1:17">
      <c r="B455" s="264" t="s">
        <v>56</v>
      </c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6"/>
      <c r="O455" s="306"/>
      <c r="P455" s="9"/>
      <c r="Q455" s="12"/>
    </row>
    <row r="456" spans="1:17">
      <c r="B456" s="267" t="s">
        <v>1043</v>
      </c>
      <c r="C456" s="268"/>
      <c r="D456" s="268"/>
      <c r="E456" s="268"/>
      <c r="F456" s="268"/>
      <c r="G456" s="268"/>
      <c r="H456" s="268"/>
      <c r="I456" s="268"/>
      <c r="J456" s="268"/>
      <c r="K456" s="268"/>
      <c r="L456" s="268"/>
      <c r="M456" s="268"/>
      <c r="N456" s="269"/>
      <c r="O456" s="307"/>
      <c r="P456" s="9"/>
      <c r="Q456" s="12"/>
    </row>
    <row r="457" spans="1:17">
      <c r="B457" s="21" t="str">
        <f>IFERROR(VLOOKUP($B$456,$130:$203,MATCH($Q457&amp;"/"&amp;B$324,$128:$128,0),FALSE),"")</f>
        <v/>
      </c>
      <c r="C457" s="21" t="str">
        <f>IFERROR(VLOOKUP($B$456,$130:$203,MATCH($Q457&amp;"/"&amp;C$324,$128:$128,0),FALSE),"")</f>
        <v/>
      </c>
      <c r="D457" s="21" t="str">
        <f>IFERROR(VLOOKUP($B$456,$130:$203,MATCH($Q457&amp;"/"&amp;D$324,$128:$128,0),FALSE),"")</f>
        <v/>
      </c>
      <c r="E457" s="21" t="str">
        <f>IFERROR(VLOOKUP($B$456,$130:$203,MATCH($Q457&amp;"/"&amp;E$324,$128:$128,0),FALSE),"")</f>
        <v/>
      </c>
      <c r="F457" s="21" t="str">
        <f>IFERROR(VLOOKUP($B$456,$130:$203,MATCH($Q457&amp;"/"&amp;F$324,$128:$128,0),FALSE),"")</f>
        <v/>
      </c>
      <c r="G457" s="21">
        <f>IFERROR(VLOOKUP($B$456,$130:$203,MATCH($Q457&amp;"/"&amp;G$324,$128:$128,0),FALSE),"")</f>
        <v>345570</v>
      </c>
      <c r="H457" s="21">
        <f>IFERROR(VLOOKUP($B$456,$130:$203,MATCH($Q457&amp;"/"&amp;H$324,$128:$128,0),FALSE),"")</f>
        <v>367606</v>
      </c>
      <c r="I457" s="21">
        <f>IFERROR(VLOOKUP($B$456,$130:$203,MATCH($Q457&amp;"/"&amp;I$324,$128:$128,0),FALSE),"")</f>
        <v>341450</v>
      </c>
      <c r="J457" s="21">
        <f>IFERROR(VLOOKUP($B$456,$130:$203,MATCH($Q457&amp;"/"&amp;J$324,$128:$128,0),FALSE),"")</f>
        <v>220687</v>
      </c>
      <c r="K457" s="21">
        <f>IFERROR(VLOOKUP($B$456,$130:$203,MATCH($Q457&amp;"/"&amp;K$324,$128:$128,0),FALSE),"")</f>
        <v>212084</v>
      </c>
      <c r="L457" s="21">
        <f>IFERROR(VLOOKUP($B$456,$130:$203,MATCH($Q457&amp;"/"&amp;L$324,$128:$128,0),FALSE),"")</f>
        <v>356095</v>
      </c>
      <c r="M457" s="21">
        <f>IFERROR(VLOOKUP($B$456,$130:$203,MATCH($Q457&amp;"/"&amp;M$324,$128:$128,0),FALSE),"")</f>
        <v>392058</v>
      </c>
      <c r="N457" s="21">
        <f>IFERROR(VLOOKUP($B$456,$130:$203,MATCH($Q457&amp;"/"&amp;N$324,$128:$128,0),FALSE),"")</f>
        <v>624589.71</v>
      </c>
      <c r="O457" s="21">
        <f>IFERROR(VLOOKUP($B$456,$130:$203,MATCH($Q457&amp;"/"&amp;O$324,$128:$128,0),FALSE),"")</f>
        <v>332999.83</v>
      </c>
      <c r="P457" s="9"/>
      <c r="Q457" s="12" t="s">
        <v>46</v>
      </c>
    </row>
    <row r="458" spans="1:17">
      <c r="B458" s="10" t="str">
        <f>IFERROR(VLOOKUP($B$456,$130:$203,MATCH($Q458&amp;"/"&amp;B$324,$128:$128,0),FALSE),"")</f>
        <v/>
      </c>
      <c r="C458" s="10" t="str">
        <f>IFERROR(VLOOKUP($B$456,$130:$203,MATCH($Q458&amp;"/"&amp;C$324,$128:$128,0),FALSE),"")</f>
        <v/>
      </c>
      <c r="D458" s="10" t="str">
        <f>IFERROR(VLOOKUP($B$456,$130:$203,MATCH($Q458&amp;"/"&amp;D$324,$128:$128,0),FALSE),"")</f>
        <v/>
      </c>
      <c r="E458" s="10" t="str">
        <f>IFERROR(VLOOKUP($B$456,$130:$203,MATCH($Q458&amp;"/"&amp;E$324,$128:$128,0),FALSE),"")</f>
        <v/>
      </c>
      <c r="F458" s="10" t="str">
        <f>IFERROR(VLOOKUP($B$456,$130:$203,MATCH($Q458&amp;"/"&amp;F$324,$128:$128,0),FALSE),"")</f>
        <v/>
      </c>
      <c r="G458" s="10">
        <f>IFERROR(VLOOKUP($B$456,$130:$203,MATCH($Q458&amp;"/"&amp;G$324,$128:$128,0),FALSE),"")</f>
        <v>310396</v>
      </c>
      <c r="H458" s="10">
        <f>IFERROR(VLOOKUP($B$456,$130:$203,MATCH($Q458&amp;"/"&amp;H$324,$128:$128,0),FALSE),"")</f>
        <v>343938</v>
      </c>
      <c r="I458" s="10">
        <f>IFERROR(VLOOKUP($B$456,$130:$203,MATCH($Q458&amp;"/"&amp;I$324,$128:$128,0),FALSE),"")</f>
        <v>361064</v>
      </c>
      <c r="J458" s="10">
        <f>IFERROR(VLOOKUP($B$456,$130:$203,MATCH($Q458&amp;"/"&amp;J$324,$128:$128,0),FALSE),"")</f>
        <v>191914</v>
      </c>
      <c r="K458" s="10">
        <f>IFERROR(VLOOKUP($B$456,$130:$203,MATCH($Q458&amp;"/"&amp;K$324,$128:$128,0),FALSE),"")</f>
        <v>273448</v>
      </c>
      <c r="L458" s="10">
        <f>IFERROR(VLOOKUP($B$456,$130:$203,MATCH($Q458&amp;"/"&amp;L$324,$128:$128,0),FALSE),"")</f>
        <v>387392</v>
      </c>
      <c r="M458" s="10">
        <f>IFERROR(VLOOKUP($B$456,$130:$203,MATCH($Q458&amp;"/"&amp;M$324,$128:$128,0),FALSE),"")</f>
        <v>537449</v>
      </c>
      <c r="N458" s="10">
        <f>IFERROR(VLOOKUP($B$456,$130:$203,MATCH($Q458&amp;"/"&amp;N$324,$128:$128,0),FALSE),"")</f>
        <v>875725</v>
      </c>
      <c r="O458" s="10" t="str">
        <f>IFERROR(VLOOKUP($B$456,$130:$203,MATCH($Q458&amp;"/"&amp;O$324,$128:$128,0),FALSE),"")</f>
        <v/>
      </c>
      <c r="P458" s="9"/>
      <c r="Q458" s="12" t="s">
        <v>47</v>
      </c>
    </row>
    <row r="459" spans="1:17">
      <c r="B459" s="10" t="str">
        <f>IFERROR(VLOOKUP($B$456,$130:$203,MATCH($Q459&amp;"/"&amp;B$324,$128:$128,0),FALSE),"")</f>
        <v/>
      </c>
      <c r="C459" s="10" t="str">
        <f>IFERROR(VLOOKUP($B$456,$130:$203,MATCH($Q459&amp;"/"&amp;C$324,$128:$128,0),FALSE),"")</f>
        <v/>
      </c>
      <c r="D459" s="10" t="str">
        <f>IFERROR(VLOOKUP($B$456,$130:$203,MATCH($Q459&amp;"/"&amp;D$324,$128:$128,0),FALSE),"")</f>
        <v/>
      </c>
      <c r="E459" s="10" t="str">
        <f>IFERROR(VLOOKUP($B$456,$130:$203,MATCH($Q459&amp;"/"&amp;E$324,$128:$128,0),FALSE),"")</f>
        <v/>
      </c>
      <c r="F459" s="10" t="str">
        <f>IFERROR(VLOOKUP($B$456,$130:$203,MATCH($Q459&amp;"/"&amp;F$324,$128:$128,0),FALSE),"")</f>
        <v/>
      </c>
      <c r="G459" s="10">
        <f>IFERROR(VLOOKUP($B$456,$130:$203,MATCH($Q459&amp;"/"&amp;G$324,$128:$128,0),FALSE),"")</f>
        <v>322183.27</v>
      </c>
      <c r="H459" s="10">
        <f>IFERROR(VLOOKUP($B$456,$130:$203,MATCH($Q459&amp;"/"&amp;H$324,$128:$128,0),FALSE),"")</f>
        <v>314964</v>
      </c>
      <c r="I459" s="10">
        <f>IFERROR(VLOOKUP($B$456,$130:$203,MATCH($Q459&amp;"/"&amp;I$324,$128:$128,0),FALSE),"")</f>
        <v>367429</v>
      </c>
      <c r="J459" s="10">
        <f>IFERROR(VLOOKUP($B$456,$130:$203,MATCH($Q459&amp;"/"&amp;J$324,$128:$128,0),FALSE),"")</f>
        <v>179169</v>
      </c>
      <c r="K459" s="10">
        <f>IFERROR(VLOOKUP($B$456,$130:$203,MATCH($Q459&amp;"/"&amp;K$324,$128:$128,0),FALSE),"")</f>
        <v>274328</v>
      </c>
      <c r="L459" s="10">
        <f>IFERROR(VLOOKUP($B$456,$130:$203,MATCH($Q459&amp;"/"&amp;L$324,$128:$128,0),FALSE),"")</f>
        <v>385399</v>
      </c>
      <c r="M459" s="10">
        <f>IFERROR(VLOOKUP($B$456,$130:$203,MATCH($Q459&amp;"/"&amp;M$324,$128:$128,0),FALSE),"")</f>
        <v>694859</v>
      </c>
      <c r="N459" s="10">
        <f>IFERROR(VLOOKUP($B$456,$130:$203,MATCH($Q459&amp;"/"&amp;N$324,$128:$128,0),FALSE),"")</f>
        <v>934528.38</v>
      </c>
      <c r="O459" s="10" t="str">
        <f>IFERROR(VLOOKUP($B$456,$130:$203,MATCH($Q459&amp;"/"&amp;O$324,$128:$128,0),FALSE),"")</f>
        <v/>
      </c>
      <c r="P459" s="9"/>
      <c r="Q459" s="12" t="s">
        <v>48</v>
      </c>
    </row>
    <row r="460" spans="1:17">
      <c r="B460" s="23" t="str">
        <f>IFERROR(VLOOKUP($B$456,$130:$203,MATCH($Q460&amp;"/"&amp;B$324,$128:$128,0),FALSE),"")</f>
        <v/>
      </c>
      <c r="C460" s="23" t="str">
        <f>IFERROR(VLOOKUP($B$456,$130:$203,MATCH($Q460&amp;"/"&amp;C$324,$128:$128,0),FALSE),"")</f>
        <v/>
      </c>
      <c r="D460" s="23" t="str">
        <f>IFERROR(VLOOKUP($B$456,$130:$203,MATCH($Q460&amp;"/"&amp;D$324,$128:$128,0),FALSE),"")</f>
        <v/>
      </c>
      <c r="E460" s="23" t="str">
        <f>IFERROR(VLOOKUP($B$456,$130:$203,MATCH($Q460&amp;"/"&amp;E$324,$128:$128,0),FALSE),"")</f>
        <v/>
      </c>
      <c r="F460" s="23">
        <f>IFERROR(VLOOKUP($B$456,$130:$203,MATCH($Q460&amp;"/"&amp;F$324,$128:$128,0),FALSE),"")</f>
        <v>323874.21999999997</v>
      </c>
      <c r="G460" s="23">
        <f>IFERROR(VLOOKUP($B$456,$130:$203,MATCH($Q460&amp;"/"&amp;G$324,$128:$128,0),FALSE),"")</f>
        <v>311203.46000000002</v>
      </c>
      <c r="H460" s="23">
        <f>IFERROR(VLOOKUP($B$456,$130:$203,MATCH($Q460&amp;"/"&amp;H$324,$128:$128,0),FALSE),"")</f>
        <v>315426.06</v>
      </c>
      <c r="I460" s="23">
        <f>IFERROR(VLOOKUP($B$456,$130:$203,MATCH($Q460&amp;"/"&amp;I$324,$128:$128,0),FALSE),"")</f>
        <v>254611.65</v>
      </c>
      <c r="J460" s="23">
        <f>IFERROR(VLOOKUP($B$456,$130:$203,MATCH($Q460&amp;"/"&amp;J$324,$128:$128,0),FALSE),"")</f>
        <v>177313.85</v>
      </c>
      <c r="K460" s="23">
        <f>IFERROR(VLOOKUP($B$456,$130:$203,MATCH($Q460&amp;"/"&amp;K$324,$128:$128,0),FALSE),"")</f>
        <v>508895.78</v>
      </c>
      <c r="L460" s="23">
        <f>IFERROR(VLOOKUP($B$456,$130:$203,MATCH($Q460&amp;"/"&amp;L$324,$128:$128,0),FALSE),"")</f>
        <v>406385.98</v>
      </c>
      <c r="M460" s="23">
        <f>IFERROR(VLOOKUP($B$456,$130:$203,MATCH($Q460&amp;"/"&amp;M$324,$128:$128,0),FALSE),"")</f>
        <v>658528.68000000005</v>
      </c>
      <c r="N460" s="23">
        <f>IFERROR(VLOOKUP($B$456,$130:$203,MATCH($Q460&amp;"/"&amp;N$324,$128:$128,0),FALSE),"")</f>
        <v>-487128.44</v>
      </c>
      <c r="O460" s="23" t="str">
        <f>IFERROR(VLOOKUP($B$456,$130:$203,MATCH($Q460&amp;"/"&amp;O$324,$128:$128,0),FALSE),"")</f>
        <v/>
      </c>
      <c r="P460" s="9"/>
      <c r="Q460" s="12" t="s">
        <v>54</v>
      </c>
    </row>
    <row r="461" spans="1:17">
      <c r="B461" s="23">
        <f>SUM(B457:B460)</f>
        <v>0</v>
      </c>
      <c r="C461" s="23">
        <f t="shared" ref="C461:M461" si="38">SUM(C457:C460)</f>
        <v>0</v>
      </c>
      <c r="D461" s="23">
        <f t="shared" si="38"/>
        <v>0</v>
      </c>
      <c r="E461" s="23">
        <f t="shared" si="38"/>
        <v>0</v>
      </c>
      <c r="F461" s="23">
        <f t="shared" si="38"/>
        <v>323874.21999999997</v>
      </c>
      <c r="G461" s="23">
        <f t="shared" si="38"/>
        <v>1289352.73</v>
      </c>
      <c r="H461" s="23">
        <f t="shared" si="38"/>
        <v>1341934.06</v>
      </c>
      <c r="I461" s="23">
        <f t="shared" si="38"/>
        <v>1324554.6499999999</v>
      </c>
      <c r="J461" s="23">
        <f t="shared" si="38"/>
        <v>769083.85</v>
      </c>
      <c r="K461" s="23">
        <f t="shared" si="38"/>
        <v>1268755.78</v>
      </c>
      <c r="L461" s="23">
        <f t="shared" si="38"/>
        <v>1535271.98</v>
      </c>
      <c r="M461" s="23">
        <f t="shared" si="38"/>
        <v>2282894.6800000002</v>
      </c>
      <c r="N461" s="23">
        <f>IF(N458="",N457*4,IF(N459="",(N458+N457)*2,IF(N460="",((N459+N458+N457)/3)*4,SUM(N457:N460))))</f>
        <v>1947714.65</v>
      </c>
      <c r="O461" s="23">
        <f>IF(O458="",O457*4,IF(O459="",(O458+O457)*2,IF(O460="",((O459+O458+O457)/3)*4,SUM(O457:O460))))</f>
        <v>1331999.32</v>
      </c>
      <c r="P461" s="9">
        <f>RATE(N$324-G$324,,-G461,N461)</f>
        <v>6.0701955546587867E-2</v>
      </c>
      <c r="Q461" s="12" t="s">
        <v>49</v>
      </c>
    </row>
    <row r="462" spans="1:17">
      <c r="B462" s="27" t="e">
        <f>B461/B$441</f>
        <v>#DIV/0!</v>
      </c>
      <c r="C462" s="28" t="e">
        <f>C461/C$441</f>
        <v>#DIV/0!</v>
      </c>
      <c r="D462" s="28" t="e">
        <f t="shared" ref="D462:N462" si="39">D461/D$441</f>
        <v>#DIV/0!</v>
      </c>
      <c r="E462" s="28" t="e">
        <f t="shared" si="39"/>
        <v>#DIV/0!</v>
      </c>
      <c r="F462" s="28">
        <f t="shared" si="39"/>
        <v>0.65517260701712732</v>
      </c>
      <c r="G462" s="28">
        <f t="shared" si="39"/>
        <v>0.45434765419236472</v>
      </c>
      <c r="H462" s="28">
        <f t="shared" si="39"/>
        <v>0.42614085735979779</v>
      </c>
      <c r="I462" s="28">
        <f t="shared" si="39"/>
        <v>0.44707795592524507</v>
      </c>
      <c r="J462" s="28">
        <f t="shared" si="39"/>
        <v>0.36523430472106094</v>
      </c>
      <c r="K462" s="28">
        <f t="shared" si="39"/>
        <v>0.41579080384650968</v>
      </c>
      <c r="L462" s="28">
        <f t="shared" si="39"/>
        <v>0.39002098528008838</v>
      </c>
      <c r="M462" s="28">
        <f t="shared" si="39"/>
        <v>0.44262207664659042</v>
      </c>
      <c r="N462" s="29">
        <f t="shared" si="39"/>
        <v>0.48694379914799651</v>
      </c>
      <c r="O462" s="29">
        <f t="shared" ref="O462" si="40">O461/O$441</f>
        <v>0.74770842966913964</v>
      </c>
      <c r="P462" s="9">
        <f>RATE(N$324-G$324,,-G462,N462)</f>
        <v>9.9471545984769934E-3</v>
      </c>
      <c r="Q462" s="14" t="s">
        <v>50</v>
      </c>
    </row>
    <row r="463" spans="1:17" s="170" customFormat="1">
      <c r="A463" s="169"/>
      <c r="B463" s="24"/>
      <c r="C463" s="13" t="e">
        <f t="shared" ref="C463:M463" si="41">C461/B461-1</f>
        <v>#DIV/0!</v>
      </c>
      <c r="D463" s="13" t="e">
        <f t="shared" si="41"/>
        <v>#DIV/0!</v>
      </c>
      <c r="E463" s="13" t="e">
        <f t="shared" si="41"/>
        <v>#DIV/0!</v>
      </c>
      <c r="F463" s="13" t="e">
        <f t="shared" si="41"/>
        <v>#DIV/0!</v>
      </c>
      <c r="G463" s="13">
        <f t="shared" si="41"/>
        <v>2.9810292094258077</v>
      </c>
      <c r="H463" s="13">
        <f t="shared" si="41"/>
        <v>4.0781183284111844E-2</v>
      </c>
      <c r="I463" s="13">
        <f t="shared" si="41"/>
        <v>-1.2951016386006486E-2</v>
      </c>
      <c r="J463" s="13">
        <f t="shared" si="41"/>
        <v>-0.4193641991291186</v>
      </c>
      <c r="K463" s="13">
        <f t="shared" si="41"/>
        <v>0.64969759799272864</v>
      </c>
      <c r="L463" s="13">
        <f t="shared" si="41"/>
        <v>0.21006107258876883</v>
      </c>
      <c r="M463" s="13">
        <f t="shared" si="41"/>
        <v>0.48696433579149945</v>
      </c>
      <c r="N463" s="13">
        <f>N461/M461-1</f>
        <v>-0.14682237990935276</v>
      </c>
      <c r="O463" s="13">
        <f>O461/N461-1</f>
        <v>-0.31612193808779943</v>
      </c>
      <c r="P463" s="22"/>
      <c r="Q463" s="18" t="s">
        <v>55</v>
      </c>
    </row>
    <row r="464" spans="1:17">
      <c r="B464" s="246" t="s">
        <v>57</v>
      </c>
      <c r="C464" s="247"/>
      <c r="D464" s="247"/>
      <c r="E464" s="247"/>
      <c r="F464" s="247"/>
      <c r="G464" s="247"/>
      <c r="H464" s="247"/>
      <c r="I464" s="247"/>
      <c r="J464" s="247"/>
      <c r="K464" s="247"/>
      <c r="L464" s="247"/>
      <c r="M464" s="247"/>
      <c r="N464" s="248"/>
      <c r="O464" s="308"/>
      <c r="P464" s="9"/>
      <c r="Q464" s="12"/>
    </row>
    <row r="465" spans="1:17">
      <c r="B465" s="21" t="str">
        <f t="shared" ref="B465:N469" si="42">IFERROR(B437-B457,"")</f>
        <v/>
      </c>
      <c r="C465" s="21" t="str">
        <f t="shared" si="42"/>
        <v/>
      </c>
      <c r="D465" s="21" t="str">
        <f t="shared" si="42"/>
        <v/>
      </c>
      <c r="E465" s="21" t="str">
        <f t="shared" si="42"/>
        <v/>
      </c>
      <c r="F465" s="21" t="str">
        <f t="shared" si="42"/>
        <v/>
      </c>
      <c r="G465" s="21">
        <f t="shared" si="42"/>
        <v>304733</v>
      </c>
      <c r="H465" s="21">
        <f t="shared" si="42"/>
        <v>481602</v>
      </c>
      <c r="I465" s="21">
        <f t="shared" si="42"/>
        <v>420736</v>
      </c>
      <c r="J465" s="21">
        <f t="shared" si="42"/>
        <v>328392</v>
      </c>
      <c r="K465" s="21">
        <f t="shared" si="42"/>
        <v>338490</v>
      </c>
      <c r="L465" s="21">
        <f t="shared" si="42"/>
        <v>495500</v>
      </c>
      <c r="M465" s="21">
        <f t="shared" si="42"/>
        <v>684823</v>
      </c>
      <c r="N465" s="21">
        <f t="shared" si="42"/>
        <v>767260.27</v>
      </c>
      <c r="O465" s="21">
        <f t="shared" ref="O465" si="43">IFERROR(O437-O457,"")</f>
        <v>112360.70999999996</v>
      </c>
      <c r="P465" s="9"/>
      <c r="Q465" s="12" t="s">
        <v>46</v>
      </c>
    </row>
    <row r="466" spans="1:17">
      <c r="B466" s="10" t="str">
        <f t="shared" si="42"/>
        <v/>
      </c>
      <c r="C466" s="10" t="str">
        <f t="shared" si="42"/>
        <v/>
      </c>
      <c r="D466" s="10" t="str">
        <f t="shared" si="42"/>
        <v/>
      </c>
      <c r="E466" s="10" t="str">
        <f t="shared" si="42"/>
        <v/>
      </c>
      <c r="F466" s="10" t="str">
        <f t="shared" si="42"/>
        <v/>
      </c>
      <c r="G466" s="10">
        <f t="shared" si="42"/>
        <v>424473</v>
      </c>
      <c r="H466" s="10">
        <f t="shared" si="42"/>
        <v>508951</v>
      </c>
      <c r="I466" s="10">
        <f t="shared" si="42"/>
        <v>434167</v>
      </c>
      <c r="J466" s="10">
        <f t="shared" si="42"/>
        <v>345051</v>
      </c>
      <c r="K466" s="10">
        <f t="shared" si="42"/>
        <v>438412</v>
      </c>
      <c r="L466" s="10">
        <f t="shared" si="42"/>
        <v>590784</v>
      </c>
      <c r="M466" s="10">
        <f t="shared" si="42"/>
        <v>670418</v>
      </c>
      <c r="N466" s="10">
        <f t="shared" si="42"/>
        <v>792146</v>
      </c>
      <c r="O466" s="10" t="str">
        <f t="shared" ref="O466" si="44">IFERROR(O438-O458,"")</f>
        <v/>
      </c>
      <c r="P466" s="9"/>
      <c r="Q466" s="12" t="s">
        <v>47</v>
      </c>
    </row>
    <row r="467" spans="1:17">
      <c r="B467" s="10" t="str">
        <f t="shared" si="42"/>
        <v/>
      </c>
      <c r="C467" s="10" t="str">
        <f t="shared" si="42"/>
        <v/>
      </c>
      <c r="D467" s="10" t="str">
        <f t="shared" si="42"/>
        <v/>
      </c>
      <c r="E467" s="10" t="str">
        <f t="shared" si="42"/>
        <v/>
      </c>
      <c r="F467" s="10" t="str">
        <f t="shared" si="42"/>
        <v/>
      </c>
      <c r="G467" s="10">
        <f t="shared" si="42"/>
        <v>439042.15</v>
      </c>
      <c r="H467" s="10">
        <f t="shared" si="42"/>
        <v>490583</v>
      </c>
      <c r="I467" s="10">
        <f t="shared" si="42"/>
        <v>421943</v>
      </c>
      <c r="J467" s="10">
        <f t="shared" si="42"/>
        <v>340554</v>
      </c>
      <c r="K467" s="10">
        <f t="shared" si="42"/>
        <v>398143</v>
      </c>
      <c r="L467" s="10">
        <f t="shared" si="42"/>
        <v>592896</v>
      </c>
      <c r="M467" s="10">
        <f t="shared" si="42"/>
        <v>774200</v>
      </c>
      <c r="N467" s="10">
        <f t="shared" si="42"/>
        <v>932303.24000000011</v>
      </c>
      <c r="O467" s="10" t="str">
        <f t="shared" ref="O467" si="45">IFERROR(O439-O459,"")</f>
        <v/>
      </c>
      <c r="P467" s="9"/>
      <c r="Q467" s="12" t="s">
        <v>48</v>
      </c>
    </row>
    <row r="468" spans="1:17">
      <c r="B468" s="23" t="str">
        <f t="shared" si="42"/>
        <v/>
      </c>
      <c r="C468" s="23" t="str">
        <f t="shared" si="42"/>
        <v/>
      </c>
      <c r="D468" s="23" t="str">
        <f t="shared" si="42"/>
        <v/>
      </c>
      <c r="E468" s="23" t="str">
        <f t="shared" si="42"/>
        <v/>
      </c>
      <c r="F468" s="23">
        <f t="shared" si="42"/>
        <v>170459.97000000003</v>
      </c>
      <c r="G468" s="23">
        <f t="shared" si="42"/>
        <v>380210.02999999997</v>
      </c>
      <c r="H468" s="23">
        <f t="shared" si="42"/>
        <v>325968.65999999997</v>
      </c>
      <c r="I468" s="23">
        <f t="shared" si="42"/>
        <v>361292.16999999993</v>
      </c>
      <c r="J468" s="23">
        <f t="shared" si="42"/>
        <v>322646.45999999996</v>
      </c>
      <c r="K468" s="23">
        <f t="shared" si="42"/>
        <v>607627.40999999992</v>
      </c>
      <c r="L468" s="23">
        <f t="shared" si="42"/>
        <v>721931.03</v>
      </c>
      <c r="M468" s="23">
        <f t="shared" si="42"/>
        <v>745325.44999999984</v>
      </c>
      <c r="N468" s="23">
        <f t="shared" si="42"/>
        <v>-439548.49999999994</v>
      </c>
      <c r="O468" s="23" t="str">
        <f t="shared" ref="O468" si="46">IFERROR(O440-O460,"")</f>
        <v/>
      </c>
      <c r="P468" s="9"/>
      <c r="Q468" s="12" t="s">
        <v>54</v>
      </c>
    </row>
    <row r="469" spans="1:17">
      <c r="B469" s="21">
        <f t="shared" si="42"/>
        <v>0</v>
      </c>
      <c r="C469" s="21">
        <f t="shared" si="42"/>
        <v>0</v>
      </c>
      <c r="D469" s="21">
        <f t="shared" si="42"/>
        <v>0</v>
      </c>
      <c r="E469" s="21">
        <f t="shared" si="42"/>
        <v>0</v>
      </c>
      <c r="F469" s="21">
        <f t="shared" si="42"/>
        <v>170459.97000000003</v>
      </c>
      <c r="G469" s="21">
        <f t="shared" si="42"/>
        <v>1548458.1800000002</v>
      </c>
      <c r="H469" s="21">
        <f t="shared" si="42"/>
        <v>1807104.6599999997</v>
      </c>
      <c r="I469" s="21">
        <f t="shared" si="42"/>
        <v>1638138.17</v>
      </c>
      <c r="J469" s="21">
        <f t="shared" si="42"/>
        <v>1336643.46</v>
      </c>
      <c r="K469" s="21">
        <f t="shared" si="42"/>
        <v>1782672.41</v>
      </c>
      <c r="L469" s="21">
        <f t="shared" si="42"/>
        <v>2401111.0299999998</v>
      </c>
      <c r="M469" s="21">
        <f t="shared" si="42"/>
        <v>2874766.4499999997</v>
      </c>
      <c r="N469" s="21">
        <f t="shared" si="42"/>
        <v>2052161.0099999998</v>
      </c>
      <c r="O469" s="21">
        <f t="shared" ref="O469" si="47">IFERROR(O441-O461,"")</f>
        <v>449442.83999999985</v>
      </c>
      <c r="P469" s="9">
        <f>RATE(N$324-G$324,,-G469,N469)</f>
        <v>4.1053709315862948E-2</v>
      </c>
      <c r="Q469" s="12" t="s">
        <v>49</v>
      </c>
    </row>
    <row r="470" spans="1:17">
      <c r="B470" s="13" t="e">
        <f t="shared" ref="B470:N470" si="48">B469/B$441</f>
        <v>#DIV/0!</v>
      </c>
      <c r="C470" s="13" t="e">
        <f t="shared" si="48"/>
        <v>#DIV/0!</v>
      </c>
      <c r="D470" s="13" t="e">
        <f t="shared" si="48"/>
        <v>#DIV/0!</v>
      </c>
      <c r="E470" s="13" t="e">
        <f t="shared" si="48"/>
        <v>#DIV/0!</v>
      </c>
      <c r="F470" s="13">
        <f t="shared" si="48"/>
        <v>0.34482739298287263</v>
      </c>
      <c r="G470" s="13">
        <f t="shared" si="48"/>
        <v>0.54565234580763522</v>
      </c>
      <c r="H470" s="13">
        <f t="shared" si="48"/>
        <v>0.57385914264020221</v>
      </c>
      <c r="I470" s="13">
        <f t="shared" si="48"/>
        <v>0.55292204407475498</v>
      </c>
      <c r="J470" s="13">
        <f t="shared" si="48"/>
        <v>0.634765695278939</v>
      </c>
      <c r="K470" s="13">
        <f t="shared" si="48"/>
        <v>0.58420919615349032</v>
      </c>
      <c r="L470" s="13">
        <f t="shared" si="48"/>
        <v>0.60997901471991156</v>
      </c>
      <c r="M470" s="13">
        <f t="shared" si="48"/>
        <v>0.55737792335340952</v>
      </c>
      <c r="N470" s="13">
        <f t="shared" si="48"/>
        <v>0.51305620085200343</v>
      </c>
      <c r="O470" s="13">
        <f t="shared" ref="O470" si="49">O469/O$441</f>
        <v>0.25229157033086042</v>
      </c>
      <c r="P470" s="9">
        <f>RATE(N$324-G$324,,-G470,N470)</f>
        <v>-8.760919115015791E-3</v>
      </c>
      <c r="Q470" s="30" t="s">
        <v>58</v>
      </c>
    </row>
    <row r="471" spans="1:17" s="170" customFormat="1">
      <c r="A471" s="169"/>
      <c r="B471" s="24"/>
      <c r="C471" s="13" t="e">
        <f t="shared" ref="C471:M471" si="50">C469/B469-1</f>
        <v>#DIV/0!</v>
      </c>
      <c r="D471" s="13" t="e">
        <f t="shared" si="50"/>
        <v>#DIV/0!</v>
      </c>
      <c r="E471" s="13" t="e">
        <f t="shared" si="50"/>
        <v>#DIV/0!</v>
      </c>
      <c r="F471" s="13" t="e">
        <f t="shared" si="50"/>
        <v>#DIV/0!</v>
      </c>
      <c r="G471" s="13">
        <f t="shared" si="50"/>
        <v>8.0839989001523342</v>
      </c>
      <c r="H471" s="13">
        <f t="shared" si="50"/>
        <v>0.16703485011135366</v>
      </c>
      <c r="I471" s="13">
        <f t="shared" si="50"/>
        <v>-9.3501219790999679E-2</v>
      </c>
      <c r="J471" s="13">
        <f t="shared" si="50"/>
        <v>-0.18404717961000805</v>
      </c>
      <c r="K471" s="13">
        <f t="shared" si="50"/>
        <v>0.33369328721362979</v>
      </c>
      <c r="L471" s="13">
        <f t="shared" si="50"/>
        <v>0.34691658239104051</v>
      </c>
      <c r="M471" s="13">
        <f t="shared" si="50"/>
        <v>0.1972651052292238</v>
      </c>
      <c r="N471" s="13">
        <f>N469/M469-1</f>
        <v>-0.286146876383645</v>
      </c>
      <c r="O471" s="13">
        <f>O469/N469-1</f>
        <v>-0.78099045941819156</v>
      </c>
      <c r="P471" s="22"/>
      <c r="Q471" s="18" t="s">
        <v>55</v>
      </c>
    </row>
    <row r="472" spans="1:17">
      <c r="B472" s="270" t="s">
        <v>59</v>
      </c>
      <c r="C472" s="271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2"/>
      <c r="O472" s="306"/>
      <c r="P472" s="9"/>
      <c r="Q472" s="3"/>
    </row>
    <row r="473" spans="1:17">
      <c r="B473" s="252" t="s">
        <v>1208</v>
      </c>
      <c r="C473" s="253"/>
      <c r="D473" s="253"/>
      <c r="E473" s="253"/>
      <c r="F473" s="253"/>
      <c r="G473" s="253"/>
      <c r="H473" s="253"/>
      <c r="I473" s="253"/>
      <c r="J473" s="253"/>
      <c r="K473" s="253"/>
      <c r="L473" s="253"/>
      <c r="M473" s="253"/>
      <c r="N473" s="254"/>
      <c r="O473" s="307"/>
      <c r="P473" s="9"/>
      <c r="Q473" s="3"/>
    </row>
    <row r="474" spans="1:17">
      <c r="B474" s="21" t="str">
        <f>IFERROR(VLOOKUP($B$473,$130:$203,MATCH($Q474&amp;"/"&amp;B$324,$128:$128,0),FALSE),"")</f>
        <v/>
      </c>
      <c r="C474" s="21" t="str">
        <f>IFERROR(VLOOKUP($B$473,$130:$203,MATCH($Q474&amp;"/"&amp;C$324,$128:$128,0),FALSE),"")</f>
        <v/>
      </c>
      <c r="D474" s="21" t="str">
        <f>IFERROR(VLOOKUP($B$473,$130:$203,MATCH($Q474&amp;"/"&amp;D$324,$128:$128,0),FALSE),"")</f>
        <v/>
      </c>
      <c r="E474" s="21" t="str">
        <f>IFERROR(VLOOKUP($B$473,$130:$203,MATCH($Q474&amp;"/"&amp;E$324,$128:$128,0),FALSE),"")</f>
        <v/>
      </c>
      <c r="F474" s="21" t="str">
        <f>IFERROR(VLOOKUP($B$473,$130:$203,MATCH($Q474&amp;"/"&amp;F$324,$128:$128,0),FALSE),"")</f>
        <v/>
      </c>
      <c r="G474" s="21">
        <f>IFERROR(VLOOKUP($B$473,$130:$203,MATCH($Q474&amp;"/"&amp;G$324,$128:$128,0),FALSE),"")</f>
        <v>18080</v>
      </c>
      <c r="H474" s="21">
        <f>IFERROR(VLOOKUP($B$473,$130:$203,MATCH($Q474&amp;"/"&amp;H$324,$128:$128,0),FALSE),"")</f>
        <v>21545</v>
      </c>
      <c r="I474" s="21">
        <f>IFERROR(VLOOKUP($B$473,$130:$203,MATCH($Q474&amp;"/"&amp;I$324,$128:$128,0),FALSE),"")</f>
        <v>17560</v>
      </c>
      <c r="J474" s="21">
        <f>IFERROR(VLOOKUP($B$473,$130:$203,MATCH($Q474&amp;"/"&amp;J$324,$128:$128,0),FALSE),"")</f>
        <v>9121</v>
      </c>
      <c r="K474" s="21">
        <f>IFERROR(VLOOKUP($B$473,$130:$203,MATCH($Q474&amp;"/"&amp;K$324,$128:$128,0),FALSE),"")</f>
        <v>33719</v>
      </c>
      <c r="L474" s="21">
        <f>IFERROR(VLOOKUP($B$473,$130:$203,MATCH($Q474&amp;"/"&amp;L$324,$128:$128,0),FALSE),"")</f>
        <v>90339</v>
      </c>
      <c r="M474" s="21">
        <f>IFERROR(VLOOKUP($B$473,$130:$203,MATCH($Q474&amp;"/"&amp;M$324,$128:$128,0),FALSE),"")</f>
        <v>115934</v>
      </c>
      <c r="N474" s="21">
        <f>IFERROR(VLOOKUP($B$473,$130:$203,MATCH($Q474&amp;"/"&amp;N$324,$128:$128,0),FALSE),"")</f>
        <v>136640.45000000001</v>
      </c>
      <c r="O474" s="21">
        <f>IFERROR(VLOOKUP($B$473,$130:$203,MATCH($Q474&amp;"/"&amp;O$324,$128:$128,0),FALSE),"")</f>
        <v>87554.53</v>
      </c>
      <c r="P474" s="9"/>
      <c r="Q474" s="12" t="s">
        <v>46</v>
      </c>
    </row>
    <row r="475" spans="1:17">
      <c r="B475" s="10" t="str">
        <f>IFERROR(VLOOKUP($B$473,$130:$203,MATCH($Q475&amp;"/"&amp;B$324,$128:$128,0),FALSE),"")</f>
        <v/>
      </c>
      <c r="C475" s="10" t="str">
        <f>IFERROR(VLOOKUP($B$473,$130:$203,MATCH($Q475&amp;"/"&amp;C$324,$128:$128,0),FALSE),"")</f>
        <v/>
      </c>
      <c r="D475" s="10" t="str">
        <f>IFERROR(VLOOKUP($B$473,$130:$203,MATCH($Q475&amp;"/"&amp;D$324,$128:$128,0),FALSE),"")</f>
        <v/>
      </c>
      <c r="E475" s="10" t="str">
        <f>IFERROR(VLOOKUP($B$473,$130:$203,MATCH($Q475&amp;"/"&amp;E$324,$128:$128,0),FALSE),"")</f>
        <v/>
      </c>
      <c r="F475" s="10" t="str">
        <f>IFERROR(VLOOKUP($B$473,$130:$203,MATCH($Q475&amp;"/"&amp;F$324,$128:$128,0),FALSE),"")</f>
        <v/>
      </c>
      <c r="G475" s="10">
        <f>IFERROR(VLOOKUP($B$473,$130:$203,MATCH($Q475&amp;"/"&amp;G$324,$128:$128,0),FALSE),"")</f>
        <v>16334</v>
      </c>
      <c r="H475" s="10">
        <f>IFERROR(VLOOKUP($B$473,$130:$203,MATCH($Q475&amp;"/"&amp;H$324,$128:$128,0),FALSE),"")</f>
        <v>18660</v>
      </c>
      <c r="I475" s="10">
        <f>IFERROR(VLOOKUP($B$473,$130:$203,MATCH($Q475&amp;"/"&amp;I$324,$128:$128,0),FALSE),"")</f>
        <v>16338</v>
      </c>
      <c r="J475" s="10">
        <f>IFERROR(VLOOKUP($B$473,$130:$203,MATCH($Q475&amp;"/"&amp;J$324,$128:$128,0),FALSE),"")</f>
        <v>19998</v>
      </c>
      <c r="K475" s="10">
        <f>IFERROR(VLOOKUP($B$473,$130:$203,MATCH($Q475&amp;"/"&amp;K$324,$128:$128,0),FALSE),"")</f>
        <v>64853</v>
      </c>
      <c r="L475" s="10">
        <f>IFERROR(VLOOKUP($B$473,$130:$203,MATCH($Q475&amp;"/"&amp;L$324,$128:$128,0),FALSE),"")</f>
        <v>97508</v>
      </c>
      <c r="M475" s="10">
        <f>IFERROR(VLOOKUP($B$473,$130:$203,MATCH($Q475&amp;"/"&amp;M$324,$128:$128,0),FALSE),"")</f>
        <v>125113</v>
      </c>
      <c r="N475" s="10">
        <f>IFERROR(VLOOKUP($B$473,$130:$203,MATCH($Q475&amp;"/"&amp;N$324,$128:$128,0),FALSE),"")</f>
        <v>176262</v>
      </c>
      <c r="O475" s="10" t="str">
        <f>IFERROR(VLOOKUP($B$473,$130:$203,MATCH($Q475&amp;"/"&amp;O$324,$128:$128,0),FALSE),"")</f>
        <v/>
      </c>
      <c r="P475" s="9"/>
      <c r="Q475" s="12" t="s">
        <v>47</v>
      </c>
    </row>
    <row r="476" spans="1:17">
      <c r="B476" s="10" t="str">
        <f>IFERROR(VLOOKUP($B$473,$130:$203,MATCH($Q476&amp;"/"&amp;B$324,$128:$128,0),FALSE),"")</f>
        <v/>
      </c>
      <c r="C476" s="10" t="str">
        <f>IFERROR(VLOOKUP($B$473,$130:$203,MATCH($Q476&amp;"/"&amp;C$324,$128:$128,0),FALSE),"")</f>
        <v/>
      </c>
      <c r="D476" s="10" t="str">
        <f>IFERROR(VLOOKUP($B$473,$130:$203,MATCH($Q476&amp;"/"&amp;D$324,$128:$128,0),FALSE),"")</f>
        <v/>
      </c>
      <c r="E476" s="10" t="str">
        <f>IFERROR(VLOOKUP($B$473,$130:$203,MATCH($Q476&amp;"/"&amp;E$324,$128:$128,0),FALSE),"")</f>
        <v/>
      </c>
      <c r="F476" s="10" t="str">
        <f>IFERROR(VLOOKUP($B$473,$130:$203,MATCH($Q476&amp;"/"&amp;F$324,$128:$128,0),FALSE),"")</f>
        <v/>
      </c>
      <c r="G476" s="10">
        <f>IFERROR(VLOOKUP($B$473,$130:$203,MATCH($Q476&amp;"/"&amp;G$324,$128:$128,0),FALSE),"")</f>
        <v>29606.82</v>
      </c>
      <c r="H476" s="10">
        <f>IFERROR(VLOOKUP($B$473,$130:$203,MATCH($Q476&amp;"/"&amp;H$324,$128:$128,0),FALSE),"")</f>
        <v>15308</v>
      </c>
      <c r="I476" s="10">
        <f>IFERROR(VLOOKUP($B$473,$130:$203,MATCH($Q476&amp;"/"&amp;I$324,$128:$128,0),FALSE),"")</f>
        <v>29592</v>
      </c>
      <c r="J476" s="10">
        <f>IFERROR(VLOOKUP($B$473,$130:$203,MATCH($Q476&amp;"/"&amp;J$324,$128:$128,0),FALSE),"")</f>
        <v>12569</v>
      </c>
      <c r="K476" s="10">
        <f>IFERROR(VLOOKUP($B$473,$130:$203,MATCH($Q476&amp;"/"&amp;K$324,$128:$128,0),FALSE),"")</f>
        <v>77194</v>
      </c>
      <c r="L476" s="10">
        <f>IFERROR(VLOOKUP($B$473,$130:$203,MATCH($Q476&amp;"/"&amp;L$324,$128:$128,0),FALSE),"")</f>
        <v>108666</v>
      </c>
      <c r="M476" s="10">
        <f>IFERROR(VLOOKUP($B$473,$130:$203,MATCH($Q476&amp;"/"&amp;M$324,$128:$128,0),FALSE),"")</f>
        <v>123181</v>
      </c>
      <c r="N476" s="10">
        <f>IFERROR(VLOOKUP($B$473,$130:$203,MATCH($Q476&amp;"/"&amp;N$324,$128:$128,0),FALSE),"")</f>
        <v>219065.82</v>
      </c>
      <c r="O476" s="10" t="str">
        <f>IFERROR(VLOOKUP($B$473,$130:$203,MATCH($Q476&amp;"/"&amp;O$324,$128:$128,0),FALSE),"")</f>
        <v/>
      </c>
      <c r="P476" s="9"/>
      <c r="Q476" s="12" t="s">
        <v>48</v>
      </c>
    </row>
    <row r="477" spans="1:17">
      <c r="B477" s="23" t="str">
        <f>IFERROR(VLOOKUP($B$473,$130:$203,MATCH($Q477&amp;"/"&amp;B$324,$128:$128,0),FALSE),"")</f>
        <v/>
      </c>
      <c r="C477" s="23" t="str">
        <f>IFERROR(VLOOKUP($B$473,$130:$203,MATCH($Q477&amp;"/"&amp;C$324,$128:$128,0),FALSE),"")</f>
        <v/>
      </c>
      <c r="D477" s="23" t="str">
        <f>IFERROR(VLOOKUP($B$473,$130:$203,MATCH($Q477&amp;"/"&amp;D$324,$128:$128,0),FALSE),"")</f>
        <v/>
      </c>
      <c r="E477" s="23" t="str">
        <f>IFERROR(VLOOKUP($B$473,$130:$203,MATCH($Q477&amp;"/"&amp;E$324,$128:$128,0),FALSE),"")</f>
        <v/>
      </c>
      <c r="F477" s="23">
        <f>IFERROR(VLOOKUP($B$473,$130:$203,MATCH($Q477&amp;"/"&amp;F$324,$128:$128,0),FALSE),"")</f>
        <v>10976.36</v>
      </c>
      <c r="G477" s="23">
        <f>IFERROR(VLOOKUP($B$473,$130:$203,MATCH($Q477&amp;"/"&amp;G$324,$128:$128,0),FALSE),"")</f>
        <v>10711.56</v>
      </c>
      <c r="H477" s="23">
        <f>IFERROR(VLOOKUP($B$473,$130:$203,MATCH($Q477&amp;"/"&amp;H$324,$128:$128,0),FALSE),"")</f>
        <v>13610.54</v>
      </c>
      <c r="I477" s="23">
        <f>IFERROR(VLOOKUP($B$473,$130:$203,MATCH($Q477&amp;"/"&amp;I$324,$128:$128,0),FALSE),"")</f>
        <v>9464.32</v>
      </c>
      <c r="J477" s="23">
        <f>IFERROR(VLOOKUP($B$473,$130:$203,MATCH($Q477&amp;"/"&amp;J$324,$128:$128,0),FALSE),"")</f>
        <v>10930.42</v>
      </c>
      <c r="K477" s="23">
        <f>IFERROR(VLOOKUP($B$473,$130:$203,MATCH($Q477&amp;"/"&amp;K$324,$128:$128,0),FALSE),"")</f>
        <v>178413</v>
      </c>
      <c r="L477" s="23">
        <f>IFERROR(VLOOKUP($B$473,$130:$203,MATCH($Q477&amp;"/"&amp;L$324,$128:$128,0),FALSE),"")</f>
        <v>137573.65</v>
      </c>
      <c r="M477" s="23">
        <f>IFERROR(VLOOKUP($B$473,$130:$203,MATCH($Q477&amp;"/"&amp;M$324,$128:$128,0),FALSE),"")</f>
        <v>132541.37</v>
      </c>
      <c r="N477" s="23">
        <f>IFERROR(VLOOKUP($B$473,$130:$203,MATCH($Q477&amp;"/"&amp;N$324,$128:$128,0),FALSE),"")</f>
        <v>-166078.95000000001</v>
      </c>
      <c r="O477" s="23" t="str">
        <f>IFERROR(VLOOKUP($B$473,$130:$203,MATCH($Q477&amp;"/"&amp;O$324,$128:$128,0),FALSE),"")</f>
        <v/>
      </c>
      <c r="P477" s="9"/>
      <c r="Q477" s="12" t="s">
        <v>54</v>
      </c>
    </row>
    <row r="478" spans="1:17">
      <c r="B478" s="23">
        <f>SUM(B474:B477)</f>
        <v>0</v>
      </c>
      <c r="C478" s="23">
        <f t="shared" ref="C478:M478" si="51">SUM(C474:C477)</f>
        <v>0</v>
      </c>
      <c r="D478" s="23">
        <f t="shared" si="51"/>
        <v>0</v>
      </c>
      <c r="E478" s="23">
        <f t="shared" si="51"/>
        <v>0</v>
      </c>
      <c r="F478" s="23">
        <f t="shared" si="51"/>
        <v>10976.36</v>
      </c>
      <c r="G478" s="23">
        <f t="shared" si="51"/>
        <v>74732.38</v>
      </c>
      <c r="H478" s="23">
        <f t="shared" si="51"/>
        <v>69123.540000000008</v>
      </c>
      <c r="I478" s="23">
        <f t="shared" si="51"/>
        <v>72954.320000000007</v>
      </c>
      <c r="J478" s="23">
        <f t="shared" si="51"/>
        <v>52618.42</v>
      </c>
      <c r="K478" s="23">
        <f t="shared" si="51"/>
        <v>354179</v>
      </c>
      <c r="L478" s="23">
        <f t="shared" si="51"/>
        <v>434086.65</v>
      </c>
      <c r="M478" s="23">
        <f t="shared" si="51"/>
        <v>496769.37</v>
      </c>
      <c r="N478" s="23">
        <f>IF(N475="",N474*4,IF(N476="",(N475+N474)*2,IF(N477="",((N476+N475+N474)/3)*4,SUM(N474:N477))))</f>
        <v>365889.32</v>
      </c>
      <c r="O478" s="23">
        <f>IF(O475="",O474*4,IF(O476="",(O475+O474)*2,IF(O477="",((O476+O475+O474)/3)*4,SUM(O474:O477))))</f>
        <v>350218.12</v>
      </c>
      <c r="P478" s="9">
        <f>RATE(N$324-G$324,,-G478,N478)</f>
        <v>0.25472543779303358</v>
      </c>
      <c r="Q478" s="12" t="s">
        <v>49</v>
      </c>
    </row>
    <row r="479" spans="1:17">
      <c r="B479" s="13" t="e">
        <f t="shared" ref="B479:M479" si="52">+B478/(B$441+B$448)</f>
        <v>#DIV/0!</v>
      </c>
      <c r="C479" s="13" t="e">
        <f t="shared" si="52"/>
        <v>#DIV/0!</v>
      </c>
      <c r="D479" s="13" t="e">
        <f t="shared" si="52"/>
        <v>#DIV/0!</v>
      </c>
      <c r="E479" s="13" t="e">
        <f t="shared" si="52"/>
        <v>#DIV/0!</v>
      </c>
      <c r="F479" s="13">
        <f t="shared" si="52"/>
        <v>2.189999444936349E-2</v>
      </c>
      <c r="G479" s="13">
        <f t="shared" si="52"/>
        <v>2.6021879716990135E-2</v>
      </c>
      <c r="H479" s="13">
        <f t="shared" si="52"/>
        <v>2.1630308315335838E-2</v>
      </c>
      <c r="I479" s="13">
        <f t="shared" si="52"/>
        <v>2.4230244086305631E-2</v>
      </c>
      <c r="J479" s="13">
        <f t="shared" si="52"/>
        <v>2.2872802049854087E-2</v>
      </c>
      <c r="K479" s="13">
        <f t="shared" si="52"/>
        <v>0.11240768035372574</v>
      </c>
      <c r="L479" s="13">
        <f t="shared" si="52"/>
        <v>0.10808386044676123</v>
      </c>
      <c r="M479" s="13">
        <f t="shared" si="52"/>
        <v>9.2639504973780054E-2</v>
      </c>
      <c r="N479" s="13">
        <f>+N478/(N$441+N$448)</f>
        <v>8.5822928657046438E-2</v>
      </c>
      <c r="O479" s="13">
        <f>+O478/(O$441+O$448)</f>
        <v>0.18766337174985678</v>
      </c>
      <c r="P479" s="9">
        <f>RATE(N$324-G$324,,-G479,N479)</f>
        <v>0.18587198478614428</v>
      </c>
      <c r="Q479" s="14" t="s">
        <v>50</v>
      </c>
    </row>
    <row r="480" spans="1:17" s="170" customFormat="1">
      <c r="A480" s="169"/>
      <c r="B480" s="24"/>
      <c r="C480" s="13" t="e">
        <f t="shared" ref="C480:M480" si="53">C478/B478-1</f>
        <v>#DIV/0!</v>
      </c>
      <c r="D480" s="13" t="e">
        <f t="shared" si="53"/>
        <v>#DIV/0!</v>
      </c>
      <c r="E480" s="13" t="e">
        <f t="shared" si="53"/>
        <v>#DIV/0!</v>
      </c>
      <c r="F480" s="13" t="e">
        <f t="shared" si="53"/>
        <v>#DIV/0!</v>
      </c>
      <c r="G480" s="13">
        <f t="shared" si="53"/>
        <v>5.8084847800181478</v>
      </c>
      <c r="H480" s="13">
        <f t="shared" si="53"/>
        <v>-7.5052340096755876E-2</v>
      </c>
      <c r="I480" s="13">
        <f t="shared" si="53"/>
        <v>5.5419326035674565E-2</v>
      </c>
      <c r="J480" s="13">
        <f t="shared" si="53"/>
        <v>-0.27874840036888848</v>
      </c>
      <c r="K480" s="13">
        <f t="shared" si="53"/>
        <v>5.7310839055980782</v>
      </c>
      <c r="L480" s="13">
        <f t="shared" si="53"/>
        <v>0.2256137433331733</v>
      </c>
      <c r="M480" s="13">
        <f t="shared" si="53"/>
        <v>0.14440140004305579</v>
      </c>
      <c r="N480" s="13">
        <f>N478/M478-1</f>
        <v>-0.26346239906055402</v>
      </c>
      <c r="O480" s="13">
        <f>O478/N478-1</f>
        <v>-4.2830438450622177E-2</v>
      </c>
      <c r="P480" s="22"/>
      <c r="Q480" s="18" t="s">
        <v>55</v>
      </c>
    </row>
    <row r="481" spans="1:17">
      <c r="B481" s="252" t="s">
        <v>1047</v>
      </c>
      <c r="C481" s="253"/>
      <c r="D481" s="253"/>
      <c r="E481" s="253"/>
      <c r="F481" s="253"/>
      <c r="G481" s="253"/>
      <c r="H481" s="253"/>
      <c r="I481" s="253"/>
      <c r="J481" s="253"/>
      <c r="K481" s="253"/>
      <c r="L481" s="253"/>
      <c r="M481" s="253"/>
      <c r="N481" s="254"/>
      <c r="O481" s="307"/>
      <c r="P481" s="9"/>
      <c r="Q481" s="3"/>
    </row>
    <row r="482" spans="1:17">
      <c r="B482" s="21" t="str">
        <f>IFERROR(VLOOKUP($B$481,$130:$203,MATCH($Q482&amp;"/"&amp;B$324,$128:$128,0),FALSE),"")</f>
        <v/>
      </c>
      <c r="C482" s="21" t="str">
        <f>IFERROR(VLOOKUP($B$481,$130:$203,MATCH($Q482&amp;"/"&amp;C$324,$128:$128,0),FALSE),"")</f>
        <v/>
      </c>
      <c r="D482" s="21" t="str">
        <f>IFERROR(VLOOKUP($B$481,$130:$203,MATCH($Q482&amp;"/"&amp;D$324,$128:$128,0),FALSE),"")</f>
        <v/>
      </c>
      <c r="E482" s="21" t="str">
        <f>IFERROR(VLOOKUP($B$481,$130:$203,MATCH($Q482&amp;"/"&amp;E$324,$128:$128,0),FALSE),"")</f>
        <v/>
      </c>
      <c r="F482" s="21" t="str">
        <f>IFERROR(VLOOKUP($B$481,$130:$203,MATCH($Q482&amp;"/"&amp;F$324,$128:$128,0),FALSE),"")</f>
        <v/>
      </c>
      <c r="G482" s="21">
        <f>IFERROR(VLOOKUP($B$481,$130:$203,MATCH($Q482&amp;"/"&amp;G$324,$128:$128,0),FALSE),"")</f>
        <v>76480</v>
      </c>
      <c r="H482" s="21">
        <f>IFERROR(VLOOKUP($B$481,$130:$203,MATCH($Q482&amp;"/"&amp;H$324,$128:$128,0),FALSE),"")</f>
        <v>86982</v>
      </c>
      <c r="I482" s="21">
        <f>IFERROR(VLOOKUP($B$481,$130:$203,MATCH($Q482&amp;"/"&amp;I$324,$128:$128,0),FALSE),"")</f>
        <v>87656</v>
      </c>
      <c r="J482" s="21">
        <f>IFERROR(VLOOKUP($B$481,$130:$203,MATCH($Q482&amp;"/"&amp;J$324,$128:$128,0),FALSE),"")</f>
        <v>82103</v>
      </c>
      <c r="K482" s="21">
        <f>IFERROR(VLOOKUP($B$481,$130:$203,MATCH($Q482&amp;"/"&amp;K$324,$128:$128,0),FALSE),"")</f>
        <v>90630</v>
      </c>
      <c r="L482" s="21">
        <f>IFERROR(VLOOKUP($B$481,$130:$203,MATCH($Q482&amp;"/"&amp;L$324,$128:$128,0),FALSE),"")</f>
        <v>165012</v>
      </c>
      <c r="M482" s="21">
        <f>IFERROR(VLOOKUP($B$481,$130:$203,MATCH($Q482&amp;"/"&amp;M$324,$128:$128,0),FALSE),"")</f>
        <v>205815</v>
      </c>
      <c r="N482" s="21">
        <f>IFERROR(VLOOKUP($B$481,$130:$203,MATCH($Q482&amp;"/"&amp;N$324,$128:$128,0),FALSE),"")</f>
        <v>226018.2</v>
      </c>
      <c r="O482" s="21">
        <f>IFERROR(VLOOKUP($B$481,$130:$203,MATCH($Q482&amp;"/"&amp;O$324,$128:$128,0),FALSE),"")</f>
        <v>117519.86</v>
      </c>
      <c r="P482" s="9"/>
      <c r="Q482" s="12" t="s">
        <v>46</v>
      </c>
    </row>
    <row r="483" spans="1:17">
      <c r="B483" s="10" t="str">
        <f>IFERROR(VLOOKUP($B$481,$130:$203,MATCH($Q483&amp;"/"&amp;B$324,$128:$128,0),FALSE),"")</f>
        <v/>
      </c>
      <c r="C483" s="10" t="str">
        <f>IFERROR(VLOOKUP($B$481,$130:$203,MATCH($Q483&amp;"/"&amp;C$324,$128:$128,0),FALSE),"")</f>
        <v/>
      </c>
      <c r="D483" s="10" t="str">
        <f>IFERROR(VLOOKUP($B$481,$130:$203,MATCH($Q483&amp;"/"&amp;D$324,$128:$128,0),FALSE),"")</f>
        <v/>
      </c>
      <c r="E483" s="10" t="str">
        <f>IFERROR(VLOOKUP($B$481,$130:$203,MATCH($Q483&amp;"/"&amp;E$324,$128:$128,0),FALSE),"")</f>
        <v/>
      </c>
      <c r="F483" s="10" t="str">
        <f>IFERROR(VLOOKUP($B$481,$130:$203,MATCH($Q483&amp;"/"&amp;F$324,$128:$128,0),FALSE),"")</f>
        <v/>
      </c>
      <c r="G483" s="10">
        <f>IFERROR(VLOOKUP($B$481,$130:$203,MATCH($Q483&amp;"/"&amp;G$324,$128:$128,0),FALSE),"")</f>
        <v>77554</v>
      </c>
      <c r="H483" s="10">
        <f>IFERROR(VLOOKUP($B$481,$130:$203,MATCH($Q483&amp;"/"&amp;H$324,$128:$128,0),FALSE),"")</f>
        <v>86231</v>
      </c>
      <c r="I483" s="10">
        <f>IFERROR(VLOOKUP($B$481,$130:$203,MATCH($Q483&amp;"/"&amp;I$324,$128:$128,0),FALSE),"")</f>
        <v>98094</v>
      </c>
      <c r="J483" s="10">
        <f>IFERROR(VLOOKUP($B$481,$130:$203,MATCH($Q483&amp;"/"&amp;J$324,$128:$128,0),FALSE),"")</f>
        <v>77420</v>
      </c>
      <c r="K483" s="10">
        <f>IFERROR(VLOOKUP($B$481,$130:$203,MATCH($Q483&amp;"/"&amp;K$324,$128:$128,0),FALSE),"")</f>
        <v>119934</v>
      </c>
      <c r="L483" s="10">
        <f>IFERROR(VLOOKUP($B$481,$130:$203,MATCH($Q483&amp;"/"&amp;L$324,$128:$128,0),FALSE),"")</f>
        <v>169865</v>
      </c>
      <c r="M483" s="10">
        <f>IFERROR(VLOOKUP($B$481,$130:$203,MATCH($Q483&amp;"/"&amp;M$324,$128:$128,0),FALSE),"")</f>
        <v>226052</v>
      </c>
      <c r="N483" s="10">
        <f>IFERROR(VLOOKUP($B$481,$130:$203,MATCH($Q483&amp;"/"&amp;N$324,$128:$128,0),FALSE),"")</f>
        <v>300226</v>
      </c>
      <c r="O483" s="10" t="str">
        <f>IFERROR(VLOOKUP($B$481,$130:$203,MATCH($Q483&amp;"/"&amp;O$324,$128:$128,0),FALSE),"")</f>
        <v/>
      </c>
      <c r="P483" s="9"/>
      <c r="Q483" s="12" t="s">
        <v>47</v>
      </c>
    </row>
    <row r="484" spans="1:17">
      <c r="B484" s="10" t="str">
        <f>IFERROR(VLOOKUP($B$481,$130:$203,MATCH($Q484&amp;"/"&amp;B$324,$128:$128,0),FALSE),"")</f>
        <v/>
      </c>
      <c r="C484" s="10" t="str">
        <f>IFERROR(VLOOKUP($B$481,$130:$203,MATCH($Q484&amp;"/"&amp;C$324,$128:$128,0),FALSE),"")</f>
        <v/>
      </c>
      <c r="D484" s="10" t="str">
        <f>IFERROR(VLOOKUP($B$481,$130:$203,MATCH($Q484&amp;"/"&amp;D$324,$128:$128,0),FALSE),"")</f>
        <v/>
      </c>
      <c r="E484" s="10" t="str">
        <f>IFERROR(VLOOKUP($B$481,$130:$203,MATCH($Q484&amp;"/"&amp;E$324,$128:$128,0),FALSE),"")</f>
        <v/>
      </c>
      <c r="F484" s="10" t="str">
        <f>IFERROR(VLOOKUP($B$481,$130:$203,MATCH($Q484&amp;"/"&amp;F$324,$128:$128,0),FALSE),"")</f>
        <v/>
      </c>
      <c r="G484" s="10">
        <f>IFERROR(VLOOKUP($B$481,$130:$203,MATCH($Q484&amp;"/"&amp;G$324,$128:$128,0),FALSE),"")</f>
        <v>56013.13</v>
      </c>
      <c r="H484" s="10">
        <f>IFERROR(VLOOKUP($B$481,$130:$203,MATCH($Q484&amp;"/"&amp;H$324,$128:$128,0),FALSE),"")</f>
        <v>89047</v>
      </c>
      <c r="I484" s="10">
        <f>IFERROR(VLOOKUP($B$481,$130:$203,MATCH($Q484&amp;"/"&amp;I$324,$128:$128,0),FALSE),"")</f>
        <v>89367</v>
      </c>
      <c r="J484" s="10">
        <f>IFERROR(VLOOKUP($B$481,$130:$203,MATCH($Q484&amp;"/"&amp;J$324,$128:$128,0),FALSE),"")</f>
        <v>72737</v>
      </c>
      <c r="K484" s="10">
        <f>IFERROR(VLOOKUP($B$481,$130:$203,MATCH($Q484&amp;"/"&amp;K$324,$128:$128,0),FALSE),"")</f>
        <v>158104</v>
      </c>
      <c r="L484" s="10">
        <f>IFERROR(VLOOKUP($B$481,$130:$203,MATCH($Q484&amp;"/"&amp;L$324,$128:$128,0),FALSE),"")</f>
        <v>186872</v>
      </c>
      <c r="M484" s="10">
        <f>IFERROR(VLOOKUP($B$481,$130:$203,MATCH($Q484&amp;"/"&amp;M$324,$128:$128,0),FALSE),"")</f>
        <v>247284</v>
      </c>
      <c r="N484" s="10">
        <f>IFERROR(VLOOKUP($B$481,$130:$203,MATCH($Q484&amp;"/"&amp;N$324,$128:$128,0),FALSE),"")</f>
        <v>231382.01</v>
      </c>
      <c r="O484" s="10" t="str">
        <f>IFERROR(VLOOKUP($B$481,$130:$203,MATCH($Q484&amp;"/"&amp;O$324,$128:$128,0),FALSE),"")</f>
        <v/>
      </c>
      <c r="P484" s="9"/>
      <c r="Q484" s="12" t="s">
        <v>48</v>
      </c>
    </row>
    <row r="485" spans="1:17">
      <c r="B485" s="23" t="str">
        <f>IFERROR(VLOOKUP($B$481,$130:$203,MATCH($Q485&amp;"/"&amp;B$324,$128:$128,0),FALSE),"")</f>
        <v/>
      </c>
      <c r="C485" s="23" t="str">
        <f>IFERROR(VLOOKUP($B$481,$130:$203,MATCH($Q485&amp;"/"&amp;C$324,$128:$128,0),FALSE),"")</f>
        <v/>
      </c>
      <c r="D485" s="23" t="str">
        <f>IFERROR(VLOOKUP($B$481,$130:$203,MATCH($Q485&amp;"/"&amp;D$324,$128:$128,0),FALSE),"")</f>
        <v/>
      </c>
      <c r="E485" s="23" t="str">
        <f>IFERROR(VLOOKUP($B$481,$130:$203,MATCH($Q485&amp;"/"&amp;E$324,$128:$128,0),FALSE),"")</f>
        <v/>
      </c>
      <c r="F485" s="23">
        <f>IFERROR(VLOOKUP($B$481,$130:$203,MATCH($Q485&amp;"/"&amp;F$324,$128:$128,0),FALSE),"")</f>
        <v>56594.45</v>
      </c>
      <c r="G485" s="23">
        <f>IFERROR(VLOOKUP($B$481,$130:$203,MATCH($Q485&amp;"/"&amp;G$324,$128:$128,0),FALSE),"")</f>
        <v>63290.49</v>
      </c>
      <c r="H485" s="23">
        <f>IFERROR(VLOOKUP($B$481,$130:$203,MATCH($Q485&amp;"/"&amp;H$324,$128:$128,0),FALSE),"")</f>
        <v>94477.89</v>
      </c>
      <c r="I485" s="23">
        <f>IFERROR(VLOOKUP($B$481,$130:$203,MATCH($Q485&amp;"/"&amp;I$324,$128:$128,0),FALSE),"")</f>
        <v>68956.47</v>
      </c>
      <c r="J485" s="23">
        <f>IFERROR(VLOOKUP($B$481,$130:$203,MATCH($Q485&amp;"/"&amp;J$324,$128:$128,0),FALSE),"")</f>
        <v>77554.78</v>
      </c>
      <c r="K485" s="23">
        <f>IFERROR(VLOOKUP($B$481,$130:$203,MATCH($Q485&amp;"/"&amp;K$324,$128:$128,0),FALSE),"")</f>
        <v>294799.06</v>
      </c>
      <c r="L485" s="23">
        <f>IFERROR(VLOOKUP($B$481,$130:$203,MATCH($Q485&amp;"/"&amp;L$324,$128:$128,0),FALSE),"")</f>
        <v>223856.08</v>
      </c>
      <c r="M485" s="23">
        <f>IFERROR(VLOOKUP($B$481,$130:$203,MATCH($Q485&amp;"/"&amp;M$324,$128:$128,0),FALSE),"")</f>
        <v>257778.84</v>
      </c>
      <c r="N485" s="23">
        <f>IFERROR(VLOOKUP($B$481,$130:$203,MATCH($Q485&amp;"/"&amp;N$324,$128:$128,0),FALSE),"")</f>
        <v>249524.63</v>
      </c>
      <c r="O485" s="23" t="str">
        <f>IFERROR(VLOOKUP($B$481,$130:$203,MATCH($Q485&amp;"/"&amp;O$324,$128:$128,0),FALSE),"")</f>
        <v/>
      </c>
      <c r="P485" s="9"/>
      <c r="Q485" s="12" t="s">
        <v>54</v>
      </c>
    </row>
    <row r="486" spans="1:17">
      <c r="B486" s="23">
        <f>SUM(B482:B485)</f>
        <v>0</v>
      </c>
      <c r="C486" s="23">
        <f t="shared" ref="C486:M486" si="54">SUM(C482:C485)</f>
        <v>0</v>
      </c>
      <c r="D486" s="23">
        <f t="shared" si="54"/>
        <v>0</v>
      </c>
      <c r="E486" s="23">
        <f t="shared" si="54"/>
        <v>0</v>
      </c>
      <c r="F486" s="23">
        <f t="shared" si="54"/>
        <v>56594.45</v>
      </c>
      <c r="G486" s="23">
        <f t="shared" si="54"/>
        <v>273337.62</v>
      </c>
      <c r="H486" s="23">
        <f t="shared" si="54"/>
        <v>356737.89</v>
      </c>
      <c r="I486" s="23">
        <f t="shared" si="54"/>
        <v>344073.47</v>
      </c>
      <c r="J486" s="23">
        <f t="shared" si="54"/>
        <v>309814.78000000003</v>
      </c>
      <c r="K486" s="23">
        <f t="shared" si="54"/>
        <v>663467.06000000006</v>
      </c>
      <c r="L486" s="23">
        <f t="shared" si="54"/>
        <v>745605.08</v>
      </c>
      <c r="M486" s="23">
        <f t="shared" si="54"/>
        <v>936929.84</v>
      </c>
      <c r="N486" s="23">
        <f>IF(N483="",N482*4,IF(N484="",(N483+N482)*2,IF(N485="",((N484+N483+N482)/3)*4,SUM(N482:N485))))</f>
        <v>1007150.84</v>
      </c>
      <c r="O486" s="23">
        <f>IF(O483="",O482*4,IF(O484="",(O483+O482)*2,IF(O485="",((O484+O483+O482)/3)*4,SUM(O482:O485))))</f>
        <v>470079.44</v>
      </c>
      <c r="P486" s="9">
        <f>RATE(N$324-G$324,,-G486,N486)</f>
        <v>0.20479619492441861</v>
      </c>
      <c r="Q486" s="12" t="s">
        <v>49</v>
      </c>
    </row>
    <row r="487" spans="1:17">
      <c r="B487" s="13" t="e">
        <f t="shared" ref="B487:N487" si="55">+B486/(B$441+B$448)</f>
        <v>#DIV/0!</v>
      </c>
      <c r="C487" s="13" t="e">
        <f t="shared" si="55"/>
        <v>#DIV/0!</v>
      </c>
      <c r="D487" s="13" t="e">
        <f t="shared" si="55"/>
        <v>#DIV/0!</v>
      </c>
      <c r="E487" s="13" t="e">
        <f t="shared" si="55"/>
        <v>#DIV/0!</v>
      </c>
      <c r="F487" s="13">
        <f t="shared" si="55"/>
        <v>0.11291704543808508</v>
      </c>
      <c r="G487" s="13">
        <f t="shared" si="55"/>
        <v>9.5176397028548479E-2</v>
      </c>
      <c r="H487" s="13">
        <f t="shared" si="55"/>
        <v>0.11163129880880465</v>
      </c>
      <c r="I487" s="13">
        <f t="shared" si="55"/>
        <v>0.11427677157051366</v>
      </c>
      <c r="J487" s="13">
        <f t="shared" si="55"/>
        <v>0.13467398175504117</v>
      </c>
      <c r="K487" s="13">
        <f t="shared" si="55"/>
        <v>0.21056808338638422</v>
      </c>
      <c r="L487" s="13">
        <f t="shared" si="55"/>
        <v>0.18564928319061696</v>
      </c>
      <c r="M487" s="13">
        <f t="shared" si="55"/>
        <v>0.17472235973961708</v>
      </c>
      <c r="N487" s="13">
        <f t="shared" si="55"/>
        <v>0.23623710768109982</v>
      </c>
      <c r="O487" s="13">
        <f t="shared" ref="O487" si="56">+O486/(O$441+O$448)</f>
        <v>0.25189071513685385</v>
      </c>
      <c r="P487" s="9">
        <f>RATE(N$324-G$324,,-G487,N487)</f>
        <v>0.13868262482249566</v>
      </c>
      <c r="Q487" s="14" t="s">
        <v>50</v>
      </c>
    </row>
    <row r="488" spans="1:17" s="170" customFormat="1">
      <c r="A488" s="169"/>
      <c r="B488" s="24"/>
      <c r="C488" s="13" t="e">
        <f t="shared" ref="C488:M488" si="57">C486/B486-1</f>
        <v>#DIV/0!</v>
      </c>
      <c r="D488" s="13" t="e">
        <f t="shared" si="57"/>
        <v>#DIV/0!</v>
      </c>
      <c r="E488" s="13" t="e">
        <f t="shared" si="57"/>
        <v>#DIV/0!</v>
      </c>
      <c r="F488" s="13" t="e">
        <f t="shared" si="57"/>
        <v>#DIV/0!</v>
      </c>
      <c r="G488" s="13">
        <f t="shared" si="57"/>
        <v>3.8297601619946837</v>
      </c>
      <c r="H488" s="13">
        <f t="shared" si="57"/>
        <v>0.30511815387870866</v>
      </c>
      <c r="I488" s="13">
        <f t="shared" si="57"/>
        <v>-3.5500630448871084E-2</v>
      </c>
      <c r="J488" s="13">
        <f t="shared" si="57"/>
        <v>-9.9567949833504921E-2</v>
      </c>
      <c r="K488" s="13">
        <f t="shared" si="57"/>
        <v>1.1414958317998902</v>
      </c>
      <c r="L488" s="13">
        <f t="shared" si="57"/>
        <v>0.12380120273039608</v>
      </c>
      <c r="M488" s="13">
        <f t="shared" si="57"/>
        <v>0.25660334824971964</v>
      </c>
      <c r="N488" s="13">
        <f>N486/M486-1</f>
        <v>7.4947981163669741E-2</v>
      </c>
      <c r="O488" s="13">
        <f>O486/N486-1</f>
        <v>-0.53325815624598993</v>
      </c>
      <c r="P488" s="22"/>
      <c r="Q488" s="18" t="s">
        <v>55</v>
      </c>
    </row>
    <row r="489" spans="1:17">
      <c r="B489" s="270" t="s">
        <v>1046</v>
      </c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  <c r="M489" s="271"/>
      <c r="N489" s="272"/>
      <c r="O489" s="306"/>
      <c r="P489" s="9"/>
      <c r="Q489" s="3"/>
    </row>
    <row r="490" spans="1:17">
      <c r="B490" s="21" t="str">
        <f>IFERROR(VLOOKUP($B$489,$130:$203,MATCH($Q490&amp;"/"&amp;B$324,$128:$128,0),FALSE),"")</f>
        <v/>
      </c>
      <c r="C490" s="21" t="str">
        <f>IFERROR(VLOOKUP($B$489,$130:$203,MATCH($Q490&amp;"/"&amp;C$324,$128:$128,0),FALSE),"")</f>
        <v/>
      </c>
      <c r="D490" s="21" t="str">
        <f>IFERROR(VLOOKUP($B$489,$130:$203,MATCH($Q490&amp;"/"&amp;D$324,$128:$128,0),FALSE),"")</f>
        <v/>
      </c>
      <c r="E490" s="21" t="str">
        <f>IFERROR(VLOOKUP($B$489,$130:$203,MATCH($Q490&amp;"/"&amp;E$324,$128:$128,0),FALSE),"")</f>
        <v/>
      </c>
      <c r="F490" s="21" t="str">
        <f>IFERROR(VLOOKUP($B$489,$130:$203,MATCH($Q490&amp;"/"&amp;F$324,$128:$128,0),FALSE),"")</f>
        <v/>
      </c>
      <c r="G490" s="21">
        <f>IFERROR(VLOOKUP($B$489,$130:$203,MATCH($Q490&amp;"/"&amp;G$324,$128:$128,0),FALSE),"")</f>
        <v>94560</v>
      </c>
      <c r="H490" s="21">
        <f>IFERROR(VLOOKUP($B$489,$130:$203,MATCH($Q490&amp;"/"&amp;H$324,$128:$128,0),FALSE),"")</f>
        <v>108527</v>
      </c>
      <c r="I490" s="21">
        <f>IFERROR(VLOOKUP($B$489,$130:$203,MATCH($Q490&amp;"/"&amp;I$324,$128:$128,0),FALSE),"")</f>
        <v>105216</v>
      </c>
      <c r="J490" s="21">
        <f>IFERROR(VLOOKUP($B$489,$130:$203,MATCH($Q490&amp;"/"&amp;J$324,$128:$128,0),FALSE),"")</f>
        <v>91224</v>
      </c>
      <c r="K490" s="21">
        <f>IFERROR(VLOOKUP($B$489,$130:$203,MATCH($Q490&amp;"/"&amp;K$324,$128:$128,0),FALSE),"")</f>
        <v>124349</v>
      </c>
      <c r="L490" s="21">
        <f>IFERROR(VLOOKUP($B$489,$130:$203,MATCH($Q490&amp;"/"&amp;L$324,$128:$128,0),FALSE),"")</f>
        <v>255351</v>
      </c>
      <c r="M490" s="21">
        <f>IFERROR(VLOOKUP($B$489,$130:$203,MATCH($Q490&amp;"/"&amp;M$324,$128:$128,0),FALSE),"")</f>
        <v>321749</v>
      </c>
      <c r="N490" s="21">
        <f>IFERROR(VLOOKUP($B$489,$130:$203,MATCH($Q490&amp;"/"&amp;N$324,$128:$128,0),FALSE),"")</f>
        <v>362658.66</v>
      </c>
      <c r="O490" s="21">
        <f>IFERROR(VLOOKUP($B$489,$130:$203,MATCH($Q490&amp;"/"&amp;O$324,$128:$128,0),FALSE),"")</f>
        <v>205074.39</v>
      </c>
      <c r="P490" s="9"/>
      <c r="Q490" s="12" t="s">
        <v>46</v>
      </c>
    </row>
    <row r="491" spans="1:17">
      <c r="B491" s="10" t="str">
        <f>IFERROR(VLOOKUP($B$489,$130:$203,MATCH($Q491&amp;"/"&amp;B$324,$128:$128,0),FALSE),"")</f>
        <v/>
      </c>
      <c r="C491" s="10" t="str">
        <f>IFERROR(VLOOKUP($B$489,$130:$203,MATCH($Q491&amp;"/"&amp;C$324,$128:$128,0),FALSE),"")</f>
        <v/>
      </c>
      <c r="D491" s="10" t="str">
        <f>IFERROR(VLOOKUP($B$489,$130:$203,MATCH($Q491&amp;"/"&amp;D$324,$128:$128,0),FALSE),"")</f>
        <v/>
      </c>
      <c r="E491" s="10" t="str">
        <f>IFERROR(VLOOKUP($B$489,$130:$203,MATCH($Q491&amp;"/"&amp;E$324,$128:$128,0),FALSE),"")</f>
        <v/>
      </c>
      <c r="F491" s="10" t="str">
        <f>IFERROR(VLOOKUP($B$489,$130:$203,MATCH($Q491&amp;"/"&amp;F$324,$128:$128,0),FALSE),"")</f>
        <v/>
      </c>
      <c r="G491" s="10">
        <f>IFERROR(VLOOKUP($B$489,$130:$203,MATCH($Q491&amp;"/"&amp;G$324,$128:$128,0),FALSE),"")</f>
        <v>93888</v>
      </c>
      <c r="H491" s="10">
        <f>IFERROR(VLOOKUP($B$489,$130:$203,MATCH($Q491&amp;"/"&amp;H$324,$128:$128,0),FALSE),"")</f>
        <v>104891</v>
      </c>
      <c r="I491" s="10">
        <f>IFERROR(VLOOKUP($B$489,$130:$203,MATCH($Q491&amp;"/"&amp;I$324,$128:$128,0),FALSE),"")</f>
        <v>114432</v>
      </c>
      <c r="J491" s="10">
        <f>IFERROR(VLOOKUP($B$489,$130:$203,MATCH($Q491&amp;"/"&amp;J$324,$128:$128,0),FALSE),"")</f>
        <v>97418</v>
      </c>
      <c r="K491" s="10">
        <f>IFERROR(VLOOKUP($B$489,$130:$203,MATCH($Q491&amp;"/"&amp;K$324,$128:$128,0),FALSE),"")</f>
        <v>184787</v>
      </c>
      <c r="L491" s="10">
        <f>IFERROR(VLOOKUP($B$489,$130:$203,MATCH($Q491&amp;"/"&amp;L$324,$128:$128,0),FALSE),"")</f>
        <v>267373</v>
      </c>
      <c r="M491" s="10">
        <f>IFERROR(VLOOKUP($B$489,$130:$203,MATCH($Q491&amp;"/"&amp;M$324,$128:$128,0),FALSE),"")</f>
        <v>351165</v>
      </c>
      <c r="N491" s="10">
        <f>IFERROR(VLOOKUP($B$489,$130:$203,MATCH($Q491&amp;"/"&amp;N$324,$128:$128,0),FALSE),"")</f>
        <v>476488</v>
      </c>
      <c r="O491" s="10" t="str">
        <f>IFERROR(VLOOKUP($B$489,$130:$203,MATCH($Q491&amp;"/"&amp;O$324,$128:$128,0),FALSE),"")</f>
        <v/>
      </c>
      <c r="P491" s="9"/>
      <c r="Q491" s="12" t="s">
        <v>47</v>
      </c>
    </row>
    <row r="492" spans="1:17">
      <c r="B492" s="10" t="str">
        <f>IFERROR(VLOOKUP($B$489,$130:$203,MATCH($Q492&amp;"/"&amp;B$324,$128:$128,0),FALSE),"")</f>
        <v/>
      </c>
      <c r="C492" s="10" t="str">
        <f>IFERROR(VLOOKUP($B$489,$130:$203,MATCH($Q492&amp;"/"&amp;C$324,$128:$128,0),FALSE),"")</f>
        <v/>
      </c>
      <c r="D492" s="10" t="str">
        <f>IFERROR(VLOOKUP($B$489,$130:$203,MATCH($Q492&amp;"/"&amp;D$324,$128:$128,0),FALSE),"")</f>
        <v/>
      </c>
      <c r="E492" s="10" t="str">
        <f>IFERROR(VLOOKUP($B$489,$130:$203,MATCH($Q492&amp;"/"&amp;E$324,$128:$128,0),FALSE),"")</f>
        <v/>
      </c>
      <c r="F492" s="10" t="str">
        <f>IFERROR(VLOOKUP($B$489,$130:$203,MATCH($Q492&amp;"/"&amp;F$324,$128:$128,0),FALSE),"")</f>
        <v/>
      </c>
      <c r="G492" s="10">
        <f>IFERROR(VLOOKUP($B$489,$130:$203,MATCH($Q492&amp;"/"&amp;G$324,$128:$128,0),FALSE),"")</f>
        <v>85619.96</v>
      </c>
      <c r="H492" s="10">
        <f>IFERROR(VLOOKUP($B$489,$130:$203,MATCH($Q492&amp;"/"&amp;H$324,$128:$128,0),FALSE),"")</f>
        <v>104355</v>
      </c>
      <c r="I492" s="10">
        <f>IFERROR(VLOOKUP($B$489,$130:$203,MATCH($Q492&amp;"/"&amp;I$324,$128:$128,0),FALSE),"")</f>
        <v>118959</v>
      </c>
      <c r="J492" s="10">
        <f>IFERROR(VLOOKUP($B$489,$130:$203,MATCH($Q492&amp;"/"&amp;J$324,$128:$128,0),FALSE),"")</f>
        <v>85306</v>
      </c>
      <c r="K492" s="10">
        <f>IFERROR(VLOOKUP($B$489,$130:$203,MATCH($Q492&amp;"/"&amp;K$324,$128:$128,0),FALSE),"")</f>
        <v>235298</v>
      </c>
      <c r="L492" s="10">
        <f>IFERROR(VLOOKUP($B$489,$130:$203,MATCH($Q492&amp;"/"&amp;L$324,$128:$128,0),FALSE),"")</f>
        <v>295538</v>
      </c>
      <c r="M492" s="10">
        <f>IFERROR(VLOOKUP($B$489,$130:$203,MATCH($Q492&amp;"/"&amp;M$324,$128:$128,0),FALSE),"")</f>
        <v>370465</v>
      </c>
      <c r="N492" s="10">
        <f>IFERROR(VLOOKUP($B$489,$130:$203,MATCH($Q492&amp;"/"&amp;N$324,$128:$128,0),FALSE),"")</f>
        <v>450447.83</v>
      </c>
      <c r="O492" s="10" t="str">
        <f>IFERROR(VLOOKUP($B$489,$130:$203,MATCH($Q492&amp;"/"&amp;O$324,$128:$128,0),FALSE),"")</f>
        <v/>
      </c>
      <c r="P492" s="9"/>
      <c r="Q492" s="12" t="s">
        <v>48</v>
      </c>
    </row>
    <row r="493" spans="1:17">
      <c r="B493" s="23" t="str">
        <f>IFERROR(VLOOKUP($B$489,$130:$203,MATCH($Q493&amp;"/"&amp;B$324,$128:$128,0),FALSE),"")</f>
        <v/>
      </c>
      <c r="C493" s="23" t="str">
        <f>IFERROR(VLOOKUP($B$489,$130:$203,MATCH($Q493&amp;"/"&amp;C$324,$128:$128,0),FALSE),"")</f>
        <v/>
      </c>
      <c r="D493" s="23" t="str">
        <f>IFERROR(VLOOKUP($B$489,$130:$203,MATCH($Q493&amp;"/"&amp;D$324,$128:$128,0),FALSE),"")</f>
        <v/>
      </c>
      <c r="E493" s="23" t="str">
        <f>IFERROR(VLOOKUP($B$489,$130:$203,MATCH($Q493&amp;"/"&amp;E$324,$128:$128,0),FALSE),"")</f>
        <v/>
      </c>
      <c r="F493" s="23">
        <f>IFERROR(VLOOKUP($B$489,$130:$203,MATCH($Q493&amp;"/"&amp;F$324,$128:$128,0),FALSE),"")</f>
        <v>67570.81</v>
      </c>
      <c r="G493" s="23">
        <f>IFERROR(VLOOKUP($B$489,$130:$203,MATCH($Q493&amp;"/"&amp;G$324,$128:$128,0),FALSE),"")</f>
        <v>74002.06</v>
      </c>
      <c r="H493" s="23">
        <f>IFERROR(VLOOKUP($B$489,$130:$203,MATCH($Q493&amp;"/"&amp;H$324,$128:$128,0),FALSE),"")</f>
        <v>108088.43</v>
      </c>
      <c r="I493" s="23">
        <f>IFERROR(VLOOKUP($B$489,$130:$203,MATCH($Q493&amp;"/"&amp;I$324,$128:$128,0),FALSE),"")</f>
        <v>78420.789999999994</v>
      </c>
      <c r="J493" s="23">
        <f>IFERROR(VLOOKUP($B$489,$130:$203,MATCH($Q493&amp;"/"&amp;J$324,$128:$128,0),FALSE),"")</f>
        <v>88485.2</v>
      </c>
      <c r="K493" s="23">
        <f>IFERROR(VLOOKUP($B$489,$130:$203,MATCH($Q493&amp;"/"&amp;K$324,$128:$128,0),FALSE),"")</f>
        <v>473212.06</v>
      </c>
      <c r="L493" s="23">
        <f>IFERROR(VLOOKUP($B$489,$130:$203,MATCH($Q493&amp;"/"&amp;L$324,$128:$128,0),FALSE),"")</f>
        <v>361429.73</v>
      </c>
      <c r="M493" s="23">
        <f>IFERROR(VLOOKUP($B$489,$130:$203,MATCH($Q493&amp;"/"&amp;M$324,$128:$128,0),FALSE),"")</f>
        <v>390320.21</v>
      </c>
      <c r="N493" s="23">
        <f>IFERROR(VLOOKUP($B$489,$130:$203,MATCH($Q493&amp;"/"&amp;N$324,$128:$128,0),FALSE),"")</f>
        <v>83445.679999999993</v>
      </c>
      <c r="O493" s="23" t="str">
        <f>IFERROR(VLOOKUP($B$489,$130:$203,MATCH($Q493&amp;"/"&amp;O$324,$128:$128,0),FALSE),"")</f>
        <v/>
      </c>
      <c r="P493" s="9"/>
      <c r="Q493" s="12" t="s">
        <v>54</v>
      </c>
    </row>
    <row r="494" spans="1:17">
      <c r="B494" s="31">
        <f t="shared" ref="B494:M494" si="58">SUM(B490:B493)</f>
        <v>0</v>
      </c>
      <c r="C494" s="31">
        <f t="shared" si="58"/>
        <v>0</v>
      </c>
      <c r="D494" s="31">
        <f t="shared" si="58"/>
        <v>0</v>
      </c>
      <c r="E494" s="31">
        <f t="shared" si="58"/>
        <v>0</v>
      </c>
      <c r="F494" s="31">
        <f t="shared" si="58"/>
        <v>67570.81</v>
      </c>
      <c r="G494" s="31">
        <f t="shared" si="58"/>
        <v>348070.02</v>
      </c>
      <c r="H494" s="31">
        <f t="shared" si="58"/>
        <v>425861.43</v>
      </c>
      <c r="I494" s="31">
        <f t="shared" si="58"/>
        <v>417027.79</v>
      </c>
      <c r="J494" s="31">
        <f t="shared" si="58"/>
        <v>362433.2</v>
      </c>
      <c r="K494" s="31">
        <f t="shared" si="58"/>
        <v>1017646.06</v>
      </c>
      <c r="L494" s="31">
        <f t="shared" si="58"/>
        <v>1179691.73</v>
      </c>
      <c r="M494" s="31">
        <f t="shared" si="58"/>
        <v>1433699.21</v>
      </c>
      <c r="N494" s="31">
        <f>IF(N491="",N490*4,IF(N492="",(N491+N490)*2,IF(N493="",((N492+N491+N490)/3)*4,SUM(N490:N493))))</f>
        <v>1373040.17</v>
      </c>
      <c r="O494" s="31">
        <f>IF(O491="",O490*4,IF(O492="",(O491+O490)*2,IF(O493="",((O492+O491+O490)/3)*4,SUM(O490:O493))))</f>
        <v>820297.56</v>
      </c>
      <c r="P494" s="9">
        <f>RATE(N$324-G$324,,-G494,N494)</f>
        <v>0.21659277266635932</v>
      </c>
      <c r="Q494" s="12" t="s">
        <v>49</v>
      </c>
    </row>
    <row r="495" spans="1:17">
      <c r="B495" s="27" t="e">
        <f t="shared" ref="B495:N495" si="59">+B494/(B$441+B$448)</f>
        <v>#DIV/0!</v>
      </c>
      <c r="C495" s="13" t="e">
        <f t="shared" si="59"/>
        <v>#DIV/0!</v>
      </c>
      <c r="D495" s="13" t="e">
        <f t="shared" si="59"/>
        <v>#DIV/0!</v>
      </c>
      <c r="E495" s="13" t="e">
        <f t="shared" si="59"/>
        <v>#DIV/0!</v>
      </c>
      <c r="F495" s="13">
        <f t="shared" si="59"/>
        <v>0.13481703988744856</v>
      </c>
      <c r="G495" s="13">
        <f t="shared" si="59"/>
        <v>0.12119828370955603</v>
      </c>
      <c r="H495" s="13">
        <f t="shared" si="59"/>
        <v>0.13326160712414048</v>
      </c>
      <c r="I495" s="13">
        <f t="shared" si="59"/>
        <v>0.1385070156568193</v>
      </c>
      <c r="J495" s="13">
        <f t="shared" si="59"/>
        <v>0.15754678380489526</v>
      </c>
      <c r="K495" s="13">
        <f t="shared" si="59"/>
        <v>0.32297576374010994</v>
      </c>
      <c r="L495" s="13">
        <f t="shared" si="59"/>
        <v>0.29373314363737818</v>
      </c>
      <c r="M495" s="13">
        <f t="shared" si="59"/>
        <v>0.26736186471339712</v>
      </c>
      <c r="N495" s="13">
        <f t="shared" si="59"/>
        <v>0.32206003868374433</v>
      </c>
      <c r="O495" s="13">
        <f t="shared" ref="O495" si="60">+O494/(O$441+O$448)</f>
        <v>0.43955408688671072</v>
      </c>
      <c r="P495" s="9">
        <f>RATE(N$324-G$324,,-G495,N495)</f>
        <v>0.14983186164810081</v>
      </c>
      <c r="Q495" s="14" t="s">
        <v>50</v>
      </c>
    </row>
    <row r="496" spans="1:17" s="170" customFormat="1">
      <c r="A496" s="169"/>
      <c r="B496" s="24"/>
      <c r="C496" s="13" t="e">
        <f t="shared" ref="C496:M496" si="61">C494/B494-1</f>
        <v>#DIV/0!</v>
      </c>
      <c r="D496" s="13" t="e">
        <f t="shared" si="61"/>
        <v>#DIV/0!</v>
      </c>
      <c r="E496" s="13" t="e">
        <f t="shared" si="61"/>
        <v>#DIV/0!</v>
      </c>
      <c r="F496" s="13" t="e">
        <f t="shared" si="61"/>
        <v>#DIV/0!</v>
      </c>
      <c r="G496" s="13">
        <f t="shared" si="61"/>
        <v>4.151189100737434</v>
      </c>
      <c r="H496" s="13">
        <f t="shared" si="61"/>
        <v>0.22349356603593717</v>
      </c>
      <c r="I496" s="13">
        <f t="shared" si="61"/>
        <v>-2.074299144677183E-2</v>
      </c>
      <c r="J496" s="13">
        <f t="shared" si="61"/>
        <v>-0.13091355374662195</v>
      </c>
      <c r="K496" s="13">
        <f t="shared" si="61"/>
        <v>1.8078168887397732</v>
      </c>
      <c r="L496" s="13">
        <f t="shared" si="61"/>
        <v>0.15923578577015274</v>
      </c>
      <c r="M496" s="13">
        <f t="shared" si="61"/>
        <v>0.21531682687984932</v>
      </c>
      <c r="N496" s="13">
        <f>N494/M494-1</f>
        <v>-4.2309460434172941E-2</v>
      </c>
      <c r="O496" s="13">
        <f>O494/N494-1</f>
        <v>-0.40256841866469206</v>
      </c>
      <c r="P496" s="22"/>
      <c r="Q496" s="18" t="s">
        <v>55</v>
      </c>
    </row>
    <row r="497" spans="1:17">
      <c r="B497" s="252" t="s">
        <v>41</v>
      </c>
      <c r="C497" s="253"/>
      <c r="D497" s="253"/>
      <c r="E497" s="253"/>
      <c r="F497" s="253"/>
      <c r="G497" s="253"/>
      <c r="H497" s="253"/>
      <c r="I497" s="253"/>
      <c r="J497" s="253"/>
      <c r="K497" s="253"/>
      <c r="L497" s="253"/>
      <c r="M497" s="253"/>
      <c r="N497" s="254"/>
      <c r="O497" s="307"/>
      <c r="P497" s="9"/>
      <c r="Q497" s="3"/>
    </row>
    <row r="498" spans="1:17">
      <c r="B498" s="21" t="str">
        <f>IFERROR(VLOOKUP($B$497,$130:$203,MATCH($Q498&amp;"/"&amp;B$324,$128:$128,0),FALSE),"")</f>
        <v/>
      </c>
      <c r="C498" s="21" t="str">
        <f>IFERROR(VLOOKUP($B$497,$130:$203,MATCH($Q498&amp;"/"&amp;C$324,$128:$128,0),FALSE),"")</f>
        <v/>
      </c>
      <c r="D498" s="21" t="str">
        <f>IFERROR(VLOOKUP($B$497,$130:$203,MATCH($Q498&amp;"/"&amp;D$324,$128:$128,0),FALSE),"")</f>
        <v/>
      </c>
      <c r="E498" s="21" t="str">
        <f>IFERROR(VLOOKUP($B$497,$130:$203,MATCH($Q498&amp;"/"&amp;E$324,$128:$128,0),FALSE),"")</f>
        <v/>
      </c>
      <c r="F498" s="21" t="str">
        <f>IFERROR(VLOOKUP($B$497,$130:$203,MATCH($Q498&amp;"/"&amp;F$324,$128:$128,0),FALSE),"")</f>
        <v/>
      </c>
      <c r="G498" s="21">
        <f>IFERROR(VLOOKUP($B$497,$130:$203,MATCH($Q498&amp;"/"&amp;G$324,$128:$128,0),FALSE),"")</f>
        <v>0</v>
      </c>
      <c r="H498" s="21">
        <f>IFERROR(VLOOKUP($B$497,$130:$203,MATCH($Q498&amp;"/"&amp;H$324,$128:$128,0),FALSE),"")</f>
        <v>0</v>
      </c>
      <c r="I498" s="21">
        <f>IFERROR(VLOOKUP($B$497,$130:$203,MATCH($Q498&amp;"/"&amp;I$324,$128:$128,0),FALSE),"")</f>
        <v>0</v>
      </c>
      <c r="J498" s="21">
        <f>IFERROR(VLOOKUP($B$497,$130:$203,MATCH($Q498&amp;"/"&amp;J$324,$128:$128,0),FALSE),"")</f>
        <v>0</v>
      </c>
      <c r="K498" s="21">
        <f>IFERROR(VLOOKUP($B$497,$130:$203,MATCH($Q498&amp;"/"&amp;K$324,$128:$128,0),FALSE),"")</f>
        <v>0</v>
      </c>
      <c r="L498" s="21">
        <f>IFERROR(VLOOKUP($B$497,$130:$203,MATCH($Q498&amp;"/"&amp;L$324,$128:$128,0),FALSE),"")</f>
        <v>0</v>
      </c>
      <c r="M498" s="21">
        <f>IFERROR(VLOOKUP($B$497,$130:$203,MATCH($Q498&amp;"/"&amp;M$324,$128:$128,0),FALSE),"")</f>
        <v>0</v>
      </c>
      <c r="N498" s="21">
        <f>IFERROR(VLOOKUP($B$497,$130:$203,MATCH($Q498&amp;"/"&amp;N$324,$128:$128,0),FALSE),"")</f>
        <v>0</v>
      </c>
      <c r="O498" s="21">
        <f>IFERROR(VLOOKUP($B$497,$130:$203,MATCH($Q498&amp;"/"&amp;O$324,$128:$128,0),FALSE),"")</f>
        <v>0</v>
      </c>
      <c r="P498" s="9"/>
      <c r="Q498" s="12" t="s">
        <v>46</v>
      </c>
    </row>
    <row r="499" spans="1:17">
      <c r="B499" s="10" t="str">
        <f>IFERROR(VLOOKUP($B$497,$130:$203,MATCH($Q499&amp;"/"&amp;B$324,$128:$128,0),FALSE),"")</f>
        <v/>
      </c>
      <c r="C499" s="10" t="str">
        <f>IFERROR(VLOOKUP($B$497,$130:$203,MATCH($Q499&amp;"/"&amp;C$324,$128:$128,0),FALSE),"")</f>
        <v/>
      </c>
      <c r="D499" s="10" t="str">
        <f>IFERROR(VLOOKUP($B$497,$130:$203,MATCH($Q499&amp;"/"&amp;D$324,$128:$128,0),FALSE),"")</f>
        <v/>
      </c>
      <c r="E499" s="10" t="str">
        <f>IFERROR(VLOOKUP($B$497,$130:$203,MATCH($Q499&amp;"/"&amp;E$324,$128:$128,0),FALSE),"")</f>
        <v/>
      </c>
      <c r="F499" s="10" t="str">
        <f>IFERROR(VLOOKUP($B$497,$130:$203,MATCH($Q499&amp;"/"&amp;F$324,$128:$128,0),FALSE),"")</f>
        <v/>
      </c>
      <c r="G499" s="10">
        <f>IFERROR(VLOOKUP($B$497,$130:$203,MATCH($Q499&amp;"/"&amp;G$324,$128:$128,0),FALSE),"")</f>
        <v>0</v>
      </c>
      <c r="H499" s="10">
        <f>IFERROR(VLOOKUP($B$497,$130:$203,MATCH($Q499&amp;"/"&amp;H$324,$128:$128,0),FALSE),"")</f>
        <v>0</v>
      </c>
      <c r="I499" s="10">
        <f>IFERROR(VLOOKUP($B$497,$130:$203,MATCH($Q499&amp;"/"&amp;I$324,$128:$128,0),FALSE),"")</f>
        <v>0</v>
      </c>
      <c r="J499" s="10">
        <f>IFERROR(VLOOKUP($B$497,$130:$203,MATCH($Q499&amp;"/"&amp;J$324,$128:$128,0),FALSE),"")</f>
        <v>0</v>
      </c>
      <c r="K499" s="10">
        <f>IFERROR(VLOOKUP($B$497,$130:$203,MATCH($Q499&amp;"/"&amp;K$324,$128:$128,0),FALSE),"")</f>
        <v>0</v>
      </c>
      <c r="L499" s="10">
        <f>IFERROR(VLOOKUP($B$497,$130:$203,MATCH($Q499&amp;"/"&amp;L$324,$128:$128,0),FALSE),"")</f>
        <v>0</v>
      </c>
      <c r="M499" s="10">
        <f>IFERROR(VLOOKUP($B$497,$130:$203,MATCH($Q499&amp;"/"&amp;M$324,$128:$128,0),FALSE),"")</f>
        <v>0</v>
      </c>
      <c r="N499" s="10">
        <f>IFERROR(VLOOKUP($B$497,$130:$203,MATCH($Q499&amp;"/"&amp;N$324,$128:$128,0),FALSE),"")</f>
        <v>0</v>
      </c>
      <c r="O499" s="10" t="str">
        <f>IFERROR(VLOOKUP($B$497,$130:$203,MATCH($Q499&amp;"/"&amp;O$324,$128:$128,0),FALSE),"")</f>
        <v/>
      </c>
      <c r="P499" s="9"/>
      <c r="Q499" s="12" t="s">
        <v>47</v>
      </c>
    </row>
    <row r="500" spans="1:17">
      <c r="B500" s="10" t="str">
        <f>IFERROR(VLOOKUP($B$497,$130:$203,MATCH($Q500&amp;"/"&amp;B$324,$128:$128,0),FALSE),"")</f>
        <v/>
      </c>
      <c r="C500" s="10" t="str">
        <f>IFERROR(VLOOKUP($B$497,$130:$203,MATCH($Q500&amp;"/"&amp;C$324,$128:$128,0),FALSE),"")</f>
        <v/>
      </c>
      <c r="D500" s="10" t="str">
        <f>IFERROR(VLOOKUP($B$497,$130:$203,MATCH($Q500&amp;"/"&amp;D$324,$128:$128,0),FALSE),"")</f>
        <v/>
      </c>
      <c r="E500" s="10" t="str">
        <f>IFERROR(VLOOKUP($B$497,$130:$203,MATCH($Q500&amp;"/"&amp;E$324,$128:$128,0),FALSE),"")</f>
        <v/>
      </c>
      <c r="F500" s="10" t="str">
        <f>IFERROR(VLOOKUP($B$497,$130:$203,MATCH($Q500&amp;"/"&amp;F$324,$128:$128,0),FALSE),"")</f>
        <v/>
      </c>
      <c r="G500" s="10">
        <f>IFERROR(VLOOKUP($B$497,$130:$203,MATCH($Q500&amp;"/"&amp;G$324,$128:$128,0),FALSE),"")</f>
        <v>0</v>
      </c>
      <c r="H500" s="10">
        <f>IFERROR(VLOOKUP($B$497,$130:$203,MATCH($Q500&amp;"/"&amp;H$324,$128:$128,0),FALSE),"")</f>
        <v>0</v>
      </c>
      <c r="I500" s="10">
        <f>IFERROR(VLOOKUP($B$497,$130:$203,MATCH($Q500&amp;"/"&amp;I$324,$128:$128,0),FALSE),"")</f>
        <v>0</v>
      </c>
      <c r="J500" s="10">
        <f>IFERROR(VLOOKUP($B$497,$130:$203,MATCH($Q500&amp;"/"&amp;J$324,$128:$128,0),FALSE),"")</f>
        <v>0</v>
      </c>
      <c r="K500" s="10">
        <f>IFERROR(VLOOKUP($B$497,$130:$203,MATCH($Q500&amp;"/"&amp;K$324,$128:$128,0),FALSE),"")</f>
        <v>0</v>
      </c>
      <c r="L500" s="10">
        <f>IFERROR(VLOOKUP($B$497,$130:$203,MATCH($Q500&amp;"/"&amp;L$324,$128:$128,0),FALSE),"")</f>
        <v>0</v>
      </c>
      <c r="M500" s="10">
        <f>IFERROR(VLOOKUP($B$497,$130:$203,MATCH($Q500&amp;"/"&amp;M$324,$128:$128,0),FALSE),"")</f>
        <v>0</v>
      </c>
      <c r="N500" s="10">
        <f>IFERROR(VLOOKUP($B$497,$130:$203,MATCH($Q500&amp;"/"&amp;N$324,$128:$128,0),FALSE),"")</f>
        <v>0</v>
      </c>
      <c r="O500" s="10" t="str">
        <f>IFERROR(VLOOKUP($B$497,$130:$203,MATCH($Q500&amp;"/"&amp;O$324,$128:$128,0),FALSE),"")</f>
        <v/>
      </c>
      <c r="P500" s="9"/>
      <c r="Q500" s="12" t="s">
        <v>48</v>
      </c>
    </row>
    <row r="501" spans="1:17">
      <c r="B501" s="23" t="str">
        <f>IFERROR(VLOOKUP($B$497,$130:$203,MATCH($Q501&amp;"/"&amp;B$324,$128:$128,0),FALSE),"")</f>
        <v/>
      </c>
      <c r="C501" s="23" t="str">
        <f>IFERROR(VLOOKUP($B$497,$130:$203,MATCH($Q501&amp;"/"&amp;C$324,$128:$128,0),FALSE),"")</f>
        <v/>
      </c>
      <c r="D501" s="23" t="str">
        <f>IFERROR(VLOOKUP($B$497,$130:$203,MATCH($Q501&amp;"/"&amp;D$324,$128:$128,0),FALSE),"")</f>
        <v/>
      </c>
      <c r="E501" s="23" t="str">
        <f>IFERROR(VLOOKUP($B$497,$130:$203,MATCH($Q501&amp;"/"&amp;E$324,$128:$128,0),FALSE),"")</f>
        <v/>
      </c>
      <c r="F501" s="23">
        <f>IFERROR(VLOOKUP($B$497,$130:$203,MATCH($Q501&amp;"/"&amp;F$324,$128:$128,0),FALSE),"")</f>
        <v>0</v>
      </c>
      <c r="G501" s="23">
        <f>IFERROR(VLOOKUP($B$497,$130:$203,MATCH($Q501&amp;"/"&amp;G$324,$128:$128,0),FALSE),"")</f>
        <v>0</v>
      </c>
      <c r="H501" s="23">
        <f>IFERROR(VLOOKUP($B$497,$130:$203,MATCH($Q501&amp;"/"&amp;H$324,$128:$128,0),FALSE),"")</f>
        <v>0</v>
      </c>
      <c r="I501" s="23">
        <f>IFERROR(VLOOKUP($B$497,$130:$203,MATCH($Q501&amp;"/"&amp;I$324,$128:$128,0),FALSE),"")</f>
        <v>0</v>
      </c>
      <c r="J501" s="23">
        <f>IFERROR(VLOOKUP($B$497,$130:$203,MATCH($Q501&amp;"/"&amp;J$324,$128:$128,0),FALSE),"")</f>
        <v>0</v>
      </c>
      <c r="K501" s="23">
        <f>IFERROR(VLOOKUP($B$497,$130:$203,MATCH($Q501&amp;"/"&amp;K$324,$128:$128,0),FALSE),"")</f>
        <v>0</v>
      </c>
      <c r="L501" s="23">
        <f>IFERROR(VLOOKUP($B$497,$130:$203,MATCH($Q501&amp;"/"&amp;L$324,$128:$128,0),FALSE),"")</f>
        <v>0</v>
      </c>
      <c r="M501" s="23">
        <f>IFERROR(VLOOKUP($B$497,$130:$203,MATCH($Q501&amp;"/"&amp;M$324,$128:$128,0),FALSE),"")</f>
        <v>0</v>
      </c>
      <c r="N501" s="23">
        <f>IFERROR(VLOOKUP($B$497,$130:$203,MATCH($Q501&amp;"/"&amp;N$324,$128:$128,0),FALSE),"")</f>
        <v>0</v>
      </c>
      <c r="O501" s="23" t="str">
        <f>IFERROR(VLOOKUP($B$497,$130:$203,MATCH($Q501&amp;"/"&amp;O$324,$128:$128,0),FALSE),"")</f>
        <v/>
      </c>
      <c r="P501" s="9"/>
      <c r="Q501" s="12" t="s">
        <v>54</v>
      </c>
    </row>
    <row r="502" spans="1:17">
      <c r="B502" s="23">
        <f>SUM(B498:B501)</f>
        <v>0</v>
      </c>
      <c r="C502" s="23">
        <f t="shared" ref="C502:M502" si="62">SUM(C498:C501)</f>
        <v>0</v>
      </c>
      <c r="D502" s="23">
        <f t="shared" si="62"/>
        <v>0</v>
      </c>
      <c r="E502" s="23">
        <f t="shared" si="62"/>
        <v>0</v>
      </c>
      <c r="F502" s="23">
        <f t="shared" si="62"/>
        <v>0</v>
      </c>
      <c r="G502" s="23">
        <f t="shared" si="62"/>
        <v>0</v>
      </c>
      <c r="H502" s="23">
        <f t="shared" si="62"/>
        <v>0</v>
      </c>
      <c r="I502" s="23">
        <f t="shared" si="62"/>
        <v>0</v>
      </c>
      <c r="J502" s="23">
        <f t="shared" si="62"/>
        <v>0</v>
      </c>
      <c r="K502" s="23">
        <f t="shared" si="62"/>
        <v>0</v>
      </c>
      <c r="L502" s="23">
        <f t="shared" si="62"/>
        <v>0</v>
      </c>
      <c r="M502" s="23">
        <f t="shared" si="62"/>
        <v>0</v>
      </c>
      <c r="N502" s="23">
        <f>IF(N499="",N498*4,IF(N500="",(N499+N498)*2,IF(N501="",((N500+N499+N498)/3)*4,SUM(N498:N501))))</f>
        <v>0</v>
      </c>
      <c r="O502" s="23">
        <f>IF(O499="",O498*4,IF(O500="",(O499+O498)*2,IF(O501="",((O500+O499+O498)/3)*4,SUM(O498:O501))))</f>
        <v>0</v>
      </c>
      <c r="P502" s="9" t="e">
        <f>RATE(N$324-G$324,,-G502,N502)</f>
        <v>#NUM!</v>
      </c>
      <c r="Q502" s="12" t="s">
        <v>49</v>
      </c>
    </row>
    <row r="503" spans="1:17">
      <c r="B503" s="27" t="e">
        <f t="shared" ref="B503:N503" si="63">+B502/(B$441+B$448)</f>
        <v>#DIV/0!</v>
      </c>
      <c r="C503" s="28" t="e">
        <f t="shared" si="63"/>
        <v>#DIV/0!</v>
      </c>
      <c r="D503" s="28" t="e">
        <f t="shared" si="63"/>
        <v>#DIV/0!</v>
      </c>
      <c r="E503" s="28" t="e">
        <f t="shared" si="63"/>
        <v>#DIV/0!</v>
      </c>
      <c r="F503" s="28">
        <f t="shared" si="63"/>
        <v>0</v>
      </c>
      <c r="G503" s="28">
        <f t="shared" si="63"/>
        <v>0</v>
      </c>
      <c r="H503" s="28">
        <f t="shared" si="63"/>
        <v>0</v>
      </c>
      <c r="I503" s="28">
        <f t="shared" si="63"/>
        <v>0</v>
      </c>
      <c r="J503" s="28">
        <f t="shared" si="63"/>
        <v>0</v>
      </c>
      <c r="K503" s="28">
        <f t="shared" si="63"/>
        <v>0</v>
      </c>
      <c r="L503" s="28">
        <f t="shared" si="63"/>
        <v>0</v>
      </c>
      <c r="M503" s="28">
        <f t="shared" si="63"/>
        <v>0</v>
      </c>
      <c r="N503" s="29">
        <f t="shared" si="63"/>
        <v>0</v>
      </c>
      <c r="O503" s="29">
        <f t="shared" ref="O503" si="64">+O502/(O$441+O$448)</f>
        <v>0</v>
      </c>
      <c r="P503" s="9" t="e">
        <f>RATE(N$324-G$324,,-G503,N503)</f>
        <v>#NUM!</v>
      </c>
      <c r="Q503" s="14" t="s">
        <v>50</v>
      </c>
    </row>
    <row r="504" spans="1:17">
      <c r="B504" s="246" t="s">
        <v>60</v>
      </c>
      <c r="C504" s="247"/>
      <c r="D504" s="247"/>
      <c r="E504" s="247"/>
      <c r="F504" s="247"/>
      <c r="G504" s="247"/>
      <c r="H504" s="247"/>
      <c r="I504" s="247"/>
      <c r="J504" s="247"/>
      <c r="K504" s="247"/>
      <c r="L504" s="247"/>
      <c r="M504" s="247"/>
      <c r="N504" s="248"/>
      <c r="O504" s="308"/>
      <c r="P504" s="9"/>
      <c r="Q504" s="3"/>
    </row>
    <row r="505" spans="1:17">
      <c r="B505" s="21" t="str">
        <f t="shared" ref="B505:N509" si="65">IFERROR(B465+B444-B490-B498,"")</f>
        <v/>
      </c>
      <c r="C505" s="21" t="str">
        <f t="shared" si="65"/>
        <v/>
      </c>
      <c r="D505" s="21" t="str">
        <f t="shared" si="65"/>
        <v/>
      </c>
      <c r="E505" s="21" t="str">
        <f t="shared" si="65"/>
        <v/>
      </c>
      <c r="F505" s="21" t="str">
        <f t="shared" si="65"/>
        <v/>
      </c>
      <c r="G505" s="21">
        <f t="shared" si="65"/>
        <v>213530</v>
      </c>
      <c r="H505" s="21">
        <f t="shared" si="65"/>
        <v>385289</v>
      </c>
      <c r="I505" s="21">
        <f t="shared" si="65"/>
        <v>331678</v>
      </c>
      <c r="J505" s="21">
        <f t="shared" si="65"/>
        <v>306879</v>
      </c>
      <c r="K505" s="21">
        <f t="shared" si="65"/>
        <v>220715</v>
      </c>
      <c r="L505" s="21">
        <f t="shared" si="65"/>
        <v>261213</v>
      </c>
      <c r="M505" s="21">
        <f t="shared" si="65"/>
        <v>414141</v>
      </c>
      <c r="N505" s="21">
        <f t="shared" si="65"/>
        <v>488489.74000000005</v>
      </c>
      <c r="O505" s="21">
        <f t="shared" ref="O505" si="66">IFERROR(O465+O444-O490-O498,"")</f>
        <v>-71523.240000000049</v>
      </c>
      <c r="P505" s="9"/>
      <c r="Q505" s="12" t="s">
        <v>46</v>
      </c>
    </row>
    <row r="506" spans="1:17">
      <c r="B506" s="10" t="str">
        <f t="shared" si="65"/>
        <v/>
      </c>
      <c r="C506" s="10" t="str">
        <f t="shared" si="65"/>
        <v/>
      </c>
      <c r="D506" s="10" t="str">
        <f t="shared" si="65"/>
        <v/>
      </c>
      <c r="E506" s="10" t="str">
        <f t="shared" si="65"/>
        <v/>
      </c>
      <c r="F506" s="10" t="str">
        <f t="shared" si="65"/>
        <v/>
      </c>
      <c r="G506" s="10">
        <f t="shared" si="65"/>
        <v>333669</v>
      </c>
      <c r="H506" s="10">
        <f t="shared" si="65"/>
        <v>411489</v>
      </c>
      <c r="I506" s="10">
        <f t="shared" si="65"/>
        <v>328493</v>
      </c>
      <c r="J506" s="10">
        <f t="shared" si="65"/>
        <v>255623</v>
      </c>
      <c r="K506" s="10">
        <f t="shared" si="65"/>
        <v>264049</v>
      </c>
      <c r="L506" s="10">
        <f t="shared" si="65"/>
        <v>340430</v>
      </c>
      <c r="M506" s="10">
        <f t="shared" si="65"/>
        <v>364601</v>
      </c>
      <c r="N506" s="10">
        <f t="shared" si="65"/>
        <v>438577</v>
      </c>
      <c r="O506" s="10" t="str">
        <f t="shared" ref="O506" si="67">IFERROR(O466+O445-O491-O499,"")</f>
        <v/>
      </c>
      <c r="P506" s="9"/>
      <c r="Q506" s="12" t="s">
        <v>47</v>
      </c>
    </row>
    <row r="507" spans="1:17">
      <c r="B507" s="10" t="str">
        <f t="shared" si="65"/>
        <v/>
      </c>
      <c r="C507" s="10" t="str">
        <f t="shared" si="65"/>
        <v/>
      </c>
      <c r="D507" s="10" t="str">
        <f t="shared" si="65"/>
        <v/>
      </c>
      <c r="E507" s="10" t="str">
        <f t="shared" si="65"/>
        <v/>
      </c>
      <c r="F507" s="10" t="str">
        <f t="shared" si="65"/>
        <v/>
      </c>
      <c r="G507" s="10">
        <f t="shared" si="65"/>
        <v>367371.94</v>
      </c>
      <c r="H507" s="10">
        <f t="shared" si="65"/>
        <v>397410</v>
      </c>
      <c r="I507" s="10">
        <f t="shared" si="65"/>
        <v>317528</v>
      </c>
      <c r="J507" s="10">
        <f t="shared" si="65"/>
        <v>266849</v>
      </c>
      <c r="K507" s="10">
        <f t="shared" si="65"/>
        <v>174312</v>
      </c>
      <c r="L507" s="10">
        <f t="shared" si="65"/>
        <v>317523</v>
      </c>
      <c r="M507" s="10">
        <f t="shared" si="65"/>
        <v>454709</v>
      </c>
      <c r="N507" s="10">
        <f t="shared" si="65"/>
        <v>542189.30000000005</v>
      </c>
      <c r="O507" s="10" t="str">
        <f t="shared" ref="O507" si="68">IFERROR(O467+O446-O492-O500,"")</f>
        <v/>
      </c>
      <c r="P507" s="9"/>
      <c r="Q507" s="12" t="s">
        <v>48</v>
      </c>
    </row>
    <row r="508" spans="1:17">
      <c r="B508" s="23" t="str">
        <f t="shared" si="65"/>
        <v/>
      </c>
      <c r="C508" s="23" t="str">
        <f t="shared" si="65"/>
        <v/>
      </c>
      <c r="D508" s="23" t="str">
        <f t="shared" si="65"/>
        <v/>
      </c>
      <c r="E508" s="23" t="str">
        <f t="shared" si="65"/>
        <v/>
      </c>
      <c r="F508" s="23">
        <f t="shared" si="65"/>
        <v>109758.75000000003</v>
      </c>
      <c r="G508" s="23">
        <f t="shared" si="65"/>
        <v>319911.82999999996</v>
      </c>
      <c r="H508" s="23">
        <f t="shared" si="65"/>
        <v>233696.33999999997</v>
      </c>
      <c r="I508" s="23">
        <f t="shared" si="65"/>
        <v>291597.01999999996</v>
      </c>
      <c r="J508" s="23">
        <f t="shared" si="65"/>
        <v>339611.79</v>
      </c>
      <c r="K508" s="23">
        <f t="shared" si="65"/>
        <v>205365.5799999999</v>
      </c>
      <c r="L508" s="23">
        <f t="shared" si="65"/>
        <v>382072.60000000009</v>
      </c>
      <c r="M508" s="23">
        <f t="shared" si="65"/>
        <v>412347.42999999988</v>
      </c>
      <c r="N508" s="23">
        <f t="shared" si="65"/>
        <v>-526705.86999999988</v>
      </c>
      <c r="O508" s="23" t="str">
        <f t="shared" ref="O508" si="69">IFERROR(O468+O447-O493-O501,"")</f>
        <v/>
      </c>
      <c r="P508" s="9"/>
      <c r="Q508" s="12" t="s">
        <v>54</v>
      </c>
    </row>
    <row r="509" spans="1:17">
      <c r="B509" s="31">
        <f t="shared" si="65"/>
        <v>0</v>
      </c>
      <c r="C509" s="23">
        <f t="shared" si="65"/>
        <v>0</v>
      </c>
      <c r="D509" s="23">
        <f t="shared" si="65"/>
        <v>0</v>
      </c>
      <c r="E509" s="23">
        <f t="shared" si="65"/>
        <v>0</v>
      </c>
      <c r="F509" s="23">
        <f t="shared" si="65"/>
        <v>109758.75000000003</v>
      </c>
      <c r="G509" s="23">
        <f t="shared" si="65"/>
        <v>1234482.7700000003</v>
      </c>
      <c r="H509" s="23">
        <f t="shared" si="65"/>
        <v>1427884.3399999999</v>
      </c>
      <c r="I509" s="23">
        <f t="shared" si="65"/>
        <v>1269296.0199999998</v>
      </c>
      <c r="J509" s="23">
        <f t="shared" si="65"/>
        <v>1168962.79</v>
      </c>
      <c r="K509" s="23">
        <f t="shared" si="65"/>
        <v>864441.57999999984</v>
      </c>
      <c r="L509" s="23">
        <f t="shared" si="65"/>
        <v>1301238.5999999996</v>
      </c>
      <c r="M509" s="23">
        <f t="shared" si="65"/>
        <v>1645798.4299999997</v>
      </c>
      <c r="N509" s="23">
        <f t="shared" si="65"/>
        <v>942550.16999999993</v>
      </c>
      <c r="O509" s="23">
        <f t="shared" ref="O509" si="70">IFERROR(O469+O448-O494-O502,"")</f>
        <v>-286092.9600000002</v>
      </c>
      <c r="P509" s="9">
        <f>RATE(N$324-G$324,,-G509,N509)</f>
        <v>-3.7812034974982478E-2</v>
      </c>
      <c r="Q509" s="12" t="s">
        <v>49</v>
      </c>
    </row>
    <row r="510" spans="1:17">
      <c r="B510" s="13" t="e">
        <f t="shared" ref="B510:N510" si="71">+B509/(B$441+B$448)</f>
        <v>#DIV/0!</v>
      </c>
      <c r="C510" s="13" t="e">
        <f t="shared" si="71"/>
        <v>#DIV/0!</v>
      </c>
      <c r="D510" s="13" t="e">
        <f t="shared" si="71"/>
        <v>#DIV/0!</v>
      </c>
      <c r="E510" s="13" t="e">
        <f t="shared" si="71"/>
        <v>#DIV/0!</v>
      </c>
      <c r="F510" s="13">
        <f t="shared" si="71"/>
        <v>0.21899026779087744</v>
      </c>
      <c r="G510" s="13">
        <f t="shared" si="71"/>
        <v>0.42984797424672949</v>
      </c>
      <c r="H510" s="13">
        <f t="shared" si="71"/>
        <v>0.44681708304927409</v>
      </c>
      <c r="I510" s="13">
        <f t="shared" si="71"/>
        <v>0.42156999588751243</v>
      </c>
      <c r="J510" s="13">
        <f t="shared" si="71"/>
        <v>0.50813868031984144</v>
      </c>
      <c r="K510" s="13">
        <f t="shared" si="71"/>
        <v>0.27435243989369673</v>
      </c>
      <c r="L510" s="13">
        <f t="shared" si="71"/>
        <v>0.32399727393214905</v>
      </c>
      <c r="M510" s="13">
        <f t="shared" si="71"/>
        <v>0.30691496104484939</v>
      </c>
      <c r="N510" s="13">
        <f t="shared" si="71"/>
        <v>0.22108438692771076</v>
      </c>
      <c r="O510" s="13">
        <f t="shared" ref="O510" si="72">+O509/(O$441+O$448)</f>
        <v>-0.15330208930222386</v>
      </c>
      <c r="P510" s="9">
        <f>RATE(N$324-G$324,,-G510,N510)</f>
        <v>-9.0612402159046007E-2</v>
      </c>
      <c r="Q510" s="14" t="s">
        <v>61</v>
      </c>
    </row>
    <row r="511" spans="1:17" s="170" customFormat="1">
      <c r="A511" s="169"/>
      <c r="B511" s="24"/>
      <c r="C511" s="13" t="e">
        <f t="shared" ref="C511:M511" si="73">C509/B509-1</f>
        <v>#DIV/0!</v>
      </c>
      <c r="D511" s="13" t="e">
        <f t="shared" si="73"/>
        <v>#DIV/0!</v>
      </c>
      <c r="E511" s="13" t="e">
        <f t="shared" si="73"/>
        <v>#DIV/0!</v>
      </c>
      <c r="F511" s="13" t="e">
        <f t="shared" si="73"/>
        <v>#DIV/0!</v>
      </c>
      <c r="G511" s="13">
        <f t="shared" si="73"/>
        <v>10.247237873973601</v>
      </c>
      <c r="H511" s="13">
        <f t="shared" si="73"/>
        <v>0.15666607481285433</v>
      </c>
      <c r="I511" s="13">
        <f t="shared" si="73"/>
        <v>-0.11106524216100033</v>
      </c>
      <c r="J511" s="13">
        <f t="shared" si="73"/>
        <v>-7.9046359886955075E-2</v>
      </c>
      <c r="K511" s="13">
        <f t="shared" si="73"/>
        <v>-0.26050547768077392</v>
      </c>
      <c r="L511" s="13">
        <f t="shared" si="73"/>
        <v>0.50529385687347417</v>
      </c>
      <c r="M511" s="13">
        <f t="shared" si="73"/>
        <v>0.26479373575299725</v>
      </c>
      <c r="N511" s="13">
        <f>N509/M509-1</f>
        <v>-0.42729914379612088</v>
      </c>
      <c r="O511" s="13">
        <f>O509/N509-1</f>
        <v>-1.303530749986497</v>
      </c>
      <c r="P511" s="22"/>
      <c r="Q511" s="18" t="s">
        <v>55</v>
      </c>
    </row>
    <row r="512" spans="1:17">
      <c r="B512" s="246" t="s">
        <v>62</v>
      </c>
      <c r="C512" s="247"/>
      <c r="D512" s="247"/>
      <c r="E512" s="247"/>
      <c r="F512" s="247"/>
      <c r="G512" s="247"/>
      <c r="H512" s="247"/>
      <c r="I512" s="247"/>
      <c r="J512" s="247"/>
      <c r="K512" s="247"/>
      <c r="L512" s="247"/>
      <c r="M512" s="247"/>
      <c r="N512" s="248"/>
      <c r="O512" s="308"/>
      <c r="P512" s="9"/>
      <c r="Q512" s="14"/>
    </row>
    <row r="513" spans="1:17">
      <c r="B513" s="21" t="str">
        <f t="shared" ref="B513:N513" si="74">IFERROR(B505+B551,"")</f>
        <v/>
      </c>
      <c r="C513" s="21" t="str">
        <f t="shared" si="74"/>
        <v/>
      </c>
      <c r="D513" s="21" t="str">
        <f t="shared" si="74"/>
        <v/>
      </c>
      <c r="E513" s="21" t="str">
        <f t="shared" si="74"/>
        <v/>
      </c>
      <c r="F513" s="21" t="str">
        <f t="shared" si="74"/>
        <v/>
      </c>
      <c r="G513" s="21">
        <f t="shared" si="74"/>
        <v>238027</v>
      </c>
      <c r="H513" s="21">
        <f t="shared" si="74"/>
        <v>407117</v>
      </c>
      <c r="I513" s="21">
        <f t="shared" si="74"/>
        <v>365366</v>
      </c>
      <c r="J513" s="21">
        <f t="shared" si="74"/>
        <v>345702</v>
      </c>
      <c r="K513" s="21">
        <f t="shared" si="74"/>
        <v>275986</v>
      </c>
      <c r="L513" s="21">
        <f t="shared" si="74"/>
        <v>362352</v>
      </c>
      <c r="M513" s="21">
        <f t="shared" si="74"/>
        <v>537145</v>
      </c>
      <c r="N513" s="21">
        <f t="shared" si="74"/>
        <v>656582.39</v>
      </c>
      <c r="O513" s="21">
        <f t="shared" ref="O513" si="75">IFERROR(O505+O551,"")</f>
        <v>35287.659999999945</v>
      </c>
      <c r="P513" s="9"/>
      <c r="Q513" s="12" t="s">
        <v>46</v>
      </c>
    </row>
    <row r="514" spans="1:17">
      <c r="B514" s="10" t="str">
        <f t="shared" ref="B514:N516" si="76">IFERROR(B506+B552-B551,"")</f>
        <v/>
      </c>
      <c r="C514" s="10" t="str">
        <f t="shared" si="76"/>
        <v/>
      </c>
      <c r="D514" s="10" t="str">
        <f t="shared" si="76"/>
        <v/>
      </c>
      <c r="E514" s="10" t="str">
        <f t="shared" si="76"/>
        <v/>
      </c>
      <c r="F514" s="10" t="str">
        <f t="shared" si="76"/>
        <v/>
      </c>
      <c r="G514" s="10">
        <f t="shared" si="76"/>
        <v>360058</v>
      </c>
      <c r="H514" s="10">
        <f t="shared" si="76"/>
        <v>429049</v>
      </c>
      <c r="I514" s="10">
        <f t="shared" si="76"/>
        <v>367097</v>
      </c>
      <c r="J514" s="10">
        <f t="shared" si="76"/>
        <v>298347</v>
      </c>
      <c r="K514" s="10">
        <f t="shared" si="76"/>
        <v>332419</v>
      </c>
      <c r="L514" s="10">
        <f t="shared" si="76"/>
        <v>451379</v>
      </c>
      <c r="M514" s="10">
        <f t="shared" si="76"/>
        <v>485093</v>
      </c>
      <c r="N514" s="10">
        <f t="shared" si="76"/>
        <v>607429.35</v>
      </c>
      <c r="O514" s="10" t="str">
        <f t="shared" ref="O514" si="77">IFERROR(O506+O552-O551,"")</f>
        <v/>
      </c>
      <c r="P514" s="9"/>
      <c r="Q514" s="12" t="s">
        <v>47</v>
      </c>
    </row>
    <row r="515" spans="1:17">
      <c r="B515" s="10" t="str">
        <f t="shared" si="76"/>
        <v/>
      </c>
      <c r="C515" s="10" t="str">
        <f t="shared" si="76"/>
        <v/>
      </c>
      <c r="D515" s="10" t="str">
        <f t="shared" si="76"/>
        <v/>
      </c>
      <c r="E515" s="10" t="str">
        <f t="shared" si="76"/>
        <v/>
      </c>
      <c r="F515" s="10" t="str">
        <f t="shared" si="76"/>
        <v/>
      </c>
      <c r="G515" s="10">
        <f t="shared" si="76"/>
        <v>395483.03</v>
      </c>
      <c r="H515" s="10">
        <f t="shared" si="76"/>
        <v>418172</v>
      </c>
      <c r="I515" s="10">
        <f t="shared" si="76"/>
        <v>362780</v>
      </c>
      <c r="J515" s="10">
        <f t="shared" si="76"/>
        <v>314409</v>
      </c>
      <c r="K515" s="10">
        <f t="shared" si="76"/>
        <v>255889</v>
      </c>
      <c r="L515" s="10">
        <f t="shared" si="76"/>
        <v>428828</v>
      </c>
      <c r="M515" s="10">
        <f t="shared" si="76"/>
        <v>577467</v>
      </c>
      <c r="N515" s="10">
        <f t="shared" si="76"/>
        <v>714406.74</v>
      </c>
      <c r="O515" s="10" t="str">
        <f t="shared" ref="O515" si="78">IFERROR(O507+O553-O552,"")</f>
        <v/>
      </c>
      <c r="P515" s="9"/>
      <c r="Q515" s="12" t="s">
        <v>48</v>
      </c>
    </row>
    <row r="516" spans="1:17">
      <c r="B516" s="23" t="str">
        <f t="shared" si="76"/>
        <v/>
      </c>
      <c r="C516" s="23" t="str">
        <f t="shared" si="76"/>
        <v/>
      </c>
      <c r="D516" s="23" t="str">
        <f t="shared" si="76"/>
        <v/>
      </c>
      <c r="E516" s="23" t="str">
        <f t="shared" si="76"/>
        <v/>
      </c>
      <c r="F516" s="23" t="str">
        <f t="shared" si="76"/>
        <v/>
      </c>
      <c r="G516" s="23">
        <f t="shared" si="76"/>
        <v>340632.14</v>
      </c>
      <c r="H516" s="23">
        <f t="shared" si="76"/>
        <v>263935.62</v>
      </c>
      <c r="I516" s="23">
        <f t="shared" si="76"/>
        <v>334354.08999999997</v>
      </c>
      <c r="J516" s="23">
        <f t="shared" si="76"/>
        <v>390640.88</v>
      </c>
      <c r="K516" s="23">
        <f t="shared" si="76"/>
        <v>346812.1399999999</v>
      </c>
      <c r="L516" s="23">
        <f t="shared" si="76"/>
        <v>492318.37000000011</v>
      </c>
      <c r="M516" s="23">
        <f t="shared" si="76"/>
        <v>531785.42999999993</v>
      </c>
      <c r="N516" s="23">
        <f t="shared" si="76"/>
        <v>-416604.34999999992</v>
      </c>
      <c r="O516" s="23" t="str">
        <f t="shared" ref="O516" si="79">IFERROR(O508+O554-O553,"")</f>
        <v/>
      </c>
      <c r="P516" s="9"/>
      <c r="Q516" s="12" t="s">
        <v>54</v>
      </c>
    </row>
    <row r="517" spans="1:17">
      <c r="B517" s="31" t="str">
        <f t="shared" ref="B517:N517" si="80">IFERROR(B509+B554,"")</f>
        <v/>
      </c>
      <c r="C517" s="23" t="str">
        <f t="shared" si="80"/>
        <v/>
      </c>
      <c r="D517" s="23" t="str">
        <f t="shared" si="80"/>
        <v/>
      </c>
      <c r="E517" s="23" t="str">
        <f t="shared" si="80"/>
        <v/>
      </c>
      <c r="F517" s="23">
        <f t="shared" si="80"/>
        <v>208597.01</v>
      </c>
      <c r="G517" s="23">
        <f t="shared" si="80"/>
        <v>1334200.1700000002</v>
      </c>
      <c r="H517" s="23">
        <f t="shared" si="80"/>
        <v>1518273.6199999999</v>
      </c>
      <c r="I517" s="23">
        <f t="shared" si="80"/>
        <v>1429597.0899999999</v>
      </c>
      <c r="J517" s="23">
        <f t="shared" si="80"/>
        <v>1349098.8800000001</v>
      </c>
      <c r="K517" s="23">
        <f t="shared" si="80"/>
        <v>1211106.1399999999</v>
      </c>
      <c r="L517" s="23">
        <f t="shared" si="80"/>
        <v>1734877.3699999996</v>
      </c>
      <c r="M517" s="23">
        <f t="shared" si="80"/>
        <v>2131490.4299999997</v>
      </c>
      <c r="N517" s="23">
        <f t="shared" si="80"/>
        <v>1561814.13</v>
      </c>
      <c r="O517" s="23">
        <f t="shared" ref="O517" si="81">IFERROR(O509+O554,"")</f>
        <v>141150.63999999978</v>
      </c>
      <c r="P517" s="9">
        <f>RATE(N$324-G$324,,-G517,N517)</f>
        <v>2.2757380768725893E-2</v>
      </c>
      <c r="Q517" s="12" t="s">
        <v>49</v>
      </c>
    </row>
    <row r="518" spans="1:17">
      <c r="B518" s="13" t="e">
        <f t="shared" ref="B518:N518" si="82">+B517/(B$441+B$448)</f>
        <v>#VALUE!</v>
      </c>
      <c r="C518" s="13" t="e">
        <f t="shared" si="82"/>
        <v>#VALUE!</v>
      </c>
      <c r="D518" s="13" t="e">
        <f t="shared" si="82"/>
        <v>#VALUE!</v>
      </c>
      <c r="E518" s="13" t="e">
        <f t="shared" si="82"/>
        <v>#VALUE!</v>
      </c>
      <c r="F518" s="13">
        <f t="shared" si="82"/>
        <v>0.41619201275776491</v>
      </c>
      <c r="G518" s="13">
        <f t="shared" si="82"/>
        <v>0.46456965965927743</v>
      </c>
      <c r="H518" s="13">
        <f t="shared" si="82"/>
        <v>0.47510191908054822</v>
      </c>
      <c r="I518" s="13">
        <f t="shared" si="82"/>
        <v>0.47481062719482869</v>
      </c>
      <c r="J518" s="13">
        <f t="shared" si="82"/>
        <v>0.58644238325513875</v>
      </c>
      <c r="K518" s="13">
        <f t="shared" si="82"/>
        <v>0.38437522230158933</v>
      </c>
      <c r="L518" s="13">
        <f t="shared" si="82"/>
        <v>0.43196961609237255</v>
      </c>
      <c r="M518" s="13">
        <f t="shared" si="82"/>
        <v>0.39748871451464401</v>
      </c>
      <c r="N518" s="13">
        <f t="shared" si="82"/>
        <v>0.36633882250117888</v>
      </c>
      <c r="O518" s="13">
        <f t="shared" ref="O518" si="83">+O517/(O$441+O$448)</f>
        <v>7.563516424293E-2</v>
      </c>
      <c r="P518" s="9">
        <f>RATE(N$324-G$324,,-G518,N518)</f>
        <v>-3.3366752155553604E-2</v>
      </c>
      <c r="Q518" s="14" t="s">
        <v>63</v>
      </c>
    </row>
    <row r="519" spans="1:17" s="170" customFormat="1">
      <c r="A519" s="169"/>
      <c r="B519" s="24"/>
      <c r="C519" s="13" t="e">
        <f t="shared" ref="C519:M519" si="84">C517/B517-1</f>
        <v>#VALUE!</v>
      </c>
      <c r="D519" s="13" t="e">
        <f t="shared" si="84"/>
        <v>#VALUE!</v>
      </c>
      <c r="E519" s="13" t="e">
        <f t="shared" si="84"/>
        <v>#VALUE!</v>
      </c>
      <c r="F519" s="13" t="e">
        <f t="shared" si="84"/>
        <v>#VALUE!</v>
      </c>
      <c r="G519" s="13">
        <f t="shared" si="84"/>
        <v>5.3960656483043552</v>
      </c>
      <c r="H519" s="13">
        <f t="shared" si="84"/>
        <v>0.13796539240434935</v>
      </c>
      <c r="I519" s="13">
        <f t="shared" si="84"/>
        <v>-5.8406158700168964E-2</v>
      </c>
      <c r="J519" s="13">
        <f t="shared" si="84"/>
        <v>-5.6308319709855947E-2</v>
      </c>
      <c r="K519" s="13">
        <f t="shared" si="84"/>
        <v>-0.10228511938279883</v>
      </c>
      <c r="L519" s="13">
        <f t="shared" si="84"/>
        <v>0.43247343292306306</v>
      </c>
      <c r="M519" s="13">
        <f t="shared" si="84"/>
        <v>0.22861158192408726</v>
      </c>
      <c r="N519" s="13">
        <f>N517/M517-1</f>
        <v>-0.26726664684110257</v>
      </c>
      <c r="O519" s="13">
        <f>O517/N517-1</f>
        <v>-0.9096239192047777</v>
      </c>
      <c r="P519" s="22"/>
      <c r="Q519" s="18" t="s">
        <v>55</v>
      </c>
    </row>
    <row r="520" spans="1:17">
      <c r="B520" s="252" t="s">
        <v>1055</v>
      </c>
      <c r="C520" s="253"/>
      <c r="D520" s="253"/>
      <c r="E520" s="253"/>
      <c r="F520" s="253"/>
      <c r="G520" s="253"/>
      <c r="H520" s="253"/>
      <c r="I520" s="253"/>
      <c r="J520" s="253"/>
      <c r="K520" s="253"/>
      <c r="L520" s="253"/>
      <c r="M520" s="253"/>
      <c r="N520" s="254"/>
      <c r="O520" s="307"/>
      <c r="P520" s="9"/>
      <c r="Q520" s="3"/>
    </row>
    <row r="521" spans="1:17">
      <c r="B521" s="21" t="str">
        <f>IFERROR(VLOOKUP($B$520,$130:$203,MATCH($Q521&amp;"/"&amp;B$324,$128:$128,0),FALSE),"")</f>
        <v/>
      </c>
      <c r="C521" s="21" t="str">
        <f>IFERROR(VLOOKUP($B$520,$130:$203,MATCH($Q521&amp;"/"&amp;C$324,$128:$128,0),FALSE),"")</f>
        <v/>
      </c>
      <c r="D521" s="21" t="str">
        <f>IFERROR(VLOOKUP($B$520,$130:$203,MATCH($Q521&amp;"/"&amp;D$324,$128:$128,0),FALSE),"")</f>
        <v/>
      </c>
      <c r="E521" s="21" t="str">
        <f>IFERROR(VLOOKUP($B$520,$130:$203,MATCH($Q521&amp;"/"&amp;E$324,$128:$128,0),FALSE),"")</f>
        <v/>
      </c>
      <c r="F521" s="21" t="str">
        <f>IFERROR(VLOOKUP($B$520,$130:$203,MATCH($Q521&amp;"/"&amp;F$324,$128:$128,0),FALSE),"")</f>
        <v/>
      </c>
      <c r="G521" s="21">
        <f>IFERROR(VLOOKUP($B$520,$130:$203,MATCH($Q521&amp;"/"&amp;G$324,$128:$128,0),FALSE),"")</f>
        <v>58</v>
      </c>
      <c r="H521" s="21">
        <f>IFERROR(VLOOKUP($B$520,$130:$203,MATCH($Q521&amp;"/"&amp;H$324,$128:$128,0),FALSE),"")</f>
        <v>84</v>
      </c>
      <c r="I521" s="21">
        <f>IFERROR(VLOOKUP($B$520,$130:$203,MATCH($Q521&amp;"/"&amp;I$324,$128:$128,0),FALSE),"")</f>
        <v>1040</v>
      </c>
      <c r="J521" s="21">
        <f>IFERROR(VLOOKUP($B$520,$130:$203,MATCH($Q521&amp;"/"&amp;J$324,$128:$128,0),FALSE),"")</f>
        <v>3564</v>
      </c>
      <c r="K521" s="21">
        <f>IFERROR(VLOOKUP($B$520,$130:$203,MATCH($Q521&amp;"/"&amp;K$324,$128:$128,0),FALSE),"")</f>
        <v>2034</v>
      </c>
      <c r="L521" s="21">
        <f>IFERROR(VLOOKUP($B$520,$130:$203,MATCH($Q521&amp;"/"&amp;L$324,$128:$128,0),FALSE),"")</f>
        <v>23006</v>
      </c>
      <c r="M521" s="21">
        <f>IFERROR(VLOOKUP($B$520,$130:$203,MATCH($Q521&amp;"/"&amp;M$324,$128:$128,0),FALSE),"")</f>
        <v>15289</v>
      </c>
      <c r="N521" s="21">
        <f>IFERROR(VLOOKUP($B$520,$130:$203,MATCH($Q521&amp;"/"&amp;N$324,$128:$128,0),FALSE),"")</f>
        <v>24082.83</v>
      </c>
      <c r="O521" s="21">
        <f>IFERROR(VLOOKUP($B$520,$130:$203,MATCH($Q521&amp;"/"&amp;O$324,$128:$128,0),FALSE),"")</f>
        <v>17457.03</v>
      </c>
      <c r="P521" s="9"/>
      <c r="Q521" s="12" t="s">
        <v>46</v>
      </c>
    </row>
    <row r="522" spans="1:17">
      <c r="B522" s="10" t="str">
        <f>IFERROR(VLOOKUP($B$520,$130:$203,MATCH($Q522&amp;"/"&amp;B$324,$128:$128,0),FALSE),"")</f>
        <v/>
      </c>
      <c r="C522" s="10" t="str">
        <f>IFERROR(VLOOKUP($B$520,$130:$203,MATCH($Q522&amp;"/"&amp;C$324,$128:$128,0),FALSE),"")</f>
        <v/>
      </c>
      <c r="D522" s="10" t="str">
        <f>IFERROR(VLOOKUP($B$520,$130:$203,MATCH($Q522&amp;"/"&amp;D$324,$128:$128,0),FALSE),"")</f>
        <v/>
      </c>
      <c r="E522" s="10" t="str">
        <f>IFERROR(VLOOKUP($B$520,$130:$203,MATCH($Q522&amp;"/"&amp;E$324,$128:$128,0),FALSE),"")</f>
        <v/>
      </c>
      <c r="F522" s="10" t="str">
        <f>IFERROR(VLOOKUP($B$520,$130:$203,MATCH($Q522&amp;"/"&amp;F$324,$128:$128,0),FALSE),"")</f>
        <v/>
      </c>
      <c r="G522" s="10">
        <f>IFERROR(VLOOKUP($B$520,$130:$203,MATCH($Q522&amp;"/"&amp;G$324,$128:$128,0),FALSE),"")</f>
        <v>58</v>
      </c>
      <c r="H522" s="10">
        <f>IFERROR(VLOOKUP($B$520,$130:$203,MATCH($Q522&amp;"/"&amp;H$324,$128:$128,0),FALSE),"")</f>
        <v>174</v>
      </c>
      <c r="I522" s="10">
        <f>IFERROR(VLOOKUP($B$520,$130:$203,MATCH($Q522&amp;"/"&amp;I$324,$128:$128,0),FALSE),"")</f>
        <v>3487</v>
      </c>
      <c r="J522" s="10">
        <f>IFERROR(VLOOKUP($B$520,$130:$203,MATCH($Q522&amp;"/"&amp;J$324,$128:$128,0),FALSE),"")</f>
        <v>3554</v>
      </c>
      <c r="K522" s="10">
        <f>IFERROR(VLOOKUP($B$520,$130:$203,MATCH($Q522&amp;"/"&amp;K$324,$128:$128,0),FALSE),"")</f>
        <v>3901</v>
      </c>
      <c r="L522" s="10">
        <f>IFERROR(VLOOKUP($B$520,$130:$203,MATCH($Q522&amp;"/"&amp;L$324,$128:$128,0),FALSE),"")</f>
        <v>25105</v>
      </c>
      <c r="M522" s="10">
        <f>IFERROR(VLOOKUP($B$520,$130:$203,MATCH($Q522&amp;"/"&amp;M$324,$128:$128,0),FALSE),"")</f>
        <v>18130</v>
      </c>
      <c r="N522" s="10">
        <f>IFERROR(VLOOKUP($B$520,$130:$203,MATCH($Q522&amp;"/"&amp;N$324,$128:$128,0),FALSE),"")</f>
        <v>24321</v>
      </c>
      <c r="O522" s="10" t="str">
        <f>IFERROR(VLOOKUP($B$520,$130:$203,MATCH($Q522&amp;"/"&amp;O$324,$128:$128,0),FALSE),"")</f>
        <v/>
      </c>
      <c r="P522" s="9"/>
      <c r="Q522" s="12" t="s">
        <v>47</v>
      </c>
    </row>
    <row r="523" spans="1:17">
      <c r="B523" s="10" t="str">
        <f>IFERROR(VLOOKUP($B$520,$130:$203,MATCH($Q523&amp;"/"&amp;B$324,$128:$128,0),FALSE),"")</f>
        <v/>
      </c>
      <c r="C523" s="10" t="str">
        <f>IFERROR(VLOOKUP($B$520,$130:$203,MATCH($Q523&amp;"/"&amp;C$324,$128:$128,0),FALSE),"")</f>
        <v/>
      </c>
      <c r="D523" s="10" t="str">
        <f>IFERROR(VLOOKUP($B$520,$130:$203,MATCH($Q523&amp;"/"&amp;D$324,$128:$128,0),FALSE),"")</f>
        <v/>
      </c>
      <c r="E523" s="10" t="str">
        <f>IFERROR(VLOOKUP($B$520,$130:$203,MATCH($Q523&amp;"/"&amp;E$324,$128:$128,0),FALSE),"")</f>
        <v/>
      </c>
      <c r="F523" s="10" t="str">
        <f>IFERROR(VLOOKUP($B$520,$130:$203,MATCH($Q523&amp;"/"&amp;F$324,$128:$128,0),FALSE),"")</f>
        <v/>
      </c>
      <c r="G523" s="10">
        <f>IFERROR(VLOOKUP($B$520,$130:$203,MATCH($Q523&amp;"/"&amp;G$324,$128:$128,0),FALSE),"")</f>
        <v>1949.87</v>
      </c>
      <c r="H523" s="10">
        <f>IFERROR(VLOOKUP($B$520,$130:$203,MATCH($Q523&amp;"/"&amp;H$324,$128:$128,0),FALSE),"")</f>
        <v>293</v>
      </c>
      <c r="I523" s="10">
        <f>IFERROR(VLOOKUP($B$520,$130:$203,MATCH($Q523&amp;"/"&amp;I$324,$128:$128,0),FALSE),"")</f>
        <v>1738</v>
      </c>
      <c r="J523" s="10">
        <f>IFERROR(VLOOKUP($B$520,$130:$203,MATCH($Q523&amp;"/"&amp;J$324,$128:$128,0),FALSE),"")</f>
        <v>2280</v>
      </c>
      <c r="K523" s="10">
        <f>IFERROR(VLOOKUP($B$520,$130:$203,MATCH($Q523&amp;"/"&amp;K$324,$128:$128,0),FALSE),"")</f>
        <v>7613</v>
      </c>
      <c r="L523" s="10">
        <f>IFERROR(VLOOKUP($B$520,$130:$203,MATCH($Q523&amp;"/"&amp;L$324,$128:$128,0),FALSE),"")</f>
        <v>22411</v>
      </c>
      <c r="M523" s="10">
        <f>IFERROR(VLOOKUP($B$520,$130:$203,MATCH($Q523&amp;"/"&amp;M$324,$128:$128,0),FALSE),"")</f>
        <v>17581</v>
      </c>
      <c r="N523" s="10">
        <f>IFERROR(VLOOKUP($B$520,$130:$203,MATCH($Q523&amp;"/"&amp;N$324,$128:$128,0),FALSE),"")</f>
        <v>21159.65</v>
      </c>
      <c r="O523" s="10" t="str">
        <f>IFERROR(VLOOKUP($B$520,$130:$203,MATCH($Q523&amp;"/"&amp;O$324,$128:$128,0),FALSE),"")</f>
        <v/>
      </c>
      <c r="P523" s="9"/>
      <c r="Q523" s="12" t="s">
        <v>48</v>
      </c>
    </row>
    <row r="524" spans="1:17">
      <c r="B524" s="23" t="str">
        <f>IFERROR(VLOOKUP($B$520,$130:$203,MATCH($Q524&amp;"/"&amp;B$324,$128:$128,0),FALSE),"")</f>
        <v/>
      </c>
      <c r="C524" s="23" t="str">
        <f>IFERROR(VLOOKUP($B$520,$130:$203,MATCH($Q524&amp;"/"&amp;C$324,$128:$128,0),FALSE),"")</f>
        <v/>
      </c>
      <c r="D524" s="23" t="str">
        <f>IFERROR(VLOOKUP($B$520,$130:$203,MATCH($Q524&amp;"/"&amp;D$324,$128:$128,0),FALSE),"")</f>
        <v/>
      </c>
      <c r="E524" s="23" t="str">
        <f>IFERROR(VLOOKUP($B$520,$130:$203,MATCH($Q524&amp;"/"&amp;E$324,$128:$128,0),FALSE),"")</f>
        <v/>
      </c>
      <c r="F524" s="23">
        <f>IFERROR(VLOOKUP($B$520,$130:$203,MATCH($Q524&amp;"/"&amp;F$324,$128:$128,0),FALSE),"")</f>
        <v>127.23</v>
      </c>
      <c r="G524" s="23">
        <f>IFERROR(VLOOKUP($B$520,$130:$203,MATCH($Q524&amp;"/"&amp;G$324,$128:$128,0),FALSE),"")</f>
        <v>91.27</v>
      </c>
      <c r="H524" s="23">
        <f>IFERROR(VLOOKUP($B$520,$130:$203,MATCH($Q524&amp;"/"&amp;H$324,$128:$128,0),FALSE),"")</f>
        <v>125.07</v>
      </c>
      <c r="I524" s="23">
        <f>IFERROR(VLOOKUP($B$520,$130:$203,MATCH($Q524&amp;"/"&amp;I$324,$128:$128,0),FALSE),"")</f>
        <v>3585.43</v>
      </c>
      <c r="J524" s="23">
        <f>IFERROR(VLOOKUP($B$520,$130:$203,MATCH($Q524&amp;"/"&amp;J$324,$128:$128,0),FALSE),"")</f>
        <v>2018.5</v>
      </c>
      <c r="K524" s="23">
        <f>IFERROR(VLOOKUP($B$520,$130:$203,MATCH($Q524&amp;"/"&amp;K$324,$128:$128,0),FALSE),"")</f>
        <v>18164.439999999999</v>
      </c>
      <c r="L524" s="23">
        <f>IFERROR(VLOOKUP($B$520,$130:$203,MATCH($Q524&amp;"/"&amp;L$324,$128:$128,0),FALSE),"")</f>
        <v>17025.849999999999</v>
      </c>
      <c r="M524" s="23">
        <f>IFERROR(VLOOKUP($B$520,$130:$203,MATCH($Q524&amp;"/"&amp;M$324,$128:$128,0),FALSE),"")</f>
        <v>15730.93</v>
      </c>
      <c r="N524" s="23">
        <f>IFERROR(VLOOKUP($B$520,$130:$203,MATCH($Q524&amp;"/"&amp;N$324,$128:$128,0),FALSE),"")</f>
        <v>4394.66</v>
      </c>
      <c r="O524" s="23" t="str">
        <f>IFERROR(VLOOKUP($B$520,$130:$203,MATCH($Q524&amp;"/"&amp;O$324,$128:$128,0),FALSE),"")</f>
        <v/>
      </c>
      <c r="P524" s="9"/>
      <c r="Q524" s="12" t="s">
        <v>54</v>
      </c>
    </row>
    <row r="525" spans="1:17">
      <c r="B525" s="23">
        <f>SUM(B521:B524)</f>
        <v>0</v>
      </c>
      <c r="C525" s="23">
        <f t="shared" ref="C525:M525" si="85">SUM(C521:C524)</f>
        <v>0</v>
      </c>
      <c r="D525" s="23">
        <f t="shared" si="85"/>
        <v>0</v>
      </c>
      <c r="E525" s="23">
        <f t="shared" si="85"/>
        <v>0</v>
      </c>
      <c r="F525" s="23">
        <f t="shared" si="85"/>
        <v>127.23</v>
      </c>
      <c r="G525" s="23">
        <f t="shared" si="85"/>
        <v>2157.14</v>
      </c>
      <c r="H525" s="23">
        <f t="shared" si="85"/>
        <v>676.06999999999994</v>
      </c>
      <c r="I525" s="23">
        <f t="shared" si="85"/>
        <v>9850.43</v>
      </c>
      <c r="J525" s="23">
        <f t="shared" si="85"/>
        <v>11416.5</v>
      </c>
      <c r="K525" s="23">
        <f t="shared" si="85"/>
        <v>31712.44</v>
      </c>
      <c r="L525" s="23">
        <f t="shared" si="85"/>
        <v>87547.85</v>
      </c>
      <c r="M525" s="23">
        <f t="shared" si="85"/>
        <v>66730.929999999993</v>
      </c>
      <c r="N525" s="23">
        <f>IF(N522="",N521*4,IF(N523="",(N522+N521)*2,IF(N524="",((N523+N522+N521)/3)*4,SUM(N521:N524))))</f>
        <v>73958.140000000014</v>
      </c>
      <c r="O525" s="23">
        <f>IF(O522="",O521*4,IF(O523="",(O522+O521)*2,IF(O524="",((O523+O522+O521)/3)*4,SUM(O521:O524))))</f>
        <v>69828.12</v>
      </c>
      <c r="P525" s="9">
        <f>RATE(N$324-G$324,,-G525,N525)</f>
        <v>0.65691829252798895</v>
      </c>
      <c r="Q525" s="12" t="s">
        <v>49</v>
      </c>
    </row>
    <row r="526" spans="1:17">
      <c r="B526" s="13" t="e">
        <f t="shared" ref="B526:N526" si="86">+B525/(B$441+B$448)</f>
        <v>#DIV/0!</v>
      </c>
      <c r="C526" s="13" t="e">
        <f t="shared" si="86"/>
        <v>#DIV/0!</v>
      </c>
      <c r="D526" s="13" t="e">
        <f t="shared" si="86"/>
        <v>#DIV/0!</v>
      </c>
      <c r="E526" s="13" t="e">
        <f t="shared" si="86"/>
        <v>#DIV/0!</v>
      </c>
      <c r="F526" s="13">
        <f t="shared" si="86"/>
        <v>2.5384884367791479E-4</v>
      </c>
      <c r="G526" s="13">
        <f t="shared" si="86"/>
        <v>7.5111802424475296E-4</v>
      </c>
      <c r="H526" s="13">
        <f t="shared" si="86"/>
        <v>2.1155748884893767E-4</v>
      </c>
      <c r="I526" s="13">
        <f t="shared" si="86"/>
        <v>3.2716132952108601E-3</v>
      </c>
      <c r="J526" s="13">
        <f t="shared" si="86"/>
        <v>4.9626603117721739E-3</v>
      </c>
      <c r="K526" s="13">
        <f t="shared" si="86"/>
        <v>1.0064746410026304E-2</v>
      </c>
      <c r="L526" s="13">
        <f t="shared" si="86"/>
        <v>2.1798665316737995E-2</v>
      </c>
      <c r="M526" s="13">
        <f t="shared" si="86"/>
        <v>1.244424615317963E-2</v>
      </c>
      <c r="N526" s="13">
        <f t="shared" si="86"/>
        <v>1.7347607120174628E-2</v>
      </c>
      <c r="O526" s="13">
        <f t="shared" ref="O526" si="87">+O525/(O$441+O$448)</f>
        <v>3.7417197151745345E-2</v>
      </c>
      <c r="P526" s="9">
        <f>RATE(N$324-G$324,,-G526,N526)</f>
        <v>0.56599438012893188</v>
      </c>
      <c r="Q526" s="14" t="s">
        <v>50</v>
      </c>
    </row>
    <row r="527" spans="1:17">
      <c r="B527" s="246" t="s">
        <v>64</v>
      </c>
      <c r="C527" s="247"/>
      <c r="D527" s="247"/>
      <c r="E527" s="247"/>
      <c r="F527" s="247"/>
      <c r="G527" s="247"/>
      <c r="H527" s="247"/>
      <c r="I527" s="247"/>
      <c r="J527" s="247"/>
      <c r="K527" s="247"/>
      <c r="L527" s="247"/>
      <c r="M527" s="247"/>
      <c r="N527" s="248"/>
      <c r="O527" s="308"/>
      <c r="P527" s="9"/>
      <c r="Q527" s="3"/>
    </row>
    <row r="528" spans="1:17">
      <c r="B528" s="21" t="str">
        <f t="shared" ref="B528:N531" si="88">IFERROR(B505-B521,"")</f>
        <v/>
      </c>
      <c r="C528" s="21" t="str">
        <f t="shared" si="88"/>
        <v/>
      </c>
      <c r="D528" s="21" t="str">
        <f t="shared" si="88"/>
        <v/>
      </c>
      <c r="E528" s="21" t="str">
        <f t="shared" si="88"/>
        <v/>
      </c>
      <c r="F528" s="21" t="str">
        <f t="shared" si="88"/>
        <v/>
      </c>
      <c r="G528" s="21">
        <f t="shared" si="88"/>
        <v>213472</v>
      </c>
      <c r="H528" s="21">
        <f t="shared" si="88"/>
        <v>385205</v>
      </c>
      <c r="I528" s="21">
        <f t="shared" si="88"/>
        <v>330638</v>
      </c>
      <c r="J528" s="21">
        <f t="shared" si="88"/>
        <v>303315</v>
      </c>
      <c r="K528" s="21">
        <f t="shared" si="88"/>
        <v>218681</v>
      </c>
      <c r="L528" s="21">
        <f t="shared" si="88"/>
        <v>238207</v>
      </c>
      <c r="M528" s="21">
        <f t="shared" si="88"/>
        <v>398852</v>
      </c>
      <c r="N528" s="21">
        <f t="shared" si="88"/>
        <v>464406.91000000003</v>
      </c>
      <c r="O528" s="21">
        <f t="shared" ref="O528" si="89">IFERROR(O505-O521,"")</f>
        <v>-88980.270000000048</v>
      </c>
      <c r="P528" s="9"/>
      <c r="Q528" s="12" t="s">
        <v>46</v>
      </c>
    </row>
    <row r="529" spans="2:17">
      <c r="B529" s="10" t="str">
        <f t="shared" si="88"/>
        <v/>
      </c>
      <c r="C529" s="10" t="str">
        <f t="shared" si="88"/>
        <v/>
      </c>
      <c r="D529" s="10" t="str">
        <f t="shared" si="88"/>
        <v/>
      </c>
      <c r="E529" s="10" t="str">
        <f t="shared" si="88"/>
        <v/>
      </c>
      <c r="F529" s="10" t="str">
        <f t="shared" si="88"/>
        <v/>
      </c>
      <c r="G529" s="10">
        <f t="shared" si="88"/>
        <v>333611</v>
      </c>
      <c r="H529" s="10">
        <f t="shared" si="88"/>
        <v>411315</v>
      </c>
      <c r="I529" s="10">
        <f t="shared" si="88"/>
        <v>325006</v>
      </c>
      <c r="J529" s="10">
        <f t="shared" si="88"/>
        <v>252069</v>
      </c>
      <c r="K529" s="10">
        <f t="shared" si="88"/>
        <v>260148</v>
      </c>
      <c r="L529" s="10">
        <f t="shared" si="88"/>
        <v>315325</v>
      </c>
      <c r="M529" s="10">
        <f t="shared" si="88"/>
        <v>346471</v>
      </c>
      <c r="N529" s="10">
        <f t="shared" si="88"/>
        <v>414256</v>
      </c>
      <c r="O529" s="10" t="str">
        <f t="shared" ref="O529" si="90">IFERROR(O506-O522,"")</f>
        <v/>
      </c>
      <c r="P529" s="9"/>
      <c r="Q529" s="12" t="s">
        <v>47</v>
      </c>
    </row>
    <row r="530" spans="2:17">
      <c r="B530" s="10" t="str">
        <f t="shared" si="88"/>
        <v/>
      </c>
      <c r="C530" s="10" t="str">
        <f t="shared" si="88"/>
        <v/>
      </c>
      <c r="D530" s="10" t="str">
        <f t="shared" si="88"/>
        <v/>
      </c>
      <c r="E530" s="10" t="str">
        <f t="shared" si="88"/>
        <v/>
      </c>
      <c r="F530" s="10" t="str">
        <f t="shared" si="88"/>
        <v/>
      </c>
      <c r="G530" s="10">
        <f t="shared" si="88"/>
        <v>365422.07</v>
      </c>
      <c r="H530" s="10">
        <f t="shared" si="88"/>
        <v>397117</v>
      </c>
      <c r="I530" s="10">
        <f t="shared" si="88"/>
        <v>315790</v>
      </c>
      <c r="J530" s="10">
        <f t="shared" si="88"/>
        <v>264569</v>
      </c>
      <c r="K530" s="10">
        <f t="shared" si="88"/>
        <v>166699</v>
      </c>
      <c r="L530" s="10">
        <f t="shared" si="88"/>
        <v>295112</v>
      </c>
      <c r="M530" s="10">
        <f t="shared" si="88"/>
        <v>437128</v>
      </c>
      <c r="N530" s="10">
        <f t="shared" si="88"/>
        <v>521029.65</v>
      </c>
      <c r="O530" s="10" t="str">
        <f t="shared" ref="O530" si="91">IFERROR(O507-O523,"")</f>
        <v/>
      </c>
      <c r="P530" s="9"/>
      <c r="Q530" s="12" t="s">
        <v>48</v>
      </c>
    </row>
    <row r="531" spans="2:17">
      <c r="B531" s="10" t="str">
        <f t="shared" si="88"/>
        <v/>
      </c>
      <c r="C531" s="23" t="str">
        <f t="shared" si="88"/>
        <v/>
      </c>
      <c r="D531" s="23" t="str">
        <f t="shared" si="88"/>
        <v/>
      </c>
      <c r="E531" s="23" t="str">
        <f t="shared" si="88"/>
        <v/>
      </c>
      <c r="F531" s="23">
        <f t="shared" si="88"/>
        <v>109631.52000000003</v>
      </c>
      <c r="G531" s="23">
        <f t="shared" si="88"/>
        <v>319820.55999999994</v>
      </c>
      <c r="H531" s="23">
        <f t="shared" si="88"/>
        <v>233571.26999999996</v>
      </c>
      <c r="I531" s="23">
        <f t="shared" si="88"/>
        <v>288011.58999999997</v>
      </c>
      <c r="J531" s="23">
        <f t="shared" si="88"/>
        <v>337593.29</v>
      </c>
      <c r="K531" s="23">
        <f t="shared" si="88"/>
        <v>187201.1399999999</v>
      </c>
      <c r="L531" s="23">
        <f t="shared" si="88"/>
        <v>365046.75000000012</v>
      </c>
      <c r="M531" s="23">
        <f t="shared" si="88"/>
        <v>396616.49999999988</v>
      </c>
      <c r="N531" s="23">
        <f t="shared" si="88"/>
        <v>-531100.52999999991</v>
      </c>
      <c r="O531" s="23" t="str">
        <f t="shared" ref="O531" si="92">IFERROR(O508-O524,"")</f>
        <v/>
      </c>
      <c r="P531" s="9"/>
      <c r="Q531" s="12" t="s">
        <v>54</v>
      </c>
    </row>
    <row r="532" spans="2:17">
      <c r="B532" s="31">
        <f t="shared" ref="B532:M532" si="93">B509-B525</f>
        <v>0</v>
      </c>
      <c r="C532" s="23">
        <f t="shared" si="93"/>
        <v>0</v>
      </c>
      <c r="D532" s="23">
        <f t="shared" si="93"/>
        <v>0</v>
      </c>
      <c r="E532" s="23">
        <f t="shared" si="93"/>
        <v>0</v>
      </c>
      <c r="F532" s="23">
        <f t="shared" si="93"/>
        <v>109631.52000000003</v>
      </c>
      <c r="G532" s="23">
        <f t="shared" si="93"/>
        <v>1232325.6300000004</v>
      </c>
      <c r="H532" s="23">
        <f t="shared" si="93"/>
        <v>1427208.2699999998</v>
      </c>
      <c r="I532" s="23">
        <f t="shared" si="93"/>
        <v>1259445.5899999999</v>
      </c>
      <c r="J532" s="23">
        <f t="shared" si="93"/>
        <v>1157546.29</v>
      </c>
      <c r="K532" s="23">
        <f t="shared" si="93"/>
        <v>832729.1399999999</v>
      </c>
      <c r="L532" s="23">
        <f t="shared" si="93"/>
        <v>1213690.7499999995</v>
      </c>
      <c r="M532" s="23">
        <f t="shared" si="93"/>
        <v>1579067.4999999998</v>
      </c>
      <c r="N532" s="23">
        <f>IFERROR(N509-N525,"")</f>
        <v>868592.02999999991</v>
      </c>
      <c r="O532" s="23">
        <f>IFERROR(O509-O525,"")</f>
        <v>-355921.08000000019</v>
      </c>
      <c r="P532" s="9">
        <f>RATE(N$324-G$324,,-G532,N532)</f>
        <v>-4.8741341712630427E-2</v>
      </c>
      <c r="Q532" s="12" t="s">
        <v>49</v>
      </c>
    </row>
    <row r="533" spans="2:17">
      <c r="B533" s="13" t="e">
        <f t="shared" ref="B533:N533" si="94">+B532/(B$441+B$448)</f>
        <v>#DIV/0!</v>
      </c>
      <c r="C533" s="13" t="e">
        <f t="shared" si="94"/>
        <v>#DIV/0!</v>
      </c>
      <c r="D533" s="13" t="e">
        <f t="shared" si="94"/>
        <v>#DIV/0!</v>
      </c>
      <c r="E533" s="13" t="e">
        <f t="shared" si="94"/>
        <v>#DIV/0!</v>
      </c>
      <c r="F533" s="13">
        <f t="shared" si="94"/>
        <v>0.21873641894719953</v>
      </c>
      <c r="G533" s="13">
        <f t="shared" si="94"/>
        <v>0.42909685622248478</v>
      </c>
      <c r="H533" s="13">
        <f t="shared" si="94"/>
        <v>0.4466055255604251</v>
      </c>
      <c r="I533" s="13">
        <f t="shared" si="94"/>
        <v>0.41829838259230162</v>
      </c>
      <c r="J533" s="13">
        <f t="shared" si="94"/>
        <v>0.50317602000806927</v>
      </c>
      <c r="K533" s="13">
        <f t="shared" si="94"/>
        <v>0.26428769348367043</v>
      </c>
      <c r="L533" s="13">
        <f t="shared" si="94"/>
        <v>0.30219860861541104</v>
      </c>
      <c r="M533" s="13">
        <f t="shared" si="94"/>
        <v>0.29447071489166976</v>
      </c>
      <c r="N533" s="13">
        <f t="shared" si="94"/>
        <v>0.20373677980753613</v>
      </c>
      <c r="O533" s="13">
        <f t="shared" ref="O533" si="95">+O532/(O$441+O$448)</f>
        <v>-0.19071928645396918</v>
      </c>
      <c r="P533" s="9">
        <f>RATE(N$324-G$324,,-G533,N533)</f>
        <v>-0.10094195975457945</v>
      </c>
      <c r="Q533" s="14" t="s">
        <v>65</v>
      </c>
    </row>
    <row r="534" spans="2:17">
      <c r="B534" s="255" t="s">
        <v>1056</v>
      </c>
      <c r="C534" s="256"/>
      <c r="D534" s="256"/>
      <c r="E534" s="256"/>
      <c r="F534" s="256"/>
      <c r="G534" s="256"/>
      <c r="H534" s="256"/>
      <c r="I534" s="256"/>
      <c r="J534" s="256"/>
      <c r="K534" s="256"/>
      <c r="L534" s="256"/>
      <c r="M534" s="256"/>
      <c r="N534" s="257"/>
      <c r="O534" s="310"/>
      <c r="P534" s="9"/>
      <c r="Q534" s="3"/>
    </row>
    <row r="535" spans="2:17">
      <c r="B535" s="21" t="str">
        <f>IFERROR(VLOOKUP($B$534,$130:$203,MATCH($Q535&amp;"/"&amp;B$324,$128:$128,0),FALSE),"")</f>
        <v/>
      </c>
      <c r="C535" s="21" t="str">
        <f>IFERROR(VLOOKUP($B$534,$130:$203,MATCH($Q535&amp;"/"&amp;C$324,$128:$128,0),FALSE),"")</f>
        <v/>
      </c>
      <c r="D535" s="21" t="str">
        <f>IFERROR(VLOOKUP($B$534,$130:$203,MATCH($Q535&amp;"/"&amp;D$324,$128:$128,0),FALSE),"")</f>
        <v/>
      </c>
      <c r="E535" s="21" t="str">
        <f>IFERROR(VLOOKUP($B$534,$130:$203,MATCH($Q535&amp;"/"&amp;E$324,$128:$128,0),FALSE),"")</f>
        <v/>
      </c>
      <c r="F535" s="21" t="str">
        <f>IFERROR(VLOOKUP($B$534,$130:$203,MATCH($Q535&amp;"/"&amp;F$324,$128:$128,0),FALSE),"")</f>
        <v/>
      </c>
      <c r="G535" s="21">
        <f>IFERROR(VLOOKUP($B$534,$130:$203,MATCH($Q535&amp;"/"&amp;G$324,$128:$128,0),FALSE),"")</f>
        <v>53396</v>
      </c>
      <c r="H535" s="21">
        <f>IFERROR(VLOOKUP($B$534,$130:$203,MATCH($Q535&amp;"/"&amp;H$324,$128:$128,0),FALSE),"")</f>
        <v>76928</v>
      </c>
      <c r="I535" s="21">
        <f>IFERROR(VLOOKUP($B$534,$130:$203,MATCH($Q535&amp;"/"&amp;I$324,$128:$128,0),FALSE),"")</f>
        <v>63602</v>
      </c>
      <c r="J535" s="21">
        <f>IFERROR(VLOOKUP($B$534,$130:$203,MATCH($Q535&amp;"/"&amp;J$324,$128:$128,0),FALSE),"")</f>
        <v>60639</v>
      </c>
      <c r="K535" s="21">
        <f>IFERROR(VLOOKUP($B$534,$130:$203,MATCH($Q535&amp;"/"&amp;K$324,$128:$128,0),FALSE),"")</f>
        <v>73319</v>
      </c>
      <c r="L535" s="21">
        <f>IFERROR(VLOOKUP($B$534,$130:$203,MATCH($Q535&amp;"/"&amp;L$324,$128:$128,0),FALSE),"")</f>
        <v>54591</v>
      </c>
      <c r="M535" s="21">
        <f>IFERROR(VLOOKUP($B$534,$130:$203,MATCH($Q535&amp;"/"&amp;M$324,$128:$128,0),FALSE),"")</f>
        <v>82126</v>
      </c>
      <c r="N535" s="21">
        <f>IFERROR(VLOOKUP($B$534,$130:$203,MATCH($Q535&amp;"/"&amp;N$324,$128:$128,0),FALSE),"")</f>
        <v>92584.57</v>
      </c>
      <c r="O535" s="21">
        <f>IFERROR(VLOOKUP($B$534,$130:$203,MATCH($Q535&amp;"/"&amp;O$324,$128:$128,0),FALSE),"")</f>
        <v>-23350.92</v>
      </c>
      <c r="P535" s="9"/>
      <c r="Q535" s="12" t="s">
        <v>46</v>
      </c>
    </row>
    <row r="536" spans="2:17">
      <c r="B536" s="10" t="str">
        <f>IFERROR(VLOOKUP($B$534,$130:$203,MATCH($Q536&amp;"/"&amp;B$324,$128:$128,0),FALSE),"")</f>
        <v/>
      </c>
      <c r="C536" s="10" t="str">
        <f>IFERROR(VLOOKUP($B$534,$130:$203,MATCH($Q536&amp;"/"&amp;C$324,$128:$128,0),FALSE),"")</f>
        <v/>
      </c>
      <c r="D536" s="10" t="str">
        <f>IFERROR(VLOOKUP($B$534,$130:$203,MATCH($Q536&amp;"/"&amp;D$324,$128:$128,0),FALSE),"")</f>
        <v/>
      </c>
      <c r="E536" s="10" t="str">
        <f>IFERROR(VLOOKUP($B$534,$130:$203,MATCH($Q536&amp;"/"&amp;E$324,$128:$128,0),FALSE),"")</f>
        <v/>
      </c>
      <c r="F536" s="10" t="str">
        <f>IFERROR(VLOOKUP($B$534,$130:$203,MATCH($Q536&amp;"/"&amp;F$324,$128:$128,0),FALSE),"")</f>
        <v/>
      </c>
      <c r="G536" s="10">
        <f>IFERROR(VLOOKUP($B$534,$130:$203,MATCH($Q536&amp;"/"&amp;G$324,$128:$128,0),FALSE),"")</f>
        <v>80512</v>
      </c>
      <c r="H536" s="10">
        <f>IFERROR(VLOOKUP($B$534,$130:$203,MATCH($Q536&amp;"/"&amp;H$324,$128:$128,0),FALSE),"")</f>
        <v>81349</v>
      </c>
      <c r="I536" s="10">
        <f>IFERROR(VLOOKUP($B$534,$130:$203,MATCH($Q536&amp;"/"&amp;I$324,$128:$128,0),FALSE),"")</f>
        <v>63433</v>
      </c>
      <c r="J536" s="10">
        <f>IFERROR(VLOOKUP($B$534,$130:$203,MATCH($Q536&amp;"/"&amp;J$324,$128:$128,0),FALSE),"")</f>
        <v>45069</v>
      </c>
      <c r="K536" s="10">
        <f>IFERROR(VLOOKUP($B$534,$130:$203,MATCH($Q536&amp;"/"&amp;K$324,$128:$128,0),FALSE),"")</f>
        <v>51543</v>
      </c>
      <c r="L536" s="10">
        <f>IFERROR(VLOOKUP($B$534,$130:$203,MATCH($Q536&amp;"/"&amp;L$324,$128:$128,0),FALSE),"")</f>
        <v>83309</v>
      </c>
      <c r="M536" s="10">
        <f>IFERROR(VLOOKUP($B$534,$130:$203,MATCH($Q536&amp;"/"&amp;M$324,$128:$128,0),FALSE),"")</f>
        <v>76133</v>
      </c>
      <c r="N536" s="10">
        <f>IFERROR(VLOOKUP($B$534,$130:$203,MATCH($Q536&amp;"/"&amp;N$324,$128:$128,0),FALSE),"")</f>
        <v>55929</v>
      </c>
      <c r="O536" s="10" t="str">
        <f>IFERROR(VLOOKUP($B$534,$130:$203,MATCH($Q536&amp;"/"&amp;O$324,$128:$128,0),FALSE),"")</f>
        <v/>
      </c>
      <c r="P536" s="9"/>
      <c r="Q536" s="12" t="s">
        <v>47</v>
      </c>
    </row>
    <row r="537" spans="2:17">
      <c r="B537" s="10" t="str">
        <f>IFERROR(VLOOKUP($B$534,$130:$203,MATCH($Q537&amp;"/"&amp;B$324,$128:$128,0),FALSE),"")</f>
        <v/>
      </c>
      <c r="C537" s="10" t="str">
        <f>IFERROR(VLOOKUP($B$534,$130:$203,MATCH($Q537&amp;"/"&amp;C$324,$128:$128,0),FALSE),"")</f>
        <v/>
      </c>
      <c r="D537" s="10" t="str">
        <f>IFERROR(VLOOKUP($B$534,$130:$203,MATCH($Q537&amp;"/"&amp;D$324,$128:$128,0),FALSE),"")</f>
        <v/>
      </c>
      <c r="E537" s="10" t="str">
        <f>IFERROR(VLOOKUP($B$534,$130:$203,MATCH($Q537&amp;"/"&amp;E$324,$128:$128,0),FALSE),"")</f>
        <v/>
      </c>
      <c r="F537" s="10" t="str">
        <f>IFERROR(VLOOKUP($B$534,$130:$203,MATCH($Q537&amp;"/"&amp;F$324,$128:$128,0),FALSE),"")</f>
        <v/>
      </c>
      <c r="G537" s="10">
        <f>IFERROR(VLOOKUP($B$534,$130:$203,MATCH($Q537&amp;"/"&amp;G$324,$128:$128,0),FALSE),"")</f>
        <v>75153.399999999994</v>
      </c>
      <c r="H537" s="10">
        <f>IFERROR(VLOOKUP($B$534,$130:$203,MATCH($Q537&amp;"/"&amp;H$324,$128:$128,0),FALSE),"")</f>
        <v>78108</v>
      </c>
      <c r="I537" s="10">
        <f>IFERROR(VLOOKUP($B$534,$130:$203,MATCH($Q537&amp;"/"&amp;I$324,$128:$128,0),FALSE),"")</f>
        <v>72538</v>
      </c>
      <c r="J537" s="10">
        <f>IFERROR(VLOOKUP($B$534,$130:$203,MATCH($Q537&amp;"/"&amp;J$324,$128:$128,0),FALSE),"")</f>
        <v>53490</v>
      </c>
      <c r="K537" s="10">
        <f>IFERROR(VLOOKUP($B$534,$130:$203,MATCH($Q537&amp;"/"&amp;K$324,$128:$128,0),FALSE),"")</f>
        <v>46996</v>
      </c>
      <c r="L537" s="10">
        <f>IFERROR(VLOOKUP($B$534,$130:$203,MATCH($Q537&amp;"/"&amp;L$324,$128:$128,0),FALSE),"")</f>
        <v>37127</v>
      </c>
      <c r="M537" s="10">
        <f>IFERROR(VLOOKUP($B$534,$130:$203,MATCH($Q537&amp;"/"&amp;M$324,$128:$128,0),FALSE),"")</f>
        <v>96746</v>
      </c>
      <c r="N537" s="10">
        <f>IFERROR(VLOOKUP($B$534,$130:$203,MATCH($Q537&amp;"/"&amp;N$324,$128:$128,0),FALSE),"")</f>
        <v>100691.75</v>
      </c>
      <c r="O537" s="10" t="str">
        <f>IFERROR(VLOOKUP($B$534,$130:$203,MATCH($Q537&amp;"/"&amp;O$324,$128:$128,0),FALSE),"")</f>
        <v/>
      </c>
      <c r="P537" s="9"/>
      <c r="Q537" s="12" t="s">
        <v>48</v>
      </c>
    </row>
    <row r="538" spans="2:17">
      <c r="B538" s="23" t="str">
        <f>IFERROR(VLOOKUP($B$534,$130:$203,MATCH($Q538&amp;"/"&amp;B$324,$128:$128,0),FALSE),"")</f>
        <v/>
      </c>
      <c r="C538" s="23" t="str">
        <f>IFERROR(VLOOKUP($B$534,$130:$203,MATCH($Q538&amp;"/"&amp;C$324,$128:$128,0),FALSE),"")</f>
        <v/>
      </c>
      <c r="D538" s="23" t="str">
        <f>IFERROR(VLOOKUP($B$534,$130:$203,MATCH($Q538&amp;"/"&amp;D$324,$128:$128,0),FALSE),"")</f>
        <v/>
      </c>
      <c r="E538" s="23" t="str">
        <f>IFERROR(VLOOKUP($B$534,$130:$203,MATCH($Q538&amp;"/"&amp;E$324,$128:$128,0),FALSE),"")</f>
        <v/>
      </c>
      <c r="F538" s="23">
        <f>IFERROR(VLOOKUP($B$534,$130:$203,MATCH($Q538&amp;"/"&amp;F$324,$128:$128,0),FALSE),"")</f>
        <v>37038.74</v>
      </c>
      <c r="G538" s="23">
        <f>IFERROR(VLOOKUP($B$534,$130:$203,MATCH($Q538&amp;"/"&amp;G$324,$128:$128,0),FALSE),"")</f>
        <v>69779</v>
      </c>
      <c r="H538" s="23">
        <f>IFERROR(VLOOKUP($B$534,$130:$203,MATCH($Q538&amp;"/"&amp;H$324,$128:$128,0),FALSE),"")</f>
        <v>36511.800000000003</v>
      </c>
      <c r="I538" s="23">
        <f>IFERROR(VLOOKUP($B$534,$130:$203,MATCH($Q538&amp;"/"&amp;I$324,$128:$128,0),FALSE),"")</f>
        <v>18123.38</v>
      </c>
      <c r="J538" s="23">
        <f>IFERROR(VLOOKUP($B$534,$130:$203,MATCH($Q538&amp;"/"&amp;J$324,$128:$128,0),FALSE),"")</f>
        <v>44854.36</v>
      </c>
      <c r="K538" s="23">
        <f>IFERROR(VLOOKUP($B$534,$130:$203,MATCH($Q538&amp;"/"&amp;K$324,$128:$128,0),FALSE),"")</f>
        <v>37793.379999999997</v>
      </c>
      <c r="L538" s="23">
        <f>IFERROR(VLOOKUP($B$534,$130:$203,MATCH($Q538&amp;"/"&amp;L$324,$128:$128,0),FALSE),"")</f>
        <v>66317.850000000006</v>
      </c>
      <c r="M538" s="23">
        <f>IFERROR(VLOOKUP($B$534,$130:$203,MATCH($Q538&amp;"/"&amp;M$324,$128:$128,0),FALSE),"")</f>
        <v>96886.1</v>
      </c>
      <c r="N538" s="23">
        <f>IFERROR(VLOOKUP($B$534,$130:$203,MATCH($Q538&amp;"/"&amp;N$324,$128:$128,0),FALSE),"")</f>
        <v>-35072.71</v>
      </c>
      <c r="O538" s="23" t="str">
        <f>IFERROR(VLOOKUP($B$534,$130:$203,MATCH($Q538&amp;"/"&amp;O$324,$128:$128,0),FALSE),"")</f>
        <v/>
      </c>
      <c r="P538" s="9"/>
      <c r="Q538" s="12" t="s">
        <v>54</v>
      </c>
    </row>
    <row r="539" spans="2:17">
      <c r="B539" s="23">
        <f>SUM(B535:B538)</f>
        <v>0</v>
      </c>
      <c r="C539" s="23">
        <f t="shared" ref="C539:M539" si="96">SUM(C535:C538)</f>
        <v>0</v>
      </c>
      <c r="D539" s="23">
        <f t="shared" si="96"/>
        <v>0</v>
      </c>
      <c r="E539" s="23">
        <f t="shared" si="96"/>
        <v>0</v>
      </c>
      <c r="F539" s="23">
        <f t="shared" si="96"/>
        <v>37038.74</v>
      </c>
      <c r="G539" s="23">
        <f t="shared" si="96"/>
        <v>278840.40000000002</v>
      </c>
      <c r="H539" s="23">
        <f t="shared" si="96"/>
        <v>272896.8</v>
      </c>
      <c r="I539" s="23">
        <f t="shared" si="96"/>
        <v>217696.38</v>
      </c>
      <c r="J539" s="23">
        <f t="shared" si="96"/>
        <v>204052.36</v>
      </c>
      <c r="K539" s="23">
        <f t="shared" si="96"/>
        <v>209651.38</v>
      </c>
      <c r="L539" s="23">
        <f t="shared" si="96"/>
        <v>241344.85</v>
      </c>
      <c r="M539" s="23">
        <f t="shared" si="96"/>
        <v>351891.1</v>
      </c>
      <c r="N539" s="23">
        <f>IF(N536="",N535*4,IF(N537="",(N536+N535)*2,IF(N538="",((N537+N536+N535)/3)*4,SUM(N535:N538))))</f>
        <v>214132.61000000002</v>
      </c>
      <c r="O539" s="23">
        <f>IF(O536="",O535*4,IF(O537="",(O536+O535)*2,IF(O538="",((O537+O536+O535)/3)*4,SUM(O535:O538))))</f>
        <v>-93403.68</v>
      </c>
      <c r="P539" s="9">
        <f>RATE(N$324-G$324,,-G539,N539)</f>
        <v>-3.7018022904953249E-2</v>
      </c>
      <c r="Q539" s="12" t="s">
        <v>49</v>
      </c>
    </row>
    <row r="540" spans="2:17">
      <c r="B540" s="13" t="e">
        <f t="shared" ref="B540:M540" si="97">+B539/B$532</f>
        <v>#DIV/0!</v>
      </c>
      <c r="C540" s="13" t="e">
        <f t="shared" si="97"/>
        <v>#DIV/0!</v>
      </c>
      <c r="D540" s="13" t="e">
        <f t="shared" si="97"/>
        <v>#DIV/0!</v>
      </c>
      <c r="E540" s="13" t="e">
        <f t="shared" si="97"/>
        <v>#DIV/0!</v>
      </c>
      <c r="F540" s="13">
        <f t="shared" si="97"/>
        <v>0.33784754603420608</v>
      </c>
      <c r="G540" s="13">
        <f t="shared" si="97"/>
        <v>0.22627168762204511</v>
      </c>
      <c r="H540" s="13">
        <f t="shared" si="97"/>
        <v>0.19121021489036077</v>
      </c>
      <c r="I540" s="13">
        <f t="shared" si="97"/>
        <v>0.1728509605563826</v>
      </c>
      <c r="J540" s="13">
        <f t="shared" si="97"/>
        <v>0.17628008638859702</v>
      </c>
      <c r="K540" s="13">
        <f t="shared" si="97"/>
        <v>0.25176419309644915</v>
      </c>
      <c r="L540" s="13">
        <f t="shared" si="97"/>
        <v>0.1988520139912083</v>
      </c>
      <c r="M540" s="13">
        <f t="shared" si="97"/>
        <v>0.22284740835968064</v>
      </c>
      <c r="N540" s="13">
        <f>+N539/N$532</f>
        <v>0.24652840758854308</v>
      </c>
      <c r="O540" s="13">
        <f>+O539/O$532</f>
        <v>0.26242806410904335</v>
      </c>
      <c r="P540" s="9">
        <f>RATE(N$324-G$324,,-G540,N540)</f>
        <v>1.2324007466907412E-2</v>
      </c>
      <c r="Q540" s="14" t="s">
        <v>66</v>
      </c>
    </row>
    <row r="541" spans="2:17">
      <c r="B541" s="246" t="s">
        <v>1070</v>
      </c>
      <c r="C541" s="247"/>
      <c r="D541" s="247"/>
      <c r="E541" s="247"/>
      <c r="F541" s="247"/>
      <c r="G541" s="247"/>
      <c r="H541" s="247"/>
      <c r="I541" s="247"/>
      <c r="J541" s="247"/>
      <c r="K541" s="247"/>
      <c r="L541" s="247"/>
      <c r="M541" s="247"/>
      <c r="N541" s="248"/>
      <c r="O541" s="308"/>
      <c r="P541" s="9"/>
      <c r="Q541" s="3"/>
    </row>
    <row r="542" spans="2:17">
      <c r="B542" s="21" t="str">
        <f>IFERROR(VLOOKUP($B$541,$130:$203,MATCH($Q542&amp;"/"&amp;B$324,$128:$128,0),FALSE),"")</f>
        <v/>
      </c>
      <c r="C542" s="21" t="str">
        <f>IFERROR(VLOOKUP($B$541,$130:$203,MATCH($Q542&amp;"/"&amp;C$324,$128:$128,0),FALSE),"")</f>
        <v/>
      </c>
      <c r="D542" s="21" t="str">
        <f>IFERROR(VLOOKUP($B$541,$130:$203,MATCH($Q542&amp;"/"&amp;D$324,$128:$128,0),FALSE),"")</f>
        <v/>
      </c>
      <c r="E542" s="21" t="str">
        <f>IFERROR(VLOOKUP($B$541,$130:$203,MATCH($Q542&amp;"/"&amp;E$324,$128:$128,0),FALSE),"")</f>
        <v/>
      </c>
      <c r="F542" s="21" t="str">
        <f>IFERROR(VLOOKUP($B$541,$130:$203,MATCH($Q542&amp;"/"&amp;F$324,$128:$128,0),FALSE),"")</f>
        <v/>
      </c>
      <c r="G542" s="21">
        <f>IFERROR(VLOOKUP($B$541,$130:$203,MATCH($Q542&amp;"/"&amp;G$324,$128:$128,0),FALSE),"")</f>
        <v>159890</v>
      </c>
      <c r="H542" s="21">
        <f>IFERROR(VLOOKUP($B$541,$130:$203,MATCH($Q542&amp;"/"&amp;H$324,$128:$128,0),FALSE),"")</f>
        <v>307816</v>
      </c>
      <c r="I542" s="21">
        <f>IFERROR(VLOOKUP($B$541,$130:$203,MATCH($Q542&amp;"/"&amp;I$324,$128:$128,0),FALSE),"")</f>
        <v>257280</v>
      </c>
      <c r="J542" s="21">
        <f>IFERROR(VLOOKUP($B$541,$130:$203,MATCH($Q542&amp;"/"&amp;J$324,$128:$128,0),FALSE),"")</f>
        <v>239656</v>
      </c>
      <c r="K542" s="21">
        <f>IFERROR(VLOOKUP($B$541,$130:$203,MATCH($Q542&amp;"/"&amp;K$324,$128:$128,0),FALSE),"")</f>
        <v>313266</v>
      </c>
      <c r="L542" s="21">
        <f>IFERROR(VLOOKUP($B$541,$130:$203,MATCH($Q542&amp;"/"&amp;L$324,$128:$128,0),FALSE),"")</f>
        <v>174949</v>
      </c>
      <c r="M542" s="21">
        <f>IFERROR(VLOOKUP($B$541,$130:$203,MATCH($Q542&amp;"/"&amp;M$324,$128:$128,0),FALSE),"")</f>
        <v>261326</v>
      </c>
      <c r="N542" s="21">
        <f>IFERROR(VLOOKUP($B$541,$130:$203,MATCH($Q542&amp;"/"&amp;N$324,$128:$128,0),FALSE),"")</f>
        <v>304004.37</v>
      </c>
      <c r="O542" s="21">
        <f>IFERROR(VLOOKUP($B$541,$130:$203,MATCH($Q542&amp;"/"&amp;O$324,$128:$128,0),FALSE),"")</f>
        <v>-103949.36</v>
      </c>
      <c r="P542" s="9"/>
      <c r="Q542" s="12" t="s">
        <v>46</v>
      </c>
    </row>
    <row r="543" spans="2:17">
      <c r="B543" s="10" t="str">
        <f>IFERROR(VLOOKUP($B$541,$130:$203,MATCH($Q543&amp;"/"&amp;B$324,$128:$128,0),FALSE),"")</f>
        <v/>
      </c>
      <c r="C543" s="10" t="str">
        <f>IFERROR(VLOOKUP($B$541,$130:$203,MATCH($Q543&amp;"/"&amp;C$324,$128:$128,0),FALSE),"")</f>
        <v/>
      </c>
      <c r="D543" s="10" t="str">
        <f>IFERROR(VLOOKUP($B$541,$130:$203,MATCH($Q543&amp;"/"&amp;D$324,$128:$128,0),FALSE),"")</f>
        <v/>
      </c>
      <c r="E543" s="10" t="str">
        <f>IFERROR(VLOOKUP($B$541,$130:$203,MATCH($Q543&amp;"/"&amp;E$324,$128:$128,0),FALSE),"")</f>
        <v/>
      </c>
      <c r="F543" s="10" t="str">
        <f>IFERROR(VLOOKUP($B$541,$130:$203,MATCH($Q543&amp;"/"&amp;F$324,$128:$128,0),FALSE),"")</f>
        <v/>
      </c>
      <c r="G543" s="10">
        <f>IFERROR(VLOOKUP($B$541,$130:$203,MATCH($Q543&amp;"/"&amp;G$324,$128:$128,0),FALSE),"")</f>
        <v>253099</v>
      </c>
      <c r="H543" s="10">
        <f>IFERROR(VLOOKUP($B$541,$130:$203,MATCH($Q543&amp;"/"&amp;H$324,$128:$128,0),FALSE),"")</f>
        <v>327800</v>
      </c>
      <c r="I543" s="10">
        <f>IFERROR(VLOOKUP($B$541,$130:$203,MATCH($Q543&amp;"/"&amp;I$324,$128:$128,0),FALSE),"")</f>
        <v>264416</v>
      </c>
      <c r="J543" s="10">
        <f>IFERROR(VLOOKUP($B$541,$130:$203,MATCH($Q543&amp;"/"&amp;J$324,$128:$128,0),FALSE),"")</f>
        <v>259180</v>
      </c>
      <c r="K543" s="10">
        <f>IFERROR(VLOOKUP($B$541,$130:$203,MATCH($Q543&amp;"/"&amp;K$324,$128:$128,0),FALSE),"")</f>
        <v>197541</v>
      </c>
      <c r="L543" s="10">
        <f>IFERROR(VLOOKUP($B$541,$130:$203,MATCH($Q543&amp;"/"&amp;L$324,$128:$128,0),FALSE),"")</f>
        <v>201968</v>
      </c>
      <c r="M543" s="10">
        <f>IFERROR(VLOOKUP($B$541,$130:$203,MATCH($Q543&amp;"/"&amp;M$324,$128:$128,0),FALSE),"")</f>
        <v>260163</v>
      </c>
      <c r="N543" s="10">
        <f>IFERROR(VLOOKUP($B$541,$130:$203,MATCH($Q543&amp;"/"&amp;N$324,$128:$128,0),FALSE),"")</f>
        <v>355264</v>
      </c>
      <c r="O543" s="10" t="str">
        <f>IFERROR(VLOOKUP($B$541,$130:$203,MATCH($Q543&amp;"/"&amp;O$324,$128:$128,0),FALSE),"")</f>
        <v/>
      </c>
      <c r="P543" s="9"/>
      <c r="Q543" s="12" t="s">
        <v>47</v>
      </c>
    </row>
    <row r="544" spans="2:17">
      <c r="B544" s="10" t="str">
        <f>IFERROR(VLOOKUP($B$541,$130:$203,MATCH($Q544&amp;"/"&amp;B$324,$128:$128,0),FALSE),"")</f>
        <v/>
      </c>
      <c r="C544" s="10" t="str">
        <f>IFERROR(VLOOKUP($B$541,$130:$203,MATCH($Q544&amp;"/"&amp;C$324,$128:$128,0),FALSE),"")</f>
        <v/>
      </c>
      <c r="D544" s="10" t="str">
        <f>IFERROR(VLOOKUP($B$541,$130:$203,MATCH($Q544&amp;"/"&amp;D$324,$128:$128,0),FALSE),"")</f>
        <v/>
      </c>
      <c r="E544" s="10" t="str">
        <f>IFERROR(VLOOKUP($B$541,$130:$203,MATCH($Q544&amp;"/"&amp;E$324,$128:$128,0),FALSE),"")</f>
        <v/>
      </c>
      <c r="F544" s="10" t="str">
        <f>IFERROR(VLOOKUP($B$541,$130:$203,MATCH($Q544&amp;"/"&amp;F$324,$128:$128,0),FALSE),"")</f>
        <v/>
      </c>
      <c r="G544" s="10">
        <f>IFERROR(VLOOKUP($B$541,$130:$203,MATCH($Q544&amp;"/"&amp;G$324,$128:$128,0),FALSE),"")</f>
        <v>270654.28000000003</v>
      </c>
      <c r="H544" s="10">
        <f>IFERROR(VLOOKUP($B$541,$130:$203,MATCH($Q544&amp;"/"&amp;H$324,$128:$128,0),FALSE),"")</f>
        <v>317281</v>
      </c>
      <c r="I544" s="10">
        <f>IFERROR(VLOOKUP($B$541,$130:$203,MATCH($Q544&amp;"/"&amp;I$324,$128:$128,0),FALSE),"")</f>
        <v>300840</v>
      </c>
      <c r="J544" s="10">
        <f>IFERROR(VLOOKUP($B$541,$130:$203,MATCH($Q544&amp;"/"&amp;J$324,$128:$128,0),FALSE),"")</f>
        <v>232065</v>
      </c>
      <c r="K544" s="10">
        <f>IFERROR(VLOOKUP($B$541,$130:$203,MATCH($Q544&amp;"/"&amp;K$324,$128:$128,0),FALSE),"")</f>
        <v>124266</v>
      </c>
      <c r="L544" s="10">
        <f>IFERROR(VLOOKUP($B$541,$130:$203,MATCH($Q544&amp;"/"&amp;L$324,$128:$128,0),FALSE),"")</f>
        <v>181107</v>
      </c>
      <c r="M544" s="10">
        <f>IFERROR(VLOOKUP($B$541,$130:$203,MATCH($Q544&amp;"/"&amp;M$324,$128:$128,0),FALSE),"")</f>
        <v>309398</v>
      </c>
      <c r="N544" s="10">
        <f>IFERROR(VLOOKUP($B$541,$130:$203,MATCH($Q544&amp;"/"&amp;N$324,$128:$128,0),FALSE),"")</f>
        <v>400624.78</v>
      </c>
      <c r="O544" s="10" t="str">
        <f>IFERROR(VLOOKUP($B$541,$130:$203,MATCH($Q544&amp;"/"&amp;O$324,$128:$128,0),FALSE),"")</f>
        <v/>
      </c>
      <c r="P544" s="9"/>
      <c r="Q544" s="12" t="s">
        <v>48</v>
      </c>
    </row>
    <row r="545" spans="1:17">
      <c r="B545" s="10" t="str">
        <f>IFERROR(VLOOKUP($B$541,$130:$203,MATCH($Q545&amp;"/"&amp;B$324,$128:$128,0),FALSE),"")</f>
        <v/>
      </c>
      <c r="C545" s="23" t="str">
        <f>IFERROR(VLOOKUP($B$541,$130:$203,MATCH($Q545&amp;"/"&amp;C$324,$128:$128,0),FALSE),"")</f>
        <v/>
      </c>
      <c r="D545" s="23" t="str">
        <f>IFERROR(VLOOKUP($B$541,$130:$203,MATCH($Q545&amp;"/"&amp;D$324,$128:$128,0),FALSE),"")</f>
        <v/>
      </c>
      <c r="E545" s="23" t="str">
        <f>IFERROR(VLOOKUP($B$541,$130:$203,MATCH($Q545&amp;"/"&amp;E$324,$128:$128,0),FALSE),"")</f>
        <v/>
      </c>
      <c r="F545" s="23">
        <f>IFERROR(VLOOKUP($B$541,$130:$203,MATCH($Q545&amp;"/"&amp;F$324,$128:$128,0),FALSE),"")</f>
        <v>69613.17</v>
      </c>
      <c r="G545" s="23">
        <f>IFERROR(VLOOKUP($B$541,$130:$203,MATCH($Q545&amp;"/"&amp;G$324,$128:$128,0),FALSE),"")</f>
        <v>224342.78</v>
      </c>
      <c r="H545" s="23">
        <f>IFERROR(VLOOKUP($B$541,$130:$203,MATCH($Q545&amp;"/"&amp;H$324,$128:$128,0),FALSE),"")</f>
        <v>192829.09</v>
      </c>
      <c r="I545" s="23">
        <f>IFERROR(VLOOKUP($B$541,$130:$203,MATCH($Q545&amp;"/"&amp;I$324,$128:$128,0),FALSE),"")</f>
        <v>15038.91</v>
      </c>
      <c r="J545" s="23">
        <f>IFERROR(VLOOKUP($B$541,$130:$203,MATCH($Q545&amp;"/"&amp;J$324,$128:$128,0),FALSE),"")</f>
        <v>209614.34</v>
      </c>
      <c r="K545" s="23">
        <f>IFERROR(VLOOKUP($B$541,$130:$203,MATCH($Q545&amp;"/"&amp;K$324,$128:$128,0),FALSE),"")</f>
        <v>191328.89</v>
      </c>
      <c r="L545" s="23">
        <f>IFERROR(VLOOKUP($B$541,$130:$203,MATCH($Q545&amp;"/"&amp;L$324,$128:$128,0),FALSE),"")</f>
        <v>288201.84000000003</v>
      </c>
      <c r="M545" s="23">
        <f>IFERROR(VLOOKUP($B$541,$130:$203,MATCH($Q545&amp;"/"&amp;M$324,$128:$128,0),FALSE),"")</f>
        <v>270356.12</v>
      </c>
      <c r="N545" s="23">
        <f>IFERROR(VLOOKUP($B$541,$130:$203,MATCH($Q545&amp;"/"&amp;N$324,$128:$128,0),FALSE),"")</f>
        <v>364045.41</v>
      </c>
      <c r="O545" s="23" t="str">
        <f>IFERROR(VLOOKUP($B$541,$130:$203,MATCH($Q545&amp;"/"&amp;O$324,$128:$128,0),FALSE),"")</f>
        <v/>
      </c>
      <c r="P545" s="9"/>
      <c r="Q545" s="12" t="s">
        <v>54</v>
      </c>
    </row>
    <row r="546" spans="1:17">
      <c r="B546" s="32">
        <f>SUM(B542:B545)</f>
        <v>0</v>
      </c>
      <c r="C546" s="23">
        <f t="shared" ref="C546:M546" si="98">SUM(C542:C545)</f>
        <v>0</v>
      </c>
      <c r="D546" s="23">
        <f t="shared" si="98"/>
        <v>0</v>
      </c>
      <c r="E546" s="23">
        <f t="shared" si="98"/>
        <v>0</v>
      </c>
      <c r="F546" s="23">
        <f t="shared" si="98"/>
        <v>69613.17</v>
      </c>
      <c r="G546" s="23">
        <f t="shared" si="98"/>
        <v>907986.06</v>
      </c>
      <c r="H546" s="23">
        <f t="shared" si="98"/>
        <v>1145726.0900000001</v>
      </c>
      <c r="I546" s="23">
        <f t="shared" si="98"/>
        <v>837574.91</v>
      </c>
      <c r="J546" s="23">
        <f t="shared" si="98"/>
        <v>940515.34</v>
      </c>
      <c r="K546" s="23">
        <f t="shared" si="98"/>
        <v>826401.89</v>
      </c>
      <c r="L546" s="23">
        <f t="shared" si="98"/>
        <v>846225.84000000008</v>
      </c>
      <c r="M546" s="23">
        <f t="shared" si="98"/>
        <v>1101243.1200000001</v>
      </c>
      <c r="N546" s="23">
        <f>IF(N543="",N542*4,IF(N544="",(N543+N542)*2,IF(N545="",((N544+N543+N542)/3)*4,SUM(N542:N545))))</f>
        <v>1423938.5599999998</v>
      </c>
      <c r="O546" s="23">
        <f>IF(O543="",O542*4,IF(O544="",(O543+O542)*2,IF(O545="",((O544+O543+O542)/3)*4,SUM(O542:O545))))</f>
        <v>-415797.44</v>
      </c>
      <c r="P546" s="9">
        <f>RATE(N$324-G$324,,-G546,N546)</f>
        <v>6.6389867684582993E-2</v>
      </c>
      <c r="Q546" s="12" t="s">
        <v>49</v>
      </c>
    </row>
    <row r="547" spans="1:17">
      <c r="B547" s="13" t="e">
        <f t="shared" ref="B547:N547" si="99">+B546/(B$441+B$448)</f>
        <v>#DIV/0!</v>
      </c>
      <c r="C547" s="13" t="e">
        <f t="shared" si="99"/>
        <v>#DIV/0!</v>
      </c>
      <c r="D547" s="13" t="e">
        <f t="shared" si="99"/>
        <v>#DIV/0!</v>
      </c>
      <c r="E547" s="13" t="e">
        <f t="shared" si="99"/>
        <v>#DIV/0!</v>
      </c>
      <c r="F547" s="13">
        <f t="shared" si="99"/>
        <v>0.13889194929854679</v>
      </c>
      <c r="G547" s="13">
        <f t="shared" si="99"/>
        <v>0.31616153584328222</v>
      </c>
      <c r="H547" s="13">
        <f t="shared" si="99"/>
        <v>0.3585234288004378</v>
      </c>
      <c r="I547" s="13">
        <f t="shared" si="99"/>
        <v>0.27818290280637897</v>
      </c>
      <c r="J547" s="13">
        <f t="shared" si="99"/>
        <v>0.408834419518321</v>
      </c>
      <c r="K547" s="13">
        <f t="shared" si="99"/>
        <v>0.26227958036708787</v>
      </c>
      <c r="L547" s="13">
        <f t="shared" si="99"/>
        <v>0.21070299120464381</v>
      </c>
      <c r="M547" s="13">
        <f t="shared" si="99"/>
        <v>0.20536414612797299</v>
      </c>
      <c r="N547" s="13">
        <f t="shared" si="99"/>
        <v>0.33399875527084916</v>
      </c>
      <c r="O547" s="13">
        <f t="shared" ref="O547" si="100">+O546/(O$441+O$448)</f>
        <v>-0.22280386164873131</v>
      </c>
      <c r="P547" s="9">
        <f>RATE(N$324-G$324,,-G547,N547)</f>
        <v>7.8713883185340117E-3</v>
      </c>
      <c r="Q547" s="14" t="s">
        <v>67</v>
      </c>
    </row>
    <row r="548" spans="1:17" s="170" customFormat="1">
      <c r="A548" s="169"/>
      <c r="B548" s="24"/>
      <c r="C548" s="13" t="e">
        <f t="shared" ref="C548:M548" si="101">C546/B546-1</f>
        <v>#DIV/0!</v>
      </c>
      <c r="D548" s="13" t="e">
        <f t="shared" si="101"/>
        <v>#DIV/0!</v>
      </c>
      <c r="E548" s="13" t="e">
        <f t="shared" si="101"/>
        <v>#DIV/0!</v>
      </c>
      <c r="F548" s="13" t="e">
        <f t="shared" si="101"/>
        <v>#DIV/0!</v>
      </c>
      <c r="G548" s="13">
        <f t="shared" si="101"/>
        <v>12.043308615309432</v>
      </c>
      <c r="H548" s="13">
        <f t="shared" si="101"/>
        <v>0.26183224663162785</v>
      </c>
      <c r="I548" s="13">
        <f t="shared" si="101"/>
        <v>-0.26895711172990744</v>
      </c>
      <c r="J548" s="13">
        <f t="shared" si="101"/>
        <v>0.12290295324151956</v>
      </c>
      <c r="K548" s="13">
        <f t="shared" si="101"/>
        <v>-0.12133076957575195</v>
      </c>
      <c r="L548" s="13">
        <f t="shared" si="101"/>
        <v>2.3988267984237144E-2</v>
      </c>
      <c r="M548" s="13">
        <f t="shared" si="101"/>
        <v>0.30135841751180759</v>
      </c>
      <c r="N548" s="13">
        <f>N546/M546-1</f>
        <v>0.29302833692164154</v>
      </c>
      <c r="O548" s="13">
        <f>O546/N546-1</f>
        <v>-1.2920051831449806</v>
      </c>
      <c r="P548" s="22"/>
      <c r="Q548" s="18" t="s">
        <v>55</v>
      </c>
    </row>
    <row r="549" spans="1:17">
      <c r="B549" s="258" t="s">
        <v>43</v>
      </c>
      <c r="C549" s="259"/>
      <c r="D549" s="259"/>
      <c r="E549" s="259"/>
      <c r="F549" s="259"/>
      <c r="G549" s="259"/>
      <c r="H549" s="259"/>
      <c r="I549" s="259"/>
      <c r="J549" s="259"/>
      <c r="K549" s="259"/>
      <c r="L549" s="259"/>
      <c r="M549" s="259"/>
      <c r="N549" s="260"/>
      <c r="O549" s="304"/>
    </row>
    <row r="550" spans="1:17">
      <c r="B550" s="261" t="s">
        <v>1079</v>
      </c>
      <c r="C550" s="262"/>
      <c r="D550" s="262"/>
      <c r="E550" s="262"/>
      <c r="F550" s="262"/>
      <c r="G550" s="262"/>
      <c r="H550" s="262"/>
      <c r="I550" s="262"/>
      <c r="J550" s="262"/>
      <c r="K550" s="262"/>
      <c r="L550" s="262"/>
      <c r="M550" s="262"/>
      <c r="N550" s="263"/>
      <c r="O550" s="311"/>
    </row>
    <row r="551" spans="1:17">
      <c r="B551" s="10" t="str">
        <f>IFERROR(VLOOKUP($B$550,$208:$319,MATCH($Q551&amp;"/"&amp;B$324,$206:$206,0),FALSE),"")</f>
        <v/>
      </c>
      <c r="C551" s="10" t="str">
        <f>IFERROR(VLOOKUP($B$550,$208:$319,MATCH($Q551&amp;"/"&amp;C$324,$206:$206,0),FALSE),"")</f>
        <v/>
      </c>
      <c r="D551" s="10" t="str">
        <f>IFERROR(VLOOKUP($B$550,$208:$319,MATCH($Q551&amp;"/"&amp;D$324,$206:$206,0),FALSE),"")</f>
        <v/>
      </c>
      <c r="E551" s="10" t="str">
        <f>IFERROR(VLOOKUP($B$550,$208:$319,MATCH($Q551&amp;"/"&amp;E$324,$206:$206,0),FALSE),"")</f>
        <v/>
      </c>
      <c r="F551" s="10" t="str">
        <f>IFERROR(VLOOKUP($B$550,$208:$319,MATCH($Q551&amp;"/"&amp;F$324,$206:$206,0),FALSE),"")</f>
        <v/>
      </c>
      <c r="G551" s="10">
        <f>IFERROR(VLOOKUP($B$550,$208:$319,MATCH($Q551&amp;"/"&amp;G$324,$206:$206,0),FALSE),"")</f>
        <v>24497</v>
      </c>
      <c r="H551" s="10">
        <f>IFERROR(VLOOKUP($B$550,$208:$319,MATCH($Q551&amp;"/"&amp;H$324,$206:$206,0),FALSE),"")</f>
        <v>21828</v>
      </c>
      <c r="I551" s="10">
        <f>IFERROR(VLOOKUP($B$550,$208:$319,MATCH($Q551&amp;"/"&amp;I$324,$206:$206,0),FALSE),"")</f>
        <v>33688</v>
      </c>
      <c r="J551" s="10">
        <f>IFERROR(VLOOKUP($B$550,$208:$319,MATCH($Q551&amp;"/"&amp;J$324,$206:$206,0),FALSE),"")</f>
        <v>38823</v>
      </c>
      <c r="K551" s="10">
        <f>IFERROR(VLOOKUP($B$550,$208:$319,MATCH($Q551&amp;"/"&amp;K$324,$206:$206,0),FALSE),"")</f>
        <v>55271</v>
      </c>
      <c r="L551" s="10">
        <f>IFERROR(VLOOKUP($B$550,$208:$319,MATCH($Q551&amp;"/"&amp;L$324,$206:$206,0),FALSE),"")</f>
        <v>101139</v>
      </c>
      <c r="M551" s="10">
        <f>IFERROR(VLOOKUP($B$550,$208:$319,MATCH($Q551&amp;"/"&amp;M$324,$206:$206,0),FALSE),"")</f>
        <v>123004</v>
      </c>
      <c r="N551" s="11">
        <f>IFERROR(VLOOKUP($B$550,$208:$319,MATCH($Q551&amp;"/"&amp;N$324,$206:$206,0),FALSE),"")</f>
        <v>168092.65</v>
      </c>
      <c r="O551" s="11">
        <f>IFERROR(VLOOKUP($B$550,$208:$319,MATCH($Q551&amp;"/"&amp;O$324,$206:$206,0),FALSE),"")</f>
        <v>106810.9</v>
      </c>
      <c r="P551" s="9"/>
      <c r="Q551" s="12" t="s">
        <v>46</v>
      </c>
    </row>
    <row r="552" spans="1:17">
      <c r="B552" s="10" t="str">
        <f>IFERROR(VLOOKUP($B$550,$208:$319,MATCH($Q552&amp;"/"&amp;B$324,$206:$206,0),FALSE),"")</f>
        <v/>
      </c>
      <c r="C552" s="10" t="str">
        <f>IFERROR(VLOOKUP($B$550,$208:$319,MATCH($Q552&amp;"/"&amp;C$324,$206:$206,0),FALSE),"")</f>
        <v/>
      </c>
      <c r="D552" s="10" t="str">
        <f>IFERROR(VLOOKUP($B$550,$208:$319,MATCH($Q552&amp;"/"&amp;D$324,$206:$206,0),FALSE),"")</f>
        <v/>
      </c>
      <c r="E552" s="10" t="str">
        <f>IFERROR(VLOOKUP($B$550,$208:$319,MATCH($Q552&amp;"/"&amp;E$324,$206:$206,0),FALSE),"")</f>
        <v/>
      </c>
      <c r="F552" s="10" t="str">
        <f>IFERROR(VLOOKUP($B$550,$208:$319,MATCH($Q552&amp;"/"&amp;F$324,$206:$206,0),FALSE),"")</f>
        <v/>
      </c>
      <c r="G552" s="10">
        <f>IFERROR(VLOOKUP($B$550,$208:$319,MATCH($Q552&amp;"/"&amp;G$324,$206:$206,0),FALSE),"")</f>
        <v>50886</v>
      </c>
      <c r="H552" s="10">
        <f>IFERROR(VLOOKUP($B$550,$208:$319,MATCH($Q552&amp;"/"&amp;H$324,$206:$206,0),FALSE),"")</f>
        <v>39388</v>
      </c>
      <c r="I552" s="10">
        <f>IFERROR(VLOOKUP($B$550,$208:$319,MATCH($Q552&amp;"/"&amp;I$324,$206:$206,0),FALSE),"")</f>
        <v>72292</v>
      </c>
      <c r="J552" s="10">
        <f>IFERROR(VLOOKUP($B$550,$208:$319,MATCH($Q552&amp;"/"&amp;J$324,$206:$206,0),FALSE),"")</f>
        <v>81547</v>
      </c>
      <c r="K552" s="10">
        <f>IFERROR(VLOOKUP($B$550,$208:$319,MATCH($Q552&amp;"/"&amp;K$324,$206:$206,0),FALSE),"")</f>
        <v>123641</v>
      </c>
      <c r="L552" s="10">
        <f>IFERROR(VLOOKUP($B$550,$208:$319,MATCH($Q552&amp;"/"&amp;L$324,$206:$206,0),FALSE),"")</f>
        <v>212088</v>
      </c>
      <c r="M552" s="10">
        <f>IFERROR(VLOOKUP($B$550,$208:$319,MATCH($Q552&amp;"/"&amp;M$324,$206:$206,0),FALSE),"")</f>
        <v>243496</v>
      </c>
      <c r="N552" s="11">
        <f>IFERROR(VLOOKUP($B$550,$208:$319,MATCH($Q552&amp;"/"&amp;N$324,$206:$206,0),FALSE),"")</f>
        <v>336945</v>
      </c>
      <c r="O552" s="11" t="str">
        <f>IFERROR(VLOOKUP($B$550,$208:$319,MATCH($Q552&amp;"/"&amp;O$324,$206:$206,0),FALSE),"")</f>
        <v/>
      </c>
      <c r="P552" s="9"/>
      <c r="Q552" s="12" t="s">
        <v>47</v>
      </c>
    </row>
    <row r="553" spans="1:17">
      <c r="B553" s="10" t="str">
        <f>IFERROR(VLOOKUP($B$550,$208:$319,MATCH($Q553&amp;"/"&amp;B$324,$206:$206,0),FALSE),"")</f>
        <v/>
      </c>
      <c r="C553" s="10" t="str">
        <f>IFERROR(VLOOKUP($B$550,$208:$319,MATCH($Q553&amp;"/"&amp;C$324,$206:$206,0),FALSE),"")</f>
        <v/>
      </c>
      <c r="D553" s="10" t="str">
        <f>IFERROR(VLOOKUP($B$550,$208:$319,MATCH($Q553&amp;"/"&amp;D$324,$206:$206,0),FALSE),"")</f>
        <v/>
      </c>
      <c r="E553" s="10" t="str">
        <f>IFERROR(VLOOKUP($B$550,$208:$319,MATCH($Q553&amp;"/"&amp;E$324,$206:$206,0),FALSE),"")</f>
        <v/>
      </c>
      <c r="F553" s="10" t="str">
        <f>IFERROR(VLOOKUP($B$550,$208:$319,MATCH($Q553&amp;"/"&amp;F$324,$206:$206,0),FALSE),"")</f>
        <v/>
      </c>
      <c r="G553" s="10">
        <f>IFERROR(VLOOKUP($B$550,$208:$319,MATCH($Q553&amp;"/"&amp;G$324,$206:$206,0),FALSE),"")</f>
        <v>78997.09</v>
      </c>
      <c r="H553" s="10">
        <f>IFERROR(VLOOKUP($B$550,$208:$319,MATCH($Q553&amp;"/"&amp;H$324,$206:$206,0),FALSE),"")</f>
        <v>60150</v>
      </c>
      <c r="I553" s="10">
        <f>IFERROR(VLOOKUP($B$550,$208:$319,MATCH($Q553&amp;"/"&amp;I$324,$206:$206,0),FALSE),"")</f>
        <v>117544</v>
      </c>
      <c r="J553" s="10">
        <f>IFERROR(VLOOKUP($B$550,$208:$319,MATCH($Q553&amp;"/"&amp;J$324,$206:$206,0),FALSE),"")</f>
        <v>129107</v>
      </c>
      <c r="K553" s="10">
        <f>IFERROR(VLOOKUP($B$550,$208:$319,MATCH($Q553&amp;"/"&amp;K$324,$206:$206,0),FALSE),"")</f>
        <v>205218</v>
      </c>
      <c r="L553" s="10">
        <f>IFERROR(VLOOKUP($B$550,$208:$319,MATCH($Q553&amp;"/"&amp;L$324,$206:$206,0),FALSE),"")</f>
        <v>323393</v>
      </c>
      <c r="M553" s="10">
        <f>IFERROR(VLOOKUP($B$550,$208:$319,MATCH($Q553&amp;"/"&amp;M$324,$206:$206,0),FALSE),"")</f>
        <v>366254</v>
      </c>
      <c r="N553" s="11">
        <f>IFERROR(VLOOKUP($B$550,$208:$319,MATCH($Q553&amp;"/"&amp;N$324,$206:$206,0),FALSE),"")</f>
        <v>509162.44</v>
      </c>
      <c r="O553" s="11" t="str">
        <f>IFERROR(VLOOKUP($B$550,$208:$319,MATCH($Q553&amp;"/"&amp;O$324,$206:$206,0),FALSE),"")</f>
        <v/>
      </c>
      <c r="P553" s="9"/>
      <c r="Q553" s="12" t="s">
        <v>48</v>
      </c>
    </row>
    <row r="554" spans="1:17">
      <c r="B554" s="10" t="str">
        <f>IFERROR(VLOOKUP($B$550,$208:$319,MATCH($Q554&amp;"/"&amp;B$324,$206:$206,0),FALSE),"")</f>
        <v/>
      </c>
      <c r="C554" s="10" t="str">
        <f>IFERROR(VLOOKUP($B$550,$208:$319,MATCH($Q554&amp;"/"&amp;C$324,$206:$206,0),FALSE),"")</f>
        <v/>
      </c>
      <c r="D554" s="10" t="str">
        <f>IFERROR(VLOOKUP($B$550,$208:$319,MATCH($Q554&amp;"/"&amp;D$324,$206:$206,0),FALSE),"")</f>
        <v/>
      </c>
      <c r="E554" s="10" t="str">
        <f>IFERROR(VLOOKUP($B$550,$208:$319,MATCH($Q554&amp;"/"&amp;E$324,$206:$206,0),FALSE),"")</f>
        <v/>
      </c>
      <c r="F554" s="10">
        <f>IFERROR(VLOOKUP($B$550,$208:$319,MATCH($Q554&amp;"/"&amp;F$324,$206:$206,0),FALSE),"")</f>
        <v>98838.26</v>
      </c>
      <c r="G554" s="10">
        <f>IFERROR(VLOOKUP($B$550,$208:$319,MATCH($Q554&amp;"/"&amp;G$324,$206:$206,0),FALSE),"")</f>
        <v>99717.4</v>
      </c>
      <c r="H554" s="10">
        <f>IFERROR(VLOOKUP($B$550,$208:$319,MATCH($Q554&amp;"/"&amp;H$324,$206:$206,0),FALSE),"")</f>
        <v>90389.28</v>
      </c>
      <c r="I554" s="10">
        <f>IFERROR(VLOOKUP($B$550,$208:$319,MATCH($Q554&amp;"/"&amp;I$324,$206:$206,0),FALSE),"")</f>
        <v>160301.07</v>
      </c>
      <c r="J554" s="10">
        <f>IFERROR(VLOOKUP($B$550,$208:$319,MATCH($Q554&amp;"/"&amp;J$324,$206:$206,0),FALSE),"")</f>
        <v>180136.09</v>
      </c>
      <c r="K554" s="10">
        <f>IFERROR(VLOOKUP($B$550,$208:$319,MATCH($Q554&amp;"/"&amp;K$324,$206:$206,0),FALSE),"")</f>
        <v>346664.56</v>
      </c>
      <c r="L554" s="10">
        <f>IFERROR(VLOOKUP($B$550,$208:$319,MATCH($Q554&amp;"/"&amp;L$324,$206:$206,0),FALSE),"")</f>
        <v>433638.77</v>
      </c>
      <c r="M554" s="10">
        <f>IFERROR(VLOOKUP($B$550,$208:$319,MATCH($Q554&amp;"/"&amp;M$324,$206:$206,0),FALSE),"")</f>
        <v>485692</v>
      </c>
      <c r="N554" s="11">
        <f>IFERROR(VLOOKUP($B$550,$208:$319,MATCH($Q554&amp;"/"&amp;N$324,$206:$206,0),FALSE),IFERROR((VLOOKUP($B$550,$208:$319,MATCH($Q553&amp;"/"&amp;N$324,$206:$206,0),FALSE)/3)*4,IFERROR(VLOOKUP($B$550,$208:$319,MATCH($Q552&amp;"/"&amp;N$324,$206:$206,0),FALSE)*2,IFERROR(VLOOKUP($B$550,$208:$319,MATCH($Q551&amp;"/"&amp;N$324,$206:$206,0),FALSE)*4,""))))</f>
        <v>619263.96</v>
      </c>
      <c r="O554" s="11">
        <f>IFERROR(VLOOKUP($B$550,$208:$319,MATCH($Q554&amp;"/"&amp;O$324,$206:$206,0),FALSE),IFERROR((VLOOKUP($B$550,$208:$319,MATCH($Q553&amp;"/"&amp;O$324,$206:$206,0),FALSE)/3)*4,IFERROR(VLOOKUP($B$550,$208:$319,MATCH($Q552&amp;"/"&amp;O$324,$206:$206,0),FALSE)*2,IFERROR(VLOOKUP($B$550,$208:$319,MATCH($Q551&amp;"/"&amp;O$324,$206:$206,0),FALSE)*4,""))))</f>
        <v>427243.6</v>
      </c>
      <c r="P554" s="9">
        <f>RATE(N$324-G$324,,-G554,N554)</f>
        <v>0.29807771511255876</v>
      </c>
      <c r="Q554" s="12" t="s">
        <v>49</v>
      </c>
    </row>
    <row r="555" spans="1:17">
      <c r="B555" s="13" t="e">
        <f t="shared" ref="B555:N555" si="102">B554/(B$441+B448)</f>
        <v>#VALUE!</v>
      </c>
      <c r="C555" s="13" t="e">
        <f t="shared" si="102"/>
        <v>#VALUE!</v>
      </c>
      <c r="D555" s="13" t="e">
        <f t="shared" si="102"/>
        <v>#VALUE!</v>
      </c>
      <c r="E555" s="13" t="e">
        <f t="shared" si="102"/>
        <v>#VALUE!</v>
      </c>
      <c r="F555" s="13">
        <f t="shared" si="102"/>
        <v>0.1972017449668875</v>
      </c>
      <c r="G555" s="13">
        <f t="shared" si="102"/>
        <v>3.472168541254797E-2</v>
      </c>
      <c r="H555" s="13">
        <f t="shared" si="102"/>
        <v>2.8284836031274137E-2</v>
      </c>
      <c r="I555" s="13">
        <f t="shared" si="102"/>
        <v>5.3240631307316211E-2</v>
      </c>
      <c r="J555" s="13">
        <f t="shared" si="102"/>
        <v>7.830370293529719E-2</v>
      </c>
      <c r="K555" s="13">
        <f t="shared" si="102"/>
        <v>0.11002278240789255</v>
      </c>
      <c r="L555" s="13">
        <f t="shared" si="102"/>
        <v>0.10797234216022351</v>
      </c>
      <c r="M555" s="13">
        <f t="shared" si="102"/>
        <v>9.0573753469794613E-2</v>
      </c>
      <c r="N555" s="13">
        <f t="shared" si="102"/>
        <v>0.14525443557346809</v>
      </c>
      <c r="O555" s="13">
        <f t="shared" ref="O555" si="103">O554/(O$441+O448)</f>
        <v>0.22893725354515385</v>
      </c>
      <c r="P555" s="9">
        <f>RATE(N$324-G$324,,-G555,N555)</f>
        <v>0.22684529225361966</v>
      </c>
      <c r="Q555" s="14" t="s">
        <v>50</v>
      </c>
    </row>
    <row r="556" spans="1:17">
      <c r="B556" s="258" t="s">
        <v>1109</v>
      </c>
      <c r="C556" s="259"/>
      <c r="D556" s="259"/>
      <c r="E556" s="259"/>
      <c r="F556" s="259"/>
      <c r="G556" s="259"/>
      <c r="H556" s="259"/>
      <c r="I556" s="259"/>
      <c r="J556" s="259"/>
      <c r="K556" s="259"/>
      <c r="L556" s="259"/>
      <c r="M556" s="259"/>
      <c r="N556" s="260"/>
      <c r="O556" s="304"/>
    </row>
    <row r="557" spans="1:17">
      <c r="B557" s="10" t="str">
        <f>IFERROR(VLOOKUP($B$556,$208:$319,MATCH($Q557&amp;"/"&amp;B$324,$206:$206,0),FALSE),"")</f>
        <v/>
      </c>
      <c r="C557" s="10" t="str">
        <f>IFERROR(VLOOKUP($B$556,$208:$319,MATCH($Q557&amp;"/"&amp;C$324,$206:$206,0),FALSE),"")</f>
        <v/>
      </c>
      <c r="D557" s="10" t="str">
        <f>IFERROR(VLOOKUP($B$556,$208:$319,MATCH($Q557&amp;"/"&amp;D$324,$206:$206,0),FALSE),"")</f>
        <v/>
      </c>
      <c r="E557" s="10" t="str">
        <f>IFERROR(VLOOKUP($B$556,$208:$319,MATCH($Q557&amp;"/"&amp;E$324,$206:$206,0),FALSE),"")</f>
        <v/>
      </c>
      <c r="F557" s="10" t="str">
        <f>IFERROR(VLOOKUP($B$556,$208:$319,MATCH($Q557&amp;"/"&amp;F$324,$206:$206,0),FALSE),"")</f>
        <v/>
      </c>
      <c r="G557" s="10">
        <f>IFERROR(VLOOKUP($B$556,$208:$319,MATCH($Q557&amp;"/"&amp;G$324,$206:$206,0),FALSE),"")</f>
        <v>-54705</v>
      </c>
      <c r="H557" s="10">
        <f>IFERROR(VLOOKUP($B$556,$208:$319,MATCH($Q557&amp;"/"&amp;H$324,$206:$206,0),FALSE),"")</f>
        <v>210588</v>
      </c>
      <c r="I557" s="10">
        <f>IFERROR(VLOOKUP($B$556,$208:$319,MATCH($Q557&amp;"/"&amp;I$324,$206:$206,0),FALSE),"")</f>
        <v>136715</v>
      </c>
      <c r="J557" s="10">
        <f>IFERROR(VLOOKUP($B$556,$208:$319,MATCH($Q557&amp;"/"&amp;J$324,$206:$206,0),FALSE),"")</f>
        <v>264838</v>
      </c>
      <c r="K557" s="10">
        <f>IFERROR(VLOOKUP($B$556,$208:$319,MATCH($Q557&amp;"/"&amp;K$324,$206:$206,0),FALSE),"")</f>
        <v>205580</v>
      </c>
      <c r="L557" s="10">
        <f>IFERROR(VLOOKUP($B$556,$208:$319,MATCH($Q557&amp;"/"&amp;L$324,$206:$206,0),FALSE),"")</f>
        <v>207945</v>
      </c>
      <c r="M557" s="10">
        <f>IFERROR(VLOOKUP($B$556,$208:$319,MATCH($Q557&amp;"/"&amp;M$324,$206:$206,0),FALSE),"")</f>
        <v>347445</v>
      </c>
      <c r="N557" s="11">
        <f>IFERROR(VLOOKUP($B$556,$208:$319,MATCH($Q557&amp;"/"&amp;N$324,$206:$206,0),FALSE),"")</f>
        <v>77466.27</v>
      </c>
      <c r="O557" s="11">
        <f>IFERROR(VLOOKUP($B$556,$208:$319,MATCH($Q557&amp;"/"&amp;O$324,$206:$206,0),FALSE),"")</f>
        <v>173328.32</v>
      </c>
      <c r="P557" s="9"/>
      <c r="Q557" s="12" t="s">
        <v>46</v>
      </c>
    </row>
    <row r="558" spans="1:17">
      <c r="B558" s="10" t="str">
        <f>IFERROR(VLOOKUP($B$556,$208:$319,MATCH($Q558&amp;"/"&amp;B$324,$206:$206,0),FALSE),"")</f>
        <v/>
      </c>
      <c r="C558" s="10" t="str">
        <f>IFERROR(VLOOKUP($B$556,$208:$319,MATCH($Q558&amp;"/"&amp;C$324,$206:$206,0),FALSE),"")</f>
        <v/>
      </c>
      <c r="D558" s="10" t="str">
        <f>IFERROR(VLOOKUP($B$556,$208:$319,MATCH($Q558&amp;"/"&amp;D$324,$206:$206,0),FALSE),"")</f>
        <v/>
      </c>
      <c r="E558" s="10" t="str">
        <f>IFERROR(VLOOKUP($B$556,$208:$319,MATCH($Q558&amp;"/"&amp;E$324,$206:$206,0),FALSE),"")</f>
        <v/>
      </c>
      <c r="F558" s="10" t="str">
        <f>IFERROR(VLOOKUP($B$556,$208:$319,MATCH($Q558&amp;"/"&amp;F$324,$206:$206,0),FALSE),"")</f>
        <v/>
      </c>
      <c r="G558" s="10">
        <f>IFERROR(VLOOKUP($B$556,$208:$319,MATCH($Q558&amp;"/"&amp;G$324,$206:$206,0),FALSE),"")</f>
        <v>-102508</v>
      </c>
      <c r="H558" s="10">
        <f>IFERROR(VLOOKUP($B$556,$208:$319,MATCH($Q558&amp;"/"&amp;H$324,$206:$206,0),FALSE),"")</f>
        <v>575322</v>
      </c>
      <c r="I558" s="10">
        <f>IFERROR(VLOOKUP($B$556,$208:$319,MATCH($Q558&amp;"/"&amp;I$324,$206:$206,0),FALSE),"")</f>
        <v>433815</v>
      </c>
      <c r="J558" s="10">
        <f>IFERROR(VLOOKUP($B$556,$208:$319,MATCH($Q558&amp;"/"&amp;J$324,$206:$206,0),FALSE),"")</f>
        <v>452445</v>
      </c>
      <c r="K558" s="10">
        <f>IFERROR(VLOOKUP($B$556,$208:$319,MATCH($Q558&amp;"/"&amp;K$324,$206:$206,0),FALSE),"")</f>
        <v>444401</v>
      </c>
      <c r="L558" s="10">
        <f>IFERROR(VLOOKUP($B$556,$208:$319,MATCH($Q558&amp;"/"&amp;L$324,$206:$206,0),FALSE),"")</f>
        <v>529945</v>
      </c>
      <c r="M558" s="10">
        <f>IFERROR(VLOOKUP($B$556,$208:$319,MATCH($Q558&amp;"/"&amp;M$324,$206:$206,0),FALSE),"")</f>
        <v>547072</v>
      </c>
      <c r="N558" s="11">
        <f>IFERROR(VLOOKUP($B$556,$208:$319,MATCH($Q558&amp;"/"&amp;N$324,$206:$206,0),FALSE),"")</f>
        <v>258386</v>
      </c>
      <c r="O558" s="11" t="str">
        <f>IFERROR(VLOOKUP($B$556,$208:$319,MATCH($Q558&amp;"/"&amp;O$324,$206:$206,0),FALSE),"")</f>
        <v/>
      </c>
      <c r="P558" s="9"/>
      <c r="Q558" s="12" t="s">
        <v>47</v>
      </c>
    </row>
    <row r="559" spans="1:17">
      <c r="B559" s="10" t="str">
        <f>IFERROR(VLOOKUP($B$556,$208:$319,MATCH($Q559&amp;"/"&amp;B$324,$206:$206,0),FALSE),"")</f>
        <v/>
      </c>
      <c r="C559" s="10" t="str">
        <f>IFERROR(VLOOKUP($B$556,$208:$319,MATCH($Q559&amp;"/"&amp;C$324,$206:$206,0),FALSE),"")</f>
        <v/>
      </c>
      <c r="D559" s="10" t="str">
        <f>IFERROR(VLOOKUP($B$556,$208:$319,MATCH($Q559&amp;"/"&amp;D$324,$206:$206,0),FALSE),"")</f>
        <v/>
      </c>
      <c r="E559" s="10" t="str">
        <f>IFERROR(VLOOKUP($B$556,$208:$319,MATCH($Q559&amp;"/"&amp;E$324,$206:$206,0),FALSE),"")</f>
        <v/>
      </c>
      <c r="F559" s="10" t="str">
        <f>IFERROR(VLOOKUP($B$556,$208:$319,MATCH($Q559&amp;"/"&amp;F$324,$206:$206,0),FALSE),"")</f>
        <v/>
      </c>
      <c r="G559" s="10">
        <f>IFERROR(VLOOKUP($B$556,$208:$319,MATCH($Q559&amp;"/"&amp;G$324,$206:$206,0),FALSE),"")</f>
        <v>167971.99</v>
      </c>
      <c r="H559" s="10">
        <f>IFERROR(VLOOKUP($B$556,$208:$319,MATCH($Q559&amp;"/"&amp;H$324,$206:$206,0),FALSE),"")</f>
        <v>1010388</v>
      </c>
      <c r="I559" s="10">
        <f>IFERROR(VLOOKUP($B$556,$208:$319,MATCH($Q559&amp;"/"&amp;I$324,$206:$206,0),FALSE),"")</f>
        <v>677664</v>
      </c>
      <c r="J559" s="10">
        <f>IFERROR(VLOOKUP($B$556,$208:$319,MATCH($Q559&amp;"/"&amp;J$324,$206:$206,0),FALSE),"")</f>
        <v>711279</v>
      </c>
      <c r="K559" s="10">
        <f>IFERROR(VLOOKUP($B$556,$208:$319,MATCH($Q559&amp;"/"&amp;K$324,$206:$206,0),FALSE),"")</f>
        <v>642606</v>
      </c>
      <c r="L559" s="10">
        <f>IFERROR(VLOOKUP($B$556,$208:$319,MATCH($Q559&amp;"/"&amp;L$324,$206:$206,0),FALSE),"")</f>
        <v>792534</v>
      </c>
      <c r="M559" s="10">
        <f>IFERROR(VLOOKUP($B$556,$208:$319,MATCH($Q559&amp;"/"&amp;M$324,$206:$206,0),FALSE),"")</f>
        <v>952835</v>
      </c>
      <c r="N559" s="11">
        <f>IFERROR(VLOOKUP($B$556,$208:$319,MATCH($Q559&amp;"/"&amp;N$324,$206:$206,0),FALSE),"")</f>
        <v>601524.09</v>
      </c>
      <c r="O559" s="11" t="str">
        <f>IFERROR(VLOOKUP($B$556,$208:$319,MATCH($Q559&amp;"/"&amp;O$324,$206:$206,0),FALSE),"")</f>
        <v/>
      </c>
      <c r="P559" s="9"/>
      <c r="Q559" s="12" t="s">
        <v>48</v>
      </c>
    </row>
    <row r="560" spans="1:17">
      <c r="B560" s="10" t="str">
        <f>IFERROR(VLOOKUP($B$556,$208:$319,MATCH($Q560&amp;"/"&amp;B$324,$206:$206,0),FALSE),"")</f>
        <v/>
      </c>
      <c r="C560" s="10" t="str">
        <f>IFERROR(VLOOKUP($B$556,$208:$319,MATCH($Q560&amp;"/"&amp;C$324,$206:$206,0),FALSE),"")</f>
        <v/>
      </c>
      <c r="D560" s="10" t="str">
        <f>IFERROR(VLOOKUP($B$556,$208:$319,MATCH($Q560&amp;"/"&amp;D$324,$206:$206,0),FALSE),"")</f>
        <v/>
      </c>
      <c r="E560" s="10" t="str">
        <f>IFERROR(VLOOKUP($B$556,$208:$319,MATCH($Q560&amp;"/"&amp;E$324,$206:$206,0),FALSE),"")</f>
        <v/>
      </c>
      <c r="F560" s="10">
        <f>IFERROR(VLOOKUP($B$556,$208:$319,MATCH($Q560&amp;"/"&amp;F$324,$206:$206,0),FALSE),"")</f>
        <v>342576.74</v>
      </c>
      <c r="G560" s="10">
        <f>IFERROR(VLOOKUP($B$556,$208:$319,MATCH($Q560&amp;"/"&amp;G$324,$206:$206,0),FALSE),"")</f>
        <v>564648.71</v>
      </c>
      <c r="H560" s="10">
        <f>IFERROR(VLOOKUP($B$556,$208:$319,MATCH($Q560&amp;"/"&amp;H$324,$206:$206,0),FALSE),"")</f>
        <v>1341687.81</v>
      </c>
      <c r="I560" s="10">
        <f>IFERROR(VLOOKUP($B$556,$208:$319,MATCH($Q560&amp;"/"&amp;I$324,$206:$206,0),FALSE),"")</f>
        <v>1069548.92</v>
      </c>
      <c r="J560" s="10">
        <f>IFERROR(VLOOKUP($B$556,$208:$319,MATCH($Q560&amp;"/"&amp;J$324,$206:$206,0),FALSE),"")</f>
        <v>784728.68</v>
      </c>
      <c r="K560" s="10">
        <f>IFERROR(VLOOKUP($B$556,$208:$319,MATCH($Q560&amp;"/"&amp;K$324,$206:$206,0),FALSE),"")</f>
        <v>957275.27</v>
      </c>
      <c r="L560" s="10">
        <f>IFERROR(VLOOKUP($B$556,$208:$319,MATCH($Q560&amp;"/"&amp;L$324,$206:$206,0),FALSE),"")</f>
        <v>1272282.17</v>
      </c>
      <c r="M560" s="10">
        <f>IFERROR(VLOOKUP($B$556,$208:$319,MATCH($Q560&amp;"/"&amp;M$324,$206:$206,0),FALSE),"")</f>
        <v>1775216.69</v>
      </c>
      <c r="N560" s="11">
        <f>IFERROR(VLOOKUP($B$556,$208:$319,MATCH($Q560&amp;"/"&amp;N$324,$206:$206,0),FALSE),"")</f>
        <v>997294.7</v>
      </c>
      <c r="O560" s="11" t="str">
        <f>IFERROR(VLOOKUP($B$556,$208:$319,MATCH($Q560&amp;"/"&amp;O$324,$206:$206,0),FALSE),"")</f>
        <v/>
      </c>
      <c r="P560" s="9"/>
      <c r="Q560" s="12" t="s">
        <v>49</v>
      </c>
    </row>
    <row r="561" spans="2:17">
      <c r="B561" s="33" t="e">
        <f t="shared" ref="B561:M561" si="104">B560/B$546</f>
        <v>#VALUE!</v>
      </c>
      <c r="C561" s="33" t="e">
        <f t="shared" si="104"/>
        <v>#VALUE!</v>
      </c>
      <c r="D561" s="33" t="e">
        <f t="shared" si="104"/>
        <v>#VALUE!</v>
      </c>
      <c r="E561" s="33" t="e">
        <f t="shared" si="104"/>
        <v>#VALUE!</v>
      </c>
      <c r="F561" s="33">
        <f t="shared" si="104"/>
        <v>4.9211483976379755</v>
      </c>
      <c r="G561" s="33">
        <f t="shared" si="104"/>
        <v>0.62186935997673787</v>
      </c>
      <c r="H561" s="33">
        <f t="shared" si="104"/>
        <v>1.1710371455362425</v>
      </c>
      <c r="I561" s="33">
        <f t="shared" si="104"/>
        <v>1.2769591199908314</v>
      </c>
      <c r="J561" s="33">
        <f t="shared" si="104"/>
        <v>0.83436031994969917</v>
      </c>
      <c r="K561" s="33">
        <f t="shared" si="104"/>
        <v>1.1583652960909854</v>
      </c>
      <c r="L561" s="33">
        <f t="shared" si="104"/>
        <v>1.5034782795098762</v>
      </c>
      <c r="M561" s="33">
        <f t="shared" si="104"/>
        <v>1.6120116055753426</v>
      </c>
      <c r="N561" s="33">
        <f>IFERROR(N560/N$546,IFERROR(N559/N$546,IFERROR(N558/N$546,N557/N$546)))</f>
        <v>0.70037762022541206</v>
      </c>
      <c r="O561" s="33">
        <f>IFERROR(O560/O$546,IFERROR(O559/O$546,IFERROR(O558/O$546,O557/O$546)))</f>
        <v>-0.41685759296642133</v>
      </c>
      <c r="P561" s="9">
        <f>RATE(N$324-G$324,,-G561,N561)</f>
        <v>1.7129281861598296E-2</v>
      </c>
      <c r="Q561" s="14" t="s">
        <v>68</v>
      </c>
    </row>
    <row r="562" spans="2:17">
      <c r="B562" s="246" t="s">
        <v>69</v>
      </c>
      <c r="C562" s="247"/>
      <c r="D562" s="247"/>
      <c r="E562" s="247"/>
      <c r="F562" s="247"/>
      <c r="G562" s="247"/>
      <c r="H562" s="247"/>
      <c r="I562" s="247"/>
      <c r="J562" s="247"/>
      <c r="K562" s="247"/>
      <c r="L562" s="247"/>
      <c r="M562" s="247"/>
      <c r="N562" s="248"/>
      <c r="O562" s="308"/>
    </row>
    <row r="563" spans="2:17">
      <c r="B563" s="10" t="str">
        <f t="shared" ref="B563:N566" si="105">IFERROR(B557+B569,"")</f>
        <v/>
      </c>
      <c r="C563" s="10" t="str">
        <f t="shared" si="105"/>
        <v/>
      </c>
      <c r="D563" s="10" t="str">
        <f t="shared" si="105"/>
        <v/>
      </c>
      <c r="E563" s="10" t="str">
        <f t="shared" si="105"/>
        <v/>
      </c>
      <c r="F563" s="10" t="str">
        <f t="shared" si="105"/>
        <v/>
      </c>
      <c r="G563" s="10">
        <f t="shared" si="105"/>
        <v>-67068</v>
      </c>
      <c r="H563" s="10">
        <f t="shared" si="105"/>
        <v>117458</v>
      </c>
      <c r="I563" s="10">
        <f>IFERROR(I557+I569,"")</f>
        <v>119227</v>
      </c>
      <c r="J563" s="10">
        <f t="shared" ref="J563:N563" si="106">IFERROR(J557+J569,"")</f>
        <v>250339</v>
      </c>
      <c r="K563" s="10">
        <f t="shared" si="106"/>
        <v>179706</v>
      </c>
      <c r="L563" s="10">
        <f t="shared" si="106"/>
        <v>18305</v>
      </c>
      <c r="M563" s="10">
        <f t="shared" si="106"/>
        <v>305987</v>
      </c>
      <c r="N563" s="11">
        <f t="shared" si="106"/>
        <v>-149598.52999999997</v>
      </c>
      <c r="O563" s="11">
        <f t="shared" ref="O563" si="107">IFERROR(O557+O569,"")</f>
        <v>23154.929999999993</v>
      </c>
      <c r="P563" s="9"/>
      <c r="Q563" s="12" t="s">
        <v>46</v>
      </c>
    </row>
    <row r="564" spans="2:17">
      <c r="B564" s="10" t="str">
        <f t="shared" si="105"/>
        <v/>
      </c>
      <c r="C564" s="10" t="str">
        <f t="shared" si="105"/>
        <v/>
      </c>
      <c r="D564" s="10" t="str">
        <f t="shared" si="105"/>
        <v/>
      </c>
      <c r="E564" s="10" t="str">
        <f t="shared" si="105"/>
        <v/>
      </c>
      <c r="F564" s="10" t="str">
        <f t="shared" si="105"/>
        <v/>
      </c>
      <c r="G564" s="10">
        <f t="shared" si="105"/>
        <v>-184938</v>
      </c>
      <c r="H564" s="10">
        <f t="shared" si="105"/>
        <v>300061</v>
      </c>
      <c r="I564" s="10">
        <f t="shared" si="105"/>
        <v>386649</v>
      </c>
      <c r="J564" s="10">
        <f t="shared" si="105"/>
        <v>357749</v>
      </c>
      <c r="K564" s="10">
        <f t="shared" si="105"/>
        <v>389792</v>
      </c>
      <c r="L564" s="10">
        <f t="shared" si="105"/>
        <v>264929</v>
      </c>
      <c r="M564" s="10">
        <f t="shared" si="105"/>
        <v>409500</v>
      </c>
      <c r="N564" s="11">
        <f t="shared" si="105"/>
        <v>10524</v>
      </c>
      <c r="O564" s="11" t="str">
        <f t="shared" ref="O564" si="108">IFERROR(O558+O570,"")</f>
        <v/>
      </c>
      <c r="P564" s="9"/>
      <c r="Q564" s="12" t="s">
        <v>47</v>
      </c>
    </row>
    <row r="565" spans="2:17">
      <c r="B565" s="10" t="str">
        <f t="shared" si="105"/>
        <v/>
      </c>
      <c r="C565" s="10" t="str">
        <f t="shared" si="105"/>
        <v/>
      </c>
      <c r="D565" s="10" t="str">
        <f t="shared" si="105"/>
        <v/>
      </c>
      <c r="E565" s="10" t="str">
        <f t="shared" si="105"/>
        <v/>
      </c>
      <c r="F565" s="10" t="str">
        <f t="shared" si="105"/>
        <v/>
      </c>
      <c r="G565" s="10">
        <f t="shared" si="105"/>
        <v>-27308.460000000021</v>
      </c>
      <c r="H565" s="10">
        <f t="shared" si="105"/>
        <v>561040</v>
      </c>
      <c r="I565" s="10">
        <f t="shared" si="105"/>
        <v>290325</v>
      </c>
      <c r="J565" s="10">
        <f t="shared" si="105"/>
        <v>569706</v>
      </c>
      <c r="K565" s="10">
        <f t="shared" si="105"/>
        <v>517752</v>
      </c>
      <c r="L565" s="10">
        <f t="shared" si="105"/>
        <v>448423</v>
      </c>
      <c r="M565" s="10">
        <f t="shared" si="105"/>
        <v>703302</v>
      </c>
      <c r="N565" s="11">
        <f t="shared" si="105"/>
        <v>171230.75999999995</v>
      </c>
      <c r="O565" s="11" t="str">
        <f t="shared" ref="O565" si="109">IFERROR(O559+O571,"")</f>
        <v/>
      </c>
      <c r="P565" s="9"/>
      <c r="Q565" s="12" t="s">
        <v>48</v>
      </c>
    </row>
    <row r="566" spans="2:17">
      <c r="B566" s="10" t="str">
        <f t="shared" si="105"/>
        <v/>
      </c>
      <c r="C566" s="23" t="str">
        <f t="shared" si="105"/>
        <v/>
      </c>
      <c r="D566" s="23" t="str">
        <f t="shared" si="105"/>
        <v/>
      </c>
      <c r="E566" s="23" t="str">
        <f t="shared" si="105"/>
        <v/>
      </c>
      <c r="F566" s="23">
        <f t="shared" si="105"/>
        <v>279778.38</v>
      </c>
      <c r="G566" s="23">
        <f t="shared" si="105"/>
        <v>255471.8</v>
      </c>
      <c r="H566" s="23">
        <f t="shared" si="105"/>
        <v>781706.46000000008</v>
      </c>
      <c r="I566" s="23">
        <f t="shared" si="105"/>
        <v>548470.02999999991</v>
      </c>
      <c r="J566" s="23">
        <f t="shared" si="105"/>
        <v>626870.47000000009</v>
      </c>
      <c r="K566" s="23">
        <f t="shared" si="105"/>
        <v>646243.24</v>
      </c>
      <c r="L566" s="23">
        <f t="shared" si="105"/>
        <v>817868.8899999999</v>
      </c>
      <c r="M566" s="23">
        <f t="shared" si="105"/>
        <v>1136433.95</v>
      </c>
      <c r="N566" s="23">
        <f t="shared" si="105"/>
        <v>541579.54999999993</v>
      </c>
      <c r="O566" s="23" t="str">
        <f t="shared" ref="O566" si="110">IFERROR(O560+O572,"")</f>
        <v/>
      </c>
      <c r="P566" s="9">
        <f>RATE(N$324-G$324,,-G566,N566)</f>
        <v>0.11331238734319728</v>
      </c>
      <c r="Q566" s="12" t="s">
        <v>49</v>
      </c>
    </row>
    <row r="567" spans="2:17">
      <c r="B567" s="249" t="s">
        <v>44</v>
      </c>
      <c r="C567" s="250"/>
      <c r="D567" s="250"/>
      <c r="E567" s="250"/>
      <c r="F567" s="250"/>
      <c r="G567" s="250"/>
      <c r="H567" s="250"/>
      <c r="I567" s="250"/>
      <c r="J567" s="250"/>
      <c r="K567" s="250"/>
      <c r="L567" s="250"/>
      <c r="M567" s="250"/>
      <c r="N567" s="251"/>
      <c r="O567" s="312"/>
      <c r="P567" s="9"/>
      <c r="Q567" s="12"/>
    </row>
    <row r="568" spans="2:17">
      <c r="B568" s="252" t="s">
        <v>1125</v>
      </c>
      <c r="C568" s="253"/>
      <c r="D568" s="253"/>
      <c r="E568" s="253"/>
      <c r="F568" s="253"/>
      <c r="G568" s="253"/>
      <c r="H568" s="253"/>
      <c r="I568" s="253"/>
      <c r="J568" s="253"/>
      <c r="K568" s="253"/>
      <c r="L568" s="253"/>
      <c r="M568" s="253"/>
      <c r="N568" s="254"/>
      <c r="O568" s="307"/>
    </row>
    <row r="569" spans="2:17">
      <c r="B569" s="10" t="str">
        <f>IFERROR(VLOOKUP($B$568,$208:$319,MATCH($Q569&amp;"/"&amp;B$324,$206:$206,0),FALSE),"")</f>
        <v/>
      </c>
      <c r="C569" s="10" t="str">
        <f>IFERROR(VLOOKUP($B$568,$208:$319,MATCH($Q569&amp;"/"&amp;C$324,$206:$206,0),FALSE),"")</f>
        <v/>
      </c>
      <c r="D569" s="10" t="str">
        <f>IFERROR(VLOOKUP($B$568,$208:$319,MATCH($Q569&amp;"/"&amp;D$324,$206:$206,0),FALSE),"")</f>
        <v/>
      </c>
      <c r="E569" s="10" t="str">
        <f>IFERROR(VLOOKUP($B$568,$208:$319,MATCH($Q569&amp;"/"&amp;E$324,$206:$206,0),FALSE),"")</f>
        <v/>
      </c>
      <c r="F569" s="10" t="str">
        <f>IFERROR(VLOOKUP($B$568,$208:$319,MATCH($Q569&amp;"/"&amp;F$324,$206:$206,0),FALSE),"")</f>
        <v/>
      </c>
      <c r="G569" s="10">
        <f>IFERROR(VLOOKUP($B$568,$208:$319,MATCH($Q569&amp;"/"&amp;G$324,$206:$206,0),FALSE),"")</f>
        <v>-12363</v>
      </c>
      <c r="H569" s="10">
        <f>IFERROR(VLOOKUP($B$568,$208:$319,MATCH($Q569&amp;"/"&amp;H$324,$206:$206,0),FALSE),"")</f>
        <v>-93130</v>
      </c>
      <c r="I569" s="10">
        <f>IFERROR(VLOOKUP($B$568,$208:$319,MATCH($Q569&amp;"/"&amp;I$324,$206:$206,0),FALSE),"")</f>
        <v>-17488</v>
      </c>
      <c r="J569" s="10">
        <f>IFERROR(VLOOKUP($B$568,$208:$319,MATCH($Q569&amp;"/"&amp;J$324,$206:$206,0),FALSE),"")</f>
        <v>-14499</v>
      </c>
      <c r="K569" s="10">
        <f>IFERROR(VLOOKUP($B$568,$208:$319,MATCH($Q569&amp;"/"&amp;K$324,$206:$206,0),FALSE),"")</f>
        <v>-25874</v>
      </c>
      <c r="L569" s="10">
        <f>IFERROR(VLOOKUP($B$568,$208:$319,MATCH($Q569&amp;"/"&amp;L$324,$206:$206,0),FALSE),"")</f>
        <v>-189640</v>
      </c>
      <c r="M569" s="10">
        <f>IFERROR(VLOOKUP($B$568,$208:$319,MATCH($Q569&amp;"/"&amp;M$324,$206:$206,0),FALSE),"")</f>
        <v>-41458</v>
      </c>
      <c r="N569" s="11">
        <f>IFERROR(VLOOKUP($B$568,$208:$319,MATCH($Q569&amp;"/"&amp;N$324,$206:$206,0),FALSE),"")</f>
        <v>-227064.8</v>
      </c>
      <c r="O569" s="11">
        <f>IFERROR(VLOOKUP($B$568,$208:$319,MATCH($Q569&amp;"/"&amp;O$324,$206:$206,0),FALSE),"")</f>
        <v>-150173.39000000001</v>
      </c>
      <c r="P569" s="9"/>
      <c r="Q569" s="12" t="s">
        <v>46</v>
      </c>
    </row>
    <row r="570" spans="2:17">
      <c r="B570" s="10" t="str">
        <f>IFERROR(VLOOKUP($B$568,$208:$319,MATCH($Q570&amp;"/"&amp;B$324,$206:$206,0),FALSE),"")</f>
        <v/>
      </c>
      <c r="C570" s="10" t="str">
        <f>IFERROR(VLOOKUP($B$568,$208:$319,MATCH($Q570&amp;"/"&amp;C$324,$206:$206,0),FALSE),"")</f>
        <v/>
      </c>
      <c r="D570" s="10" t="str">
        <f>IFERROR(VLOOKUP($B$568,$208:$319,MATCH($Q570&amp;"/"&amp;D$324,$206:$206,0),FALSE),"")</f>
        <v/>
      </c>
      <c r="E570" s="10" t="str">
        <f>IFERROR(VLOOKUP($B$568,$208:$319,MATCH($Q570&amp;"/"&amp;E$324,$206:$206,0),FALSE),"")</f>
        <v/>
      </c>
      <c r="F570" s="10" t="str">
        <f>IFERROR(VLOOKUP($B$568,$208:$319,MATCH($Q570&amp;"/"&amp;F$324,$206:$206,0),FALSE),"")</f>
        <v/>
      </c>
      <c r="G570" s="10">
        <f>IFERROR(VLOOKUP($B$568,$208:$319,MATCH($Q570&amp;"/"&amp;G$324,$206:$206,0),FALSE),"")</f>
        <v>-82430</v>
      </c>
      <c r="H570" s="10">
        <f>IFERROR(VLOOKUP($B$568,$208:$319,MATCH($Q570&amp;"/"&amp;H$324,$206:$206,0),FALSE),"")</f>
        <v>-275261</v>
      </c>
      <c r="I570" s="10">
        <f>IFERROR(VLOOKUP($B$568,$208:$319,MATCH($Q570&amp;"/"&amp;I$324,$206:$206,0),FALSE),"")</f>
        <v>-47166</v>
      </c>
      <c r="J570" s="10">
        <f>IFERROR(VLOOKUP($B$568,$208:$319,MATCH($Q570&amp;"/"&amp;J$324,$206:$206,0),FALSE),"")</f>
        <v>-94696</v>
      </c>
      <c r="K570" s="10">
        <f>IFERROR(VLOOKUP($B$568,$208:$319,MATCH($Q570&amp;"/"&amp;K$324,$206:$206,0),FALSE),"")</f>
        <v>-54609</v>
      </c>
      <c r="L570" s="10">
        <f>IFERROR(VLOOKUP($B$568,$208:$319,MATCH($Q570&amp;"/"&amp;L$324,$206:$206,0),FALSE),"")</f>
        <v>-265016</v>
      </c>
      <c r="M570" s="10">
        <f>IFERROR(VLOOKUP($B$568,$208:$319,MATCH($Q570&amp;"/"&amp;M$324,$206:$206,0),FALSE),"")</f>
        <v>-137572</v>
      </c>
      <c r="N570" s="11">
        <f>IFERROR(VLOOKUP($B$568,$208:$319,MATCH($Q570&amp;"/"&amp;N$324,$206:$206,0),FALSE),"")</f>
        <v>-247862</v>
      </c>
      <c r="O570" s="11" t="str">
        <f>IFERROR(VLOOKUP($B$568,$208:$319,MATCH($Q570&amp;"/"&amp;O$324,$206:$206,0),FALSE),"")</f>
        <v/>
      </c>
      <c r="P570" s="9"/>
      <c r="Q570" s="12" t="s">
        <v>47</v>
      </c>
    </row>
    <row r="571" spans="2:17">
      <c r="B571" s="10" t="str">
        <f>IFERROR(VLOOKUP($B$568,$208:$319,MATCH($Q571&amp;"/"&amp;B$324,$206:$206,0),FALSE),"")</f>
        <v/>
      </c>
      <c r="C571" s="10" t="str">
        <f>IFERROR(VLOOKUP($B$568,$208:$319,MATCH($Q571&amp;"/"&amp;C$324,$206:$206,0),FALSE),"")</f>
        <v/>
      </c>
      <c r="D571" s="10" t="str">
        <f>IFERROR(VLOOKUP($B$568,$208:$319,MATCH($Q571&amp;"/"&amp;D$324,$206:$206,0),FALSE),"")</f>
        <v/>
      </c>
      <c r="E571" s="10" t="str">
        <f>IFERROR(VLOOKUP($B$568,$208:$319,MATCH($Q571&amp;"/"&amp;E$324,$206:$206,0),FALSE),"")</f>
        <v/>
      </c>
      <c r="F571" s="10" t="str">
        <f>IFERROR(VLOOKUP($B$568,$208:$319,MATCH($Q571&amp;"/"&amp;F$324,$206:$206,0),FALSE),"")</f>
        <v/>
      </c>
      <c r="G571" s="10">
        <f>IFERROR(VLOOKUP($B$568,$208:$319,MATCH($Q571&amp;"/"&amp;G$324,$206:$206,0),FALSE),"")</f>
        <v>-195280.45</v>
      </c>
      <c r="H571" s="10">
        <f>IFERROR(VLOOKUP($B$568,$208:$319,MATCH($Q571&amp;"/"&amp;H$324,$206:$206,0),FALSE),"")</f>
        <v>-449348</v>
      </c>
      <c r="I571" s="10">
        <f>IFERROR(VLOOKUP($B$568,$208:$319,MATCH($Q571&amp;"/"&amp;I$324,$206:$206,0),FALSE),"")</f>
        <v>-387339</v>
      </c>
      <c r="J571" s="10">
        <f>IFERROR(VLOOKUP($B$568,$208:$319,MATCH($Q571&amp;"/"&amp;J$324,$206:$206,0),FALSE),"")</f>
        <v>-141573</v>
      </c>
      <c r="K571" s="10">
        <f>IFERROR(VLOOKUP($B$568,$208:$319,MATCH($Q571&amp;"/"&amp;K$324,$206:$206,0),FALSE),"")</f>
        <v>-124854</v>
      </c>
      <c r="L571" s="10">
        <f>IFERROR(VLOOKUP($B$568,$208:$319,MATCH($Q571&amp;"/"&amp;L$324,$206:$206,0),FALSE),"")</f>
        <v>-344111</v>
      </c>
      <c r="M571" s="10">
        <f>IFERROR(VLOOKUP($B$568,$208:$319,MATCH($Q571&amp;"/"&amp;M$324,$206:$206,0),FALSE),"")</f>
        <v>-249533</v>
      </c>
      <c r="N571" s="11">
        <f>IFERROR(VLOOKUP($B$568,$208:$319,MATCH($Q571&amp;"/"&amp;N$324,$206:$206,0),FALSE),"")</f>
        <v>-430293.33</v>
      </c>
      <c r="O571" s="11" t="str">
        <f>IFERROR(VLOOKUP($B$568,$208:$319,MATCH($Q571&amp;"/"&amp;O$324,$206:$206,0),FALSE),"")</f>
        <v/>
      </c>
      <c r="P571" s="9"/>
      <c r="Q571" s="12" t="s">
        <v>48</v>
      </c>
    </row>
    <row r="572" spans="2:17">
      <c r="B572" s="10" t="str">
        <f>IFERROR(VLOOKUP($B$568,$208:$319,MATCH($Q572&amp;"/"&amp;B$324,$206:$206,0),FALSE),"")</f>
        <v/>
      </c>
      <c r="C572" s="10" t="str">
        <f>IFERROR(VLOOKUP($B$568,$208:$319,MATCH($Q572&amp;"/"&amp;C$324,$206:$206,0),FALSE),"")</f>
        <v/>
      </c>
      <c r="D572" s="10" t="str">
        <f>IFERROR(VLOOKUP($B$568,$208:$319,MATCH($Q572&amp;"/"&amp;D$324,$206:$206,0),FALSE),"")</f>
        <v/>
      </c>
      <c r="E572" s="10" t="str">
        <f>IFERROR(VLOOKUP($B$568,$208:$319,MATCH($Q572&amp;"/"&amp;E$324,$206:$206,0),FALSE),"")</f>
        <v/>
      </c>
      <c r="F572" s="10">
        <f>IFERROR(VLOOKUP($B$568,$208:$319,MATCH($Q572&amp;"/"&amp;F$324,$206:$206,0),FALSE),"")</f>
        <v>-62798.36</v>
      </c>
      <c r="G572" s="10">
        <f>IFERROR(VLOOKUP($B$568,$208:$319,MATCH($Q572&amp;"/"&amp;G$324,$206:$206,0),FALSE),"")</f>
        <v>-309176.90999999997</v>
      </c>
      <c r="H572" s="10">
        <f>IFERROR(VLOOKUP($B$568,$208:$319,MATCH($Q572&amp;"/"&amp;H$324,$206:$206,0),FALSE),"")</f>
        <v>-559981.35</v>
      </c>
      <c r="I572" s="10">
        <f>IFERROR(VLOOKUP($B$568,$208:$319,MATCH($Q572&amp;"/"&amp;I$324,$206:$206,0),FALSE),"")</f>
        <v>-521078.89</v>
      </c>
      <c r="J572" s="10">
        <f>IFERROR(VLOOKUP($B$568,$208:$319,MATCH($Q572&amp;"/"&amp;J$324,$206:$206,0),FALSE),"")</f>
        <v>-157858.21</v>
      </c>
      <c r="K572" s="10">
        <f>IFERROR(VLOOKUP($B$568,$208:$319,MATCH($Q572&amp;"/"&amp;K$324,$206:$206,0),FALSE),"")</f>
        <v>-311032.03000000003</v>
      </c>
      <c r="L572" s="10">
        <f>IFERROR(VLOOKUP($B$568,$208:$319,MATCH($Q572&amp;"/"&amp;L$324,$206:$206,0),FALSE),"")</f>
        <v>-454413.28</v>
      </c>
      <c r="M572" s="10">
        <f>IFERROR(VLOOKUP($B$568,$208:$319,MATCH($Q572&amp;"/"&amp;M$324,$206:$206,0),FALSE),"")</f>
        <v>-638782.74</v>
      </c>
      <c r="N572" s="11">
        <f>IFERROR(VLOOKUP($B$568,$208:$319,MATCH($Q572&amp;"/"&amp;N$324,$206:$206,0),FALSE),"")</f>
        <v>-455715.15</v>
      </c>
      <c r="O572" s="11" t="str">
        <f>IFERROR(VLOOKUP($B$568,$208:$319,MATCH($Q572&amp;"/"&amp;O$324,$206:$206,0),FALSE),"")</f>
        <v/>
      </c>
      <c r="P572" s="9"/>
      <c r="Q572" s="12" t="s">
        <v>49</v>
      </c>
    </row>
    <row r="573" spans="2:17">
      <c r="B573" s="255" t="s">
        <v>1128</v>
      </c>
      <c r="C573" s="256"/>
      <c r="D573" s="256"/>
      <c r="E573" s="256"/>
      <c r="F573" s="256"/>
      <c r="G573" s="256"/>
      <c r="H573" s="256"/>
      <c r="I573" s="256"/>
      <c r="J573" s="256"/>
      <c r="K573" s="256"/>
      <c r="L573" s="256"/>
      <c r="M573" s="256"/>
      <c r="N573" s="257"/>
      <c r="O573" s="310"/>
    </row>
    <row r="574" spans="2:17">
      <c r="B574" s="10" t="str">
        <f>IFERROR(VLOOKUP($B$573,$208:$319,MATCH($Q574&amp;"/"&amp;B$324,$206:$206,0),FALSE),"")</f>
        <v/>
      </c>
      <c r="C574" s="10" t="str">
        <f>IFERROR(VLOOKUP($B$573,$208:$319,MATCH($Q574&amp;"/"&amp;C$324,$206:$206,0),FALSE),"")</f>
        <v/>
      </c>
      <c r="D574" s="10" t="str">
        <f>IFERROR(VLOOKUP($B$573,$208:$319,MATCH($Q574&amp;"/"&amp;D$324,$206:$206,0),FALSE),"")</f>
        <v/>
      </c>
      <c r="E574" s="10" t="str">
        <f>IFERROR(VLOOKUP($B$573,$208:$319,MATCH($Q574&amp;"/"&amp;E$324,$206:$206,0),FALSE),"")</f>
        <v/>
      </c>
      <c r="F574" s="10" t="str">
        <f>IFERROR(VLOOKUP($B$573,$208:$319,MATCH($Q574&amp;"/"&amp;F$324,$206:$206,0),FALSE),"")</f>
        <v/>
      </c>
      <c r="G574" s="10">
        <f>IFERROR(VLOOKUP($B$573,$208:$319,MATCH($Q574&amp;"/"&amp;G$324,$206:$206,0),FALSE),"")</f>
        <v>-12079</v>
      </c>
      <c r="H574" s="10">
        <f>IFERROR(VLOOKUP($B$573,$208:$319,MATCH($Q574&amp;"/"&amp;H$324,$206:$206,0),FALSE),"")</f>
        <v>-293090</v>
      </c>
      <c r="I574" s="10">
        <f>IFERROR(VLOOKUP($B$573,$208:$319,MATCH($Q574&amp;"/"&amp;I$324,$206:$206,0),FALSE),"")</f>
        <v>-688923</v>
      </c>
      <c r="J574" s="10">
        <f>IFERROR(VLOOKUP($B$573,$208:$319,MATCH($Q574&amp;"/"&amp;J$324,$206:$206,0),FALSE),"")</f>
        <v>-184448</v>
      </c>
      <c r="K574" s="10">
        <f>IFERROR(VLOOKUP($B$573,$208:$319,MATCH($Q574&amp;"/"&amp;K$324,$206:$206,0),FALSE),"")</f>
        <v>-297293</v>
      </c>
      <c r="L574" s="10">
        <f>IFERROR(VLOOKUP($B$573,$208:$319,MATCH($Q574&amp;"/"&amp;L$324,$206:$206,0),FALSE),"")</f>
        <v>-299285</v>
      </c>
      <c r="M574" s="10">
        <f>IFERROR(VLOOKUP($B$573,$208:$319,MATCH($Q574&amp;"/"&amp;M$324,$206:$206,0),FALSE),"")</f>
        <v>-249612</v>
      </c>
      <c r="N574" s="11">
        <f>IFERROR(VLOOKUP($B$573,$208:$319,MATCH($Q574&amp;"/"&amp;N$324,$206:$206,0),FALSE),"")</f>
        <v>-416236.03</v>
      </c>
      <c r="O574" s="11">
        <f>IFERROR(VLOOKUP($B$573,$208:$319,MATCH($Q574&amp;"/"&amp;O$324,$206:$206,0),FALSE),"")</f>
        <v>-412075.5</v>
      </c>
      <c r="P574" s="9"/>
      <c r="Q574" s="12" t="s">
        <v>46</v>
      </c>
    </row>
    <row r="575" spans="2:17">
      <c r="B575" s="10" t="str">
        <f>IFERROR(VLOOKUP($B$573,$208:$319,MATCH($Q575&amp;"/"&amp;B$324,$206:$206,0),FALSE),"")</f>
        <v/>
      </c>
      <c r="C575" s="10" t="str">
        <f>IFERROR(VLOOKUP($B$573,$208:$319,MATCH($Q575&amp;"/"&amp;C$324,$206:$206,0),FALSE),"")</f>
        <v/>
      </c>
      <c r="D575" s="10" t="str">
        <f>IFERROR(VLOOKUP($B$573,$208:$319,MATCH($Q575&amp;"/"&amp;D$324,$206:$206,0),FALSE),"")</f>
        <v/>
      </c>
      <c r="E575" s="10" t="str">
        <f>IFERROR(VLOOKUP($B$573,$208:$319,MATCH($Q575&amp;"/"&amp;E$324,$206:$206,0),FALSE),"")</f>
        <v/>
      </c>
      <c r="F575" s="10" t="str">
        <f>IFERROR(VLOOKUP($B$573,$208:$319,MATCH($Q575&amp;"/"&amp;F$324,$206:$206,0),FALSE),"")</f>
        <v/>
      </c>
      <c r="G575" s="10">
        <f>IFERROR(VLOOKUP($B$573,$208:$319,MATCH($Q575&amp;"/"&amp;G$324,$206:$206,0),FALSE),"")</f>
        <v>-81697</v>
      </c>
      <c r="H575" s="10">
        <f>IFERROR(VLOOKUP($B$573,$208:$319,MATCH($Q575&amp;"/"&amp;H$324,$206:$206,0),FALSE),"")</f>
        <v>-756515</v>
      </c>
      <c r="I575" s="10">
        <f>IFERROR(VLOOKUP($B$573,$208:$319,MATCH($Q575&amp;"/"&amp;I$324,$206:$206,0),FALSE),"")</f>
        <v>-499413</v>
      </c>
      <c r="J575" s="10">
        <f>IFERROR(VLOOKUP($B$573,$208:$319,MATCH($Q575&amp;"/"&amp;J$324,$206:$206,0),FALSE),"")</f>
        <v>-72942</v>
      </c>
      <c r="K575" s="10">
        <f>IFERROR(VLOOKUP($B$573,$208:$319,MATCH($Q575&amp;"/"&amp;K$324,$206:$206,0),FALSE),"")</f>
        <v>-301694</v>
      </c>
      <c r="L575" s="10">
        <f>IFERROR(VLOOKUP($B$573,$208:$319,MATCH($Q575&amp;"/"&amp;L$324,$206:$206,0),FALSE),"")</f>
        <v>-469294</v>
      </c>
      <c r="M575" s="10">
        <f>IFERROR(VLOOKUP($B$573,$208:$319,MATCH($Q575&amp;"/"&amp;M$324,$206:$206,0),FALSE),"")</f>
        <v>-7329117</v>
      </c>
      <c r="N575" s="11">
        <f>IFERROR(VLOOKUP($B$573,$208:$319,MATCH($Q575&amp;"/"&amp;N$324,$206:$206,0),FALSE),"")</f>
        <v>-70290</v>
      </c>
      <c r="O575" s="11" t="str">
        <f>IFERROR(VLOOKUP($B$573,$208:$319,MATCH($Q575&amp;"/"&amp;O$324,$206:$206,0),FALSE),"")</f>
        <v/>
      </c>
      <c r="P575" s="9"/>
      <c r="Q575" s="12" t="s">
        <v>47</v>
      </c>
    </row>
    <row r="576" spans="2:17">
      <c r="B576" s="10" t="str">
        <f>IFERROR(VLOOKUP($B$573,$208:$319,MATCH($Q576&amp;"/"&amp;B$324,$206:$206,0),FALSE),"")</f>
        <v/>
      </c>
      <c r="C576" s="10" t="str">
        <f>IFERROR(VLOOKUP($B$573,$208:$319,MATCH($Q576&amp;"/"&amp;C$324,$206:$206,0),FALSE),"")</f>
        <v/>
      </c>
      <c r="D576" s="10" t="str">
        <f>IFERROR(VLOOKUP($B$573,$208:$319,MATCH($Q576&amp;"/"&amp;D$324,$206:$206,0),FALSE),"")</f>
        <v/>
      </c>
      <c r="E576" s="10" t="str">
        <f>IFERROR(VLOOKUP($B$573,$208:$319,MATCH($Q576&amp;"/"&amp;E$324,$206:$206,0),FALSE),"")</f>
        <v/>
      </c>
      <c r="F576" s="10" t="str">
        <f>IFERROR(VLOOKUP($B$573,$208:$319,MATCH($Q576&amp;"/"&amp;F$324,$206:$206,0),FALSE),"")</f>
        <v/>
      </c>
      <c r="G576" s="10">
        <f>IFERROR(VLOOKUP($B$573,$208:$319,MATCH($Q576&amp;"/"&amp;G$324,$206:$206,0),FALSE),"")</f>
        <v>-194544.38</v>
      </c>
      <c r="H576" s="10">
        <f>IFERROR(VLOOKUP($B$573,$208:$319,MATCH($Q576&amp;"/"&amp;H$324,$206:$206,0),FALSE),"")</f>
        <v>-924458</v>
      </c>
      <c r="I576" s="10">
        <f>IFERROR(VLOOKUP($B$573,$208:$319,MATCH($Q576&amp;"/"&amp;I$324,$206:$206,0),FALSE),"")</f>
        <v>-777905</v>
      </c>
      <c r="J576" s="10">
        <f>IFERROR(VLOOKUP($B$573,$208:$319,MATCH($Q576&amp;"/"&amp;J$324,$206:$206,0),FALSE),"")</f>
        <v>-94216</v>
      </c>
      <c r="K576" s="10">
        <f>IFERROR(VLOOKUP($B$573,$208:$319,MATCH($Q576&amp;"/"&amp;K$324,$206:$206,0),FALSE),"")</f>
        <v>-919038</v>
      </c>
      <c r="L576" s="10">
        <f>IFERROR(VLOOKUP($B$573,$208:$319,MATCH($Q576&amp;"/"&amp;L$324,$206:$206,0),FALSE),"")</f>
        <v>-862757</v>
      </c>
      <c r="M576" s="10">
        <f>IFERROR(VLOOKUP($B$573,$208:$319,MATCH($Q576&amp;"/"&amp;M$324,$206:$206,0),FALSE),"")</f>
        <v>-7410215</v>
      </c>
      <c r="N576" s="11">
        <f>IFERROR(VLOOKUP($B$573,$208:$319,MATCH($Q576&amp;"/"&amp;N$324,$206:$206,0),FALSE),"")</f>
        <v>59915.83</v>
      </c>
      <c r="O576" s="11" t="str">
        <f>IFERROR(VLOOKUP($B$573,$208:$319,MATCH($Q576&amp;"/"&amp;O$324,$206:$206,0),FALSE),"")</f>
        <v/>
      </c>
      <c r="P576" s="9"/>
      <c r="Q576" s="12" t="s">
        <v>48</v>
      </c>
    </row>
    <row r="577" spans="2:17">
      <c r="B577" s="10" t="str">
        <f>IFERROR(VLOOKUP($B$573,$208:$319,MATCH($Q577&amp;"/"&amp;B$324,$206:$206,0),FALSE),"")</f>
        <v/>
      </c>
      <c r="C577" s="10" t="str">
        <f>IFERROR(VLOOKUP($B$573,$208:$319,MATCH($Q577&amp;"/"&amp;C$324,$206:$206,0),FALSE),"")</f>
        <v/>
      </c>
      <c r="D577" s="10" t="str">
        <f>IFERROR(VLOOKUP($B$573,$208:$319,MATCH($Q577&amp;"/"&amp;D$324,$206:$206,0),FALSE),"")</f>
        <v/>
      </c>
      <c r="E577" s="10" t="str">
        <f>IFERROR(VLOOKUP($B$573,$208:$319,MATCH($Q577&amp;"/"&amp;E$324,$206:$206,0),FALSE),"")</f>
        <v/>
      </c>
      <c r="F577" s="10">
        <f>IFERROR(VLOOKUP($B$573,$208:$319,MATCH($Q577&amp;"/"&amp;F$324,$206:$206,0),FALSE),"")</f>
        <v>-59325.68</v>
      </c>
      <c r="G577" s="10">
        <f>IFERROR(VLOOKUP($B$573,$208:$319,MATCH($Q577&amp;"/"&amp;G$324,$206:$206,0),FALSE),"")</f>
        <v>-308177.34000000003</v>
      </c>
      <c r="H577" s="10">
        <f>IFERROR(VLOOKUP($B$573,$208:$319,MATCH($Q577&amp;"/"&amp;H$324,$206:$206,0),FALSE),"")</f>
        <v>-1078442.5900000001</v>
      </c>
      <c r="I577" s="10">
        <f>IFERROR(VLOOKUP($B$573,$208:$319,MATCH($Q577&amp;"/"&amp;I$324,$206:$206,0),FALSE),"")</f>
        <v>-954024.17</v>
      </c>
      <c r="J577" s="10">
        <f>IFERROR(VLOOKUP($B$573,$208:$319,MATCH($Q577&amp;"/"&amp;J$324,$206:$206,0),FALSE),"")</f>
        <v>-55089.09</v>
      </c>
      <c r="K577" s="10">
        <f>IFERROR(VLOOKUP($B$573,$208:$319,MATCH($Q577&amp;"/"&amp;K$324,$206:$206,0),FALSE),"")</f>
        <v>-3685262.12</v>
      </c>
      <c r="L577" s="10">
        <f>IFERROR(VLOOKUP($B$573,$208:$319,MATCH($Q577&amp;"/"&amp;L$324,$206:$206,0),FALSE),"")</f>
        <v>-1657278.33</v>
      </c>
      <c r="M577" s="10">
        <f>IFERROR(VLOOKUP($B$573,$208:$319,MATCH($Q577&amp;"/"&amp;M$324,$206:$206,0),FALSE),"")</f>
        <v>-10989937.880000001</v>
      </c>
      <c r="N577" s="11">
        <f>IFERROR(VLOOKUP($B$573,$208:$319,MATCH($Q577&amp;"/"&amp;N$324,$206:$206,0),FALSE),"")</f>
        <v>-275238.55</v>
      </c>
      <c r="O577" s="11" t="str">
        <f>IFERROR(VLOOKUP($B$573,$208:$319,MATCH($Q577&amp;"/"&amp;O$324,$206:$206,0),FALSE),"")</f>
        <v/>
      </c>
      <c r="P577" s="9"/>
      <c r="Q577" s="12" t="s">
        <v>49</v>
      </c>
    </row>
    <row r="578" spans="2:17">
      <c r="B578" s="246" t="s">
        <v>1149</v>
      </c>
      <c r="C578" s="247"/>
      <c r="D578" s="247"/>
      <c r="E578" s="247"/>
      <c r="F578" s="247"/>
      <c r="G578" s="247"/>
      <c r="H578" s="247"/>
      <c r="I578" s="247"/>
      <c r="J578" s="247"/>
      <c r="K578" s="247"/>
      <c r="L578" s="247"/>
      <c r="M578" s="247"/>
      <c r="N578" s="248"/>
      <c r="O578" s="308"/>
    </row>
    <row r="579" spans="2:17">
      <c r="B579" s="10" t="str">
        <f>IFERROR(VLOOKUP($B$578,$208:$319,MATCH($Q579&amp;"/"&amp;B$324,$206:$206,0),FALSE),"")</f>
        <v/>
      </c>
      <c r="C579" s="10" t="str">
        <f>IFERROR(VLOOKUP($B$578,$208:$319,MATCH($Q579&amp;"/"&amp;C$324,$206:$206,0),FALSE),"")</f>
        <v/>
      </c>
      <c r="D579" s="10" t="str">
        <f>IFERROR(VLOOKUP($B$578,$208:$319,MATCH($Q579&amp;"/"&amp;D$324,$206:$206,0),FALSE),"")</f>
        <v/>
      </c>
      <c r="E579" s="10" t="str">
        <f>IFERROR(VLOOKUP($B$578,$208:$319,MATCH($Q579&amp;"/"&amp;E$324,$206:$206,0),FALSE),"")</f>
        <v/>
      </c>
      <c r="F579" s="10" t="str">
        <f>IFERROR(VLOOKUP($B$578,$208:$319,MATCH($Q579&amp;"/"&amp;F$324,$206:$206,0),FALSE),"")</f>
        <v/>
      </c>
      <c r="G579" s="10">
        <f>IFERROR(VLOOKUP($B$578,$208:$319,MATCH($Q579&amp;"/"&amp;G$324,$206:$206,0),FALSE),"")</f>
        <v>94000</v>
      </c>
      <c r="H579" s="10">
        <f>IFERROR(VLOOKUP($B$578,$208:$319,MATCH($Q579&amp;"/"&amp;H$324,$206:$206,0),FALSE),"")</f>
        <v>0</v>
      </c>
      <c r="I579" s="10">
        <f>IFERROR(VLOOKUP($B$578,$208:$319,MATCH($Q579&amp;"/"&amp;I$324,$206:$206,0),FALSE),"")</f>
        <v>200000</v>
      </c>
      <c r="J579" s="10">
        <f>IFERROR(VLOOKUP($B$578,$208:$319,MATCH($Q579&amp;"/"&amp;J$324,$206:$206,0),FALSE),"")</f>
        <v>1</v>
      </c>
      <c r="K579" s="10">
        <f>IFERROR(VLOOKUP($B$578,$208:$319,MATCH($Q579&amp;"/"&amp;K$324,$206:$206,0),FALSE),"")</f>
        <v>198209</v>
      </c>
      <c r="L579" s="10">
        <f>IFERROR(VLOOKUP($B$578,$208:$319,MATCH($Q579&amp;"/"&amp;L$324,$206:$206,0),FALSE),"")</f>
        <v>-81939</v>
      </c>
      <c r="M579" s="10">
        <f>IFERROR(VLOOKUP($B$578,$208:$319,MATCH($Q579&amp;"/"&amp;M$324,$206:$206,0),FALSE),"")</f>
        <v>-127828</v>
      </c>
      <c r="N579" s="10">
        <f>IFERROR(VLOOKUP($B$578,$208:$319,MATCH($Q579&amp;"/"&amp;N$324,$206:$206,0),FALSE),"")</f>
        <v>35846.82</v>
      </c>
      <c r="O579" s="10">
        <f>IFERROR(VLOOKUP($B$578,$208:$319,MATCH($Q579&amp;"/"&amp;O$324,$206:$206,0),FALSE),"")</f>
        <v>439971.01</v>
      </c>
      <c r="P579" s="9"/>
      <c r="Q579" s="12" t="s">
        <v>46</v>
      </c>
    </row>
    <row r="580" spans="2:17">
      <c r="B580" s="10" t="str">
        <f>IFERROR(VLOOKUP($B$578,$208:$319,MATCH($Q580&amp;"/"&amp;B$324,$206:$206,0),FALSE),"")</f>
        <v/>
      </c>
      <c r="C580" s="10" t="str">
        <f>IFERROR(VLOOKUP($B$578,$208:$319,MATCH($Q580&amp;"/"&amp;C$324,$206:$206,0),FALSE),"")</f>
        <v/>
      </c>
      <c r="D580" s="10" t="str">
        <f>IFERROR(VLOOKUP($B$578,$208:$319,MATCH($Q580&amp;"/"&amp;D$324,$206:$206,0),FALSE),"")</f>
        <v/>
      </c>
      <c r="E580" s="10" t="str">
        <f>IFERROR(VLOOKUP($B$578,$208:$319,MATCH($Q580&amp;"/"&amp;E$324,$206:$206,0),FALSE),"")</f>
        <v/>
      </c>
      <c r="F580" s="10" t="str">
        <f>IFERROR(VLOOKUP($B$578,$208:$319,MATCH($Q580&amp;"/"&amp;F$324,$206:$206,0),FALSE),"")</f>
        <v/>
      </c>
      <c r="G580" s="10">
        <f>IFERROR(VLOOKUP($B$578,$208:$319,MATCH($Q580&amp;"/"&amp;G$324,$206:$206,0),FALSE),"")</f>
        <v>94000</v>
      </c>
      <c r="H580" s="10">
        <f>IFERROR(VLOOKUP($B$578,$208:$319,MATCH($Q580&amp;"/"&amp;H$324,$206:$206,0),FALSE),"")</f>
        <v>-420001</v>
      </c>
      <c r="I580" s="10">
        <f>IFERROR(VLOOKUP($B$578,$208:$319,MATCH($Q580&amp;"/"&amp;I$324,$206:$206,0),FALSE),"")</f>
        <v>-225747</v>
      </c>
      <c r="J580" s="10">
        <f>IFERROR(VLOOKUP($B$578,$208:$319,MATCH($Q580&amp;"/"&amp;J$324,$206:$206,0),FALSE),"")</f>
        <v>-171607</v>
      </c>
      <c r="K580" s="10">
        <f>IFERROR(VLOOKUP($B$578,$208:$319,MATCH($Q580&amp;"/"&amp;K$324,$206:$206,0),FALSE),"")</f>
        <v>129656</v>
      </c>
      <c r="L580" s="10">
        <f>IFERROR(VLOOKUP($B$578,$208:$319,MATCH($Q580&amp;"/"&amp;L$324,$206:$206,0),FALSE),"")</f>
        <v>-405004</v>
      </c>
      <c r="M580" s="10">
        <f>IFERROR(VLOOKUP($B$578,$208:$319,MATCH($Q580&amp;"/"&amp;M$324,$206:$206,0),FALSE),"")</f>
        <v>8658799</v>
      </c>
      <c r="N580" s="10">
        <f>IFERROR(VLOOKUP($B$578,$208:$319,MATCH($Q580&amp;"/"&amp;N$324,$206:$206,0),FALSE),"")</f>
        <v>-565952</v>
      </c>
      <c r="O580" s="10" t="str">
        <f>IFERROR(VLOOKUP($B$578,$208:$319,MATCH($Q580&amp;"/"&amp;O$324,$206:$206,0),FALSE),"")</f>
        <v/>
      </c>
      <c r="P580" s="9"/>
      <c r="Q580" s="12" t="s">
        <v>47</v>
      </c>
    </row>
    <row r="581" spans="2:17">
      <c r="B581" s="10" t="str">
        <f>IFERROR(VLOOKUP($B$578,$208:$319,MATCH($Q581&amp;"/"&amp;B$324,$206:$206,0),FALSE),"")</f>
        <v/>
      </c>
      <c r="C581" s="10" t="str">
        <f>IFERROR(VLOOKUP($B$578,$208:$319,MATCH($Q581&amp;"/"&amp;C$324,$206:$206,0),FALSE),"")</f>
        <v/>
      </c>
      <c r="D581" s="10" t="str">
        <f>IFERROR(VLOOKUP($B$578,$208:$319,MATCH($Q581&amp;"/"&amp;D$324,$206:$206,0),FALSE),"")</f>
        <v/>
      </c>
      <c r="E581" s="10" t="str">
        <f>IFERROR(VLOOKUP($B$578,$208:$319,MATCH($Q581&amp;"/"&amp;E$324,$206:$206,0),FALSE),"")</f>
        <v/>
      </c>
      <c r="F581" s="10" t="str">
        <f>IFERROR(VLOOKUP($B$578,$208:$319,MATCH($Q581&amp;"/"&amp;F$324,$206:$206,0),FALSE),"")</f>
        <v/>
      </c>
      <c r="G581" s="10">
        <f>IFERROR(VLOOKUP($B$578,$208:$319,MATCH($Q581&amp;"/"&amp;G$324,$206:$206,0),FALSE),"")</f>
        <v>616257.38</v>
      </c>
      <c r="H581" s="10">
        <f>IFERROR(VLOOKUP($B$578,$208:$319,MATCH($Q581&amp;"/"&amp;H$324,$206:$206,0),FALSE),"")</f>
        <v>-1013936</v>
      </c>
      <c r="I581" s="10">
        <f>IFERROR(VLOOKUP($B$578,$208:$319,MATCH($Q581&amp;"/"&amp;I$324,$206:$206,0),FALSE),"")</f>
        <v>-205747</v>
      </c>
      <c r="J581" s="10">
        <f>IFERROR(VLOOKUP($B$578,$208:$319,MATCH($Q581&amp;"/"&amp;J$324,$206:$206,0),FALSE),"")</f>
        <v>-371607</v>
      </c>
      <c r="K581" s="10">
        <f>IFERROR(VLOOKUP($B$578,$208:$319,MATCH($Q581&amp;"/"&amp;K$324,$206:$206,0),FALSE),"")</f>
        <v>674374</v>
      </c>
      <c r="L581" s="10">
        <f>IFERROR(VLOOKUP($B$578,$208:$319,MATCH($Q581&amp;"/"&amp;L$324,$206:$206,0),FALSE),"")</f>
        <v>854195</v>
      </c>
      <c r="M581" s="10">
        <f>IFERROR(VLOOKUP($B$578,$208:$319,MATCH($Q581&amp;"/"&amp;M$324,$206:$206,0),FALSE),"")</f>
        <v>8737936</v>
      </c>
      <c r="N581" s="10">
        <f>IFERROR(VLOOKUP($B$578,$208:$319,MATCH($Q581&amp;"/"&amp;N$324,$206:$206,0),FALSE),"")</f>
        <v>-938708.07</v>
      </c>
      <c r="O581" s="10" t="str">
        <f>IFERROR(VLOOKUP($B$578,$208:$319,MATCH($Q581&amp;"/"&amp;O$324,$206:$206,0),FALSE),"")</f>
        <v/>
      </c>
      <c r="P581" s="9"/>
      <c r="Q581" s="12" t="s">
        <v>48</v>
      </c>
    </row>
    <row r="582" spans="2:17">
      <c r="B582" s="10" t="str">
        <f>IFERROR(VLOOKUP($B$578,$208:$319,MATCH($Q582&amp;"/"&amp;B$324,$206:$206,0),FALSE),"")</f>
        <v/>
      </c>
      <c r="C582" s="10" t="str">
        <f>IFERROR(VLOOKUP($B$578,$208:$319,MATCH($Q582&amp;"/"&amp;C$324,$206:$206,0),FALSE),"")</f>
        <v/>
      </c>
      <c r="D582" s="10" t="str">
        <f>IFERROR(VLOOKUP($B$578,$208:$319,MATCH($Q582&amp;"/"&amp;D$324,$206:$206,0),FALSE),"")</f>
        <v/>
      </c>
      <c r="E582" s="10" t="str">
        <f>IFERROR(VLOOKUP($B$578,$208:$319,MATCH($Q582&amp;"/"&amp;E$324,$206:$206,0),FALSE),"")</f>
        <v/>
      </c>
      <c r="F582" s="10">
        <f>IFERROR(VLOOKUP($B$578,$208:$319,MATCH($Q582&amp;"/"&amp;F$324,$206:$206,0),FALSE),"")</f>
        <v>-400411.25</v>
      </c>
      <c r="G582" s="10">
        <f>IFERROR(VLOOKUP($B$578,$208:$319,MATCH($Q582&amp;"/"&amp;G$324,$206:$206,0),FALSE),"")</f>
        <v>616257.38</v>
      </c>
      <c r="H582" s="10">
        <f>IFERROR(VLOOKUP($B$578,$208:$319,MATCH($Q582&amp;"/"&amp;H$324,$206:$206,0),FALSE),"")</f>
        <v>-1013935.59</v>
      </c>
      <c r="I582" s="10">
        <f>IFERROR(VLOOKUP($B$578,$208:$319,MATCH($Q582&amp;"/"&amp;I$324,$206:$206,0),FALSE),"")</f>
        <v>-431952.6</v>
      </c>
      <c r="J582" s="10">
        <f>IFERROR(VLOOKUP($B$578,$208:$319,MATCH($Q582&amp;"/"&amp;J$324,$206:$206,0),FALSE),"")</f>
        <v>-804822.61</v>
      </c>
      <c r="K582" s="10">
        <f>IFERROR(VLOOKUP($B$578,$208:$319,MATCH($Q582&amp;"/"&amp;K$324,$206:$206,0),FALSE),"")</f>
        <v>2212760.7000000002</v>
      </c>
      <c r="L582" s="10">
        <f>IFERROR(VLOOKUP($B$578,$208:$319,MATCH($Q582&amp;"/"&amp;L$324,$206:$206,0),FALSE),"")</f>
        <v>345138.52</v>
      </c>
      <c r="M582" s="10">
        <f>IFERROR(VLOOKUP($B$578,$208:$319,MATCH($Q582&amp;"/"&amp;M$324,$206:$206,0),FALSE),"")</f>
        <v>9971212.7799999993</v>
      </c>
      <c r="N582" s="10">
        <f>IFERROR(VLOOKUP($B$578,$208:$319,MATCH($Q582&amp;"/"&amp;N$324,$206:$206,0),FALSE),"")</f>
        <v>-1536036.76</v>
      </c>
      <c r="O582" s="10" t="str">
        <f>IFERROR(VLOOKUP($B$578,$208:$319,MATCH($Q582&amp;"/"&amp;O$324,$206:$206,0),FALSE),"")</f>
        <v/>
      </c>
      <c r="P582" s="9"/>
      <c r="Q582" s="12" t="s">
        <v>49</v>
      </c>
    </row>
    <row r="583" spans="2:17">
      <c r="B583" s="237" t="s">
        <v>1150</v>
      </c>
      <c r="C583" s="238"/>
      <c r="D583" s="238"/>
      <c r="E583" s="238"/>
      <c r="F583" s="238"/>
      <c r="G583" s="238"/>
      <c r="H583" s="238"/>
      <c r="I583" s="238"/>
      <c r="J583" s="238"/>
      <c r="K583" s="238"/>
      <c r="L583" s="238"/>
      <c r="M583" s="238"/>
      <c r="N583" s="239"/>
      <c r="O583" s="313"/>
    </row>
    <row r="584" spans="2:17">
      <c r="B584" s="10" t="str">
        <f>IFERROR(VLOOKUP($B$583,$208:$319,MATCH($Q584&amp;"/"&amp;B$324,$206:$206,0),FALSE),"")</f>
        <v/>
      </c>
      <c r="C584" s="10" t="str">
        <f>IFERROR(VLOOKUP($B$583,$208:$319,MATCH($Q584&amp;"/"&amp;C$324,$206:$206,0),FALSE),"")</f>
        <v/>
      </c>
      <c r="D584" s="10" t="str">
        <f>IFERROR(VLOOKUP($B$583,$208:$319,MATCH($Q584&amp;"/"&amp;D$324,$206:$206,0),FALSE),"")</f>
        <v/>
      </c>
      <c r="E584" s="10" t="str">
        <f>IFERROR(VLOOKUP($B$583,$208:$319,MATCH($Q584&amp;"/"&amp;E$324,$206:$206,0),FALSE),"")</f>
        <v/>
      </c>
      <c r="F584" s="10" t="str">
        <f>IFERROR(VLOOKUP($B$583,$208:$319,MATCH($Q584&amp;"/"&amp;F$324,$206:$206,0),FALSE),"")</f>
        <v/>
      </c>
      <c r="G584" s="10">
        <f>IFERROR(VLOOKUP($B$583,$208:$319,MATCH($Q584&amp;"/"&amp;G$324,$206:$206,0),FALSE),"")</f>
        <v>27216</v>
      </c>
      <c r="H584" s="10">
        <f>IFERROR(VLOOKUP($B$583,$208:$319,MATCH($Q584&amp;"/"&amp;H$324,$206:$206,0),FALSE),"")</f>
        <v>-82502</v>
      </c>
      <c r="I584" s="10">
        <f>IFERROR(VLOOKUP($B$583,$208:$319,MATCH($Q584&amp;"/"&amp;I$324,$206:$206,0),FALSE),"")</f>
        <v>-352208</v>
      </c>
      <c r="J584" s="10">
        <f>IFERROR(VLOOKUP($B$583,$208:$319,MATCH($Q584&amp;"/"&amp;J$324,$206:$206,0),FALSE),"")</f>
        <v>80391</v>
      </c>
      <c r="K584" s="10">
        <f>IFERROR(VLOOKUP($B$583,$208:$319,MATCH($Q584&amp;"/"&amp;K$324,$206:$206,0),FALSE),"")</f>
        <v>106496</v>
      </c>
      <c r="L584" s="10">
        <f>IFERROR(VLOOKUP($B$583,$208:$319,MATCH($Q584&amp;"/"&amp;L$324,$206:$206,0),FALSE),"")</f>
        <v>-173279</v>
      </c>
      <c r="M584" s="10">
        <f>IFERROR(VLOOKUP($B$583,$208:$319,MATCH($Q584&amp;"/"&amp;M$324,$206:$206,0),FALSE),"")</f>
        <v>-29995</v>
      </c>
      <c r="N584" s="11">
        <f>IFERROR(VLOOKUP($B$583,$208:$319,MATCH($Q584&amp;"/"&amp;N$324,$206:$206,0),FALSE),"")</f>
        <v>-302922.93</v>
      </c>
      <c r="O584" s="11">
        <f>IFERROR(VLOOKUP($B$583,$208:$319,MATCH($Q584&amp;"/"&amp;O$324,$206:$206,0),FALSE),"")</f>
        <v>201223.83</v>
      </c>
      <c r="P584" s="9"/>
      <c r="Q584" s="12" t="s">
        <v>46</v>
      </c>
    </row>
    <row r="585" spans="2:17">
      <c r="B585" s="10" t="str">
        <f>IFERROR(VLOOKUP($B$583,$208:$319,MATCH($Q585&amp;"/"&amp;B$324,$206:$206,0),FALSE),"")</f>
        <v/>
      </c>
      <c r="C585" s="10" t="str">
        <f>IFERROR(VLOOKUP($B$583,$208:$319,MATCH($Q585&amp;"/"&amp;C$324,$206:$206,0),FALSE),"")</f>
        <v/>
      </c>
      <c r="D585" s="10" t="str">
        <f>IFERROR(VLOOKUP($B$583,$208:$319,MATCH($Q585&amp;"/"&amp;D$324,$206:$206,0),FALSE),"")</f>
        <v/>
      </c>
      <c r="E585" s="10" t="str">
        <f>IFERROR(VLOOKUP($B$583,$208:$319,MATCH($Q585&amp;"/"&amp;E$324,$206:$206,0),FALSE),"")</f>
        <v/>
      </c>
      <c r="F585" s="10" t="str">
        <f>IFERROR(VLOOKUP($B$583,$208:$319,MATCH($Q585&amp;"/"&amp;F$324,$206:$206,0),FALSE),"")</f>
        <v/>
      </c>
      <c r="G585" s="10">
        <f>IFERROR(VLOOKUP($B$583,$208:$319,MATCH($Q585&amp;"/"&amp;G$324,$206:$206,0),FALSE),"")</f>
        <v>-90205</v>
      </c>
      <c r="H585" s="10">
        <f>IFERROR(VLOOKUP($B$583,$208:$319,MATCH($Q585&amp;"/"&amp;H$324,$206:$206,0),FALSE),"")</f>
        <v>-601194</v>
      </c>
      <c r="I585" s="10">
        <f>IFERROR(VLOOKUP($B$583,$208:$319,MATCH($Q585&amp;"/"&amp;I$324,$206:$206,0),FALSE),"")</f>
        <v>-291345</v>
      </c>
      <c r="J585" s="10">
        <f>IFERROR(VLOOKUP($B$583,$208:$319,MATCH($Q585&amp;"/"&amp;J$324,$206:$206,0),FALSE),"")</f>
        <v>207896</v>
      </c>
      <c r="K585" s="10">
        <f>IFERROR(VLOOKUP($B$583,$208:$319,MATCH($Q585&amp;"/"&amp;K$324,$206:$206,0),FALSE),"")</f>
        <v>272363</v>
      </c>
      <c r="L585" s="10">
        <f>IFERROR(VLOOKUP($B$583,$208:$319,MATCH($Q585&amp;"/"&amp;L$324,$206:$206,0),FALSE),"")</f>
        <v>-344353</v>
      </c>
      <c r="M585" s="10">
        <f>IFERROR(VLOOKUP($B$583,$208:$319,MATCH($Q585&amp;"/"&amp;M$324,$206:$206,0),FALSE),"")</f>
        <v>1876754</v>
      </c>
      <c r="N585" s="11">
        <f>IFERROR(VLOOKUP($B$583,$208:$319,MATCH($Q585&amp;"/"&amp;N$324,$206:$206,0),FALSE),"")</f>
        <v>-377856</v>
      </c>
      <c r="O585" s="11" t="str">
        <f>IFERROR(VLOOKUP($B$583,$208:$319,MATCH($Q585&amp;"/"&amp;O$324,$206:$206,0),FALSE),"")</f>
        <v/>
      </c>
      <c r="P585" s="9"/>
      <c r="Q585" s="12" t="s">
        <v>47</v>
      </c>
    </row>
    <row r="586" spans="2:17">
      <c r="B586" s="10" t="str">
        <f>IFERROR(VLOOKUP($B$583,$208:$319,MATCH($Q586&amp;"/"&amp;B$324,$206:$206,0),FALSE),"")</f>
        <v/>
      </c>
      <c r="C586" s="10" t="str">
        <f>IFERROR(VLOOKUP($B$583,$208:$319,MATCH($Q586&amp;"/"&amp;C$324,$206:$206,0),FALSE),"")</f>
        <v/>
      </c>
      <c r="D586" s="10" t="str">
        <f>IFERROR(VLOOKUP($B$583,$208:$319,MATCH($Q586&amp;"/"&amp;D$324,$206:$206,0),FALSE),"")</f>
        <v/>
      </c>
      <c r="E586" s="10" t="str">
        <f>IFERROR(VLOOKUP($B$583,$208:$319,MATCH($Q586&amp;"/"&amp;E$324,$206:$206,0),FALSE),"")</f>
        <v/>
      </c>
      <c r="F586" s="10" t="str">
        <f>IFERROR(VLOOKUP($B$583,$208:$319,MATCH($Q586&amp;"/"&amp;F$324,$206:$206,0),FALSE),"")</f>
        <v/>
      </c>
      <c r="G586" s="10">
        <f>IFERROR(VLOOKUP($B$583,$208:$319,MATCH($Q586&amp;"/"&amp;G$324,$206:$206,0),FALSE),"")</f>
        <v>589684.99</v>
      </c>
      <c r="H586" s="10">
        <f>IFERROR(VLOOKUP($B$583,$208:$319,MATCH($Q586&amp;"/"&amp;H$324,$206:$206,0),FALSE),"")</f>
        <v>-928006</v>
      </c>
      <c r="I586" s="10">
        <f>IFERROR(VLOOKUP($B$583,$208:$319,MATCH($Q586&amp;"/"&amp;I$324,$206:$206,0),FALSE),"")</f>
        <v>-305988</v>
      </c>
      <c r="J586" s="10">
        <f>IFERROR(VLOOKUP($B$583,$208:$319,MATCH($Q586&amp;"/"&amp;J$324,$206:$206,0),FALSE),"")</f>
        <v>245456</v>
      </c>
      <c r="K586" s="10">
        <f>IFERROR(VLOOKUP($B$583,$208:$319,MATCH($Q586&amp;"/"&amp;K$324,$206:$206,0),FALSE),"")</f>
        <v>397942</v>
      </c>
      <c r="L586" s="10">
        <f>IFERROR(VLOOKUP($B$583,$208:$319,MATCH($Q586&amp;"/"&amp;L$324,$206:$206,0),FALSE),"")</f>
        <v>783972</v>
      </c>
      <c r="M586" s="10">
        <f>IFERROR(VLOOKUP($B$583,$208:$319,MATCH($Q586&amp;"/"&amp;M$324,$206:$206,0),FALSE),"")</f>
        <v>2280556</v>
      </c>
      <c r="N586" s="11">
        <f>IFERROR(VLOOKUP($B$583,$208:$319,MATCH($Q586&amp;"/"&amp;N$324,$206:$206,0),FALSE),"")</f>
        <v>-277268.14</v>
      </c>
      <c r="O586" s="11" t="str">
        <f>IFERROR(VLOOKUP($B$583,$208:$319,MATCH($Q586&amp;"/"&amp;O$324,$206:$206,0),FALSE),"")</f>
        <v/>
      </c>
      <c r="P586" s="9"/>
      <c r="Q586" s="12" t="s">
        <v>48</v>
      </c>
    </row>
    <row r="587" spans="2:17">
      <c r="B587" s="10" t="str">
        <f>IFERROR(VLOOKUP($B$583,$208:$319,MATCH($Q587&amp;"/"&amp;B$324,$206:$206,0),FALSE),"")</f>
        <v/>
      </c>
      <c r="C587" s="10" t="str">
        <f>IFERROR(VLOOKUP($B$583,$208:$319,MATCH($Q587&amp;"/"&amp;C$324,$206:$206,0),FALSE),"")</f>
        <v/>
      </c>
      <c r="D587" s="10" t="str">
        <f>IFERROR(VLOOKUP($B$583,$208:$319,MATCH($Q587&amp;"/"&amp;D$324,$206:$206,0),FALSE),"")</f>
        <v/>
      </c>
      <c r="E587" s="10" t="str">
        <f>IFERROR(VLOOKUP($B$583,$208:$319,MATCH($Q587&amp;"/"&amp;E$324,$206:$206,0),FALSE),"")</f>
        <v/>
      </c>
      <c r="F587" s="10">
        <f>IFERROR(VLOOKUP($B$583,$208:$319,MATCH($Q587&amp;"/"&amp;F$324,$206:$206,0),FALSE),"")</f>
        <v>-117160.2</v>
      </c>
      <c r="G587" s="10">
        <f>IFERROR(VLOOKUP($B$583,$208:$319,MATCH($Q587&amp;"/"&amp;G$324,$206:$206,0),FALSE),"")</f>
        <v>872728.75</v>
      </c>
      <c r="H587" s="10">
        <f>IFERROR(VLOOKUP($B$583,$208:$319,MATCH($Q587&amp;"/"&amp;H$324,$206:$206,0),FALSE),"")</f>
        <v>-750690.38</v>
      </c>
      <c r="I587" s="10">
        <f>IFERROR(VLOOKUP($B$583,$208:$319,MATCH($Q587&amp;"/"&amp;I$324,$206:$206,0),FALSE),"")</f>
        <v>-316427.84999999998</v>
      </c>
      <c r="J587" s="10">
        <f>IFERROR(VLOOKUP($B$583,$208:$319,MATCH($Q587&amp;"/"&amp;J$324,$206:$206,0),FALSE),"")</f>
        <v>-75183.02</v>
      </c>
      <c r="K587" s="10">
        <f>IFERROR(VLOOKUP($B$583,$208:$319,MATCH($Q587&amp;"/"&amp;K$324,$206:$206,0),FALSE),"")</f>
        <v>-515226.16</v>
      </c>
      <c r="L587" s="10">
        <f>IFERROR(VLOOKUP($B$583,$208:$319,MATCH($Q587&amp;"/"&amp;L$324,$206:$206,0),FALSE),"")</f>
        <v>-39857.64</v>
      </c>
      <c r="M587" s="10">
        <f>IFERROR(VLOOKUP($B$583,$208:$319,MATCH($Q587&amp;"/"&amp;M$324,$206:$206,0),FALSE),"")</f>
        <v>756491.58</v>
      </c>
      <c r="N587" s="11">
        <f>IFERROR(VLOOKUP($B$583,$208:$319,MATCH($Q587&amp;"/"&amp;N$324,$206:$206,0),FALSE),"")</f>
        <v>-813980.61</v>
      </c>
      <c r="O587" s="11" t="str">
        <f>IFERROR(VLOOKUP($B$583,$208:$319,MATCH($Q587&amp;"/"&amp;O$324,$206:$206,0),FALSE),"")</f>
        <v/>
      </c>
      <c r="P587" s="9"/>
      <c r="Q587" s="12" t="s">
        <v>49</v>
      </c>
    </row>
    <row r="588" spans="2:17">
      <c r="B588" s="240" t="s">
        <v>70</v>
      </c>
      <c r="C588" s="241"/>
      <c r="D588" s="241"/>
      <c r="E588" s="241"/>
      <c r="F588" s="241"/>
      <c r="G588" s="241"/>
      <c r="H588" s="241"/>
      <c r="I588" s="241"/>
      <c r="J588" s="241"/>
      <c r="K588" s="241"/>
      <c r="L588" s="241"/>
      <c r="M588" s="241"/>
      <c r="N588" s="242"/>
      <c r="O588" s="314"/>
      <c r="P588" s="34"/>
      <c r="Q588" s="172"/>
    </row>
    <row r="589" spans="2:17">
      <c r="B589" s="243" t="s">
        <v>71</v>
      </c>
      <c r="C589" s="244"/>
      <c r="D589" s="244"/>
      <c r="E589" s="244"/>
      <c r="F589" s="244"/>
      <c r="G589" s="244"/>
      <c r="H589" s="244"/>
      <c r="I589" s="244"/>
      <c r="J589" s="244"/>
      <c r="K589" s="244"/>
      <c r="L589" s="244"/>
      <c r="M589" s="244"/>
      <c r="N589" s="245"/>
      <c r="O589" s="315"/>
      <c r="P589" s="34"/>
      <c r="Q589" s="172"/>
    </row>
    <row r="590" spans="2:17">
      <c r="B590" s="36" t="e">
        <f t="shared" ref="B590:N590" si="111">B546/B378</f>
        <v>#VALUE!</v>
      </c>
      <c r="C590" s="36" t="e">
        <f t="shared" si="111"/>
        <v>#VALUE!</v>
      </c>
      <c r="D590" s="36" t="e">
        <f t="shared" si="111"/>
        <v>#VALUE!</v>
      </c>
      <c r="E590" s="36" t="e">
        <f t="shared" si="111"/>
        <v>#VALUE!</v>
      </c>
      <c r="F590" s="36">
        <f t="shared" si="111"/>
        <v>5.2982397546538842E-2</v>
      </c>
      <c r="G590" s="36">
        <f t="shared" si="111"/>
        <v>0.35288975244738047</v>
      </c>
      <c r="H590" s="36">
        <f t="shared" si="111"/>
        <v>0.41801837975876244</v>
      </c>
      <c r="I590" s="36">
        <f t="shared" si="111"/>
        <v>0.25485683172705992</v>
      </c>
      <c r="J590" s="36">
        <f t="shared" si="111"/>
        <v>0.30345571996023218</v>
      </c>
      <c r="K590" s="36">
        <f t="shared" si="111"/>
        <v>0.10349449762129324</v>
      </c>
      <c r="L590" s="36">
        <f t="shared" si="111"/>
        <v>8.7997146442213681E-2</v>
      </c>
      <c r="M590" s="36">
        <f t="shared" si="111"/>
        <v>4.8539886925074917E-2</v>
      </c>
      <c r="N590" s="36">
        <f t="shared" si="111"/>
        <v>8.33836785966727E-2</v>
      </c>
      <c r="O590" s="36">
        <f t="shared" ref="O590" si="112">O546/O378</f>
        <v>-2.1411003972704422E-2</v>
      </c>
      <c r="P590" s="9">
        <f>RATE(N$324-G$324,,-G590,N590)</f>
        <v>-0.18624866358782174</v>
      </c>
      <c r="Q590" s="172" t="s">
        <v>72</v>
      </c>
    </row>
    <row r="591" spans="2:17">
      <c r="B591" s="36" t="e">
        <f t="shared" ref="B591:N591" si="113">((B509*(1-B540))/(B433+B408))</f>
        <v>#DIV/0!</v>
      </c>
      <c r="C591" s="36" t="e">
        <f t="shared" si="113"/>
        <v>#DIV/0!</v>
      </c>
      <c r="D591" s="36" t="e">
        <f t="shared" si="113"/>
        <v>#DIV/0!</v>
      </c>
      <c r="E591" s="36" t="e">
        <f t="shared" si="113"/>
        <v>#DIV/0!</v>
      </c>
      <c r="F591" s="36">
        <f t="shared" si="113"/>
        <v>0.24792273710234108</v>
      </c>
      <c r="G591" s="36">
        <f t="shared" si="113"/>
        <v>0.52637120065214249</v>
      </c>
      <c r="H591" s="36">
        <f t="shared" si="113"/>
        <v>0.59124381198167675</v>
      </c>
      <c r="I591" s="36">
        <f t="shared" si="113"/>
        <v>0.44505040981342336</v>
      </c>
      <c r="J591" s="36">
        <f t="shared" si="113"/>
        <v>0.38792438169357357</v>
      </c>
      <c r="K591" s="36">
        <f>((K509*(1-K540))/(K433+K408))</f>
        <v>0.13438689060526696</v>
      </c>
      <c r="L591" s="36">
        <f t="shared" si="113"/>
        <v>0.16844708022821681</v>
      </c>
      <c r="M591" s="36">
        <f t="shared" si="113"/>
        <v>7.5574311853424184E-2</v>
      </c>
      <c r="N591" s="36">
        <f t="shared" si="113"/>
        <v>4.8401134833268862E-2</v>
      </c>
      <c r="O591" s="36">
        <f t="shared" ref="O591" si="114">((O509*(1-O540))/(O433+O408))</f>
        <v>-1.2418883513781873E-2</v>
      </c>
      <c r="P591" s="9">
        <f>RATE(N$324-G$324,,-G591,N591)</f>
        <v>-0.28888861453169434</v>
      </c>
      <c r="Q591" s="172" t="s">
        <v>73</v>
      </c>
    </row>
    <row r="592" spans="2:17">
      <c r="B592" s="36" t="e">
        <f t="shared" ref="B592:N592" si="115">B546/B433</f>
        <v>#VALUE!</v>
      </c>
      <c r="C592" s="36" t="e">
        <f t="shared" si="115"/>
        <v>#VALUE!</v>
      </c>
      <c r="D592" s="36" t="e">
        <f t="shared" si="115"/>
        <v>#VALUE!</v>
      </c>
      <c r="E592" s="36" t="e">
        <f t="shared" si="115"/>
        <v>#VALUE!</v>
      </c>
      <c r="F592" s="36">
        <f t="shared" si="115"/>
        <v>0.23747102318537469</v>
      </c>
      <c r="G592" s="36">
        <f t="shared" si="115"/>
        <v>0.50037750700901606</v>
      </c>
      <c r="H592" s="36">
        <f t="shared" si="115"/>
        <v>0.58656848152668772</v>
      </c>
      <c r="I592" s="36">
        <f t="shared" si="115"/>
        <v>0.45792847215269999</v>
      </c>
      <c r="J592" s="36">
        <f t="shared" si="115"/>
        <v>0.41946479350704952</v>
      </c>
      <c r="K592" s="36">
        <f t="shared" si="115"/>
        <v>0.4452304111674048</v>
      </c>
      <c r="L592" s="36">
        <f t="shared" si="115"/>
        <v>0.19120306573524259</v>
      </c>
      <c r="M592" s="36">
        <f t="shared" si="115"/>
        <v>8.0404582411251299E-2</v>
      </c>
      <c r="N592" s="36">
        <f t="shared" si="115"/>
        <v>0.1113853439084482</v>
      </c>
      <c r="O592" s="36">
        <f t="shared" ref="O592" si="116">O546/O433</f>
        <v>-2.8601162997582839E-2</v>
      </c>
      <c r="P592" s="9">
        <f>RATE(N$324-G$324,,-G592,N592)</f>
        <v>-0.19315513619708921</v>
      </c>
      <c r="Q592" s="172" t="s">
        <v>74</v>
      </c>
    </row>
    <row r="593" spans="2:17">
      <c r="B593" s="243" t="s">
        <v>75</v>
      </c>
      <c r="C593" s="244"/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5"/>
      <c r="O593" s="315"/>
      <c r="P593" s="34"/>
      <c r="Q593" s="172"/>
    </row>
    <row r="594" spans="2:17">
      <c r="B594" s="17" t="e">
        <f t="shared" ref="B594:N594" si="117">B408/B433</f>
        <v>#VALUE!</v>
      </c>
      <c r="C594" s="33" t="e">
        <f t="shared" si="117"/>
        <v>#VALUE!</v>
      </c>
      <c r="D594" s="33" t="e">
        <f t="shared" si="117"/>
        <v>#VALUE!</v>
      </c>
      <c r="E594" s="33" t="e">
        <f t="shared" si="117"/>
        <v>#VALUE!</v>
      </c>
      <c r="F594" s="33">
        <f t="shared" si="117"/>
        <v>0</v>
      </c>
      <c r="G594" s="33">
        <f t="shared" si="117"/>
        <v>0</v>
      </c>
      <c r="H594" s="33">
        <f t="shared" si="117"/>
        <v>0</v>
      </c>
      <c r="I594" s="33">
        <f t="shared" si="117"/>
        <v>0.28976762238607529</v>
      </c>
      <c r="J594" s="33">
        <f t="shared" si="117"/>
        <v>0.10703871182121484</v>
      </c>
      <c r="K594" s="33">
        <f t="shared" si="117"/>
        <v>1.5930491556524113</v>
      </c>
      <c r="L594" s="33">
        <f t="shared" si="117"/>
        <v>0.39834638574878861</v>
      </c>
      <c r="M594" s="33">
        <f t="shared" si="117"/>
        <v>0.23568090195596283</v>
      </c>
      <c r="N594" s="33">
        <f t="shared" si="117"/>
        <v>0.14776404021466957</v>
      </c>
      <c r="O594" s="33">
        <f t="shared" ref="O594" si="118">O408/O433</f>
        <v>0.16877491851256315</v>
      </c>
      <c r="P594" s="9">
        <f>RATE(N$324-I$324,,-I594,N594)</f>
        <v>-0.12601540051539825</v>
      </c>
      <c r="Q594" s="172" t="s">
        <v>76</v>
      </c>
    </row>
    <row r="595" spans="2:17">
      <c r="B595" s="17" t="e">
        <f t="shared" ref="B595:N595" si="119">B408/B546</f>
        <v>#VALUE!</v>
      </c>
      <c r="C595" s="33" t="e">
        <f t="shared" si="119"/>
        <v>#VALUE!</v>
      </c>
      <c r="D595" s="33" t="e">
        <f t="shared" si="119"/>
        <v>#VALUE!</v>
      </c>
      <c r="E595" s="33" t="e">
        <f t="shared" si="119"/>
        <v>#VALUE!</v>
      </c>
      <c r="F595" s="33">
        <f t="shared" si="119"/>
        <v>0</v>
      </c>
      <c r="G595" s="33">
        <f t="shared" si="119"/>
        <v>0</v>
      </c>
      <c r="H595" s="33">
        <f t="shared" si="119"/>
        <v>0</v>
      </c>
      <c r="I595" s="33">
        <f t="shared" si="119"/>
        <v>0.63277922209966864</v>
      </c>
      <c r="J595" s="33">
        <f t="shared" si="119"/>
        <v>0.25517925098382765</v>
      </c>
      <c r="K595" s="33">
        <f t="shared" si="119"/>
        <v>3.5780331165505928</v>
      </c>
      <c r="L595" s="33">
        <f t="shared" si="119"/>
        <v>2.0833681940036244</v>
      </c>
      <c r="M595" s="33">
        <f t="shared" si="119"/>
        <v>2.9311874384286729</v>
      </c>
      <c r="N595" s="33">
        <f t="shared" si="119"/>
        <v>1.3266021814873812</v>
      </c>
      <c r="O595" s="33">
        <f t="shared" ref="O595" si="120">O408/O546</f>
        <v>-5.9009809680405922</v>
      </c>
      <c r="P595" s="9">
        <f>RATE(N$324-I$324,,-I595,N595)</f>
        <v>0.15957194500700261</v>
      </c>
      <c r="Q595" s="172" t="s">
        <v>77</v>
      </c>
    </row>
    <row r="596" spans="2:17">
      <c r="B596" s="243" t="s">
        <v>78</v>
      </c>
      <c r="C596" s="244"/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5"/>
      <c r="O596" s="315"/>
      <c r="P596" s="34"/>
      <c r="Q596" s="172"/>
    </row>
    <row r="597" spans="2:17">
      <c r="B597" s="10"/>
      <c r="C597" s="10"/>
      <c r="D597" s="173"/>
      <c r="E597" s="10"/>
      <c r="F597" s="173">
        <v>300000</v>
      </c>
      <c r="G597" s="10">
        <v>3299989.23</v>
      </c>
      <c r="H597" s="173">
        <v>3432002.875</v>
      </c>
      <c r="I597" s="10">
        <v>6864321.8119999999</v>
      </c>
      <c r="J597" s="173">
        <v>6864332.9019999998</v>
      </c>
      <c r="K597" s="10">
        <v>7204332.9019999998</v>
      </c>
      <c r="L597" s="173">
        <v>8556680.0979999993</v>
      </c>
      <c r="M597" s="10">
        <v>8611165.7070000004</v>
      </c>
      <c r="N597" s="11">
        <v>8611165.7080000006</v>
      </c>
      <c r="O597" s="11">
        <v>8611165.7080000006</v>
      </c>
      <c r="P597" s="37"/>
      <c r="Q597" s="174" t="s">
        <v>79</v>
      </c>
    </row>
    <row r="598" spans="2:17">
      <c r="B598" s="17" t="e">
        <f t="shared" ref="B598:N598" si="121">B433/B597</f>
        <v>#VALUE!</v>
      </c>
      <c r="C598" s="17" t="e">
        <f t="shared" si="121"/>
        <v>#VALUE!</v>
      </c>
      <c r="D598" s="17" t="e">
        <f t="shared" si="121"/>
        <v>#VALUE!</v>
      </c>
      <c r="E598" s="17" t="e">
        <f t="shared" si="121"/>
        <v>#VALUE!</v>
      </c>
      <c r="F598" s="17">
        <f t="shared" si="121"/>
        <v>0.97714616666666654</v>
      </c>
      <c r="G598" s="17">
        <f t="shared" si="121"/>
        <v>0.54988120976382704</v>
      </c>
      <c r="H598" s="17">
        <f t="shared" si="121"/>
        <v>0.56913387638114965</v>
      </c>
      <c r="I598" s="17">
        <f t="shared" si="121"/>
        <v>0.26645776233895485</v>
      </c>
      <c r="J598" s="17">
        <f t="shared" si="121"/>
        <v>0.32664200323773868</v>
      </c>
      <c r="K598" s="17">
        <f t="shared" si="121"/>
        <v>0.25763965453133364</v>
      </c>
      <c r="L598" s="17">
        <f t="shared" si="121"/>
        <v>0.51723289281721152</v>
      </c>
      <c r="M598" s="17">
        <f t="shared" si="121"/>
        <v>1.5905248576120565</v>
      </c>
      <c r="N598" s="17">
        <f t="shared" si="121"/>
        <v>1.4845719619729794</v>
      </c>
      <c r="O598" s="17">
        <f>O433/O597</f>
        <v>1.688247718481833</v>
      </c>
      <c r="P598" s="9">
        <f>RATE(N$324-G$324,,-G598,N598)</f>
        <v>0.15244155733192033</v>
      </c>
      <c r="Q598" s="174" t="s">
        <v>80</v>
      </c>
    </row>
    <row r="599" spans="2:17">
      <c r="B599" s="17" t="e">
        <f t="shared" ref="B599:N599" si="122">B546/B597</f>
        <v>#DIV/0!</v>
      </c>
      <c r="C599" s="17" t="e">
        <f t="shared" si="122"/>
        <v>#DIV/0!</v>
      </c>
      <c r="D599" s="17" t="e">
        <f t="shared" si="122"/>
        <v>#DIV/0!</v>
      </c>
      <c r="E599" s="17" t="e">
        <f t="shared" si="122"/>
        <v>#DIV/0!</v>
      </c>
      <c r="F599" s="17">
        <f t="shared" si="122"/>
        <v>0.2320439</v>
      </c>
      <c r="G599" s="17">
        <f t="shared" si="122"/>
        <v>0.27514818889272558</v>
      </c>
      <c r="H599" s="17">
        <f t="shared" si="122"/>
        <v>0.33383599365428857</v>
      </c>
      <c r="I599" s="17">
        <f t="shared" si="122"/>
        <v>0.12201859600110486</v>
      </c>
      <c r="J599" s="17">
        <f t="shared" si="122"/>
        <v>0.13701482043884708</v>
      </c>
      <c r="K599" s="17">
        <f t="shared" si="122"/>
        <v>0.11470900932001379</v>
      </c>
      <c r="L599" s="17">
        <f t="shared" si="122"/>
        <v>9.8896514805758978E-2</v>
      </c>
      <c r="M599" s="17">
        <f t="shared" si="122"/>
        <v>0.12788548699101235</v>
      </c>
      <c r="N599" s="17">
        <f t="shared" si="122"/>
        <v>0.16535955854119996</v>
      </c>
      <c r="O599" s="17">
        <f t="shared" ref="O599" si="123">O546/O597</f>
        <v>-4.8285848176596251E-2</v>
      </c>
      <c r="P599" s="9">
        <f>RATE(N$324-G$324,,-G599,N599)</f>
        <v>-7.0158448629145539E-2</v>
      </c>
      <c r="Q599" s="172" t="s">
        <v>81</v>
      </c>
    </row>
    <row r="600" spans="2:17">
      <c r="B600" s="175"/>
      <c r="C600" s="175" t="e">
        <f t="shared" ref="C600:M600" si="124">+C599/B599-1</f>
        <v>#DIV/0!</v>
      </c>
      <c r="D600" s="176" t="e">
        <f t="shared" si="124"/>
        <v>#DIV/0!</v>
      </c>
      <c r="E600" s="175" t="e">
        <f t="shared" si="124"/>
        <v>#DIV/0!</v>
      </c>
      <c r="F600" s="176" t="e">
        <f t="shared" si="124"/>
        <v>#DIV/0!</v>
      </c>
      <c r="G600" s="175">
        <f t="shared" si="124"/>
        <v>0.18575919855133272</v>
      </c>
      <c r="H600" s="176">
        <f t="shared" si="124"/>
        <v>0.21329526099277407</v>
      </c>
      <c r="I600" s="175">
        <f t="shared" si="124"/>
        <v>-0.6344953859964424</v>
      </c>
      <c r="J600" s="176">
        <f t="shared" si="124"/>
        <v>0.12290113908216438</v>
      </c>
      <c r="K600" s="175">
        <f t="shared" si="124"/>
        <v>-0.16279852827153751</v>
      </c>
      <c r="L600" s="176">
        <f t="shared" si="124"/>
        <v>-0.13784875841915178</v>
      </c>
      <c r="M600" s="175">
        <f t="shared" si="124"/>
        <v>0.29312430516070398</v>
      </c>
      <c r="N600" s="177">
        <f>+N599/M599-1</f>
        <v>0.2930283367714841</v>
      </c>
      <c r="O600" s="177">
        <f>+O599/N599-1</f>
        <v>-1.2920051831449806</v>
      </c>
      <c r="P600" s="42"/>
      <c r="Q600" s="230" t="s">
        <v>82</v>
      </c>
    </row>
    <row r="601" spans="2:17">
      <c r="B601" s="17"/>
      <c r="C601" s="17"/>
      <c r="D601" s="17"/>
      <c r="E601" s="17"/>
      <c r="F601" s="17">
        <v>5.2400000000000002E-2</v>
      </c>
      <c r="G601" s="17">
        <v>0.1573</v>
      </c>
      <c r="H601" s="17">
        <v>0.13500000000000001</v>
      </c>
      <c r="I601" s="17">
        <v>7.4999999999999997E-2</v>
      </c>
      <c r="J601" s="17">
        <v>9.5000000000000001E-2</v>
      </c>
      <c r="K601" s="17">
        <v>6.0999999999999999E-2</v>
      </c>
      <c r="L601" s="17">
        <v>9.4E-2</v>
      </c>
      <c r="M601" s="17">
        <v>9.9000000000000005E-2</v>
      </c>
      <c r="N601" s="17">
        <v>3.5999999999999997E-2</v>
      </c>
      <c r="O601" s="17"/>
      <c r="P601" s="9">
        <f>RATE(N$324-G$324,,-G601,N601)</f>
        <v>-0.1899523998075445</v>
      </c>
      <c r="Q601" s="174" t="s">
        <v>83</v>
      </c>
    </row>
    <row r="602" spans="2:17">
      <c r="B602" s="175" t="e">
        <f t="shared" ref="B602:N602" si="125">+B601/B611</f>
        <v>#DIV/0!</v>
      </c>
      <c r="C602" s="175" t="e">
        <f t="shared" si="125"/>
        <v>#DIV/0!</v>
      </c>
      <c r="D602" s="176" t="e">
        <f t="shared" si="125"/>
        <v>#DIV/0!</v>
      </c>
      <c r="E602" s="175" t="e">
        <f t="shared" si="125"/>
        <v>#DIV/0!</v>
      </c>
      <c r="F602" s="176">
        <f t="shared" si="125"/>
        <v>1.8068965517241381E-2</v>
      </c>
      <c r="G602" s="175">
        <f t="shared" si="125"/>
        <v>2.8496376811594205E-2</v>
      </c>
      <c r="H602" s="176">
        <f t="shared" si="125"/>
        <v>2.3195876288659795E-2</v>
      </c>
      <c r="I602" s="175">
        <f t="shared" si="125"/>
        <v>1.4705882352941176E-2</v>
      </c>
      <c r="J602" s="176">
        <f t="shared" si="125"/>
        <v>1.7463235294117647E-2</v>
      </c>
      <c r="K602" s="175">
        <f t="shared" si="125"/>
        <v>1.087344028520499E-2</v>
      </c>
      <c r="L602" s="176">
        <f t="shared" si="125"/>
        <v>1.248339973439575E-2</v>
      </c>
      <c r="M602" s="175">
        <f t="shared" si="125"/>
        <v>1.0691144708423327E-2</v>
      </c>
      <c r="N602" s="177">
        <f t="shared" si="125"/>
        <v>5.0139275766016714E-3</v>
      </c>
      <c r="O602" s="177">
        <f t="shared" ref="O602" si="126">+O601/O611</f>
        <v>0</v>
      </c>
      <c r="P602" s="9">
        <f>RATE(N$324-G$324,,-G602,N602)</f>
        <v>-0.21981365572244105</v>
      </c>
      <c r="Q602" s="178" t="s">
        <v>84</v>
      </c>
    </row>
    <row r="603" spans="2:17">
      <c r="B603" s="179" t="e">
        <f t="shared" ref="B603:M603" si="127">+B601/B599</f>
        <v>#DIV/0!</v>
      </c>
      <c r="C603" s="179" t="e">
        <f t="shared" si="127"/>
        <v>#DIV/0!</v>
      </c>
      <c r="D603" s="180" t="e">
        <f t="shared" si="127"/>
        <v>#DIV/0!</v>
      </c>
      <c r="E603" s="179" t="e">
        <f t="shared" si="127"/>
        <v>#DIV/0!</v>
      </c>
      <c r="F603" s="180">
        <f t="shared" si="127"/>
        <v>0.22581933849586222</v>
      </c>
      <c r="G603" s="179">
        <f t="shared" si="127"/>
        <v>0.57169193311073518</v>
      </c>
      <c r="H603" s="180">
        <f t="shared" si="127"/>
        <v>0.40439018729598797</v>
      </c>
      <c r="I603" s="179">
        <f t="shared" si="127"/>
        <v>0.61466040798667188</v>
      </c>
      <c r="J603" s="180">
        <f t="shared" si="127"/>
        <v>0.69335565083925155</v>
      </c>
      <c r="K603" s="179">
        <f t="shared" si="127"/>
        <v>0.53178037506908404</v>
      </c>
      <c r="L603" s="180">
        <f t="shared" si="127"/>
        <v>0.95048849986901818</v>
      </c>
      <c r="M603" s="179">
        <f t="shared" si="127"/>
        <v>0.77413006220915137</v>
      </c>
      <c r="N603" s="181">
        <f>+N601/N599</f>
        <v>0.21770740269018352</v>
      </c>
      <c r="O603" s="181">
        <f>+O601/O599</f>
        <v>0</v>
      </c>
      <c r="P603" s="34"/>
      <c r="Q603" s="182" t="s">
        <v>85</v>
      </c>
    </row>
    <row r="604" spans="2:17">
      <c r="B604" s="21"/>
      <c r="C604" s="21"/>
      <c r="D604" s="21"/>
      <c r="E604" s="21"/>
      <c r="F604" s="21">
        <f t="shared" ref="F604:M604" si="128">+F611*F597</f>
        <v>870000</v>
      </c>
      <c r="G604" s="21">
        <f t="shared" si="128"/>
        <v>18215940.549599998</v>
      </c>
      <c r="H604" s="21">
        <f t="shared" si="128"/>
        <v>19974256.732500002</v>
      </c>
      <c r="I604" s="21">
        <f t="shared" si="128"/>
        <v>35008041.2412</v>
      </c>
      <c r="J604" s="21">
        <f t="shared" si="128"/>
        <v>37341970.986880004</v>
      </c>
      <c r="K604" s="21">
        <f t="shared" si="128"/>
        <v>40416307.580219999</v>
      </c>
      <c r="L604" s="21">
        <f t="shared" si="128"/>
        <v>64431801.137939997</v>
      </c>
      <c r="M604" s="21">
        <f t="shared" si="128"/>
        <v>79739394.446820006</v>
      </c>
      <c r="N604" s="21">
        <f>+N611*N597</f>
        <v>61828169.783440001</v>
      </c>
      <c r="O604" s="21">
        <f>+O611*O597</f>
        <v>52958669.104200006</v>
      </c>
      <c r="P604" s="9">
        <f>RATE(N$324-G$324,,-G604,N604)</f>
        <v>0.19074634139824742</v>
      </c>
      <c r="Q604" s="172" t="s">
        <v>86</v>
      </c>
    </row>
    <row r="605" spans="2:17">
      <c r="B605" s="48" t="e">
        <f t="shared" ref="B605:M605" si="129">+B611/B$598</f>
        <v>#VALUE!</v>
      </c>
      <c r="C605" s="48" t="e">
        <f t="shared" si="129"/>
        <v>#VALUE!</v>
      </c>
      <c r="D605" s="49" t="e">
        <f t="shared" si="129"/>
        <v>#VALUE!</v>
      </c>
      <c r="E605" s="48" t="e">
        <f t="shared" si="129"/>
        <v>#VALUE!</v>
      </c>
      <c r="F605" s="49">
        <f t="shared" si="129"/>
        <v>2.9678262054619262</v>
      </c>
      <c r="G605" s="48">
        <f t="shared" si="129"/>
        <v>10.038531781020176</v>
      </c>
      <c r="H605" s="49">
        <f t="shared" si="129"/>
        <v>10.226064976146912</v>
      </c>
      <c r="I605" s="48">
        <f t="shared" si="129"/>
        <v>19.13999410350225</v>
      </c>
      <c r="J605" s="49">
        <f t="shared" si="129"/>
        <v>16.654318630420057</v>
      </c>
      <c r="K605" s="48">
        <f t="shared" si="129"/>
        <v>21.774598363769048</v>
      </c>
      <c r="L605" s="49">
        <f t="shared" si="129"/>
        <v>14.558238860228633</v>
      </c>
      <c r="M605" s="48">
        <f t="shared" si="129"/>
        <v>5.8219775413649009</v>
      </c>
      <c r="N605" s="50">
        <f>+N611/N$598</f>
        <v>4.8364108873899658</v>
      </c>
      <c r="O605" s="50">
        <f>+O611/O$598</f>
        <v>3.6428303338863239</v>
      </c>
      <c r="P605" s="51">
        <f>(SUM(G605:N605)-MAX(G605:N605)-MIN(G605:N605))/(COUNTA(G605:N605)-2)</f>
        <v>12.739854315447154</v>
      </c>
      <c r="Q605" s="52" t="s">
        <v>87</v>
      </c>
    </row>
    <row r="606" spans="2:17">
      <c r="B606" s="48" t="e">
        <f t="shared" ref="B606:M606" si="130">+B611/B$599</f>
        <v>#DIV/0!</v>
      </c>
      <c r="C606" s="48" t="e">
        <f t="shared" si="130"/>
        <v>#DIV/0!</v>
      </c>
      <c r="D606" s="49" t="e">
        <f t="shared" si="130"/>
        <v>#DIV/0!</v>
      </c>
      <c r="E606" s="48" t="e">
        <f t="shared" si="130"/>
        <v>#DIV/0!</v>
      </c>
      <c r="F606" s="49">
        <f t="shared" si="130"/>
        <v>12.497635145763367</v>
      </c>
      <c r="G606" s="48">
        <f t="shared" si="130"/>
        <v>20.061916533828722</v>
      </c>
      <c r="H606" s="49">
        <f t="shared" si="130"/>
        <v>17.433710296760371</v>
      </c>
      <c r="I606" s="48">
        <f t="shared" si="130"/>
        <v>41.796907743093684</v>
      </c>
      <c r="J606" s="49">
        <f t="shared" si="130"/>
        <v>39.703734111216093</v>
      </c>
      <c r="K606" s="48">
        <f t="shared" si="130"/>
        <v>48.906359084222331</v>
      </c>
      <c r="L606" s="49">
        <f t="shared" si="130"/>
        <v>76.140195787379866</v>
      </c>
      <c r="M606" s="48">
        <f t="shared" si="130"/>
        <v>72.40852905107819</v>
      </c>
      <c r="N606" s="50">
        <f>+N611/N$599</f>
        <v>43.420531980986603</v>
      </c>
      <c r="O606" s="50">
        <f>+O611/O$599</f>
        <v>-127.36651073224503</v>
      </c>
      <c r="P606" s="51">
        <f>(SUM(G606:N606)-MAX(G606:N606)-MIN(G606:N606))/(COUNTA(G606:N606)-2)</f>
        <v>44.382996417404264</v>
      </c>
      <c r="Q606" s="52" t="s">
        <v>88</v>
      </c>
    </row>
    <row r="607" spans="2:17">
      <c r="B607" s="48" t="e">
        <f t="shared" ref="B607:N607" si="131">+(B604+B408-B330-B336)/B517</f>
        <v>#VALUE!</v>
      </c>
      <c r="C607" s="48" t="e">
        <f t="shared" si="131"/>
        <v>#VALUE!</v>
      </c>
      <c r="D607" s="49" t="e">
        <f t="shared" si="131"/>
        <v>#VALUE!</v>
      </c>
      <c r="E607" s="48" t="e">
        <f t="shared" si="131"/>
        <v>#VALUE!</v>
      </c>
      <c r="F607" s="49">
        <f t="shared" si="131"/>
        <v>2.3430222226099979</v>
      </c>
      <c r="G607" s="48">
        <f t="shared" si="131"/>
        <v>12.713328053016209</v>
      </c>
      <c r="H607" s="49">
        <f t="shared" si="131"/>
        <v>12.491156470531315</v>
      </c>
      <c r="I607" s="48">
        <f t="shared" si="131"/>
        <v>24.513501416822276</v>
      </c>
      <c r="J607" s="49">
        <f t="shared" si="131"/>
        <v>27.590415987062418</v>
      </c>
      <c r="K607" s="48">
        <f t="shared" si="131"/>
        <v>34.503725396206811</v>
      </c>
      <c r="L607" s="49">
        <f t="shared" si="131"/>
        <v>36.802014402862383</v>
      </c>
      <c r="M607" s="48">
        <f t="shared" si="131"/>
        <v>37.508880458271641</v>
      </c>
      <c r="N607" s="50">
        <f t="shared" si="131"/>
        <v>39.973325573280611</v>
      </c>
      <c r="O607" s="50">
        <f t="shared" ref="O607" si="132">+(O604+O408-O330-O336)/O517</f>
        <v>386.29806151923992</v>
      </c>
      <c r="P607" s="51">
        <f>(SUM(G607:N607)-MAX(G607:N607)-MIN(G607:N607))/(COUNTA(G607:N607)-2)</f>
        <v>28.93864428570696</v>
      </c>
      <c r="Q607" s="52" t="s">
        <v>89</v>
      </c>
    </row>
    <row r="608" spans="2:17">
      <c r="B608" s="48" t="e">
        <f t="shared" ref="B608:N608" si="133">B604/B441</f>
        <v>#DIV/0!</v>
      </c>
      <c r="C608" s="48" t="e">
        <f t="shared" si="133"/>
        <v>#DIV/0!</v>
      </c>
      <c r="D608" s="49" t="e">
        <f t="shared" si="133"/>
        <v>#DIV/0!</v>
      </c>
      <c r="E608" s="48" t="e">
        <f t="shared" si="133"/>
        <v>#DIV/0!</v>
      </c>
      <c r="F608" s="49">
        <f t="shared" si="133"/>
        <v>1.7599430053583791</v>
      </c>
      <c r="G608" s="48">
        <f t="shared" si="133"/>
        <v>6.4190113884649191</v>
      </c>
      <c r="H608" s="49">
        <f t="shared" si="133"/>
        <v>6.3429695562777972</v>
      </c>
      <c r="I608" s="48">
        <f t="shared" si="133"/>
        <v>11.816291248581081</v>
      </c>
      <c r="J608" s="49">
        <f t="shared" si="133"/>
        <v>17.733526468287103</v>
      </c>
      <c r="K608" s="48">
        <f t="shared" si="133"/>
        <v>13.245046274616739</v>
      </c>
      <c r="L608" s="49">
        <f t="shared" si="133"/>
        <v>16.368275387394277</v>
      </c>
      <c r="M608" s="48">
        <f t="shared" si="133"/>
        <v>15.460378733106106</v>
      </c>
      <c r="N608" s="50">
        <f t="shared" si="133"/>
        <v>15.457522942960683</v>
      </c>
      <c r="O608" s="50">
        <f t="shared" ref="O608" si="134">O604/O441</f>
        <v>29.727975621841132</v>
      </c>
      <c r="P608" s="51">
        <f>(SUM(G608:N608)-MAX(G608:N608)-MIN(G608:N608))/(COUNTA(G608:N608)-2)</f>
        <v>13.127754329187299</v>
      </c>
      <c r="Q608" s="52" t="s">
        <v>90</v>
      </c>
    </row>
    <row r="609" spans="1:18" s="20" customFormat="1" ht="14.25">
      <c r="A609" s="183"/>
      <c r="B609" s="53"/>
      <c r="C609" s="53"/>
      <c r="D609" s="54"/>
      <c r="E609" s="53"/>
      <c r="F609" s="54">
        <v>4.1100000000000003</v>
      </c>
      <c r="G609" s="53">
        <v>7.14</v>
      </c>
      <c r="H609" s="54">
        <v>7.3</v>
      </c>
      <c r="I609" s="53">
        <v>6.65</v>
      </c>
      <c r="J609" s="54">
        <v>6.95</v>
      </c>
      <c r="K609" s="53">
        <v>6.6</v>
      </c>
      <c r="L609" s="54">
        <v>8.5500000000000007</v>
      </c>
      <c r="M609" s="53">
        <v>10.4</v>
      </c>
      <c r="N609" s="55">
        <v>9.9</v>
      </c>
      <c r="O609" s="55">
        <v>7.6</v>
      </c>
      <c r="P609" s="42"/>
      <c r="Q609" s="56" t="s">
        <v>91</v>
      </c>
    </row>
    <row r="610" spans="1:18" s="116" customFormat="1" ht="14.25">
      <c r="A610" s="184"/>
      <c r="B610" s="57"/>
      <c r="C610" s="57"/>
      <c r="D610" s="58"/>
      <c r="E610" s="57"/>
      <c r="F610" s="58">
        <v>2.38</v>
      </c>
      <c r="G610" s="57">
        <v>3.79</v>
      </c>
      <c r="H610" s="58">
        <v>4.05</v>
      </c>
      <c r="I610" s="57">
        <v>3.44</v>
      </c>
      <c r="J610" s="58">
        <v>3.56</v>
      </c>
      <c r="K610" s="57">
        <v>4.82</v>
      </c>
      <c r="L610" s="58">
        <v>6</v>
      </c>
      <c r="M610" s="57">
        <v>7.2</v>
      </c>
      <c r="N610" s="59">
        <v>4.8600000000000003</v>
      </c>
      <c r="O610" s="59">
        <v>6.05</v>
      </c>
      <c r="P610" s="60"/>
      <c r="Q610" s="61" t="s">
        <v>92</v>
      </c>
    </row>
    <row r="611" spans="1:18" s="3" customFormat="1" ht="14.25">
      <c r="A611" s="185"/>
      <c r="B611" s="62"/>
      <c r="C611" s="62"/>
      <c r="D611" s="63"/>
      <c r="E611" s="62"/>
      <c r="F611" s="63">
        <v>2.9</v>
      </c>
      <c r="G611" s="62">
        <v>5.52</v>
      </c>
      <c r="H611" s="63">
        <v>5.82</v>
      </c>
      <c r="I611" s="62">
        <v>5.0999999999999996</v>
      </c>
      <c r="J611" s="63">
        <v>5.44</v>
      </c>
      <c r="K611" s="62">
        <v>5.61</v>
      </c>
      <c r="L611" s="63">
        <v>7.53</v>
      </c>
      <c r="M611" s="62">
        <v>9.26</v>
      </c>
      <c r="N611" s="64">
        <v>7.18</v>
      </c>
      <c r="O611" s="64">
        <f>VLOOKUP(R611,Price!1:1048576,5,FALSE)</f>
        <v>6.15</v>
      </c>
      <c r="P611" s="42"/>
      <c r="Q611" s="52" t="s">
        <v>93</v>
      </c>
      <c r="R611" s="3" t="s">
        <v>145</v>
      </c>
    </row>
    <row r="612" spans="1:18">
      <c r="B612" s="294" t="s">
        <v>95</v>
      </c>
      <c r="C612" s="295"/>
      <c r="D612" s="295"/>
      <c r="E612" s="295"/>
      <c r="F612" s="295"/>
      <c r="G612" s="295"/>
      <c r="H612" s="295"/>
      <c r="I612" s="295"/>
      <c r="J612" s="295"/>
      <c r="K612" s="295"/>
      <c r="L612" s="295"/>
      <c r="M612" s="295"/>
      <c r="N612" s="296"/>
      <c r="O612" s="316"/>
      <c r="P612" s="65"/>
      <c r="Q612" s="66"/>
    </row>
    <row r="613" spans="1:18">
      <c r="B613" s="67"/>
      <c r="C613" s="68" t="e">
        <f t="shared" ref="C613:O613" si="135">365/(C441/((C342+B342)/2))</f>
        <v>#VALUE!</v>
      </c>
      <c r="D613" s="68" t="e">
        <f t="shared" si="135"/>
        <v>#VALUE!</v>
      </c>
      <c r="E613" s="68" t="e">
        <f t="shared" si="135"/>
        <v>#VALUE!</v>
      </c>
      <c r="F613" s="68" t="e">
        <f t="shared" si="135"/>
        <v>#VALUE!</v>
      </c>
      <c r="G613" s="68">
        <f t="shared" si="135"/>
        <v>74.183722295647939</v>
      </c>
      <c r="H613" s="68">
        <f t="shared" si="135"/>
        <v>73.964590295669666</v>
      </c>
      <c r="I613" s="68">
        <f t="shared" si="135"/>
        <v>69.366907695479554</v>
      </c>
      <c r="J613" s="68">
        <f t="shared" si="135"/>
        <v>79.581948350662742</v>
      </c>
      <c r="K613" s="68">
        <f t="shared" si="135"/>
        <v>69.511297421356005</v>
      </c>
      <c r="L613" s="68">
        <f t="shared" si="135"/>
        <v>88.377141392549603</v>
      </c>
      <c r="M613" s="68">
        <f t="shared" si="135"/>
        <v>101.59243170847868</v>
      </c>
      <c r="N613" s="69">
        <f t="shared" si="135"/>
        <v>127.23430594715036</v>
      </c>
      <c r="O613" s="69">
        <f t="shared" si="135"/>
        <v>234.00819401287777</v>
      </c>
      <c r="P613" s="65"/>
      <c r="Q613" s="66" t="s">
        <v>96</v>
      </c>
    </row>
    <row r="614" spans="1:18">
      <c r="B614" s="67"/>
      <c r="C614" s="68" t="e">
        <f t="shared" ref="C614:O614" si="136">365/(C461/((C348+B348)/2))</f>
        <v>#VALUE!</v>
      </c>
      <c r="D614" s="68" t="e">
        <f t="shared" si="136"/>
        <v>#VALUE!</v>
      </c>
      <c r="E614" s="68" t="e">
        <f t="shared" si="136"/>
        <v>#VALUE!</v>
      </c>
      <c r="F614" s="68" t="e">
        <f t="shared" si="136"/>
        <v>#VALUE!</v>
      </c>
      <c r="G614" s="68" t="e">
        <f t="shared" si="136"/>
        <v>#DIV/0!</v>
      </c>
      <c r="H614" s="68" t="e">
        <f t="shared" si="136"/>
        <v>#DIV/0!</v>
      </c>
      <c r="I614" s="68" t="e">
        <f t="shared" si="136"/>
        <v>#DIV/0!</v>
      </c>
      <c r="J614" s="68" t="e">
        <f t="shared" si="136"/>
        <v>#DIV/0!</v>
      </c>
      <c r="K614" s="68" t="e">
        <f t="shared" si="136"/>
        <v>#DIV/0!</v>
      </c>
      <c r="L614" s="68" t="e">
        <f t="shared" si="136"/>
        <v>#DIV/0!</v>
      </c>
      <c r="M614" s="68" t="e">
        <f t="shared" si="136"/>
        <v>#DIV/0!</v>
      </c>
      <c r="N614" s="69" t="e">
        <f t="shared" si="136"/>
        <v>#DIV/0!</v>
      </c>
      <c r="O614" s="69" t="e">
        <f t="shared" si="136"/>
        <v>#DIV/0!</v>
      </c>
      <c r="P614" s="65"/>
      <c r="Q614" s="66" t="s">
        <v>97</v>
      </c>
    </row>
    <row r="615" spans="1:18">
      <c r="B615" s="67"/>
      <c r="C615" s="68" t="e">
        <f t="shared" ref="C615:O615" si="137">365/(C461/((C384+B384)/2))</f>
        <v>#VALUE!</v>
      </c>
      <c r="D615" s="68" t="e">
        <f t="shared" si="137"/>
        <v>#VALUE!</v>
      </c>
      <c r="E615" s="68" t="e">
        <f t="shared" si="137"/>
        <v>#VALUE!</v>
      </c>
      <c r="F615" s="68" t="e">
        <f t="shared" si="137"/>
        <v>#VALUE!</v>
      </c>
      <c r="G615" s="68">
        <f t="shared" si="137"/>
        <v>91.493219818908671</v>
      </c>
      <c r="H615" s="68">
        <f t="shared" si="137"/>
        <v>44.693749352334045</v>
      </c>
      <c r="I615" s="68">
        <f t="shared" si="137"/>
        <v>41.510960778402016</v>
      </c>
      <c r="J615" s="68">
        <f t="shared" si="137"/>
        <v>65.019936285230798</v>
      </c>
      <c r="K615" s="68">
        <f t="shared" si="137"/>
        <v>94.904521577824838</v>
      </c>
      <c r="L615" s="68">
        <f t="shared" si="137"/>
        <v>97.603236577664887</v>
      </c>
      <c r="M615" s="68">
        <f t="shared" si="137"/>
        <v>62.573167523435636</v>
      </c>
      <c r="N615" s="69">
        <f t="shared" si="137"/>
        <v>90.164069451857344</v>
      </c>
      <c r="O615" s="69">
        <f t="shared" si="137"/>
        <v>112.84335758895132</v>
      </c>
      <c r="P615" s="65"/>
      <c r="Q615" s="66" t="s">
        <v>98</v>
      </c>
    </row>
    <row r="616" spans="1:18">
      <c r="B616" s="70"/>
      <c r="C616" s="71" t="e">
        <f t="shared" ref="C616:M616" si="138">C614+C613-C615</f>
        <v>#VALUE!</v>
      </c>
      <c r="D616" s="71" t="e">
        <f t="shared" si="138"/>
        <v>#VALUE!</v>
      </c>
      <c r="E616" s="71" t="e">
        <f t="shared" si="138"/>
        <v>#VALUE!</v>
      </c>
      <c r="F616" s="71" t="e">
        <f t="shared" si="138"/>
        <v>#VALUE!</v>
      </c>
      <c r="G616" s="71" t="e">
        <f t="shared" si="138"/>
        <v>#DIV/0!</v>
      </c>
      <c r="H616" s="71" t="e">
        <f t="shared" si="138"/>
        <v>#DIV/0!</v>
      </c>
      <c r="I616" s="71" t="e">
        <f t="shared" si="138"/>
        <v>#DIV/0!</v>
      </c>
      <c r="J616" s="71" t="e">
        <f t="shared" si="138"/>
        <v>#DIV/0!</v>
      </c>
      <c r="K616" s="71" t="e">
        <f t="shared" si="138"/>
        <v>#DIV/0!</v>
      </c>
      <c r="L616" s="71" t="e">
        <f t="shared" si="138"/>
        <v>#DIV/0!</v>
      </c>
      <c r="M616" s="71" t="e">
        <f t="shared" si="138"/>
        <v>#DIV/0!</v>
      </c>
      <c r="N616" s="72" t="e">
        <f>N614+N613-N615</f>
        <v>#DIV/0!</v>
      </c>
      <c r="O616" s="72" t="e">
        <f>O614+O613-O615</f>
        <v>#DIV/0!</v>
      </c>
      <c r="P616" s="65"/>
      <c r="Q616" s="66" t="s">
        <v>99</v>
      </c>
    </row>
    <row r="617" spans="1:18">
      <c r="B617" s="231" t="s">
        <v>100</v>
      </c>
      <c r="C617" s="232"/>
      <c r="D617" s="232"/>
      <c r="E617" s="232"/>
      <c r="F617" s="232"/>
      <c r="G617" s="232"/>
      <c r="H617" s="232"/>
      <c r="I617" s="232"/>
      <c r="J617" s="232"/>
      <c r="K617" s="232"/>
      <c r="L617" s="232"/>
      <c r="M617" s="232"/>
      <c r="N617" s="233"/>
      <c r="O617" s="317"/>
      <c r="P617" s="34"/>
      <c r="Q617" s="172"/>
    </row>
    <row r="618" spans="1:18">
      <c r="B618" s="186"/>
      <c r="C618" s="187" t="e">
        <f t="shared" ref="C618:I618" si="139">+C606/C600/100</f>
        <v>#DIV/0!</v>
      </c>
      <c r="D618" s="186" t="e">
        <f t="shared" si="139"/>
        <v>#DIV/0!</v>
      </c>
      <c r="E618" s="187" t="e">
        <f t="shared" si="139"/>
        <v>#DIV/0!</v>
      </c>
      <c r="F618" s="186" t="e">
        <f t="shared" si="139"/>
        <v>#DIV/0!</v>
      </c>
      <c r="G618" s="187">
        <f t="shared" si="139"/>
        <v>1.0799958597089236</v>
      </c>
      <c r="H618" s="186">
        <f t="shared" si="139"/>
        <v>0.81735103797505293</v>
      </c>
      <c r="I618" s="187">
        <f t="shared" si="139"/>
        <v>-0.658742500979007</v>
      </c>
      <c r="J618" s="186">
        <f>+J606/J600/100</f>
        <v>3.2305424024322953</v>
      </c>
      <c r="K618" s="187">
        <f>+K606/K600/100</f>
        <v>-3.0041032682217899</v>
      </c>
      <c r="L618" s="186">
        <f>+L606/L600/100</f>
        <v>-5.5234589459168797</v>
      </c>
      <c r="M618" s="187">
        <f>+M606/M600/100</f>
        <v>2.4702328594478224</v>
      </c>
      <c r="N618" s="188">
        <f>+N606/N600/100</f>
        <v>1.4817861118615219</v>
      </c>
      <c r="O618" s="188">
        <f>+O606/O600/100</f>
        <v>0.98580495182079131</v>
      </c>
      <c r="P618" s="188"/>
      <c r="Q618" s="172" t="s">
        <v>101</v>
      </c>
    </row>
    <row r="619" spans="1:18">
      <c r="B619" s="189"/>
      <c r="D619" s="189"/>
      <c r="F619" s="189"/>
      <c r="H619" s="189"/>
      <c r="I619" s="190"/>
      <c r="J619" s="191"/>
      <c r="K619" s="190"/>
      <c r="L619" s="191"/>
      <c r="M619" s="190"/>
      <c r="N619" s="192">
        <v>63.5</v>
      </c>
      <c r="O619" s="192">
        <v>63.5</v>
      </c>
      <c r="P619" s="37"/>
      <c r="Q619" s="174" t="s">
        <v>102</v>
      </c>
    </row>
    <row r="620" spans="1:18">
      <c r="B620" s="79" t="e">
        <f>($P605-B605)/$P605</f>
        <v>#VALUE!</v>
      </c>
      <c r="C620" s="80" t="e">
        <f>($P605-C605)/$P605</f>
        <v>#VALUE!</v>
      </c>
      <c r="D620" s="79" t="e">
        <f>($P605-D605)/$P605</f>
        <v>#VALUE!</v>
      </c>
      <c r="E620" s="80" t="e">
        <f>($P605-E605)/$P605</f>
        <v>#VALUE!</v>
      </c>
      <c r="F620" s="79">
        <f>($P605-F605)/$P605</f>
        <v>0.76704394477545812</v>
      </c>
      <c r="G620" s="80">
        <f>($P605-G605)/$P605</f>
        <v>0.21203716051537636</v>
      </c>
      <c r="H620" s="79">
        <f>($P605-H605)/$P605</f>
        <v>0.1973169611721742</v>
      </c>
      <c r="I620" s="80">
        <f>($P605-I605)/$P605</f>
        <v>-0.5023715051666553</v>
      </c>
      <c r="J620" s="79">
        <f>($P605-J605)/$P605</f>
        <v>-0.3072613091208265</v>
      </c>
      <c r="K620" s="80">
        <f>($P605-K605)/$P605</f>
        <v>-0.70917169259676771</v>
      </c>
      <c r="L620" s="79">
        <f>($P605-L605)/$P605</f>
        <v>-0.14273197320448758</v>
      </c>
      <c r="M620" s="80">
        <f>($P605-M605)/$P605</f>
        <v>0.54301066580441848</v>
      </c>
      <c r="N620" s="81">
        <f>($P605-N605)/$P605</f>
        <v>0.62037157037770929</v>
      </c>
      <c r="O620" s="81">
        <f>($P605-O605)/$P605</f>
        <v>0.71406028328994564</v>
      </c>
      <c r="P620" s="42"/>
      <c r="Q620" s="82" t="s">
        <v>103</v>
      </c>
    </row>
    <row r="621" spans="1:18">
      <c r="B621" s="79" t="e">
        <f>($P606-B606)/$P606</f>
        <v>#DIV/0!</v>
      </c>
      <c r="C621" s="80" t="e">
        <f>($P606-C606)/$P606</f>
        <v>#DIV/0!</v>
      </c>
      <c r="D621" s="79" t="e">
        <f>($P606-D606)/$P606</f>
        <v>#DIV/0!</v>
      </c>
      <c r="E621" s="80" t="e">
        <f>($P606-E606)/$P606</f>
        <v>#DIV/0!</v>
      </c>
      <c r="F621" s="79">
        <f>($P606-F606)/$P606</f>
        <v>0.71841389373019959</v>
      </c>
      <c r="G621" s="80">
        <f>($P606-G606)/$P606</f>
        <v>0.54798192656587563</v>
      </c>
      <c r="H621" s="79">
        <f>($P606-H606)/$P606</f>
        <v>0.60719843850101229</v>
      </c>
      <c r="I621" s="80">
        <f>($P606-I606)/$P606</f>
        <v>5.8267554763302934E-2</v>
      </c>
      <c r="J621" s="79">
        <f>($P606-J606)/$P606</f>
        <v>0.105429166209996</v>
      </c>
      <c r="K621" s="80">
        <f>($P606-K606)/$P606</f>
        <v>-0.10191656787382393</v>
      </c>
      <c r="L621" s="79">
        <f>($P606-L606)/$P606</f>
        <v>-0.71552625855433216</v>
      </c>
      <c r="M621" s="80">
        <f>($P606-M606)/$P606</f>
        <v>-0.63144751134206989</v>
      </c>
      <c r="N621" s="81">
        <f>($P606-N606)/$P606</f>
        <v>2.1685431676718492E-2</v>
      </c>
      <c r="O621" s="81">
        <f>($P606-O606)/$P606</f>
        <v>3.8697141025453563</v>
      </c>
      <c r="P621" s="42"/>
      <c r="Q621" s="82" t="s">
        <v>104</v>
      </c>
    </row>
    <row r="622" spans="1:18">
      <c r="B622" s="79" t="e">
        <f>($P607-B607)/$P607</f>
        <v>#VALUE!</v>
      </c>
      <c r="C622" s="80" t="e">
        <f>($P607-C607)/$P607</f>
        <v>#VALUE!</v>
      </c>
      <c r="D622" s="79" t="e">
        <f>($P607-D607)/$P607</f>
        <v>#VALUE!</v>
      </c>
      <c r="E622" s="80" t="e">
        <f>($P607-E607)/$P607</f>
        <v>#VALUE!</v>
      </c>
      <c r="F622" s="79">
        <f>($P607-F607)/$P607</f>
        <v>0.9190348310902996</v>
      </c>
      <c r="G622" s="80">
        <f>($P607-G607)/$P607</f>
        <v>0.56067990167405912</v>
      </c>
      <c r="H622" s="79">
        <f>($P607-H607)/$P607</f>
        <v>0.56835723376644831</v>
      </c>
      <c r="I622" s="80">
        <f>($P607-I607)/$P607</f>
        <v>0.15291465713444979</v>
      </c>
      <c r="J622" s="79">
        <f>($P607-J607)/$P607</f>
        <v>4.658920042465306E-2</v>
      </c>
      <c r="K622" s="80">
        <f>($P607-K607)/$P607</f>
        <v>-0.19230621364140721</v>
      </c>
      <c r="L622" s="79">
        <f>($P607-L607)/$P607</f>
        <v>-0.27172558740214403</v>
      </c>
      <c r="M622" s="80">
        <f>($P607-M607)/$P607</f>
        <v>-0.29615195818960988</v>
      </c>
      <c r="N622" s="81">
        <f>($P607-N607)/$P607</f>
        <v>-0.38131300065856139</v>
      </c>
      <c r="O622" s="81">
        <f>($P607-O607)/$P607</f>
        <v>-12.348865195804482</v>
      </c>
      <c r="P622" s="42"/>
      <c r="Q622" s="82" t="s">
        <v>105</v>
      </c>
    </row>
    <row r="623" spans="1:18">
      <c r="B623" s="79" t="e">
        <f>($P608-B608)/$P608</f>
        <v>#DIV/0!</v>
      </c>
      <c r="C623" s="80" t="e">
        <f>($P608-C608)/$P608</f>
        <v>#DIV/0!</v>
      </c>
      <c r="D623" s="79" t="e">
        <f>($P608-D608)/$P608</f>
        <v>#DIV/0!</v>
      </c>
      <c r="E623" s="80" t="e">
        <f>($P608-E608)/$P608</f>
        <v>#DIV/0!</v>
      </c>
      <c r="F623" s="79">
        <f>($P608-F608)/$P608</f>
        <v>0.8659372379139173</v>
      </c>
      <c r="G623" s="80">
        <f>($P608-G608)/$P608</f>
        <v>0.51103507671579795</v>
      </c>
      <c r="H623" s="79">
        <f>($P608-H608)/$P608</f>
        <v>0.51682752455419601</v>
      </c>
      <c r="I623" s="80">
        <f>($P608-I608)/$P608</f>
        <v>9.9900032230981525E-2</v>
      </c>
      <c r="J623" s="79">
        <f>($P608-J608)/$P608</f>
        <v>-0.35084234695492916</v>
      </c>
      <c r="K623" s="80">
        <f>($P608-K608)/$P608</f>
        <v>-8.934654205758636E-3</v>
      </c>
      <c r="L623" s="79">
        <f>($P608-L608)/$P608</f>
        <v>-0.24684504119659204</v>
      </c>
      <c r="M623" s="80">
        <f>($P608-M608)/$P608</f>
        <v>-0.17768647595214504</v>
      </c>
      <c r="N623" s="81">
        <f>($P608-N608)/$P608</f>
        <v>-0.17746893759228452</v>
      </c>
      <c r="O623" s="81">
        <f>($P608-O608)/$P608</f>
        <v>-1.2645134023986193</v>
      </c>
      <c r="P623" s="42"/>
      <c r="Q623" s="82" t="s">
        <v>106</v>
      </c>
    </row>
    <row r="624" spans="1:18">
      <c r="B624" s="189"/>
      <c r="D624" s="189"/>
      <c r="F624" s="189"/>
      <c r="H624" s="189"/>
      <c r="I624" s="180"/>
      <c r="J624" s="179"/>
      <c r="K624" s="180"/>
      <c r="L624" s="179"/>
      <c r="M624" s="180"/>
      <c r="N624" s="181">
        <f>N619/N611-1</f>
        <v>7.8440111420612819</v>
      </c>
      <c r="O624" s="181">
        <f>O619/O611-1</f>
        <v>9.3252032520325194</v>
      </c>
      <c r="P624" s="34"/>
      <c r="Q624" s="182" t="s">
        <v>107</v>
      </c>
    </row>
    <row r="625" spans="1:17">
      <c r="B625" s="193" t="e">
        <f t="shared" ref="B625:M625" si="140">AVERAGE(B620:B624)</f>
        <v>#VALUE!</v>
      </c>
      <c r="C625" s="194" t="e">
        <f t="shared" si="140"/>
        <v>#VALUE!</v>
      </c>
      <c r="D625" s="193" t="e">
        <f t="shared" si="140"/>
        <v>#VALUE!</v>
      </c>
      <c r="E625" s="194" t="e">
        <f t="shared" si="140"/>
        <v>#VALUE!</v>
      </c>
      <c r="F625" s="193">
        <f t="shared" si="140"/>
        <v>0.8176074768774686</v>
      </c>
      <c r="G625" s="194">
        <f t="shared" si="140"/>
        <v>0.45793351636777724</v>
      </c>
      <c r="H625" s="193">
        <f t="shared" si="140"/>
        <v>0.47242503949845771</v>
      </c>
      <c r="I625" s="194">
        <f t="shared" si="140"/>
        <v>-4.7822315259480261E-2</v>
      </c>
      <c r="J625" s="85">
        <f t="shared" si="140"/>
        <v>-0.12652132236027666</v>
      </c>
      <c r="K625" s="86">
        <f t="shared" si="140"/>
        <v>-0.25308228207943939</v>
      </c>
      <c r="L625" s="85">
        <f t="shared" si="140"/>
        <v>-0.34420721508938895</v>
      </c>
      <c r="M625" s="86">
        <f t="shared" si="140"/>
        <v>-0.1405688199198516</v>
      </c>
      <c r="N625" s="87">
        <f>AVERAGE(N620:N624)</f>
        <v>1.5854572411729726</v>
      </c>
      <c r="O625" s="87">
        <f>AVERAGE(O620:O624)</f>
        <v>5.911980793294376E-2</v>
      </c>
      <c r="P625" s="42"/>
      <c r="Q625" s="82" t="s">
        <v>108</v>
      </c>
    </row>
    <row r="626" spans="1:17">
      <c r="B626" s="234" t="s">
        <v>109</v>
      </c>
      <c r="C626" s="235"/>
      <c r="D626" s="235"/>
      <c r="E626" s="235"/>
      <c r="F626" s="235"/>
      <c r="G626" s="235"/>
      <c r="H626" s="235"/>
      <c r="I626" s="235"/>
      <c r="J626" s="235"/>
      <c r="K626" s="235"/>
      <c r="L626" s="235"/>
      <c r="M626" s="235"/>
      <c r="N626" s="236"/>
      <c r="O626" s="318"/>
      <c r="P626" s="34"/>
      <c r="Q626" s="172"/>
    </row>
    <row r="627" spans="1:17" s="3" customFormat="1" ht="14.25">
      <c r="B627" s="88"/>
      <c r="C627" s="89"/>
      <c r="D627" s="89"/>
      <c r="E627" s="89"/>
      <c r="F627" s="89"/>
      <c r="G627" s="89"/>
      <c r="H627" s="89">
        <f t="shared" ref="H627:O627" si="141">+G$601+G627</f>
        <v>0.1573</v>
      </c>
      <c r="I627" s="89">
        <f t="shared" si="141"/>
        <v>0.2923</v>
      </c>
      <c r="J627" s="89">
        <f t="shared" si="141"/>
        <v>0.36730000000000002</v>
      </c>
      <c r="K627" s="89">
        <f t="shared" si="141"/>
        <v>0.46230000000000004</v>
      </c>
      <c r="L627" s="89">
        <f t="shared" si="141"/>
        <v>0.5233000000000001</v>
      </c>
      <c r="M627" s="89">
        <f t="shared" si="141"/>
        <v>0.61730000000000007</v>
      </c>
      <c r="N627" s="90">
        <f t="shared" si="141"/>
        <v>0.71630000000000005</v>
      </c>
      <c r="O627" s="90">
        <f t="shared" si="141"/>
        <v>0.75230000000000008</v>
      </c>
      <c r="P627" s="42"/>
      <c r="Q627" s="52" t="s">
        <v>110</v>
      </c>
    </row>
    <row r="628" spans="1:17" s="3" customFormat="1" ht="14.25">
      <c r="B628" s="91"/>
      <c r="C628" s="92"/>
      <c r="D628" s="92"/>
      <c r="E628" s="92"/>
      <c r="F628" s="92"/>
      <c r="G628" s="92">
        <f t="shared" ref="G628:N628" si="142">+G$611+G627</f>
        <v>5.52</v>
      </c>
      <c r="H628" s="92">
        <f t="shared" si="142"/>
        <v>5.9773000000000005</v>
      </c>
      <c r="I628" s="92">
        <f t="shared" si="142"/>
        <v>5.3922999999999996</v>
      </c>
      <c r="J628" s="92">
        <f t="shared" si="142"/>
        <v>5.8073000000000006</v>
      </c>
      <c r="K628" s="92">
        <f t="shared" si="142"/>
        <v>6.0723000000000003</v>
      </c>
      <c r="L628" s="92">
        <f t="shared" si="142"/>
        <v>8.0533000000000001</v>
      </c>
      <c r="M628" s="92">
        <f t="shared" si="142"/>
        <v>9.8773</v>
      </c>
      <c r="N628" s="93">
        <f t="shared" si="142"/>
        <v>7.8963000000000001</v>
      </c>
      <c r="O628" s="93">
        <f t="shared" ref="O628" si="143">+O$611+O627</f>
        <v>6.9023000000000003</v>
      </c>
      <c r="P628" s="42"/>
      <c r="Q628" s="52" t="s">
        <v>111</v>
      </c>
    </row>
    <row r="629" spans="1:17" s="3" customFormat="1" ht="14.25">
      <c r="B629" s="120"/>
      <c r="I629" s="94"/>
      <c r="J629" s="94"/>
      <c r="K629" s="94"/>
      <c r="L629" s="94"/>
      <c r="M629" s="94"/>
      <c r="N629" s="95">
        <f>+N628/G628-1</f>
        <v>0.43048913043478265</v>
      </c>
      <c r="O629" s="95">
        <f>+O628/H628-1</f>
        <v>0.15475214561758643</v>
      </c>
      <c r="P629" s="42"/>
      <c r="Q629" s="96" t="s">
        <v>112</v>
      </c>
    </row>
    <row r="630" spans="1:17" s="103" customFormat="1" ht="14.25">
      <c r="A630" s="97"/>
      <c r="B630" s="98"/>
      <c r="C630" s="99"/>
      <c r="D630" s="99"/>
      <c r="E630" s="99"/>
      <c r="F630" s="99"/>
      <c r="G630" s="99"/>
      <c r="H630" s="99">
        <f>RATE(H$324-$G$324,,-$G628,H628)</f>
        <v>8.2844202898550809E-2</v>
      </c>
      <c r="I630" s="99">
        <f t="shared" ref="I630:N630" si="144">RATE(I$324-$G$324,,-$G628,I628)</f>
        <v>-1.1634712250078288E-2</v>
      </c>
      <c r="J630" s="99">
        <f t="shared" si="144"/>
        <v>1.7056457052253404E-2</v>
      </c>
      <c r="K630" s="99">
        <f t="shared" si="144"/>
        <v>2.4126338475823093E-2</v>
      </c>
      <c r="L630" s="99">
        <f t="shared" si="144"/>
        <v>7.8467246627058423E-2</v>
      </c>
      <c r="M630" s="99">
        <f t="shared" si="144"/>
        <v>0.10183490895969076</v>
      </c>
      <c r="N630" s="100">
        <f t="shared" si="144"/>
        <v>5.2475706930487427E-2</v>
      </c>
      <c r="O630" s="100">
        <f t="shared" ref="O630" si="145">RATE(O$324-$G$324,,-$G628,O628)</f>
        <v>2.8328433284028561E-2</v>
      </c>
      <c r="P630" s="101"/>
      <c r="Q630" s="102" t="s">
        <v>113</v>
      </c>
    </row>
    <row r="631" spans="1:17" s="3" customFormat="1" ht="14.25">
      <c r="B631" s="88"/>
      <c r="C631" s="89"/>
      <c r="D631" s="89"/>
      <c r="E631" s="89"/>
      <c r="F631" s="89"/>
      <c r="G631" s="89"/>
      <c r="H631" s="89"/>
      <c r="I631" s="89">
        <f t="shared" ref="I631:O631" si="146">+H$601+H631</f>
        <v>0.13500000000000001</v>
      </c>
      <c r="J631" s="89">
        <f t="shared" si="146"/>
        <v>0.21000000000000002</v>
      </c>
      <c r="K631" s="89">
        <f t="shared" si="146"/>
        <v>0.30500000000000005</v>
      </c>
      <c r="L631" s="89">
        <f t="shared" si="146"/>
        <v>0.36600000000000005</v>
      </c>
      <c r="M631" s="89">
        <f t="shared" si="146"/>
        <v>0.46000000000000008</v>
      </c>
      <c r="N631" s="90">
        <f t="shared" si="146"/>
        <v>0.55900000000000005</v>
      </c>
      <c r="O631" s="90">
        <f t="shared" si="146"/>
        <v>0.59500000000000008</v>
      </c>
      <c r="P631" s="42"/>
      <c r="Q631" s="52" t="s">
        <v>110</v>
      </c>
    </row>
    <row r="632" spans="1:17" s="3" customFormat="1" ht="14.25">
      <c r="B632" s="91"/>
      <c r="C632" s="92"/>
      <c r="D632" s="92"/>
      <c r="E632" s="92"/>
      <c r="F632" s="92"/>
      <c r="G632" s="92"/>
      <c r="H632" s="92">
        <f t="shared" ref="H632:N632" si="147">+H$611+H631</f>
        <v>5.82</v>
      </c>
      <c r="I632" s="92">
        <f t="shared" si="147"/>
        <v>5.2349999999999994</v>
      </c>
      <c r="J632" s="92">
        <f t="shared" si="147"/>
        <v>5.65</v>
      </c>
      <c r="K632" s="92">
        <f t="shared" si="147"/>
        <v>5.915</v>
      </c>
      <c r="L632" s="92">
        <f t="shared" si="147"/>
        <v>7.8959999999999999</v>
      </c>
      <c r="M632" s="92">
        <f t="shared" si="147"/>
        <v>9.7200000000000006</v>
      </c>
      <c r="N632" s="93">
        <f t="shared" si="147"/>
        <v>7.7389999999999999</v>
      </c>
      <c r="O632" s="93">
        <f t="shared" ref="O632" si="148">+O$611+O631</f>
        <v>6.7450000000000001</v>
      </c>
      <c r="P632" s="42"/>
      <c r="Q632" s="52" t="s">
        <v>111</v>
      </c>
    </row>
    <row r="633" spans="1:17" s="3" customFormat="1" ht="14.25">
      <c r="B633" s="120"/>
      <c r="I633" s="94"/>
      <c r="J633" s="94"/>
      <c r="K633" s="94"/>
      <c r="L633" s="94"/>
      <c r="M633" s="94"/>
      <c r="N633" s="95">
        <f>+N632/H632-1</f>
        <v>0.32972508591065286</v>
      </c>
      <c r="O633" s="95">
        <f>+O632/I632-1</f>
        <v>0.2884431709646611</v>
      </c>
      <c r="P633" s="42"/>
      <c r="Q633" s="96" t="s">
        <v>112</v>
      </c>
    </row>
    <row r="634" spans="1:17" s="103" customFormat="1" ht="14.25">
      <c r="A634" s="97"/>
      <c r="B634" s="98"/>
      <c r="C634" s="99"/>
      <c r="D634" s="99"/>
      <c r="E634" s="99"/>
      <c r="F634" s="99"/>
      <c r="G634" s="99"/>
      <c r="H634" s="99"/>
      <c r="I634" s="99">
        <f t="shared" ref="I634:N634" si="149">RATE(I$324-$H$324,,-$H632,I632)</f>
        <v>-0.10051546391752592</v>
      </c>
      <c r="J634" s="99">
        <f t="shared" si="149"/>
        <v>-1.4713047885605516E-2</v>
      </c>
      <c r="K634" s="99">
        <f t="shared" si="149"/>
        <v>5.411669027679953E-3</v>
      </c>
      <c r="L634" s="99">
        <f t="shared" si="149"/>
        <v>7.9247468777357138E-2</v>
      </c>
      <c r="M634" s="99">
        <f t="shared" si="149"/>
        <v>0.1080226954193813</v>
      </c>
      <c r="N634" s="100">
        <f t="shared" si="149"/>
        <v>4.8641345646631612E-2</v>
      </c>
      <c r="O634" s="100">
        <f t="shared" ref="O634" si="150">RATE(O$324-$H$324,,-$H632,O632)</f>
        <v>2.129517782714788E-2</v>
      </c>
      <c r="P634" s="101"/>
      <c r="Q634" s="102" t="s">
        <v>113</v>
      </c>
    </row>
    <row r="635" spans="1:17" s="3" customFormat="1" ht="14.25">
      <c r="B635" s="88"/>
      <c r="C635" s="89"/>
      <c r="D635" s="89"/>
      <c r="E635" s="89"/>
      <c r="F635" s="89"/>
      <c r="G635" s="89"/>
      <c r="H635" s="89"/>
      <c r="I635" s="89"/>
      <c r="J635" s="89">
        <f>+I$601+I635</f>
        <v>7.4999999999999997E-2</v>
      </c>
      <c r="K635" s="89">
        <f>+J$601+J635</f>
        <v>0.16999999999999998</v>
      </c>
      <c r="L635" s="89">
        <f>+K$601+K635</f>
        <v>0.23099999999999998</v>
      </c>
      <c r="M635" s="89">
        <f>+L$601+L635</f>
        <v>0.32499999999999996</v>
      </c>
      <c r="N635" s="90">
        <f>+M$601+M635</f>
        <v>0.42399999999999993</v>
      </c>
      <c r="O635" s="90">
        <f>+N$601+N635</f>
        <v>0.45999999999999991</v>
      </c>
      <c r="P635" s="42"/>
      <c r="Q635" s="52" t="s">
        <v>110</v>
      </c>
    </row>
    <row r="636" spans="1:17" s="3" customFormat="1" ht="14.25">
      <c r="B636" s="91"/>
      <c r="C636" s="92"/>
      <c r="D636" s="92"/>
      <c r="E636" s="92"/>
      <c r="F636" s="92"/>
      <c r="G636" s="92"/>
      <c r="H636" s="92"/>
      <c r="I636" s="92">
        <f t="shared" ref="I636:N636" si="151">+I$611+I635</f>
        <v>5.0999999999999996</v>
      </c>
      <c r="J636" s="92">
        <f t="shared" si="151"/>
        <v>5.5150000000000006</v>
      </c>
      <c r="K636" s="92">
        <f t="shared" si="151"/>
        <v>5.78</v>
      </c>
      <c r="L636" s="92">
        <f t="shared" si="151"/>
        <v>7.7610000000000001</v>
      </c>
      <c r="M636" s="92">
        <f t="shared" si="151"/>
        <v>9.5849999999999991</v>
      </c>
      <c r="N636" s="93">
        <f t="shared" si="151"/>
        <v>7.6039999999999992</v>
      </c>
      <c r="O636" s="93">
        <f t="shared" ref="O636" si="152">+O$611+O635</f>
        <v>6.61</v>
      </c>
      <c r="P636" s="42"/>
      <c r="Q636" s="52" t="s">
        <v>111</v>
      </c>
    </row>
    <row r="637" spans="1:17" s="3" customFormat="1" ht="14.25">
      <c r="B637" s="120"/>
      <c r="I637" s="94"/>
      <c r="J637" s="94"/>
      <c r="K637" s="94"/>
      <c r="L637" s="94"/>
      <c r="M637" s="94"/>
      <c r="N637" s="95">
        <f>+N636/I636-1</f>
        <v>0.49098039215686273</v>
      </c>
      <c r="O637" s="95">
        <f>+O636/J636-1</f>
        <v>0.19854941069809606</v>
      </c>
      <c r="P637" s="42"/>
      <c r="Q637" s="96" t="s">
        <v>112</v>
      </c>
    </row>
    <row r="638" spans="1:17" s="103" customFormat="1" ht="14.25">
      <c r="A638" s="97"/>
      <c r="B638" s="98"/>
      <c r="C638" s="99"/>
      <c r="D638" s="99"/>
      <c r="E638" s="99"/>
      <c r="F638" s="99"/>
      <c r="G638" s="99"/>
      <c r="H638" s="99"/>
      <c r="I638" s="99"/>
      <c r="J638" s="99">
        <f>RATE(J$324-$I$324,,-$I636,J636)</f>
        <v>8.1372549019608095E-2</v>
      </c>
      <c r="K638" s="99">
        <f>RATE(K$324-$I$324,,-$I636,K636)</f>
        <v>6.4581294844766837E-2</v>
      </c>
      <c r="L638" s="99">
        <f>RATE(L$324-$I$324,,-$I636,L636)</f>
        <v>0.15022420477561119</v>
      </c>
      <c r="M638" s="99">
        <f>RATE(M$324-$I$324,,-$I636,M636)</f>
        <v>0.17086139058287883</v>
      </c>
      <c r="N638" s="100">
        <f>RATE(N$324-$I$324,,-$I636,N636)</f>
        <v>8.3164421584606824E-2</v>
      </c>
      <c r="O638" s="100">
        <f>RATE(O$324-$I$324,,-$I636,O636)</f>
        <v>4.4171608966088134E-2</v>
      </c>
      <c r="P638" s="101"/>
      <c r="Q638" s="102" t="s">
        <v>113</v>
      </c>
    </row>
    <row r="639" spans="1:17" s="3" customFormat="1" ht="14.25">
      <c r="B639" s="88"/>
      <c r="C639" s="89"/>
      <c r="D639" s="89"/>
      <c r="E639" s="89"/>
      <c r="F639" s="89"/>
      <c r="G639" s="89"/>
      <c r="H639" s="89"/>
      <c r="I639" s="89"/>
      <c r="J639" s="89"/>
      <c r="K639" s="89">
        <f>+J$601+J639</f>
        <v>9.5000000000000001E-2</v>
      </c>
      <c r="L639" s="89">
        <f>+K$601+K639</f>
        <v>0.156</v>
      </c>
      <c r="M639" s="89">
        <f>+L$601+L639</f>
        <v>0.25</v>
      </c>
      <c r="N639" s="90">
        <f>+M$601+M639</f>
        <v>0.34899999999999998</v>
      </c>
      <c r="O639" s="90">
        <f>+N$601+N639</f>
        <v>0.38499999999999995</v>
      </c>
      <c r="P639" s="42"/>
      <c r="Q639" s="52" t="s">
        <v>110</v>
      </c>
    </row>
    <row r="640" spans="1:17" s="3" customFormat="1" ht="14.25">
      <c r="B640" s="91"/>
      <c r="C640" s="92"/>
      <c r="D640" s="92"/>
      <c r="E640" s="92"/>
      <c r="F640" s="92"/>
      <c r="G640" s="92"/>
      <c r="H640" s="92"/>
      <c r="I640" s="92"/>
      <c r="J640" s="92">
        <f>+J$611+J639</f>
        <v>5.44</v>
      </c>
      <c r="K640" s="92">
        <f>+K$611+K639</f>
        <v>5.7050000000000001</v>
      </c>
      <c r="L640" s="92">
        <f>+L$611+L639</f>
        <v>7.6859999999999999</v>
      </c>
      <c r="M640" s="92">
        <f>+M$611+M639</f>
        <v>9.51</v>
      </c>
      <c r="N640" s="93">
        <f>+N$611+N639</f>
        <v>7.5289999999999999</v>
      </c>
      <c r="O640" s="93">
        <f>+O$611+O639</f>
        <v>6.5350000000000001</v>
      </c>
      <c r="P640" s="42"/>
      <c r="Q640" s="52" t="s">
        <v>111</v>
      </c>
    </row>
    <row r="641" spans="1:17" s="3" customFormat="1" ht="14.25">
      <c r="B641" s="120"/>
      <c r="I641" s="94"/>
      <c r="J641" s="94"/>
      <c r="K641" s="94"/>
      <c r="L641" s="94"/>
      <c r="M641" s="94"/>
      <c r="N641" s="95">
        <f>+N640/J640-1</f>
        <v>0.38400735294117627</v>
      </c>
      <c r="O641" s="95">
        <f>+O640/K640-1</f>
        <v>0.14548641542506568</v>
      </c>
      <c r="P641" s="42"/>
      <c r="Q641" s="96" t="s">
        <v>112</v>
      </c>
    </row>
    <row r="642" spans="1:17" s="103" customFormat="1" ht="14.25">
      <c r="A642" s="97"/>
      <c r="B642" s="98"/>
      <c r="C642" s="99"/>
      <c r="D642" s="99"/>
      <c r="E642" s="99"/>
      <c r="F642" s="99"/>
      <c r="G642" s="99"/>
      <c r="H642" s="99"/>
      <c r="I642" s="99"/>
      <c r="J642" s="99"/>
      <c r="K642" s="99">
        <f>RATE(K$324-$J$324,,-$J640,K640)</f>
        <v>4.8713235294117488E-2</v>
      </c>
      <c r="L642" s="99">
        <f>RATE(L$324-$J$324,,-$J640,L640)</f>
        <v>0.1886410926174576</v>
      </c>
      <c r="M642" s="99">
        <f>RATE(M$324-$J$324,,-$J640,M640)</f>
        <v>0.20464904058821232</v>
      </c>
      <c r="N642" s="100">
        <f>RATE(N$324-$J$324,,-$J640,N640)</f>
        <v>8.4637459558678463E-2</v>
      </c>
      <c r="O642" s="100">
        <f>RATE(O$324-$J$324,,-$J640,O640)</f>
        <v>3.7359619271803861E-2</v>
      </c>
      <c r="P642" s="101"/>
      <c r="Q642" s="102" t="s">
        <v>113</v>
      </c>
    </row>
    <row r="643" spans="1:17" s="3" customFormat="1" ht="14.25">
      <c r="B643" s="121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>
        <f>+K$601+K643</f>
        <v>6.0999999999999999E-2</v>
      </c>
      <c r="M643" s="122">
        <f>+L$601+L643</f>
        <v>0.155</v>
      </c>
      <c r="N643" s="123">
        <f>+M$601+M643</f>
        <v>0.254</v>
      </c>
      <c r="O643" s="123">
        <f>+N$601+N643</f>
        <v>0.28999999999999998</v>
      </c>
      <c r="P643" s="42"/>
      <c r="Q643" s="52" t="s">
        <v>110</v>
      </c>
    </row>
    <row r="644" spans="1:17" s="3" customFormat="1" ht="14.25">
      <c r="B644" s="124"/>
      <c r="C644" s="125"/>
      <c r="D644" s="125"/>
      <c r="E644" s="125"/>
      <c r="F644" s="125"/>
      <c r="G644" s="125"/>
      <c r="H644" s="125"/>
      <c r="I644" s="125"/>
      <c r="J644" s="125"/>
      <c r="K644" s="125">
        <f>+K$611+K643</f>
        <v>5.61</v>
      </c>
      <c r="L644" s="125">
        <f>+L$611+L643</f>
        <v>7.5910000000000002</v>
      </c>
      <c r="M644" s="125">
        <f>+M$611+M643</f>
        <v>9.4149999999999991</v>
      </c>
      <c r="N644" s="126">
        <f>+N$611+N643</f>
        <v>7.4339999999999993</v>
      </c>
      <c r="O644" s="126">
        <f>+O$611+O643</f>
        <v>6.44</v>
      </c>
      <c r="P644" s="42"/>
      <c r="Q644" s="52" t="s">
        <v>111</v>
      </c>
    </row>
    <row r="645" spans="1:17" s="3" customFormat="1" ht="14.25">
      <c r="B645" s="120"/>
      <c r="I645" s="94"/>
      <c r="J645" s="94"/>
      <c r="K645" s="94"/>
      <c r="L645" s="94"/>
      <c r="M645" s="94"/>
      <c r="N645" s="95">
        <f>+N644/K644-1</f>
        <v>0.32513368983957203</v>
      </c>
      <c r="O645" s="95">
        <f>+O644/L644-1</f>
        <v>-0.1516269266236332</v>
      </c>
      <c r="P645" s="42"/>
      <c r="Q645" s="96" t="s">
        <v>112</v>
      </c>
    </row>
    <row r="646" spans="1:17" s="103" customFormat="1" ht="14.25">
      <c r="A646" s="97"/>
      <c r="B646" s="98"/>
      <c r="C646" s="99"/>
      <c r="D646" s="99"/>
      <c r="E646" s="99"/>
      <c r="F646" s="99"/>
      <c r="G646" s="99"/>
      <c r="H646" s="99"/>
      <c r="I646" s="99"/>
      <c r="J646" s="99"/>
      <c r="K646" s="99"/>
      <c r="L646" s="99">
        <f>RATE(L$324-$K$324,,-$K644,L644)</f>
        <v>0.3531194295900178</v>
      </c>
      <c r="M646" s="99">
        <f>RATE(M$324-$K$324,,-$K644,M644)</f>
        <v>0.29547409060526558</v>
      </c>
      <c r="N646" s="100">
        <f>RATE(N$324-$K$324,,-$K644,N644)</f>
        <v>9.8381556527097999E-2</v>
      </c>
      <c r="O646" s="100">
        <f>RATE(O$324-$K$324,,-$K644,O644)</f>
        <v>3.5096288901815625E-2</v>
      </c>
      <c r="P646" s="101"/>
      <c r="Q646" s="102" t="s">
        <v>113</v>
      </c>
    </row>
    <row r="647" spans="1:17" s="3" customFormat="1" ht="14.25">
      <c r="B647" s="121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>
        <f>+L$601+L647</f>
        <v>9.4E-2</v>
      </c>
      <c r="N647" s="123">
        <f>+M$601+M647</f>
        <v>0.193</v>
      </c>
      <c r="O647" s="123">
        <f>+N$601+N647</f>
        <v>0.22900000000000001</v>
      </c>
      <c r="P647" s="42"/>
      <c r="Q647" s="52" t="s">
        <v>110</v>
      </c>
    </row>
    <row r="648" spans="1:17" s="3" customFormat="1" ht="14.25">
      <c r="B648" s="124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>
        <f>+L$611+L647</f>
        <v>7.53</v>
      </c>
      <c r="M648" s="125">
        <f>+M$611+M647</f>
        <v>9.3539999999999992</v>
      </c>
      <c r="N648" s="126">
        <f>+N$611+N647</f>
        <v>7.3729999999999993</v>
      </c>
      <c r="O648" s="126">
        <f>+O$611+O647</f>
        <v>6.3790000000000004</v>
      </c>
      <c r="P648" s="42"/>
      <c r="Q648" s="52" t="s">
        <v>111</v>
      </c>
    </row>
    <row r="649" spans="1:17" s="3" customFormat="1" ht="14.25">
      <c r="B649" s="120"/>
      <c r="I649" s="94"/>
      <c r="J649" s="94"/>
      <c r="K649" s="94"/>
      <c r="L649" s="94"/>
      <c r="M649" s="94"/>
      <c r="N649" s="95">
        <f>+N648/L648-1</f>
        <v>-2.084993359893772E-2</v>
      </c>
      <c r="O649" s="95">
        <f>+O648/M648-1</f>
        <v>-0.31804575582638428</v>
      </c>
      <c r="P649" s="42"/>
      <c r="Q649" s="96" t="s">
        <v>112</v>
      </c>
    </row>
    <row r="650" spans="1:17" s="103" customFormat="1" ht="14.25">
      <c r="A650" s="97"/>
      <c r="B650" s="98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>
        <f>RATE(M$324-$L$324,,-$L648,M648)</f>
        <v>0.242231075697211</v>
      </c>
      <c r="N650" s="100">
        <f>RATE(N$324-$L$324,,-$L648,N648)</f>
        <v>-1.0479880749733087E-2</v>
      </c>
      <c r="O650" s="100">
        <f>RATE(O$324-$L$324,,-$L648,O648)</f>
        <v>-5.3793612875086765E-2</v>
      </c>
      <c r="P650" s="101"/>
      <c r="Q650" s="102" t="s">
        <v>113</v>
      </c>
    </row>
    <row r="651" spans="1:17" s="3" customFormat="1" ht="14.25">
      <c r="B651" s="121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3">
        <f>+M$601+M651</f>
        <v>9.9000000000000005E-2</v>
      </c>
      <c r="O651" s="123">
        <f>+N$601+N651</f>
        <v>0.13500000000000001</v>
      </c>
      <c r="P651" s="42"/>
      <c r="Q651" s="52" t="s">
        <v>110</v>
      </c>
    </row>
    <row r="652" spans="1:17" s="3" customFormat="1" ht="14.25">
      <c r="B652" s="124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>
        <f>+M$611+M651</f>
        <v>9.26</v>
      </c>
      <c r="N652" s="126">
        <f>+N$611+N651</f>
        <v>7.2789999999999999</v>
      </c>
      <c r="O652" s="126">
        <f>+O$611+O651</f>
        <v>6.2850000000000001</v>
      </c>
      <c r="P652" s="42"/>
      <c r="Q652" s="52" t="s">
        <v>111</v>
      </c>
    </row>
    <row r="653" spans="1:17" s="3" customFormat="1" ht="14.25">
      <c r="B653" s="120"/>
      <c r="I653" s="94"/>
      <c r="J653" s="94"/>
      <c r="K653" s="94"/>
      <c r="L653" s="94"/>
      <c r="M653" s="94"/>
      <c r="N653" s="95">
        <f>+N652/M652-1</f>
        <v>-0.21393088552915762</v>
      </c>
      <c r="O653" s="95">
        <f>+O652/N652-1</f>
        <v>-0.13655721939826893</v>
      </c>
      <c r="P653" s="42"/>
      <c r="Q653" s="96" t="s">
        <v>112</v>
      </c>
    </row>
    <row r="654" spans="1:17" s="103" customFormat="1" ht="14.25">
      <c r="A654" s="97"/>
      <c r="B654" s="98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100">
        <f>RATE(N$324-$M$324,,-$M652,N652)</f>
        <v>-0.21393088552915768</v>
      </c>
      <c r="O654" s="100">
        <f>RATE(O$324-$M$324,,-$M652,O652)</f>
        <v>-0.17615189388829416</v>
      </c>
      <c r="P654" s="101"/>
      <c r="Q654" s="102" t="s">
        <v>113</v>
      </c>
    </row>
  </sheetData>
  <mergeCells count="55">
    <mergeCell ref="B380:N380"/>
    <mergeCell ref="B325:N325"/>
    <mergeCell ref="B326:N326"/>
    <mergeCell ref="B332:N332"/>
    <mergeCell ref="B338:N338"/>
    <mergeCell ref="B344:N344"/>
    <mergeCell ref="B350:N350"/>
    <mergeCell ref="B356:N356"/>
    <mergeCell ref="B362:N362"/>
    <mergeCell ref="B368:N368"/>
    <mergeCell ref="B374:N374"/>
    <mergeCell ref="B379:N379"/>
    <mergeCell ref="B443:N443"/>
    <mergeCell ref="B386:N386"/>
    <mergeCell ref="B392:N392"/>
    <mergeCell ref="B398:N398"/>
    <mergeCell ref="B404:N404"/>
    <mergeCell ref="B410:N410"/>
    <mergeCell ref="B416:N416"/>
    <mergeCell ref="B422:N422"/>
    <mergeCell ref="B423:N423"/>
    <mergeCell ref="B429:N429"/>
    <mergeCell ref="B435:N435"/>
    <mergeCell ref="B436:N436"/>
    <mergeCell ref="B520:N520"/>
    <mergeCell ref="B449:N449"/>
    <mergeCell ref="B455:N455"/>
    <mergeCell ref="B456:N456"/>
    <mergeCell ref="B464:N464"/>
    <mergeCell ref="B472:N472"/>
    <mergeCell ref="B473:N473"/>
    <mergeCell ref="B481:N481"/>
    <mergeCell ref="B489:N489"/>
    <mergeCell ref="B497:N497"/>
    <mergeCell ref="B504:N504"/>
    <mergeCell ref="B512:N512"/>
    <mergeCell ref="B583:N583"/>
    <mergeCell ref="B527:N527"/>
    <mergeCell ref="B534:N534"/>
    <mergeCell ref="B541:N541"/>
    <mergeCell ref="B549:N549"/>
    <mergeCell ref="B550:N550"/>
    <mergeCell ref="B556:N556"/>
    <mergeCell ref="B562:N562"/>
    <mergeCell ref="B567:N567"/>
    <mergeCell ref="B568:N568"/>
    <mergeCell ref="B573:N573"/>
    <mergeCell ref="B578:N578"/>
    <mergeCell ref="B588:N588"/>
    <mergeCell ref="B589:N589"/>
    <mergeCell ref="B593:N593"/>
    <mergeCell ref="B596:N596"/>
    <mergeCell ref="B612:N612"/>
    <mergeCell ref="B617:N617"/>
    <mergeCell ref="B626:N626"/>
  </mergeCells>
  <conditionalFormatting sqref="Q482:Q485 Q490:Q493 Q521:Q524 Q495 Q547 Q474:Q477 Q479 Q526 Q542:Q545 P455:Q456 P324:Q324 B520 B455 Q503 C327:M331 C333:M337 C339:M343 C345:M349 C351:M355 C357:M361 C367:M367 C373:M373 Q434 Q437:Q441 B561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5 B579:N582 B510:N510 B518:N518 B533:N533 B547:N547 P612 B612 P541:Q541 B541 P534:Q534 B534 P512:Q512 B512 B495 P443:Q443 B443 P435:Q436 B435:B436 B429 B422:B423 B416 B410 B398 B392 B386 B378:M378 B379:B380 B374 B368 B362 B356:B360 B350:B354 B344:B348 B338:B342 B332:B336 B325:B326 B497">
    <cfRule type="cellIs" dxfId="1225" priority="1229" operator="lessThan">
      <formula>0</formula>
    </cfRule>
  </conditionalFormatting>
  <conditionalFormatting sqref="P541">
    <cfRule type="cellIs" dxfId="1224" priority="1224" operator="lessThan">
      <formula>0</formula>
    </cfRule>
  </conditionalFormatting>
  <conditionalFormatting sqref="B324:N324">
    <cfRule type="cellIs" dxfId="1223" priority="1223" operator="lessThan">
      <formula>0</formula>
    </cfRule>
  </conditionalFormatting>
  <conditionalFormatting sqref="P472:P473">
    <cfRule type="cellIs" dxfId="1222" priority="1225" operator="lessThan">
      <formula>0</formula>
    </cfRule>
  </conditionalFormatting>
  <conditionalFormatting sqref="P481 Q487 Q497:Q503">
    <cfRule type="cellIs" dxfId="1221" priority="1226" operator="lessThan">
      <formula>0</formula>
    </cfRule>
  </conditionalFormatting>
  <conditionalFormatting sqref="P489">
    <cfRule type="cellIs" dxfId="1220" priority="1227" operator="lessThan">
      <formula>0</formula>
    </cfRule>
  </conditionalFormatting>
  <conditionalFormatting sqref="P520">
    <cfRule type="cellIs" dxfId="1219" priority="1228" operator="lessThan">
      <formula>0</formula>
    </cfRule>
  </conditionalFormatting>
  <conditionalFormatting sqref="B324:N324">
    <cfRule type="cellIs" dxfId="1218" priority="1222" operator="lessThan">
      <formula>0</formula>
    </cfRule>
  </conditionalFormatting>
  <conditionalFormatting sqref="Q546">
    <cfRule type="cellIs" dxfId="1217" priority="1207" operator="lessThan">
      <formula>0</formula>
    </cfRule>
  </conditionalFormatting>
  <conditionalFormatting sqref="Q457:Q460">
    <cfRule type="cellIs" dxfId="1216" priority="1221" operator="lessThan">
      <formula>0</formula>
    </cfRule>
  </conditionalFormatting>
  <conditionalFormatting sqref="Q461">
    <cfRule type="cellIs" dxfId="1215" priority="1220" operator="lessThan">
      <formula>0</formula>
    </cfRule>
  </conditionalFormatting>
  <conditionalFormatting sqref="Q461">
    <cfRule type="cellIs" dxfId="1214" priority="1219" operator="lessThan">
      <formula>0</formula>
    </cfRule>
  </conditionalFormatting>
  <conditionalFormatting sqref="B472">
    <cfRule type="cellIs" dxfId="1213" priority="1217" operator="lessThan">
      <formula>0</formula>
    </cfRule>
  </conditionalFormatting>
  <conditionalFormatting sqref="B489">
    <cfRule type="cellIs" dxfId="1212" priority="1216" operator="lessThan">
      <formula>0</formula>
    </cfRule>
  </conditionalFormatting>
  <conditionalFormatting sqref="Q478">
    <cfRule type="cellIs" dxfId="1211" priority="1215" operator="lessThan">
      <formula>0</formula>
    </cfRule>
  </conditionalFormatting>
  <conditionalFormatting sqref="Q478">
    <cfRule type="cellIs" dxfId="1210" priority="1214" operator="lessThan">
      <formula>0</formula>
    </cfRule>
  </conditionalFormatting>
  <conditionalFormatting sqref="Q525">
    <cfRule type="cellIs" dxfId="1209" priority="1209" operator="lessThan">
      <formula>0</formula>
    </cfRule>
  </conditionalFormatting>
  <conditionalFormatting sqref="B481 B473">
    <cfRule type="cellIs" dxfId="1208" priority="1218" operator="lessThan">
      <formula>0</formula>
    </cfRule>
  </conditionalFormatting>
  <conditionalFormatting sqref="Q486">
    <cfRule type="cellIs" dxfId="1207" priority="1212" operator="lessThan">
      <formula>0</formula>
    </cfRule>
  </conditionalFormatting>
  <conditionalFormatting sqref="Q494">
    <cfRule type="cellIs" dxfId="1206" priority="1211" operator="lessThan">
      <formula>0</formula>
    </cfRule>
  </conditionalFormatting>
  <conditionalFormatting sqref="Q494">
    <cfRule type="cellIs" dxfId="1205" priority="1210" operator="lessThan">
      <formula>0</formula>
    </cfRule>
  </conditionalFormatting>
  <conditionalFormatting sqref="P497">
    <cfRule type="cellIs" dxfId="1204" priority="1198" operator="lessThan">
      <formula>0</formula>
    </cfRule>
  </conditionalFormatting>
  <conditionalFormatting sqref="Q486">
    <cfRule type="cellIs" dxfId="1203" priority="1213" operator="lessThan">
      <formula>0</formula>
    </cfRule>
  </conditionalFormatting>
  <conditionalFormatting sqref="Q525">
    <cfRule type="cellIs" dxfId="1202" priority="1208" operator="lessThan">
      <formula>0</formula>
    </cfRule>
  </conditionalFormatting>
  <conditionalFormatting sqref="P542:P545">
    <cfRule type="cellIs" dxfId="1201" priority="1200" operator="lessThan">
      <formula>0</formula>
    </cfRule>
  </conditionalFormatting>
  <conditionalFormatting sqref="P521:P524">
    <cfRule type="cellIs" dxfId="1200" priority="1201" operator="lessThan">
      <formula>0</formula>
    </cfRule>
  </conditionalFormatting>
  <conditionalFormatting sqref="Q342">
    <cfRule type="cellIs" dxfId="1199" priority="1159" operator="lessThan">
      <formula>0</formula>
    </cfRule>
  </conditionalFormatting>
  <conditionalFormatting sqref="Q546">
    <cfRule type="cellIs" dxfId="1198" priority="1206" operator="lessThan">
      <formula>0</formula>
    </cfRule>
  </conditionalFormatting>
  <conditionalFormatting sqref="Q502">
    <cfRule type="cellIs" dxfId="1197" priority="1197" operator="lessThan">
      <formula>0</formula>
    </cfRule>
  </conditionalFormatting>
  <conditionalFormatting sqref="J329:N330 K327:N328">
    <cfRule type="cellIs" dxfId="1196" priority="1186" operator="lessThan">
      <formula>0</formula>
    </cfRule>
  </conditionalFormatting>
  <conditionalFormatting sqref="P474:P477">
    <cfRule type="cellIs" dxfId="1195" priority="1205" operator="lessThan">
      <formula>0</formula>
    </cfRule>
  </conditionalFormatting>
  <conditionalFormatting sqref="P482:P485">
    <cfRule type="cellIs" dxfId="1194" priority="1204" operator="lessThan">
      <formula>0</formula>
    </cfRule>
  </conditionalFormatting>
  <conditionalFormatting sqref="P497:P501">
    <cfRule type="cellIs" dxfId="1193" priority="1203" operator="lessThan">
      <formula>0</formula>
    </cfRule>
  </conditionalFormatting>
  <conditionalFormatting sqref="P490:P493">
    <cfRule type="cellIs" dxfId="1192" priority="1202" operator="lessThan">
      <formula>0</formula>
    </cfRule>
  </conditionalFormatting>
  <conditionalFormatting sqref="Q502">
    <cfRule type="cellIs" dxfId="1191" priority="1196" operator="lessThan">
      <formula>0</formula>
    </cfRule>
  </conditionalFormatting>
  <conditionalFormatting sqref="Q330">
    <cfRule type="cellIs" dxfId="1190" priority="1179" operator="lessThan">
      <formula>0</formula>
    </cfRule>
  </conditionalFormatting>
  <conditionalFormatting sqref="Q498:Q501 B497">
    <cfRule type="cellIs" dxfId="1189" priority="1199" operator="lessThan">
      <formula>0</formula>
    </cfRule>
  </conditionalFormatting>
  <conditionalFormatting sqref="P513:P516">
    <cfRule type="cellIs" dxfId="1188" priority="1191" operator="lessThan">
      <formula>0</formula>
    </cfRule>
  </conditionalFormatting>
  <conditionalFormatting sqref="Q513:Q516 Q518">
    <cfRule type="cellIs" dxfId="1187" priority="1194" operator="lessThan">
      <formula>0</formula>
    </cfRule>
  </conditionalFormatting>
  <conditionalFormatting sqref="Q517">
    <cfRule type="cellIs" dxfId="1186" priority="1193" operator="lessThan">
      <formula>0</formula>
    </cfRule>
  </conditionalFormatting>
  <conditionalFormatting sqref="Q444:Q448">
    <cfRule type="cellIs" dxfId="1185" priority="1190" operator="lessThan">
      <formula>0</formula>
    </cfRule>
  </conditionalFormatting>
  <conditionalFormatting sqref="Q517">
    <cfRule type="cellIs" dxfId="1184" priority="1192" operator="lessThan">
      <formula>0</formula>
    </cfRule>
  </conditionalFormatting>
  <conditionalFormatting sqref="J327">
    <cfRule type="cellIs" dxfId="1183" priority="1185" operator="lessThan">
      <formula>0</formula>
    </cfRule>
  </conditionalFormatting>
  <conditionalFormatting sqref="P498:P501">
    <cfRule type="cellIs" dxfId="1182" priority="1195" operator="lessThan">
      <formula>0</formula>
    </cfRule>
  </conditionalFormatting>
  <conditionalFormatting sqref="P325:Q326 Q327:Q329">
    <cfRule type="cellIs" dxfId="1181" priority="1189" operator="lessThan">
      <formula>0</formula>
    </cfRule>
  </conditionalFormatting>
  <conditionalFormatting sqref="Q372">
    <cfRule type="cellIs" dxfId="1180" priority="1112" operator="lessThan">
      <formula>0</formula>
    </cfRule>
  </conditionalFormatting>
  <conditionalFormatting sqref="B325">
    <cfRule type="cellIs" dxfId="1179" priority="1184" operator="lessThan">
      <formula>0</formula>
    </cfRule>
  </conditionalFormatting>
  <conditionalFormatting sqref="P369:P371">
    <cfRule type="cellIs" dxfId="1178" priority="1116" operator="lessThan">
      <formula>0</formula>
    </cfRule>
  </conditionalFormatting>
  <conditionalFormatting sqref="Q373">
    <cfRule type="cellIs" dxfId="1177" priority="1114" operator="lessThan">
      <formula>0</formula>
    </cfRule>
  </conditionalFormatting>
  <conditionalFormatting sqref="P325:P326">
    <cfRule type="cellIs" dxfId="1176" priority="1188" operator="lessThan">
      <formula>0</formula>
    </cfRule>
  </conditionalFormatting>
  <conditionalFormatting sqref="P327:P330">
    <cfRule type="cellIs" dxfId="1175" priority="1187" operator="lessThan">
      <formula>0</formula>
    </cfRule>
  </conditionalFormatting>
  <conditionalFormatting sqref="C373:M373">
    <cfRule type="cellIs" dxfId="1174" priority="1111" operator="lessThan">
      <formula>0</formula>
    </cfRule>
  </conditionalFormatting>
  <conditionalFormatting sqref="Q331">
    <cfRule type="cellIs" dxfId="1173" priority="1182" operator="lessThan">
      <formula>0</formula>
    </cfRule>
  </conditionalFormatting>
  <conditionalFormatting sqref="P374:Q374 Q375:Q377">
    <cfRule type="cellIs" dxfId="1172" priority="1110" operator="lessThan">
      <formula>0</formula>
    </cfRule>
  </conditionalFormatting>
  <conditionalFormatting sqref="P375:P377">
    <cfRule type="cellIs" dxfId="1171" priority="1108" operator="lessThan">
      <formula>0</formula>
    </cfRule>
  </conditionalFormatting>
  <conditionalFormatting sqref="C333:J333">
    <cfRule type="cellIs" dxfId="1170" priority="1173" operator="lessThan">
      <formula>0</formula>
    </cfRule>
  </conditionalFormatting>
  <conditionalFormatting sqref="H361">
    <cfRule type="cellIs" dxfId="1169" priority="1073" operator="lessThan">
      <formula>0</formula>
    </cfRule>
  </conditionalFormatting>
  <conditionalFormatting sqref="Q378">
    <cfRule type="cellIs" dxfId="1168" priority="1106" operator="lessThan">
      <formula>0</formula>
    </cfRule>
  </conditionalFormatting>
  <conditionalFormatting sqref="B326">
    <cfRule type="cellIs" dxfId="1167" priority="1183" operator="lessThan">
      <formula>0</formula>
    </cfRule>
  </conditionalFormatting>
  <conditionalFormatting sqref="J328">
    <cfRule type="cellIs" dxfId="1166" priority="1180" operator="lessThan">
      <formula>0</formula>
    </cfRule>
  </conditionalFormatting>
  <conditionalFormatting sqref="P331">
    <cfRule type="cellIs" dxfId="1165" priority="1181" operator="lessThan">
      <formula>0</formula>
    </cfRule>
  </conditionalFormatting>
  <conditionalFormatting sqref="P416">
    <cfRule type="cellIs" dxfId="1164" priority="1059" operator="lessThan">
      <formula>0</formula>
    </cfRule>
  </conditionalFormatting>
  <conditionalFormatting sqref="Q330">
    <cfRule type="cellIs" dxfId="1163" priority="1178" operator="lessThan">
      <formula>0</formula>
    </cfRule>
  </conditionalFormatting>
  <conditionalFormatting sqref="P332:Q332 Q333:Q335">
    <cfRule type="cellIs" dxfId="1162" priority="1177" operator="lessThan">
      <formula>0</formula>
    </cfRule>
  </conditionalFormatting>
  <conditionalFormatting sqref="P332">
    <cfRule type="cellIs" dxfId="1161" priority="1176" operator="lessThan">
      <formula>0</formula>
    </cfRule>
  </conditionalFormatting>
  <conditionalFormatting sqref="P333:P336">
    <cfRule type="cellIs" dxfId="1160" priority="1175" operator="lessThan">
      <formula>0</formula>
    </cfRule>
  </conditionalFormatting>
  <conditionalFormatting sqref="I334 K334:N334 C335:M336 K333:M333">
    <cfRule type="cellIs" dxfId="1159" priority="1174" operator="lessThan">
      <formula>0</formula>
    </cfRule>
  </conditionalFormatting>
  <conditionalFormatting sqref="B332">
    <cfRule type="cellIs" dxfId="1158" priority="1171" operator="lessThan">
      <formula>0</formula>
    </cfRule>
  </conditionalFormatting>
  <conditionalFormatting sqref="I333">
    <cfRule type="cellIs" dxfId="1157" priority="1172" operator="lessThan">
      <formula>0</formula>
    </cfRule>
  </conditionalFormatting>
  <conditionalFormatting sqref="Q337">
    <cfRule type="cellIs" dxfId="1156" priority="1170" operator="lessThan">
      <formula>0</formula>
    </cfRule>
  </conditionalFormatting>
  <conditionalFormatting sqref="C334:J334">
    <cfRule type="cellIs" dxfId="1155" priority="1169" operator="lessThan">
      <formula>0</formula>
    </cfRule>
  </conditionalFormatting>
  <conditionalFormatting sqref="Q336">
    <cfRule type="cellIs" dxfId="1154" priority="1168" operator="lessThan">
      <formula>0</formula>
    </cfRule>
  </conditionalFormatting>
  <conditionalFormatting sqref="Q336">
    <cfRule type="cellIs" dxfId="1153" priority="1167" operator="lessThan">
      <formula>0</formula>
    </cfRule>
  </conditionalFormatting>
  <conditionalFormatting sqref="P338:Q338 Q339:Q341">
    <cfRule type="cellIs" dxfId="1152" priority="1166" operator="lessThan">
      <formula>0</formula>
    </cfRule>
  </conditionalFormatting>
  <conditionalFormatting sqref="P338">
    <cfRule type="cellIs" dxfId="1151" priority="1165" operator="lessThan">
      <formula>0</formula>
    </cfRule>
  </conditionalFormatting>
  <conditionalFormatting sqref="J339">
    <cfRule type="cellIs" dxfId="1150" priority="1163" operator="lessThan">
      <formula>0</formula>
    </cfRule>
  </conditionalFormatting>
  <conditionalFormatting sqref="K339:N340 J341:M342">
    <cfRule type="cellIs" dxfId="1149" priority="1164" operator="lessThan">
      <formula>0</formula>
    </cfRule>
  </conditionalFormatting>
  <conditionalFormatting sqref="P344">
    <cfRule type="cellIs" dxfId="1148" priority="1156" operator="lessThan">
      <formula>0</formula>
    </cfRule>
  </conditionalFormatting>
  <conditionalFormatting sqref="Q343">
    <cfRule type="cellIs" dxfId="1147" priority="1161" operator="lessThan">
      <formula>0</formula>
    </cfRule>
  </conditionalFormatting>
  <conditionalFormatting sqref="B338">
    <cfRule type="cellIs" dxfId="1146" priority="1162" operator="lessThan">
      <formula>0</formula>
    </cfRule>
  </conditionalFormatting>
  <conditionalFormatting sqref="P381:P383">
    <cfRule type="cellIs" dxfId="1145" priority="1094" operator="lessThan">
      <formula>0</formula>
    </cfRule>
  </conditionalFormatting>
  <conditionalFormatting sqref="J340">
    <cfRule type="cellIs" dxfId="1144" priority="1160" operator="lessThan">
      <formula>0</formula>
    </cfRule>
  </conditionalFormatting>
  <conditionalFormatting sqref="Q342">
    <cfRule type="cellIs" dxfId="1143" priority="1158" operator="lessThan">
      <formula>0</formula>
    </cfRule>
  </conditionalFormatting>
  <conditionalFormatting sqref="P344:Q344 Q345:Q347">
    <cfRule type="cellIs" dxfId="1142" priority="1157" operator="lessThan">
      <formula>0</formula>
    </cfRule>
  </conditionalFormatting>
  <conditionalFormatting sqref="Q348">
    <cfRule type="cellIs" dxfId="1141" priority="1148" operator="lessThan">
      <formula>0</formula>
    </cfRule>
  </conditionalFormatting>
  <conditionalFormatting sqref="I346 K345:N346 C347:M348">
    <cfRule type="cellIs" dxfId="1140" priority="1155" operator="lessThan">
      <formula>0</formula>
    </cfRule>
  </conditionalFormatting>
  <conditionalFormatting sqref="I345">
    <cfRule type="cellIs" dxfId="1139" priority="1153" operator="lessThan">
      <formula>0</formula>
    </cfRule>
  </conditionalFormatting>
  <conditionalFormatting sqref="C345:J345">
    <cfRule type="cellIs" dxfId="1138" priority="1154" operator="lessThan">
      <formula>0</formula>
    </cfRule>
  </conditionalFormatting>
  <conditionalFormatting sqref="B344">
    <cfRule type="cellIs" dxfId="1137" priority="1152" operator="lessThan">
      <formula>0</formula>
    </cfRule>
  </conditionalFormatting>
  <conditionalFormatting sqref="Q349">
    <cfRule type="cellIs" dxfId="1136" priority="1151" operator="lessThan">
      <formula>0</formula>
    </cfRule>
  </conditionalFormatting>
  <conditionalFormatting sqref="P387:P389">
    <cfRule type="cellIs" dxfId="1135" priority="1087" operator="lessThan">
      <formula>0</formula>
    </cfRule>
  </conditionalFormatting>
  <conditionalFormatting sqref="C346:J346">
    <cfRule type="cellIs" dxfId="1134" priority="1150" operator="lessThan">
      <formula>0</formula>
    </cfRule>
  </conditionalFormatting>
  <conditionalFormatting sqref="Q348">
    <cfRule type="cellIs" dxfId="1133" priority="1149" operator="lessThan">
      <formula>0</formula>
    </cfRule>
  </conditionalFormatting>
  <conditionalFormatting sqref="P350:Q350 Q351:Q353">
    <cfRule type="cellIs" dxfId="1132" priority="1147" operator="lessThan">
      <formula>0</formula>
    </cfRule>
  </conditionalFormatting>
  <conditionalFormatting sqref="P350">
    <cfRule type="cellIs" dxfId="1131" priority="1146" operator="lessThan">
      <formula>0</formula>
    </cfRule>
  </conditionalFormatting>
  <conditionalFormatting sqref="P351:P353">
    <cfRule type="cellIs" dxfId="1130" priority="1145" operator="lessThan">
      <formula>0</formula>
    </cfRule>
  </conditionalFormatting>
  <conditionalFormatting sqref="I352 K351:N352 C353:M354">
    <cfRule type="cellIs" dxfId="1129" priority="1144" operator="lessThan">
      <formula>0</formula>
    </cfRule>
  </conditionalFormatting>
  <conditionalFormatting sqref="I351">
    <cfRule type="cellIs" dxfId="1128" priority="1142" operator="lessThan">
      <formula>0</formula>
    </cfRule>
  </conditionalFormatting>
  <conditionalFormatting sqref="C351:J351">
    <cfRule type="cellIs" dxfId="1127" priority="1143" operator="lessThan">
      <formula>0</formula>
    </cfRule>
  </conditionalFormatting>
  <conditionalFormatting sqref="B350">
    <cfRule type="cellIs" dxfId="1126" priority="1141" operator="lessThan">
      <formula>0</formula>
    </cfRule>
  </conditionalFormatting>
  <conditionalFormatting sqref="Q355">
    <cfRule type="cellIs" dxfId="1125" priority="1140" operator="lessThan">
      <formula>0</formula>
    </cfRule>
  </conditionalFormatting>
  <conditionalFormatting sqref="C352:J352">
    <cfRule type="cellIs" dxfId="1124" priority="1139" operator="lessThan">
      <formula>0</formula>
    </cfRule>
  </conditionalFormatting>
  <conditionalFormatting sqref="Q354">
    <cfRule type="cellIs" dxfId="1123" priority="1138" operator="lessThan">
      <formula>0</formula>
    </cfRule>
  </conditionalFormatting>
  <conditionalFormatting sqref="Q354">
    <cfRule type="cellIs" dxfId="1122" priority="1137" operator="lessThan">
      <formula>0</formula>
    </cfRule>
  </conditionalFormatting>
  <conditionalFormatting sqref="P356:Q356 Q357:Q359">
    <cfRule type="cellIs" dxfId="1121" priority="1136" operator="lessThan">
      <formula>0</formula>
    </cfRule>
  </conditionalFormatting>
  <conditionalFormatting sqref="P356">
    <cfRule type="cellIs" dxfId="1120" priority="1135" operator="lessThan">
      <formula>0</formula>
    </cfRule>
  </conditionalFormatting>
  <conditionalFormatting sqref="P357:P359">
    <cfRule type="cellIs" dxfId="1119" priority="1134" operator="lessThan">
      <formula>0</formula>
    </cfRule>
  </conditionalFormatting>
  <conditionalFormatting sqref="I358 K357:N358 C359:N359 C360:M360">
    <cfRule type="cellIs" dxfId="1118" priority="1133" operator="lessThan">
      <formula>0</formula>
    </cfRule>
  </conditionalFormatting>
  <conditionalFormatting sqref="I357">
    <cfRule type="cellIs" dxfId="1117" priority="1131" operator="lessThan">
      <formula>0</formula>
    </cfRule>
  </conditionalFormatting>
  <conditionalFormatting sqref="C357:J357">
    <cfRule type="cellIs" dxfId="1116" priority="1132" operator="lessThan">
      <formula>0</formula>
    </cfRule>
  </conditionalFormatting>
  <conditionalFormatting sqref="B356">
    <cfRule type="cellIs" dxfId="1115" priority="1130" operator="lessThan">
      <formula>0</formula>
    </cfRule>
  </conditionalFormatting>
  <conditionalFormatting sqref="Q361">
    <cfRule type="cellIs" dxfId="1114" priority="1129" operator="lessThan">
      <formula>0</formula>
    </cfRule>
  </conditionalFormatting>
  <conditionalFormatting sqref="C358:J358">
    <cfRule type="cellIs" dxfId="1113" priority="1128" operator="lessThan">
      <formula>0</formula>
    </cfRule>
  </conditionalFormatting>
  <conditionalFormatting sqref="Q360">
    <cfRule type="cellIs" dxfId="1112" priority="1127" operator="lessThan">
      <formula>0</formula>
    </cfRule>
  </conditionalFormatting>
  <conditionalFormatting sqref="Q360">
    <cfRule type="cellIs" dxfId="1111" priority="1126" operator="lessThan">
      <formula>0</formula>
    </cfRule>
  </conditionalFormatting>
  <conditionalFormatting sqref="P362:Q362 Q363:Q365">
    <cfRule type="cellIs" dxfId="1110" priority="1125" operator="lessThan">
      <formula>0</formula>
    </cfRule>
  </conditionalFormatting>
  <conditionalFormatting sqref="P362">
    <cfRule type="cellIs" dxfId="1109" priority="1124" operator="lessThan">
      <formula>0</formula>
    </cfRule>
  </conditionalFormatting>
  <conditionalFormatting sqref="P363:P365">
    <cfRule type="cellIs" dxfId="1108" priority="1123" operator="lessThan">
      <formula>0</formula>
    </cfRule>
  </conditionalFormatting>
  <conditionalFormatting sqref="B362">
    <cfRule type="cellIs" dxfId="1107" priority="1122" operator="lessThan">
      <formula>0</formula>
    </cfRule>
  </conditionalFormatting>
  <conditionalFormatting sqref="Q367">
    <cfRule type="cellIs" dxfId="1106" priority="1121" operator="lessThan">
      <formula>0</formula>
    </cfRule>
  </conditionalFormatting>
  <conditionalFormatting sqref="Q366">
    <cfRule type="cellIs" dxfId="1105" priority="1120" operator="lessThan">
      <formula>0</formula>
    </cfRule>
  </conditionalFormatting>
  <conditionalFormatting sqref="Q366">
    <cfRule type="cellIs" dxfId="1104" priority="1119" operator="lessThan">
      <formula>0</formula>
    </cfRule>
  </conditionalFormatting>
  <conditionalFormatting sqref="P368:Q368 Q369:Q371">
    <cfRule type="cellIs" dxfId="1103" priority="1118" operator="lessThan">
      <formula>0</formula>
    </cfRule>
  </conditionalFormatting>
  <conditionalFormatting sqref="P368">
    <cfRule type="cellIs" dxfId="1102" priority="1117" operator="lessThan">
      <formula>0</formula>
    </cfRule>
  </conditionalFormatting>
  <conditionalFormatting sqref="H373">
    <cfRule type="cellIs" dxfId="1101" priority="1076" operator="lessThan">
      <formula>0</formula>
    </cfRule>
  </conditionalFormatting>
  <conditionalFormatting sqref="B368">
    <cfRule type="cellIs" dxfId="1100" priority="1115" operator="lessThan">
      <formula>0</formula>
    </cfRule>
  </conditionalFormatting>
  <conditionalFormatting sqref="H354">
    <cfRule type="cellIs" dxfId="1099" priority="1072" operator="lessThan">
      <formula>0</formula>
    </cfRule>
  </conditionalFormatting>
  <conditionalFormatting sqref="Q372">
    <cfRule type="cellIs" dxfId="1098" priority="1113" operator="lessThan">
      <formula>0</formula>
    </cfRule>
  </conditionalFormatting>
  <conditionalFormatting sqref="H336">
    <cfRule type="cellIs" dxfId="1097" priority="1070" operator="lessThan">
      <formula>0</formula>
    </cfRule>
  </conditionalFormatting>
  <conditionalFormatting sqref="H337">
    <cfRule type="cellIs" dxfId="1096" priority="1069" operator="lessThan">
      <formula>0</formula>
    </cfRule>
  </conditionalFormatting>
  <conditionalFormatting sqref="P374">
    <cfRule type="cellIs" dxfId="1095" priority="1109" operator="lessThan">
      <formula>0</formula>
    </cfRule>
  </conditionalFormatting>
  <conditionalFormatting sqref="Q414">
    <cfRule type="cellIs" dxfId="1094" priority="1062" operator="lessThan">
      <formula>0</formula>
    </cfRule>
  </conditionalFormatting>
  <conditionalFormatting sqref="H348">
    <cfRule type="cellIs" dxfId="1093" priority="1068" operator="lessThan">
      <formula>0</formula>
    </cfRule>
  </conditionalFormatting>
  <conditionalFormatting sqref="Q378">
    <cfRule type="cellIs" dxfId="1092" priority="1107" operator="lessThan">
      <formula>0</formula>
    </cfRule>
  </conditionalFormatting>
  <conditionalFormatting sqref="P416:Q416 Q417:Q419">
    <cfRule type="cellIs" dxfId="1091" priority="1060" operator="lessThan">
      <formula>0</formula>
    </cfRule>
  </conditionalFormatting>
  <conditionalFormatting sqref="C367:M367">
    <cfRule type="cellIs" dxfId="1090" priority="1105" operator="lessThan">
      <formula>0</formula>
    </cfRule>
  </conditionalFormatting>
  <conditionalFormatting sqref="C361:M361">
    <cfRule type="cellIs" dxfId="1089" priority="1104" operator="lessThan">
      <formula>0</formula>
    </cfRule>
  </conditionalFormatting>
  <conditionalFormatting sqref="C355:M355">
    <cfRule type="cellIs" dxfId="1088" priority="1103" operator="lessThan">
      <formula>0</formula>
    </cfRule>
  </conditionalFormatting>
  <conditionalFormatting sqref="C349:M349">
    <cfRule type="cellIs" dxfId="1087" priority="1102" operator="lessThan">
      <formula>0</formula>
    </cfRule>
  </conditionalFormatting>
  <conditionalFormatting sqref="J343:M343">
    <cfRule type="cellIs" dxfId="1086" priority="1101" operator="lessThan">
      <formula>0</formula>
    </cfRule>
  </conditionalFormatting>
  <conditionalFormatting sqref="C337:M337">
    <cfRule type="cellIs" dxfId="1085" priority="1100" operator="lessThan">
      <formula>0</formula>
    </cfRule>
  </conditionalFormatting>
  <conditionalFormatting sqref="J331:N331">
    <cfRule type="cellIs" dxfId="1084" priority="1099" operator="lessThan">
      <formula>0</formula>
    </cfRule>
  </conditionalFormatting>
  <conditionalFormatting sqref="B374">
    <cfRule type="cellIs" dxfId="1083" priority="1098" operator="lessThan">
      <formula>0</formula>
    </cfRule>
  </conditionalFormatting>
  <conditionalFormatting sqref="B379">
    <cfRule type="cellIs" dxfId="1082" priority="1097" operator="lessThan">
      <formula>0</formula>
    </cfRule>
  </conditionalFormatting>
  <conditionalFormatting sqref="Q384">
    <cfRule type="cellIs" dxfId="1081" priority="1091" operator="lessThan">
      <formula>0</formula>
    </cfRule>
  </conditionalFormatting>
  <conditionalFormatting sqref="Q385">
    <cfRule type="cellIs" dxfId="1080" priority="1093" operator="lessThan">
      <formula>0</formula>
    </cfRule>
  </conditionalFormatting>
  <conditionalFormatting sqref="P380:Q380 Q381:Q383">
    <cfRule type="cellIs" dxfId="1079" priority="1096" operator="lessThan">
      <formula>0</formula>
    </cfRule>
  </conditionalFormatting>
  <conditionalFormatting sqref="P380">
    <cfRule type="cellIs" dxfId="1078" priority="1095" operator="lessThan">
      <formula>0</formula>
    </cfRule>
  </conditionalFormatting>
  <conditionalFormatting sqref="Q384">
    <cfRule type="cellIs" dxfId="1077" priority="1092" operator="lessThan">
      <formula>0</formula>
    </cfRule>
  </conditionalFormatting>
  <conditionalFormatting sqref="B380">
    <cfRule type="cellIs" dxfId="1076" priority="1090" operator="lessThan">
      <formula>0</formula>
    </cfRule>
  </conditionalFormatting>
  <conditionalFormatting sqref="Q390">
    <cfRule type="cellIs" dxfId="1075" priority="1084" operator="lessThan">
      <formula>0</formula>
    </cfRule>
  </conditionalFormatting>
  <conditionalFormatting sqref="Q391">
    <cfRule type="cellIs" dxfId="1074" priority="1086" operator="lessThan">
      <formula>0</formula>
    </cfRule>
  </conditionalFormatting>
  <conditionalFormatting sqref="P386:Q386 Q387:Q389">
    <cfRule type="cellIs" dxfId="1073" priority="1089" operator="lessThan">
      <formula>0</formula>
    </cfRule>
  </conditionalFormatting>
  <conditionalFormatting sqref="P386">
    <cfRule type="cellIs" dxfId="1072" priority="1088" operator="lessThan">
      <formula>0</formula>
    </cfRule>
  </conditionalFormatting>
  <conditionalFormatting sqref="Q390">
    <cfRule type="cellIs" dxfId="1071" priority="1085" operator="lessThan">
      <formula>0</formula>
    </cfRule>
  </conditionalFormatting>
  <conditionalFormatting sqref="B386">
    <cfRule type="cellIs" dxfId="1070" priority="1083" operator="lessThan">
      <formula>0</formula>
    </cfRule>
  </conditionalFormatting>
  <conditionalFormatting sqref="Q408">
    <cfRule type="cellIs" dxfId="1069" priority="1077" operator="lessThan">
      <formula>0</formula>
    </cfRule>
  </conditionalFormatting>
  <conditionalFormatting sqref="P405:P407">
    <cfRule type="cellIs" dxfId="1068" priority="1080" operator="lessThan">
      <formula>0</formula>
    </cfRule>
  </conditionalFormatting>
  <conditionalFormatting sqref="Q409">
    <cfRule type="cellIs" dxfId="1067" priority="1079" operator="lessThan">
      <formula>0</formula>
    </cfRule>
  </conditionalFormatting>
  <conditionalFormatting sqref="P404:Q404 Q405:Q407">
    <cfRule type="cellIs" dxfId="1066" priority="1082" operator="lessThan">
      <formula>0</formula>
    </cfRule>
  </conditionalFormatting>
  <conditionalFormatting sqref="P404">
    <cfRule type="cellIs" dxfId="1065" priority="1081" operator="lessThan">
      <formula>0</formula>
    </cfRule>
  </conditionalFormatting>
  <conditionalFormatting sqref="Q408">
    <cfRule type="cellIs" dxfId="1064" priority="1078" operator="lessThan">
      <formula>0</formula>
    </cfRule>
  </conditionalFormatting>
  <conditionalFormatting sqref="H367">
    <cfRule type="cellIs" dxfId="1063" priority="1075" operator="lessThan">
      <formula>0</formula>
    </cfRule>
  </conditionalFormatting>
  <conditionalFormatting sqref="P411:P413">
    <cfRule type="cellIs" dxfId="1062" priority="1064" operator="lessThan">
      <formula>0</formula>
    </cfRule>
  </conditionalFormatting>
  <conditionalFormatting sqref="Q420">
    <cfRule type="cellIs" dxfId="1061" priority="1056" operator="lessThan">
      <formula>0</formula>
    </cfRule>
  </conditionalFormatting>
  <conditionalFormatting sqref="H360">
    <cfRule type="cellIs" dxfId="1060" priority="1074" operator="lessThan">
      <formula>0</formula>
    </cfRule>
  </conditionalFormatting>
  <conditionalFormatting sqref="H355">
    <cfRule type="cellIs" dxfId="1059" priority="1071" operator="lessThan">
      <formula>0</formula>
    </cfRule>
  </conditionalFormatting>
  <conditionalFormatting sqref="Q414">
    <cfRule type="cellIs" dxfId="1058" priority="1063" operator="lessThan">
      <formula>0</formula>
    </cfRule>
  </conditionalFormatting>
  <conditionalFormatting sqref="H349">
    <cfRule type="cellIs" dxfId="1057" priority="1067" operator="lessThan">
      <formula>0</formula>
    </cfRule>
  </conditionalFormatting>
  <conditionalFormatting sqref="P417:P419">
    <cfRule type="cellIs" dxfId="1056" priority="1058" operator="lessThan">
      <formula>0</formula>
    </cfRule>
  </conditionalFormatting>
  <conditionalFormatting sqref="P410:Q410 Q411:Q413">
    <cfRule type="cellIs" dxfId="1055" priority="1066" operator="lessThan">
      <formula>0</formula>
    </cfRule>
  </conditionalFormatting>
  <conditionalFormatting sqref="P410">
    <cfRule type="cellIs" dxfId="1054" priority="1065" operator="lessThan">
      <formula>0</formula>
    </cfRule>
  </conditionalFormatting>
  <conditionalFormatting sqref="B410">
    <cfRule type="cellIs" dxfId="1053" priority="1061" operator="lessThan">
      <formula>0</formula>
    </cfRule>
  </conditionalFormatting>
  <conditionalFormatting sqref="Q421:Q422">
    <cfRule type="cellIs" dxfId="1052" priority="1052" operator="lessThan">
      <formula>0</formula>
    </cfRule>
  </conditionalFormatting>
  <conditionalFormatting sqref="Q420">
    <cfRule type="cellIs" dxfId="1051" priority="1055" operator="lessThan">
      <formula>0</formula>
    </cfRule>
  </conditionalFormatting>
  <conditionalFormatting sqref="B422">
    <cfRule type="cellIs" dxfId="1050" priority="1051" operator="lessThan">
      <formula>0</formula>
    </cfRule>
  </conditionalFormatting>
  <conditionalFormatting sqref="B416">
    <cfRule type="cellIs" dxfId="1049" priority="1054" operator="lessThan">
      <formula>0</formula>
    </cfRule>
  </conditionalFormatting>
  <conditionalFormatting sqref="P422">
    <cfRule type="cellIs" dxfId="1048" priority="1057" operator="lessThan">
      <formula>0</formula>
    </cfRule>
  </conditionalFormatting>
  <conditionalFormatting sqref="B423">
    <cfRule type="cellIs" dxfId="1047" priority="1050" operator="lessThan">
      <formula>0</formula>
    </cfRule>
  </conditionalFormatting>
  <conditionalFormatting sqref="Q415">
    <cfRule type="cellIs" dxfId="1046" priority="1053" operator="lessThan">
      <formula>0</formula>
    </cfRule>
  </conditionalFormatting>
  <conditionalFormatting sqref="Q424:Q426">
    <cfRule type="cellIs" dxfId="1045" priority="1049" operator="lessThan">
      <formula>0</formula>
    </cfRule>
  </conditionalFormatting>
  <conditionalFormatting sqref="P424:P426">
    <cfRule type="cellIs" dxfId="1044" priority="1048" operator="lessThan">
      <formula>0</formula>
    </cfRule>
  </conditionalFormatting>
  <conditionalFormatting sqref="Q561">
    <cfRule type="cellIs" dxfId="1043" priority="1023" operator="lessThan">
      <formula>0</formula>
    </cfRule>
  </conditionalFormatting>
  <conditionalFormatting sqref="B583">
    <cfRule type="cellIs" dxfId="1042" priority="987" operator="lessThan">
      <formula>0</formula>
    </cfRule>
  </conditionalFormatting>
  <conditionalFormatting sqref="P430:P432">
    <cfRule type="cellIs" dxfId="1041" priority="1044" operator="lessThan">
      <formula>0</formula>
    </cfRule>
  </conditionalFormatting>
  <conditionalFormatting sqref="Q433">
    <cfRule type="cellIs" dxfId="1040" priority="1043" operator="lessThan">
      <formula>0</formula>
    </cfRule>
  </conditionalFormatting>
  <conditionalFormatting sqref="Q555">
    <cfRule type="cellIs" dxfId="1039" priority="1032" operator="lessThan">
      <formula>0</formula>
    </cfRule>
  </conditionalFormatting>
  <conditionalFormatting sqref="Q427">
    <cfRule type="cellIs" dxfId="1038" priority="1047" operator="lessThan">
      <formula>0</formula>
    </cfRule>
  </conditionalFormatting>
  <conditionalFormatting sqref="Q427">
    <cfRule type="cellIs" dxfId="1037" priority="1046" operator="lessThan">
      <formula>0</formula>
    </cfRule>
  </conditionalFormatting>
  <conditionalFormatting sqref="Q433">
    <cfRule type="cellIs" dxfId="1036" priority="1042" operator="lessThan">
      <formula>0</formula>
    </cfRule>
  </conditionalFormatting>
  <conditionalFormatting sqref="J551:N553 J554:M554">
    <cfRule type="cellIs" dxfId="1035" priority="1036" operator="lessThan">
      <formula>0</formula>
    </cfRule>
  </conditionalFormatting>
  <conditionalFormatting sqref="B429">
    <cfRule type="cellIs" dxfId="1034" priority="1040" operator="lessThan">
      <formula>0</formula>
    </cfRule>
  </conditionalFormatting>
  <conditionalFormatting sqref="P557:P560">
    <cfRule type="cellIs" dxfId="1033" priority="1029" operator="lessThan">
      <formula>0</formula>
    </cfRule>
  </conditionalFormatting>
  <conditionalFormatting sqref="Q430:Q432">
    <cfRule type="cellIs" dxfId="1032" priority="1045" operator="lessThan">
      <formula>0</formula>
    </cfRule>
  </conditionalFormatting>
  <conditionalFormatting sqref="Q551:Q553">
    <cfRule type="cellIs" dxfId="1031" priority="1039" operator="lessThan">
      <formula>0</formula>
    </cfRule>
  </conditionalFormatting>
  <conditionalFormatting sqref="Q554">
    <cfRule type="cellIs" dxfId="1030" priority="1034" operator="lessThan">
      <formula>0</formula>
    </cfRule>
  </conditionalFormatting>
  <conditionalFormatting sqref="Q428">
    <cfRule type="cellIs" dxfId="1029" priority="1041" operator="lessThan">
      <formula>0</formula>
    </cfRule>
  </conditionalFormatting>
  <conditionalFormatting sqref="B550">
    <cfRule type="cellIs" dxfId="1028" priority="1031" operator="lessThan">
      <formula>0</formula>
    </cfRule>
  </conditionalFormatting>
  <conditionalFormatting sqref="P551:P553">
    <cfRule type="cellIs" dxfId="1027" priority="1038" operator="lessThan">
      <formula>0</formula>
    </cfRule>
  </conditionalFormatting>
  <conditionalFormatting sqref="J552">
    <cfRule type="cellIs" dxfId="1026" priority="1035" operator="lessThan">
      <formula>0</formula>
    </cfRule>
  </conditionalFormatting>
  <conditionalFormatting sqref="Q560">
    <cfRule type="cellIs" dxfId="1025" priority="1024" operator="lessThan">
      <formula>0</formula>
    </cfRule>
  </conditionalFormatting>
  <conditionalFormatting sqref="J553:N553 K551:N552 J554:M554">
    <cfRule type="cellIs" dxfId="1024" priority="1037" operator="lessThan">
      <formula>0</formula>
    </cfRule>
  </conditionalFormatting>
  <conditionalFormatting sqref="Q554">
    <cfRule type="cellIs" dxfId="1023" priority="1033" operator="lessThan">
      <formula>0</formula>
    </cfRule>
  </conditionalFormatting>
  <conditionalFormatting sqref="J557:N557 J559:N560 J558:M558">
    <cfRule type="cellIs" dxfId="1022" priority="1027" operator="lessThan">
      <formula>0</formula>
    </cfRule>
  </conditionalFormatting>
  <conditionalFormatting sqref="P574:P577">
    <cfRule type="cellIs" dxfId="1021" priority="1021" operator="lessThan">
      <formula>0</formula>
    </cfRule>
  </conditionalFormatting>
  <conditionalFormatting sqref="Q560">
    <cfRule type="cellIs" dxfId="1020" priority="1025" operator="lessThan">
      <formula>0</formula>
    </cfRule>
  </conditionalFormatting>
  <conditionalFormatting sqref="J558">
    <cfRule type="cellIs" dxfId="1019" priority="1026" operator="lessThan">
      <formula>0</formula>
    </cfRule>
  </conditionalFormatting>
  <conditionalFormatting sqref="J559:N560 K557:N557 K558:M558">
    <cfRule type="cellIs" dxfId="1018" priority="1028" operator="lessThan">
      <formula>0</formula>
    </cfRule>
  </conditionalFormatting>
  <conditionalFormatting sqref="Q557:Q559">
    <cfRule type="cellIs" dxfId="1017" priority="1030" operator="lessThan">
      <formula>0</formula>
    </cfRule>
  </conditionalFormatting>
  <conditionalFormatting sqref="Q587">
    <cfRule type="cellIs" dxfId="1016" priority="991" operator="lessThan">
      <formula>0</formula>
    </cfRule>
  </conditionalFormatting>
  <conditionalFormatting sqref="I584">
    <cfRule type="cellIs" dxfId="1015" priority="994" operator="lessThan">
      <formula>0</formula>
    </cfRule>
  </conditionalFormatting>
  <conditionalFormatting sqref="C574:N577">
    <cfRule type="cellIs" dxfId="1014" priority="1019" operator="lessThan">
      <formula>0</formula>
    </cfRule>
  </conditionalFormatting>
  <conditionalFormatting sqref="Q577">
    <cfRule type="cellIs" dxfId="1013" priority="1015" operator="lessThan">
      <formula>0</formula>
    </cfRule>
  </conditionalFormatting>
  <conditionalFormatting sqref="I574">
    <cfRule type="cellIs" dxfId="1012" priority="1018" operator="lessThan">
      <formula>0</formula>
    </cfRule>
  </conditionalFormatting>
  <conditionalFormatting sqref="H579:H582">
    <cfRule type="cellIs" dxfId="1011" priority="1001" operator="lessThan">
      <formula>0</formula>
    </cfRule>
  </conditionalFormatting>
  <conditionalFormatting sqref="Q577">
    <cfRule type="cellIs" dxfId="1010" priority="1016" operator="lessThan">
      <formula>0</formula>
    </cfRule>
  </conditionalFormatting>
  <conditionalFormatting sqref="H574">
    <cfRule type="cellIs" dxfId="1009" priority="1012" operator="lessThan">
      <formula>0</formula>
    </cfRule>
  </conditionalFormatting>
  <conditionalFormatting sqref="H574:H577">
    <cfRule type="cellIs" dxfId="1008" priority="1013" operator="lessThan">
      <formula>0</formula>
    </cfRule>
  </conditionalFormatting>
  <conditionalFormatting sqref="C575:J575">
    <cfRule type="cellIs" dxfId="1007" priority="1017" operator="lessThan">
      <formula>0</formula>
    </cfRule>
  </conditionalFormatting>
  <conditionalFormatting sqref="H575:H577">
    <cfRule type="cellIs" dxfId="1006" priority="1014" operator="lessThan">
      <formula>0</formula>
    </cfRule>
  </conditionalFormatting>
  <conditionalFormatting sqref="I575 K574:N575 C576:N577">
    <cfRule type="cellIs" dxfId="1005" priority="1020" operator="lessThan">
      <formula>0</formula>
    </cfRule>
  </conditionalFormatting>
  <conditionalFormatting sqref="Q574:Q576">
    <cfRule type="cellIs" dxfId="1004" priority="1022" operator="lessThan">
      <formula>0</formula>
    </cfRule>
  </conditionalFormatting>
  <conditionalFormatting sqref="B573">
    <cfRule type="cellIs" dxfId="1003" priority="1011" operator="lessThan">
      <formula>0</formula>
    </cfRule>
  </conditionalFormatting>
  <conditionalFormatting sqref="Q582">
    <cfRule type="cellIs" dxfId="1002" priority="1003" operator="lessThan">
      <formula>0</formula>
    </cfRule>
  </conditionalFormatting>
  <conditionalFormatting sqref="I579">
    <cfRule type="cellIs" dxfId="1001" priority="1006" operator="lessThan">
      <formula>0</formula>
    </cfRule>
  </conditionalFormatting>
  <conditionalFormatting sqref="C579:N582">
    <cfRule type="cellIs" dxfId="1000" priority="1007" operator="lessThan">
      <formula>0</formula>
    </cfRule>
  </conditionalFormatting>
  <conditionalFormatting sqref="Q582">
    <cfRule type="cellIs" dxfId="999" priority="1004" operator="lessThan">
      <formula>0</formula>
    </cfRule>
  </conditionalFormatting>
  <conditionalFormatting sqref="H579">
    <cfRule type="cellIs" dxfId="998" priority="1000" operator="lessThan">
      <formula>0</formula>
    </cfRule>
  </conditionalFormatting>
  <conditionalFormatting sqref="P579:P582">
    <cfRule type="cellIs" dxfId="997" priority="1009" operator="lessThan">
      <formula>0</formula>
    </cfRule>
  </conditionalFormatting>
  <conditionalFormatting sqref="C580:J580">
    <cfRule type="cellIs" dxfId="996" priority="1005" operator="lessThan">
      <formula>0</formula>
    </cfRule>
  </conditionalFormatting>
  <conditionalFormatting sqref="H580:H582">
    <cfRule type="cellIs" dxfId="995" priority="1002" operator="lessThan">
      <formula>0</formula>
    </cfRule>
  </conditionalFormatting>
  <conditionalFormatting sqref="I580 K579:N580 C581:N582">
    <cfRule type="cellIs" dxfId="994" priority="1008" operator="lessThan">
      <formula>0</formula>
    </cfRule>
  </conditionalFormatting>
  <conditionalFormatting sqref="Q579:Q581">
    <cfRule type="cellIs" dxfId="993" priority="1010" operator="lessThan">
      <formula>0</formula>
    </cfRule>
  </conditionalFormatting>
  <conditionalFormatting sqref="B578">
    <cfRule type="cellIs" dxfId="992" priority="999" operator="lessThan">
      <formula>0</formula>
    </cfRule>
  </conditionalFormatting>
  <conditionalFormatting sqref="C584:N587">
    <cfRule type="cellIs" dxfId="991" priority="995" operator="lessThan">
      <formula>0</formula>
    </cfRule>
  </conditionalFormatting>
  <conditionalFormatting sqref="Q587">
    <cfRule type="cellIs" dxfId="990" priority="992" operator="lessThan">
      <formula>0</formula>
    </cfRule>
  </conditionalFormatting>
  <conditionalFormatting sqref="H584">
    <cfRule type="cellIs" dxfId="989" priority="988" operator="lessThan">
      <formula>0</formula>
    </cfRule>
  </conditionalFormatting>
  <conditionalFormatting sqref="H584:H587">
    <cfRule type="cellIs" dxfId="988" priority="989" operator="lessThan">
      <formula>0</formula>
    </cfRule>
  </conditionalFormatting>
  <conditionalFormatting sqref="P584:P587">
    <cfRule type="cellIs" dxfId="987" priority="997" operator="lessThan">
      <formula>0</formula>
    </cfRule>
  </conditionalFormatting>
  <conditionalFormatting sqref="C585:J585">
    <cfRule type="cellIs" dxfId="986" priority="993" operator="lessThan">
      <formula>0</formula>
    </cfRule>
  </conditionalFormatting>
  <conditionalFormatting sqref="H585:H587">
    <cfRule type="cellIs" dxfId="985" priority="990" operator="lessThan">
      <formula>0</formula>
    </cfRule>
  </conditionalFormatting>
  <conditionalFormatting sqref="I585 K584:N585 C586:N587">
    <cfRule type="cellIs" dxfId="984" priority="996" operator="lessThan">
      <formula>0</formula>
    </cfRule>
  </conditionalFormatting>
  <conditionalFormatting sqref="Q584:Q586">
    <cfRule type="cellIs" dxfId="983" priority="998" operator="lessThan">
      <formula>0</formula>
    </cfRule>
  </conditionalFormatting>
  <conditionalFormatting sqref="C327:I327">
    <cfRule type="cellIs" dxfId="982" priority="984" operator="lessThan">
      <formula>0</formula>
    </cfRule>
  </conditionalFormatting>
  <conditionalFormatting sqref="C329:I330">
    <cfRule type="cellIs" dxfId="981" priority="985" operator="lessThan">
      <formula>0</formula>
    </cfRule>
  </conditionalFormatting>
  <conditionalFormatting sqref="P464:Q464">
    <cfRule type="cellIs" dxfId="980" priority="968" operator="lessThan">
      <formula>0</formula>
    </cfRule>
  </conditionalFormatting>
  <conditionalFormatting sqref="P457:P460">
    <cfRule type="cellIs" dxfId="979" priority="969" operator="lessThan">
      <formula>0</formula>
    </cfRule>
  </conditionalFormatting>
  <conditionalFormatting sqref="Q569:Q571">
    <cfRule type="cellIs" dxfId="978" priority="931" operator="lessThan">
      <formula>0</formula>
    </cfRule>
  </conditionalFormatting>
  <conditionalFormatting sqref="B456">
    <cfRule type="cellIs" dxfId="977" priority="986" operator="lessThan">
      <formula>0</formula>
    </cfRule>
  </conditionalFormatting>
  <conditionalFormatting sqref="C328:I328">
    <cfRule type="cellIs" dxfId="976" priority="983" operator="lessThan">
      <formula>0</formula>
    </cfRule>
  </conditionalFormatting>
  <conditionalFormatting sqref="C331:I331">
    <cfRule type="cellIs" dxfId="975" priority="982" operator="lessThan">
      <formula>0</formula>
    </cfRule>
  </conditionalFormatting>
  <conditionalFormatting sqref="C341:I342">
    <cfRule type="cellIs" dxfId="974" priority="981" operator="lessThan">
      <formula>0</formula>
    </cfRule>
  </conditionalFormatting>
  <conditionalFormatting sqref="C339:I339">
    <cfRule type="cellIs" dxfId="973" priority="980" operator="lessThan">
      <formula>0</formula>
    </cfRule>
  </conditionalFormatting>
  <conditionalFormatting sqref="C340:I340">
    <cfRule type="cellIs" dxfId="972" priority="979" operator="lessThan">
      <formula>0</formula>
    </cfRule>
  </conditionalFormatting>
  <conditionalFormatting sqref="C343:I343">
    <cfRule type="cellIs" dxfId="971" priority="978" operator="lessThan">
      <formula>0</formula>
    </cfRule>
  </conditionalFormatting>
  <conditionalFormatting sqref="C551:I554">
    <cfRule type="cellIs" dxfId="970" priority="976" operator="lessThan">
      <formula>0</formula>
    </cfRule>
  </conditionalFormatting>
  <conditionalFormatting sqref="C552:I552">
    <cfRule type="cellIs" dxfId="969" priority="975" operator="lessThan">
      <formula>0</formula>
    </cfRule>
  </conditionalFormatting>
  <conditionalFormatting sqref="C553:I554">
    <cfRule type="cellIs" dxfId="968" priority="977" operator="lessThan">
      <formula>0</formula>
    </cfRule>
  </conditionalFormatting>
  <conditionalFormatting sqref="Q509">
    <cfRule type="cellIs" dxfId="967" priority="957" operator="lessThan">
      <formula>0</formula>
    </cfRule>
  </conditionalFormatting>
  <conditionalFormatting sqref="Q509">
    <cfRule type="cellIs" dxfId="966" priority="958" operator="lessThan">
      <formula>0</formula>
    </cfRule>
  </conditionalFormatting>
  <conditionalFormatting sqref="C557:I560">
    <cfRule type="cellIs" dxfId="965" priority="973" operator="lessThan">
      <formula>0</formula>
    </cfRule>
  </conditionalFormatting>
  <conditionalFormatting sqref="C558:I558">
    <cfRule type="cellIs" dxfId="964" priority="972" operator="lessThan">
      <formula>0</formula>
    </cfRule>
  </conditionalFormatting>
  <conditionalFormatting sqref="C559:I560">
    <cfRule type="cellIs" dxfId="963" priority="974" operator="lessThan">
      <formula>0</formula>
    </cfRule>
  </conditionalFormatting>
  <conditionalFormatting sqref="C437:C440">
    <cfRule type="cellIs" dxfId="962" priority="971" operator="lessThan">
      <formula>0</formula>
    </cfRule>
  </conditionalFormatting>
  <conditionalFormatting sqref="P444:P447">
    <cfRule type="cellIs" dxfId="961" priority="970" operator="lessThan">
      <formula>0</formula>
    </cfRule>
  </conditionalFormatting>
  <conditionalFormatting sqref="Q465:Q468">
    <cfRule type="cellIs" dxfId="960" priority="967" operator="lessThan">
      <formula>0</formula>
    </cfRule>
  </conditionalFormatting>
  <conditionalFormatting sqref="Q469:Q470">
    <cfRule type="cellIs" dxfId="959" priority="966" operator="lessThan">
      <formula>0</formula>
    </cfRule>
  </conditionalFormatting>
  <conditionalFormatting sqref="Q470">
    <cfRule type="cellIs" dxfId="958" priority="965" operator="lessThan">
      <formula>0</formula>
    </cfRule>
  </conditionalFormatting>
  <conditionalFormatting sqref="Q469">
    <cfRule type="cellIs" dxfId="957" priority="964" operator="lessThan">
      <formula>0</formula>
    </cfRule>
  </conditionalFormatting>
  <conditionalFormatting sqref="P465:P468">
    <cfRule type="cellIs" dxfId="956" priority="963" operator="lessThan">
      <formula>0</formula>
    </cfRule>
  </conditionalFormatting>
  <conditionalFormatting sqref="B464">
    <cfRule type="cellIs" dxfId="955" priority="962" operator="lessThan">
      <formula>0</formula>
    </cfRule>
  </conditionalFormatting>
  <conditionalFormatting sqref="C569:N572">
    <cfRule type="cellIs" dxfId="954" priority="928" operator="lessThan">
      <formula>0</formula>
    </cfRule>
  </conditionalFormatting>
  <conditionalFormatting sqref="Q572">
    <cfRule type="cellIs" dxfId="953" priority="925" operator="lessThan">
      <formula>0</formula>
    </cfRule>
  </conditionalFormatting>
  <conditionalFormatting sqref="P505:P508">
    <cfRule type="cellIs" dxfId="952" priority="956" operator="lessThan">
      <formula>0</formula>
    </cfRule>
  </conditionalFormatting>
  <conditionalFormatting sqref="H569:H572">
    <cfRule type="cellIs" dxfId="951" priority="922" operator="lessThan">
      <formula>0</formula>
    </cfRule>
  </conditionalFormatting>
  <conditionalFormatting sqref="Q462">
    <cfRule type="cellIs" dxfId="950" priority="961" operator="lessThan">
      <formula>0</formula>
    </cfRule>
  </conditionalFormatting>
  <conditionalFormatting sqref="Q505:Q508 Q510 Q512:Q518">
    <cfRule type="cellIs" dxfId="949" priority="960" operator="lessThan">
      <formula>0</formula>
    </cfRule>
  </conditionalFormatting>
  <conditionalFormatting sqref="P504">
    <cfRule type="cellIs" dxfId="948" priority="959" operator="lessThan">
      <formula>0</formula>
    </cfRule>
  </conditionalFormatting>
  <conditionalFormatting sqref="P512:P516">
    <cfRule type="cellIs" dxfId="947" priority="955" operator="lessThan">
      <formula>0</formula>
    </cfRule>
  </conditionalFormatting>
  <conditionalFormatting sqref="Q528:Q531 Q533">
    <cfRule type="cellIs" dxfId="946" priority="953" operator="lessThan">
      <formula>0</formula>
    </cfRule>
  </conditionalFormatting>
  <conditionalFormatting sqref="B504">
    <cfRule type="cellIs" dxfId="945" priority="954" operator="lessThan">
      <formula>0</formula>
    </cfRule>
  </conditionalFormatting>
  <conditionalFormatting sqref="P527">
    <cfRule type="cellIs" dxfId="944" priority="952" operator="lessThan">
      <formula>0</formula>
    </cfRule>
  </conditionalFormatting>
  <conditionalFormatting sqref="Q532">
    <cfRule type="cellIs" dxfId="943" priority="951" operator="lessThan">
      <formula>0</formula>
    </cfRule>
  </conditionalFormatting>
  <conditionalFormatting sqref="Q532">
    <cfRule type="cellIs" dxfId="942" priority="950" operator="lessThan">
      <formula>0</formula>
    </cfRule>
  </conditionalFormatting>
  <conditionalFormatting sqref="P528:P531">
    <cfRule type="cellIs" dxfId="941" priority="949" operator="lessThan">
      <formula>0</formula>
    </cfRule>
  </conditionalFormatting>
  <conditionalFormatting sqref="Q540 Q535:Q538">
    <cfRule type="cellIs" dxfId="940" priority="947" operator="lessThan">
      <formula>0</formula>
    </cfRule>
  </conditionalFormatting>
  <conditionalFormatting sqref="Q539">
    <cfRule type="cellIs" dxfId="939" priority="945" operator="lessThan">
      <formula>0</formula>
    </cfRule>
  </conditionalFormatting>
  <conditionalFormatting sqref="B527">
    <cfRule type="cellIs" dxfId="938" priority="948" operator="lessThan">
      <formula>0</formula>
    </cfRule>
  </conditionalFormatting>
  <conditionalFormatting sqref="P534">
    <cfRule type="cellIs" dxfId="937" priority="946" operator="lessThan">
      <formula>0</formula>
    </cfRule>
  </conditionalFormatting>
  <conditionalFormatting sqref="P535:P538">
    <cfRule type="cellIs" dxfId="936" priority="943" operator="lessThan">
      <formula>0</formula>
    </cfRule>
  </conditionalFormatting>
  <conditionalFormatting sqref="Q539">
    <cfRule type="cellIs" dxfId="935" priority="944" operator="lessThan">
      <formula>0</formula>
    </cfRule>
  </conditionalFormatting>
  <conditionalFormatting sqref="P563:P565 P567">
    <cfRule type="cellIs" dxfId="934" priority="941" operator="lessThan">
      <formula>0</formula>
    </cfRule>
  </conditionalFormatting>
  <conditionalFormatting sqref="Q563:Q565">
    <cfRule type="cellIs" dxfId="933" priority="942" operator="lessThan">
      <formula>0</formula>
    </cfRule>
  </conditionalFormatting>
  <conditionalFormatting sqref="C565:I565">
    <cfRule type="cellIs" dxfId="932" priority="934" operator="lessThan">
      <formula>0</formula>
    </cfRule>
  </conditionalFormatting>
  <conditionalFormatting sqref="C563:I565">
    <cfRule type="cellIs" dxfId="931" priority="933" operator="lessThan">
      <formula>0</formula>
    </cfRule>
  </conditionalFormatting>
  <conditionalFormatting sqref="B562">
    <cfRule type="cellIs" dxfId="930" priority="935" operator="lessThan">
      <formula>0</formula>
    </cfRule>
  </conditionalFormatting>
  <conditionalFormatting sqref="J563:N565">
    <cfRule type="cellIs" dxfId="929" priority="939" operator="lessThan">
      <formula>0</formula>
    </cfRule>
  </conditionalFormatting>
  <conditionalFormatting sqref="P569:P572">
    <cfRule type="cellIs" dxfId="928" priority="930" operator="lessThan">
      <formula>0</formula>
    </cfRule>
  </conditionalFormatting>
  <conditionalFormatting sqref="Q566:Q567">
    <cfRule type="cellIs" dxfId="927" priority="936" operator="lessThan">
      <formula>0</formula>
    </cfRule>
  </conditionalFormatting>
  <conditionalFormatting sqref="Q566:Q567">
    <cfRule type="cellIs" dxfId="926" priority="937" operator="lessThan">
      <formula>0</formula>
    </cfRule>
  </conditionalFormatting>
  <conditionalFormatting sqref="J564">
    <cfRule type="cellIs" dxfId="925" priority="938" operator="lessThan">
      <formula>0</formula>
    </cfRule>
  </conditionalFormatting>
  <conditionalFormatting sqref="J565:N565 K563:N564">
    <cfRule type="cellIs" dxfId="924" priority="940" operator="lessThan">
      <formula>0</formula>
    </cfRule>
  </conditionalFormatting>
  <conditionalFormatting sqref="I570 K569:N570 C571:N572">
    <cfRule type="cellIs" dxfId="923" priority="929" operator="lessThan">
      <formula>0</formula>
    </cfRule>
  </conditionalFormatting>
  <conditionalFormatting sqref="C564:I564">
    <cfRule type="cellIs" dxfId="922" priority="932" operator="lessThan">
      <formula>0</formula>
    </cfRule>
  </conditionalFormatting>
  <conditionalFormatting sqref="H569">
    <cfRule type="cellIs" dxfId="921" priority="921" operator="lessThan">
      <formula>0</formula>
    </cfRule>
  </conditionalFormatting>
  <conditionalFormatting sqref="H570:H572">
    <cfRule type="cellIs" dxfId="920" priority="923" operator="lessThan">
      <formula>0</formula>
    </cfRule>
  </conditionalFormatting>
  <conditionalFormatting sqref="Q572">
    <cfRule type="cellIs" dxfId="919" priority="924" operator="lessThan">
      <formula>0</formula>
    </cfRule>
  </conditionalFormatting>
  <conditionalFormatting sqref="I569">
    <cfRule type="cellIs" dxfId="918" priority="927" operator="lessThan">
      <formula>0</formula>
    </cfRule>
  </conditionalFormatting>
  <conditionalFormatting sqref="C570:J570">
    <cfRule type="cellIs" dxfId="917" priority="926" operator="lessThan">
      <formula>0</formula>
    </cfRule>
  </conditionalFormatting>
  <conditionalFormatting sqref="B568">
    <cfRule type="cellIs" dxfId="916" priority="920" operator="lessThan">
      <formula>0</formula>
    </cfRule>
  </conditionalFormatting>
  <conditionalFormatting sqref="B556">
    <cfRule type="cellIs" dxfId="915" priority="919" operator="lessThan">
      <formula>0</formula>
    </cfRule>
  </conditionalFormatting>
  <conditionalFormatting sqref="B556">
    <cfRule type="cellIs" dxfId="914" priority="918" operator="lessThan">
      <formula>0</formula>
    </cfRule>
  </conditionalFormatting>
  <conditionalFormatting sqref="B612">
    <cfRule type="cellIs" dxfId="913" priority="906" operator="lessThan">
      <formula>0</formula>
    </cfRule>
  </conditionalFormatting>
  <conditionalFormatting sqref="B549">
    <cfRule type="cellIs" dxfId="912" priority="916" operator="lessThan">
      <formula>0</formula>
    </cfRule>
  </conditionalFormatting>
  <conditionalFormatting sqref="B549">
    <cfRule type="cellIs" dxfId="911" priority="917" operator="lessThan">
      <formula>0</formula>
    </cfRule>
  </conditionalFormatting>
  <conditionalFormatting sqref="B567">
    <cfRule type="cellIs" dxfId="910" priority="914" operator="lessThan">
      <formula>0</formula>
    </cfRule>
  </conditionalFormatting>
  <conditionalFormatting sqref="B567">
    <cfRule type="cellIs" dxfId="909" priority="915" operator="lessThan">
      <formula>0</formula>
    </cfRule>
  </conditionalFormatting>
  <conditionalFormatting sqref="B588 P588:Q589 P593:Q593 Q590:Q592 Q594:Q595 P596:Q597 C600:N600 C605:N607 N608 C618:N618 I619:N625 C620:H623 I609:N611 C613:N616 C625:H625 Q604 J602:N603 Q598:Q602 B643:N646 B612 P603:Q603 P605:Q626">
    <cfRule type="cellIs" dxfId="908" priority="913" operator="lessThan">
      <formula>0</formula>
    </cfRule>
  </conditionalFormatting>
  <conditionalFormatting sqref="B596">
    <cfRule type="cellIs" dxfId="907" priority="910" operator="lessThan">
      <formula>0</formula>
    </cfRule>
  </conditionalFormatting>
  <conditionalFormatting sqref="B589">
    <cfRule type="cellIs" dxfId="906" priority="912" operator="lessThan">
      <formula>0</formula>
    </cfRule>
  </conditionalFormatting>
  <conditionalFormatting sqref="B593">
    <cfRule type="cellIs" dxfId="905" priority="911" operator="lessThan">
      <formula>0</formula>
    </cfRule>
  </conditionalFormatting>
  <conditionalFormatting sqref="B617">
    <cfRule type="cellIs" dxfId="904" priority="909" operator="lessThan">
      <formula>0</formula>
    </cfRule>
  </conditionalFormatting>
  <conditionalFormatting sqref="B626">
    <cfRule type="cellIs" dxfId="903" priority="908" operator="lessThan">
      <formula>0</formula>
    </cfRule>
  </conditionalFormatting>
  <conditionalFormatting sqref="P612">
    <cfRule type="cellIs" dxfId="901" priority="904" operator="lessThan">
      <formula>0</formula>
    </cfRule>
  </conditionalFormatting>
  <conditionalFormatting sqref="P612">
    <cfRule type="cellIs" dxfId="900" priority="905" operator="lessThan">
      <formula>0</formula>
    </cfRule>
  </conditionalFormatting>
  <conditionalFormatting sqref="P398:Q398 Q399:Q401">
    <cfRule type="cellIs" dxfId="899" priority="891" operator="lessThan">
      <formula>0</formula>
    </cfRule>
  </conditionalFormatting>
  <conditionalFormatting sqref="B392">
    <cfRule type="cellIs" dxfId="898" priority="892" operator="lessThan">
      <formula>0</formula>
    </cfRule>
  </conditionalFormatting>
  <conditionalFormatting sqref="P399:P401">
    <cfRule type="cellIs" dxfId="897" priority="889" operator="lessThan">
      <formula>0</formula>
    </cfRule>
  </conditionalFormatting>
  <conditionalFormatting sqref="P398">
    <cfRule type="cellIs" dxfId="896" priority="890" operator="lessThan">
      <formula>0</formula>
    </cfRule>
  </conditionalFormatting>
  <conditionalFormatting sqref="Q402">
    <cfRule type="cellIs" dxfId="895" priority="887" operator="lessThan">
      <formula>0</formula>
    </cfRule>
  </conditionalFormatting>
  <conditionalFormatting sqref="Q403">
    <cfRule type="cellIs" dxfId="894" priority="888" operator="lessThan">
      <formula>0</formula>
    </cfRule>
  </conditionalFormatting>
  <conditionalFormatting sqref="B398">
    <cfRule type="cellIs" dxfId="893" priority="885" operator="lessThan">
      <formula>0</formula>
    </cfRule>
  </conditionalFormatting>
  <conditionalFormatting sqref="Q402">
    <cfRule type="cellIs" dxfId="892" priority="886" operator="lessThan">
      <formula>0</formula>
    </cfRule>
  </conditionalFormatting>
  <conditionalFormatting sqref="C602:I602">
    <cfRule type="cellIs" dxfId="891" priority="903" operator="lessThan">
      <formula>0</formula>
    </cfRule>
  </conditionalFormatting>
  <conditionalFormatting sqref="C603:I603">
    <cfRule type="cellIs" dxfId="890" priority="902" operator="lessThan">
      <formula>0</formula>
    </cfRule>
  </conditionalFormatting>
  <conditionalFormatting sqref="C608:M608">
    <cfRule type="cellIs" dxfId="889" priority="901" operator="lessThan">
      <formula>0</formula>
    </cfRule>
  </conditionalFormatting>
  <conditionalFormatting sqref="C597:N597">
    <cfRule type="cellIs" dxfId="888" priority="900" operator="lessThan">
      <formula>0</formula>
    </cfRule>
  </conditionalFormatting>
  <conditionalFormatting sqref="P600">
    <cfRule type="cellIs" dxfId="887" priority="899" operator="lessThan">
      <formula>0</formula>
    </cfRule>
  </conditionalFormatting>
  <conditionalFormatting sqref="P393:P395">
    <cfRule type="cellIs" dxfId="886" priority="896" operator="lessThan">
      <formula>0</formula>
    </cfRule>
  </conditionalFormatting>
  <conditionalFormatting sqref="Q396">
    <cfRule type="cellIs" dxfId="885" priority="893" operator="lessThan">
      <formula>0</formula>
    </cfRule>
  </conditionalFormatting>
  <conditionalFormatting sqref="Q397">
    <cfRule type="cellIs" dxfId="884" priority="895" operator="lessThan">
      <formula>0</formula>
    </cfRule>
  </conditionalFormatting>
  <conditionalFormatting sqref="P392:Q392 Q393:Q395">
    <cfRule type="cellIs" dxfId="883" priority="898" operator="lessThan">
      <formula>0</formula>
    </cfRule>
  </conditionalFormatting>
  <conditionalFormatting sqref="P392">
    <cfRule type="cellIs" dxfId="882" priority="897" operator="lessThan">
      <formula>0</formula>
    </cfRule>
  </conditionalFormatting>
  <conditionalFormatting sqref="Q396">
    <cfRule type="cellIs" dxfId="881" priority="894" operator="lessThan">
      <formula>0</formula>
    </cfRule>
  </conditionalFormatting>
  <conditionalFormatting sqref="N341">
    <cfRule type="cellIs" dxfId="880" priority="884" operator="lessThan">
      <formula>0</formula>
    </cfRule>
  </conditionalFormatting>
  <conditionalFormatting sqref="N347">
    <cfRule type="cellIs" dxfId="879" priority="883" operator="lessThan">
      <formula>0</formula>
    </cfRule>
  </conditionalFormatting>
  <conditionalFormatting sqref="N353">
    <cfRule type="cellIs" dxfId="878" priority="882" operator="lessThan">
      <formula>0</formula>
    </cfRule>
  </conditionalFormatting>
  <conditionalFormatting sqref="N335">
    <cfRule type="cellIs" dxfId="877" priority="881" operator="lessThan">
      <formula>0</formula>
    </cfRule>
  </conditionalFormatting>
  <conditionalFormatting sqref="B352">
    <cfRule type="cellIs" dxfId="876" priority="865" operator="lessThan">
      <formula>0</formula>
    </cfRule>
  </conditionalFormatting>
  <conditionalFormatting sqref="B546">
    <cfRule type="cellIs" dxfId="875" priority="875" operator="lessThan">
      <formula>0</formula>
    </cfRule>
  </conditionalFormatting>
  <conditionalFormatting sqref="B347:B348">
    <cfRule type="cellIs" dxfId="874" priority="870" operator="lessThan">
      <formula>0</formula>
    </cfRule>
  </conditionalFormatting>
  <conditionalFormatting sqref="B353:B354">
    <cfRule type="cellIs" dxfId="873" priority="867" operator="lessThan">
      <formula>0</formula>
    </cfRule>
  </conditionalFormatting>
  <conditionalFormatting sqref="C327:M330">
    <cfRule type="cellIs" dxfId="872" priority="880" operator="lessThan">
      <formula>0</formula>
    </cfRule>
  </conditionalFormatting>
  <conditionalFormatting sqref="B404">
    <cfRule type="cellIs" dxfId="871" priority="879" operator="lessThan">
      <formula>0</formula>
    </cfRule>
  </conditionalFormatting>
  <conditionalFormatting sqref="B404">
    <cfRule type="cellIs" dxfId="870" priority="878" operator="lessThan">
      <formula>0</formula>
    </cfRule>
  </conditionalFormatting>
  <conditionalFormatting sqref="B367 B373 B357:B361 B351:B355 B345:B349 B339:B343 B333:B337 B327:B331">
    <cfRule type="cellIs" dxfId="869" priority="877" operator="lessThan">
      <formula>0</formula>
    </cfRule>
  </conditionalFormatting>
  <conditionalFormatting sqref="B335:B336">
    <cfRule type="cellIs" dxfId="868" priority="873" operator="lessThan">
      <formula>0</formula>
    </cfRule>
  </conditionalFormatting>
  <conditionalFormatting sqref="B333">
    <cfRule type="cellIs" dxfId="867" priority="872" operator="lessThan">
      <formula>0</formula>
    </cfRule>
  </conditionalFormatting>
  <conditionalFormatting sqref="B543:B545">
    <cfRule type="cellIs" dxfId="866" priority="876" operator="lessThan">
      <formula>0</formula>
    </cfRule>
  </conditionalFormatting>
  <conditionalFormatting sqref="B542">
    <cfRule type="cellIs" dxfId="865" priority="874" operator="lessThan">
      <formula>0</formula>
    </cfRule>
  </conditionalFormatting>
  <conditionalFormatting sqref="B373">
    <cfRule type="cellIs" dxfId="864" priority="861" operator="lessThan">
      <formula>0</formula>
    </cfRule>
  </conditionalFormatting>
  <conditionalFormatting sqref="B334">
    <cfRule type="cellIs" dxfId="863" priority="871" operator="lessThan">
      <formula>0</formula>
    </cfRule>
  </conditionalFormatting>
  <conditionalFormatting sqref="B345">
    <cfRule type="cellIs" dxfId="862" priority="869" operator="lessThan">
      <formula>0</formula>
    </cfRule>
  </conditionalFormatting>
  <conditionalFormatting sqref="B346">
    <cfRule type="cellIs" dxfId="861" priority="868" operator="lessThan">
      <formula>0</formula>
    </cfRule>
  </conditionalFormatting>
  <conditionalFormatting sqref="B351">
    <cfRule type="cellIs" dxfId="860" priority="866" operator="lessThan">
      <formula>0</formula>
    </cfRule>
  </conditionalFormatting>
  <conditionalFormatting sqref="B359:B360">
    <cfRule type="cellIs" dxfId="859" priority="864" operator="lessThan">
      <formula>0</formula>
    </cfRule>
  </conditionalFormatting>
  <conditionalFormatting sqref="B357">
    <cfRule type="cellIs" dxfId="858" priority="863" operator="lessThan">
      <formula>0</formula>
    </cfRule>
  </conditionalFormatting>
  <conditionalFormatting sqref="B358">
    <cfRule type="cellIs" dxfId="857" priority="862" operator="lessThan">
      <formula>0</formula>
    </cfRule>
  </conditionalFormatting>
  <conditionalFormatting sqref="B367">
    <cfRule type="cellIs" dxfId="856" priority="860" operator="lessThan">
      <formula>0</formula>
    </cfRule>
  </conditionalFormatting>
  <conditionalFormatting sqref="B361">
    <cfRule type="cellIs" dxfId="855" priority="859" operator="lessThan">
      <formula>0</formula>
    </cfRule>
  </conditionalFormatting>
  <conditionalFormatting sqref="B355">
    <cfRule type="cellIs" dxfId="854" priority="858" operator="lessThan">
      <formula>0</formula>
    </cfRule>
  </conditionalFormatting>
  <conditionalFormatting sqref="B349">
    <cfRule type="cellIs" dxfId="853" priority="857" operator="lessThan">
      <formula>0</formula>
    </cfRule>
  </conditionalFormatting>
  <conditionalFormatting sqref="B337">
    <cfRule type="cellIs" dxfId="852" priority="856" operator="lessThan">
      <formula>0</formula>
    </cfRule>
  </conditionalFormatting>
  <conditionalFormatting sqref="B579:B582">
    <cfRule type="cellIs" dxfId="851" priority="851" operator="lessThan">
      <formula>0</formula>
    </cfRule>
  </conditionalFormatting>
  <conditionalFormatting sqref="B574:B577">
    <cfRule type="cellIs" dxfId="850" priority="854" operator="lessThan">
      <formula>0</formula>
    </cfRule>
  </conditionalFormatting>
  <conditionalFormatting sqref="B575">
    <cfRule type="cellIs" dxfId="849" priority="853" operator="lessThan">
      <formula>0</formula>
    </cfRule>
  </conditionalFormatting>
  <conditionalFormatting sqref="B576:B577">
    <cfRule type="cellIs" dxfId="848" priority="855" operator="lessThan">
      <formula>0</formula>
    </cfRule>
  </conditionalFormatting>
  <conditionalFormatting sqref="B586:B587">
    <cfRule type="cellIs" dxfId="847" priority="849" operator="lessThan">
      <formula>0</formula>
    </cfRule>
  </conditionalFormatting>
  <conditionalFormatting sqref="B580">
    <cfRule type="cellIs" dxfId="846" priority="850" operator="lessThan">
      <formula>0</formula>
    </cfRule>
  </conditionalFormatting>
  <conditionalFormatting sqref="B581:B582">
    <cfRule type="cellIs" dxfId="845" priority="852" operator="lessThan">
      <formula>0</formula>
    </cfRule>
  </conditionalFormatting>
  <conditionalFormatting sqref="B584:B587">
    <cfRule type="cellIs" dxfId="844" priority="848" operator="lessThan">
      <formula>0</formula>
    </cfRule>
  </conditionalFormatting>
  <conditionalFormatting sqref="B585">
    <cfRule type="cellIs" dxfId="843" priority="847" operator="lessThan">
      <formula>0</formula>
    </cfRule>
  </conditionalFormatting>
  <conditionalFormatting sqref="B341:B342">
    <cfRule type="cellIs" dxfId="842" priority="842" operator="lessThan">
      <formula>0</formula>
    </cfRule>
  </conditionalFormatting>
  <conditionalFormatting sqref="B331">
    <cfRule type="cellIs" dxfId="841" priority="843" operator="lessThan">
      <formula>0</formula>
    </cfRule>
  </conditionalFormatting>
  <conditionalFormatting sqref="B369:N369">
    <cfRule type="cellIs" dxfId="840" priority="797" operator="lessThan">
      <formula>0</formula>
    </cfRule>
  </conditionalFormatting>
  <conditionalFormatting sqref="B363:N363">
    <cfRule type="cellIs" dxfId="839" priority="808" operator="lessThan">
      <formula>0</formula>
    </cfRule>
  </conditionalFormatting>
  <conditionalFormatting sqref="B363:N363">
    <cfRule type="cellIs" dxfId="838" priority="807" operator="lessThan">
      <formula>0</formula>
    </cfRule>
  </conditionalFormatting>
  <conditionalFormatting sqref="B329:B330">
    <cfRule type="cellIs" dxfId="837" priority="846" operator="lessThan">
      <formula>0</formula>
    </cfRule>
  </conditionalFormatting>
  <conditionalFormatting sqref="B327">
    <cfRule type="cellIs" dxfId="836" priority="845" operator="lessThan">
      <formula>0</formula>
    </cfRule>
  </conditionalFormatting>
  <conditionalFormatting sqref="B328">
    <cfRule type="cellIs" dxfId="835" priority="844" operator="lessThan">
      <formula>0</formula>
    </cfRule>
  </conditionalFormatting>
  <conditionalFormatting sqref="B339">
    <cfRule type="cellIs" dxfId="834" priority="841" operator="lessThan">
      <formula>0</formula>
    </cfRule>
  </conditionalFormatting>
  <conditionalFormatting sqref="B340">
    <cfRule type="cellIs" dxfId="833" priority="840" operator="lessThan">
      <formula>0</formula>
    </cfRule>
  </conditionalFormatting>
  <conditionalFormatting sqref="B343">
    <cfRule type="cellIs" dxfId="832" priority="839" operator="lessThan">
      <formula>0</formula>
    </cfRule>
  </conditionalFormatting>
  <conditionalFormatting sqref="B551:B554">
    <cfRule type="cellIs" dxfId="831" priority="837" operator="lessThan">
      <formula>0</formula>
    </cfRule>
  </conditionalFormatting>
  <conditionalFormatting sqref="B552">
    <cfRule type="cellIs" dxfId="830" priority="836" operator="lessThan">
      <formula>0</formula>
    </cfRule>
  </conditionalFormatting>
  <conditionalFormatting sqref="B553:B554">
    <cfRule type="cellIs" dxfId="829" priority="838" operator="lessThan">
      <formula>0</formula>
    </cfRule>
  </conditionalFormatting>
  <conditionalFormatting sqref="B561">
    <cfRule type="cellIs" dxfId="828" priority="831" operator="lessThan">
      <formula>0</formula>
    </cfRule>
  </conditionalFormatting>
  <conditionalFormatting sqref="B561">
    <cfRule type="cellIs" dxfId="827" priority="832" operator="lessThan">
      <formula>0</formula>
    </cfRule>
  </conditionalFormatting>
  <conditionalFormatting sqref="B557:B560">
    <cfRule type="cellIs" dxfId="826" priority="834" operator="lessThan">
      <formula>0</formula>
    </cfRule>
  </conditionalFormatting>
  <conditionalFormatting sqref="B558">
    <cfRule type="cellIs" dxfId="825" priority="833" operator="lessThan">
      <formula>0</formula>
    </cfRule>
  </conditionalFormatting>
  <conditionalFormatting sqref="B559:B560">
    <cfRule type="cellIs" dxfId="824" priority="835" operator="lessThan">
      <formula>0</formula>
    </cfRule>
  </conditionalFormatting>
  <conditionalFormatting sqref="N366">
    <cfRule type="cellIs" dxfId="823" priority="802" operator="lessThan">
      <formula>0</formula>
    </cfRule>
  </conditionalFormatting>
  <conditionalFormatting sqref="B369:N369">
    <cfRule type="cellIs" dxfId="822" priority="800" operator="lessThan">
      <formula>0</formula>
    </cfRule>
  </conditionalFormatting>
  <conditionalFormatting sqref="B529:B531">
    <cfRule type="cellIs" dxfId="821" priority="830" operator="lessThan">
      <formula>0</formula>
    </cfRule>
  </conditionalFormatting>
  <conditionalFormatting sqref="B532">
    <cfRule type="cellIs" dxfId="820" priority="829" operator="lessThan">
      <formula>0</formula>
    </cfRule>
  </conditionalFormatting>
  <conditionalFormatting sqref="B528">
    <cfRule type="cellIs" dxfId="819" priority="828" operator="lessThan">
      <formula>0</formula>
    </cfRule>
  </conditionalFormatting>
  <conditionalFormatting sqref="B565:B566">
    <cfRule type="cellIs" dxfId="818" priority="827" operator="lessThan">
      <formula>0</formula>
    </cfRule>
  </conditionalFormatting>
  <conditionalFormatting sqref="B563:B566">
    <cfRule type="cellIs" dxfId="817" priority="826" operator="lessThan">
      <formula>0</formula>
    </cfRule>
  </conditionalFormatting>
  <conditionalFormatting sqref="B571:B572">
    <cfRule type="cellIs" dxfId="816" priority="824" operator="lessThan">
      <formula>0</formula>
    </cfRule>
  </conditionalFormatting>
  <conditionalFormatting sqref="B564">
    <cfRule type="cellIs" dxfId="815" priority="825" operator="lessThan">
      <formula>0</formula>
    </cfRule>
  </conditionalFormatting>
  <conditionalFormatting sqref="B569:B572">
    <cfRule type="cellIs" dxfId="814" priority="823" operator="lessThan">
      <formula>0</formula>
    </cfRule>
  </conditionalFormatting>
  <conditionalFormatting sqref="B570">
    <cfRule type="cellIs" dxfId="813" priority="822" operator="lessThan">
      <formula>0</formula>
    </cfRule>
  </conditionalFormatting>
  <conditionalFormatting sqref="B600 B605:B607 B618 B620:B623 B613:B616 B625">
    <cfRule type="cellIs" dxfId="812" priority="821" operator="lessThan">
      <formula>0</formula>
    </cfRule>
  </conditionalFormatting>
  <conditionalFormatting sqref="N354">
    <cfRule type="cellIs" dxfId="811" priority="812" operator="lessThan">
      <formula>0</formula>
    </cfRule>
  </conditionalFormatting>
  <conditionalFormatting sqref="N348">
    <cfRule type="cellIs" dxfId="810" priority="813" operator="lessThan">
      <formula>0</formula>
    </cfRule>
  </conditionalFormatting>
  <conditionalFormatting sqref="B363:N363">
    <cfRule type="cellIs" dxfId="809" priority="810" operator="lessThan">
      <formula>0</formula>
    </cfRule>
  </conditionalFormatting>
  <conditionalFormatting sqref="N360">
    <cfRule type="cellIs" dxfId="808" priority="811" operator="lessThan">
      <formula>0</formula>
    </cfRule>
  </conditionalFormatting>
  <conditionalFormatting sqref="B363:N363">
    <cfRule type="cellIs" dxfId="807" priority="809" operator="lessThan">
      <formula>0</formula>
    </cfRule>
  </conditionalFormatting>
  <conditionalFormatting sqref="B363:N363">
    <cfRule type="cellIs" dxfId="806" priority="806" operator="lessThan">
      <formula>0</formula>
    </cfRule>
  </conditionalFormatting>
  <conditionalFormatting sqref="B602">
    <cfRule type="cellIs" dxfId="805" priority="820" operator="lessThan">
      <formula>0</formula>
    </cfRule>
  </conditionalFormatting>
  <conditionalFormatting sqref="B603">
    <cfRule type="cellIs" dxfId="804" priority="819" operator="lessThan">
      <formula>0</formula>
    </cfRule>
  </conditionalFormatting>
  <conditionalFormatting sqref="B608">
    <cfRule type="cellIs" dxfId="803" priority="818" operator="lessThan">
      <formula>0</formula>
    </cfRule>
  </conditionalFormatting>
  <conditionalFormatting sqref="B597">
    <cfRule type="cellIs" dxfId="802" priority="817" operator="lessThan">
      <formula>0</formula>
    </cfRule>
  </conditionalFormatting>
  <conditionalFormatting sqref="B327:B330">
    <cfRule type="cellIs" dxfId="801" priority="816" operator="lessThan">
      <formula>0</formula>
    </cfRule>
  </conditionalFormatting>
  <conditionalFormatting sqref="N336">
    <cfRule type="cellIs" dxfId="800" priority="815" operator="lessThan">
      <formula>0</formula>
    </cfRule>
  </conditionalFormatting>
  <conditionalFormatting sqref="N342">
    <cfRule type="cellIs" dxfId="799" priority="814" operator="lessThan">
      <formula>0</formula>
    </cfRule>
  </conditionalFormatting>
  <conditionalFormatting sqref="B363:N363">
    <cfRule type="cellIs" dxfId="798" priority="805" operator="lessThan">
      <formula>0</formula>
    </cfRule>
  </conditionalFormatting>
  <conditionalFormatting sqref="B363:N363">
    <cfRule type="cellIs" dxfId="797" priority="804" operator="lessThan">
      <formula>0</formula>
    </cfRule>
  </conditionalFormatting>
  <conditionalFormatting sqref="B363:N363">
    <cfRule type="cellIs" dxfId="796" priority="803" operator="lessThan">
      <formula>0</formula>
    </cfRule>
  </conditionalFormatting>
  <conditionalFormatting sqref="B369:N369">
    <cfRule type="cellIs" dxfId="795" priority="798" operator="lessThan">
      <formula>0</formula>
    </cfRule>
  </conditionalFormatting>
  <conditionalFormatting sqref="B369:N369">
    <cfRule type="cellIs" dxfId="794" priority="801" operator="lessThan">
      <formula>0</formula>
    </cfRule>
  </conditionalFormatting>
  <conditionalFormatting sqref="B369:N369">
    <cfRule type="cellIs" dxfId="793" priority="796" operator="lessThan">
      <formula>0</formula>
    </cfRule>
  </conditionalFormatting>
  <conditionalFormatting sqref="B369:N369">
    <cfRule type="cellIs" dxfId="792" priority="799" operator="lessThan">
      <formula>0</formula>
    </cfRule>
  </conditionalFormatting>
  <conditionalFormatting sqref="B369:N369">
    <cfRule type="cellIs" dxfId="791" priority="794" operator="lessThan">
      <formula>0</formula>
    </cfRule>
  </conditionalFormatting>
  <conditionalFormatting sqref="B369:N369">
    <cfRule type="cellIs" dxfId="790" priority="795" operator="lessThan">
      <formula>0</formula>
    </cfRule>
  </conditionalFormatting>
  <conditionalFormatting sqref="B375:N375">
    <cfRule type="cellIs" dxfId="789" priority="792" operator="lessThan">
      <formula>0</formula>
    </cfRule>
  </conditionalFormatting>
  <conditionalFormatting sqref="N372">
    <cfRule type="cellIs" dxfId="788" priority="793" operator="lessThan">
      <formula>0</formula>
    </cfRule>
  </conditionalFormatting>
  <conditionalFormatting sqref="B375:N375">
    <cfRule type="cellIs" dxfId="787" priority="791" operator="lessThan">
      <formula>0</formula>
    </cfRule>
  </conditionalFormatting>
  <conditionalFormatting sqref="B375:N375">
    <cfRule type="cellIs" dxfId="786" priority="790" operator="lessThan">
      <formula>0</formula>
    </cfRule>
  </conditionalFormatting>
  <conditionalFormatting sqref="B375:N375">
    <cfRule type="cellIs" dxfId="785" priority="789" operator="lessThan">
      <formula>0</formula>
    </cfRule>
  </conditionalFormatting>
  <conditionalFormatting sqref="B375:N375">
    <cfRule type="cellIs" dxfId="784" priority="788" operator="lessThan">
      <formula>0</formula>
    </cfRule>
  </conditionalFormatting>
  <conditionalFormatting sqref="B375:N375">
    <cfRule type="cellIs" dxfId="783" priority="787" operator="lessThan">
      <formula>0</formula>
    </cfRule>
  </conditionalFormatting>
  <conditionalFormatting sqref="B375:N375">
    <cfRule type="cellIs" dxfId="782" priority="786" operator="lessThan">
      <formula>0</formula>
    </cfRule>
  </conditionalFormatting>
  <conditionalFormatting sqref="B375:N375">
    <cfRule type="cellIs" dxfId="781" priority="785" operator="lessThan">
      <formula>0</formula>
    </cfRule>
  </conditionalFormatting>
  <conditionalFormatting sqref="N378">
    <cfRule type="cellIs" dxfId="780" priority="784" operator="lessThan">
      <formula>0</formula>
    </cfRule>
  </conditionalFormatting>
  <conditionalFormatting sqref="N331">
    <cfRule type="cellIs" dxfId="779" priority="783" operator="lessThan">
      <formula>0</formula>
    </cfRule>
  </conditionalFormatting>
  <conditionalFormatting sqref="N337">
    <cfRule type="cellIs" dxfId="778" priority="782" operator="lessThan">
      <formula>0</formula>
    </cfRule>
  </conditionalFormatting>
  <conditionalFormatting sqref="N337">
    <cfRule type="cellIs" dxfId="777" priority="781" operator="lessThan">
      <formula>0</formula>
    </cfRule>
  </conditionalFormatting>
  <conditionalFormatting sqref="N343">
    <cfRule type="cellIs" dxfId="776" priority="780" operator="lessThan">
      <formula>0</formula>
    </cfRule>
  </conditionalFormatting>
  <conditionalFormatting sqref="N343">
    <cfRule type="cellIs" dxfId="775" priority="779" operator="lessThan">
      <formula>0</formula>
    </cfRule>
  </conditionalFormatting>
  <conditionalFormatting sqref="N349">
    <cfRule type="cellIs" dxfId="774" priority="778" operator="lessThan">
      <formula>0</formula>
    </cfRule>
  </conditionalFormatting>
  <conditionalFormatting sqref="N349">
    <cfRule type="cellIs" dxfId="773" priority="777" operator="lessThan">
      <formula>0</formula>
    </cfRule>
  </conditionalFormatting>
  <conditionalFormatting sqref="N355">
    <cfRule type="cellIs" dxfId="772" priority="776" operator="lessThan">
      <formula>0</formula>
    </cfRule>
  </conditionalFormatting>
  <conditionalFormatting sqref="N355">
    <cfRule type="cellIs" dxfId="771" priority="775" operator="lessThan">
      <formula>0</formula>
    </cfRule>
  </conditionalFormatting>
  <conditionalFormatting sqref="N361">
    <cfRule type="cellIs" dxfId="770" priority="774" operator="lessThan">
      <formula>0</formula>
    </cfRule>
  </conditionalFormatting>
  <conditionalFormatting sqref="N361">
    <cfRule type="cellIs" dxfId="769" priority="773" operator="lessThan">
      <formula>0</formula>
    </cfRule>
  </conditionalFormatting>
  <conditionalFormatting sqref="N367">
    <cfRule type="cellIs" dxfId="768" priority="772" operator="lessThan">
      <formula>0</formula>
    </cfRule>
  </conditionalFormatting>
  <conditionalFormatting sqref="N367">
    <cfRule type="cellIs" dxfId="767" priority="771" operator="lessThan">
      <formula>0</formula>
    </cfRule>
  </conditionalFormatting>
  <conditionalFormatting sqref="N373">
    <cfRule type="cellIs" dxfId="766" priority="770" operator="lessThan">
      <formula>0</formula>
    </cfRule>
  </conditionalFormatting>
  <conditionalFormatting sqref="N373">
    <cfRule type="cellIs" dxfId="765" priority="769" operator="lessThan">
      <formula>0</formula>
    </cfRule>
  </conditionalFormatting>
  <conditionalFormatting sqref="C385:M385">
    <cfRule type="cellIs" dxfId="764" priority="768" operator="lessThan">
      <formula>0</formula>
    </cfRule>
  </conditionalFormatting>
  <conditionalFormatting sqref="C385:M385">
    <cfRule type="cellIs" dxfId="763" priority="767" operator="lessThan">
      <formula>0</formula>
    </cfRule>
  </conditionalFormatting>
  <conditionalFormatting sqref="H385">
    <cfRule type="cellIs" dxfId="762" priority="766" operator="lessThan">
      <formula>0</formula>
    </cfRule>
  </conditionalFormatting>
  <conditionalFormatting sqref="B385">
    <cfRule type="cellIs" dxfId="761" priority="765" operator="lessThan">
      <formula>0</formula>
    </cfRule>
  </conditionalFormatting>
  <conditionalFormatting sqref="B385">
    <cfRule type="cellIs" dxfId="760" priority="764" operator="lessThan">
      <formula>0</formula>
    </cfRule>
  </conditionalFormatting>
  <conditionalFormatting sqref="B381:N381">
    <cfRule type="cellIs" dxfId="759" priority="763" operator="lessThan">
      <formula>0</formula>
    </cfRule>
  </conditionalFormatting>
  <conditionalFormatting sqref="B381:N381">
    <cfRule type="cellIs" dxfId="758" priority="762" operator="lessThan">
      <formula>0</formula>
    </cfRule>
  </conditionalFormatting>
  <conditionalFormatting sqref="B381:N381">
    <cfRule type="cellIs" dxfId="757" priority="761" operator="lessThan">
      <formula>0</formula>
    </cfRule>
  </conditionalFormatting>
  <conditionalFormatting sqref="B381:N381">
    <cfRule type="cellIs" dxfId="756" priority="760" operator="lessThan">
      <formula>0</formula>
    </cfRule>
  </conditionalFormatting>
  <conditionalFormatting sqref="B381:N381">
    <cfRule type="cellIs" dxfId="755" priority="759" operator="lessThan">
      <formula>0</formula>
    </cfRule>
  </conditionalFormatting>
  <conditionalFormatting sqref="B381:N381">
    <cfRule type="cellIs" dxfId="754" priority="758" operator="lessThan">
      <formula>0</formula>
    </cfRule>
  </conditionalFormatting>
  <conditionalFormatting sqref="B381:N381">
    <cfRule type="cellIs" dxfId="753" priority="757" operator="lessThan">
      <formula>0</formula>
    </cfRule>
  </conditionalFormatting>
  <conditionalFormatting sqref="B381:N381">
    <cfRule type="cellIs" dxfId="752" priority="756" operator="lessThan">
      <formula>0</formula>
    </cfRule>
  </conditionalFormatting>
  <conditionalFormatting sqref="N384">
    <cfRule type="cellIs" dxfId="751" priority="755" operator="lessThan">
      <formula>0</formula>
    </cfRule>
  </conditionalFormatting>
  <conditionalFormatting sqref="N385">
    <cfRule type="cellIs" dxfId="750" priority="754" operator="lessThan">
      <formula>0</formula>
    </cfRule>
  </conditionalFormatting>
  <conditionalFormatting sqref="N385">
    <cfRule type="cellIs" dxfId="749" priority="753" operator="lessThan">
      <formula>0</formula>
    </cfRule>
  </conditionalFormatting>
  <conditionalFormatting sqref="C391:M391">
    <cfRule type="cellIs" dxfId="748" priority="752" operator="lessThan">
      <formula>0</formula>
    </cfRule>
  </conditionalFormatting>
  <conditionalFormatting sqref="C391:M391">
    <cfRule type="cellIs" dxfId="747" priority="751" operator="lessThan">
      <formula>0</formula>
    </cfRule>
  </conditionalFormatting>
  <conditionalFormatting sqref="H391">
    <cfRule type="cellIs" dxfId="746" priority="750" operator="lessThan">
      <formula>0</formula>
    </cfRule>
  </conditionalFormatting>
  <conditionalFormatting sqref="B391">
    <cfRule type="cellIs" dxfId="745" priority="749" operator="lessThan">
      <formula>0</formula>
    </cfRule>
  </conditionalFormatting>
  <conditionalFormatting sqref="B391">
    <cfRule type="cellIs" dxfId="744" priority="748" operator="lessThan">
      <formula>0</formula>
    </cfRule>
  </conditionalFormatting>
  <conditionalFormatting sqref="B387:N387">
    <cfRule type="cellIs" dxfId="743" priority="747" operator="lessThan">
      <formula>0</formula>
    </cfRule>
  </conditionalFormatting>
  <conditionalFormatting sqref="B387:N387">
    <cfRule type="cellIs" dxfId="742" priority="746" operator="lessThan">
      <formula>0</formula>
    </cfRule>
  </conditionalFormatting>
  <conditionalFormatting sqref="B387:N387">
    <cfRule type="cellIs" dxfId="741" priority="745" operator="lessThan">
      <formula>0</formula>
    </cfRule>
  </conditionalFormatting>
  <conditionalFormatting sqref="B387:N387">
    <cfRule type="cellIs" dxfId="740" priority="744" operator="lessThan">
      <formula>0</formula>
    </cfRule>
  </conditionalFormatting>
  <conditionalFormatting sqref="B387:N387">
    <cfRule type="cellIs" dxfId="739" priority="743" operator="lessThan">
      <formula>0</formula>
    </cfRule>
  </conditionalFormatting>
  <conditionalFormatting sqref="B387:N387">
    <cfRule type="cellIs" dxfId="738" priority="742" operator="lessThan">
      <formula>0</formula>
    </cfRule>
  </conditionalFormatting>
  <conditionalFormatting sqref="B387:N387">
    <cfRule type="cellIs" dxfId="737" priority="741" operator="lessThan">
      <formula>0</formula>
    </cfRule>
  </conditionalFormatting>
  <conditionalFormatting sqref="B387:N387">
    <cfRule type="cellIs" dxfId="736" priority="740" operator="lessThan">
      <formula>0</formula>
    </cfRule>
  </conditionalFormatting>
  <conditionalFormatting sqref="N390">
    <cfRule type="cellIs" dxfId="735" priority="739" operator="lessThan">
      <formula>0</formula>
    </cfRule>
  </conditionalFormatting>
  <conditionalFormatting sqref="N391">
    <cfRule type="cellIs" dxfId="734" priority="738" operator="lessThan">
      <formula>0</formula>
    </cfRule>
  </conditionalFormatting>
  <conditionalFormatting sqref="N391">
    <cfRule type="cellIs" dxfId="733" priority="737" operator="lessThan">
      <formula>0</formula>
    </cfRule>
  </conditionalFormatting>
  <conditionalFormatting sqref="C397:M397">
    <cfRule type="cellIs" dxfId="732" priority="736" operator="lessThan">
      <formula>0</formula>
    </cfRule>
  </conditionalFormatting>
  <conditionalFormatting sqref="C397:M397">
    <cfRule type="cellIs" dxfId="731" priority="735" operator="lessThan">
      <formula>0</formula>
    </cfRule>
  </conditionalFormatting>
  <conditionalFormatting sqref="H397">
    <cfRule type="cellIs" dxfId="730" priority="734" operator="lessThan">
      <formula>0</formula>
    </cfRule>
  </conditionalFormatting>
  <conditionalFormatting sqref="B397">
    <cfRule type="cellIs" dxfId="729" priority="733" operator="lessThan">
      <formula>0</formula>
    </cfRule>
  </conditionalFormatting>
  <conditionalFormatting sqref="B397">
    <cfRule type="cellIs" dxfId="728" priority="732" operator="lessThan">
      <formula>0</formula>
    </cfRule>
  </conditionalFormatting>
  <conditionalFormatting sqref="B393:N393">
    <cfRule type="cellIs" dxfId="727" priority="731" operator="lessThan">
      <formula>0</formula>
    </cfRule>
  </conditionalFormatting>
  <conditionalFormatting sqref="B393:N393">
    <cfRule type="cellIs" dxfId="726" priority="730" operator="lessThan">
      <formula>0</formula>
    </cfRule>
  </conditionalFormatting>
  <conditionalFormatting sqref="B393:N393">
    <cfRule type="cellIs" dxfId="725" priority="729" operator="lessThan">
      <formula>0</formula>
    </cfRule>
  </conditionalFormatting>
  <conditionalFormatting sqref="B393:N393">
    <cfRule type="cellIs" dxfId="724" priority="728" operator="lessThan">
      <formula>0</formula>
    </cfRule>
  </conditionalFormatting>
  <conditionalFormatting sqref="B393:N393">
    <cfRule type="cellIs" dxfId="723" priority="727" operator="lessThan">
      <formula>0</formula>
    </cfRule>
  </conditionalFormatting>
  <conditionalFormatting sqref="B393:N393">
    <cfRule type="cellIs" dxfId="722" priority="726" operator="lessThan">
      <formula>0</formula>
    </cfRule>
  </conditionalFormatting>
  <conditionalFormatting sqref="B393:N393">
    <cfRule type="cellIs" dxfId="721" priority="725" operator="lessThan">
      <formula>0</formula>
    </cfRule>
  </conditionalFormatting>
  <conditionalFormatting sqref="B393:N393">
    <cfRule type="cellIs" dxfId="720" priority="724" operator="lessThan">
      <formula>0</formula>
    </cfRule>
  </conditionalFormatting>
  <conditionalFormatting sqref="N396">
    <cfRule type="cellIs" dxfId="719" priority="723" operator="lessThan">
      <formula>0</formula>
    </cfRule>
  </conditionalFormatting>
  <conditionalFormatting sqref="N397">
    <cfRule type="cellIs" dxfId="718" priority="722" operator="lessThan">
      <formula>0</formula>
    </cfRule>
  </conditionalFormatting>
  <conditionalFormatting sqref="N397">
    <cfRule type="cellIs" dxfId="717" priority="721" operator="lessThan">
      <formula>0</formula>
    </cfRule>
  </conditionalFormatting>
  <conditionalFormatting sqref="C403:M403">
    <cfRule type="cellIs" dxfId="716" priority="720" operator="lessThan">
      <formula>0</formula>
    </cfRule>
  </conditionalFormatting>
  <conditionalFormatting sqref="C403:M403">
    <cfRule type="cellIs" dxfId="715" priority="719" operator="lessThan">
      <formula>0</formula>
    </cfRule>
  </conditionalFormatting>
  <conditionalFormatting sqref="H403">
    <cfRule type="cellIs" dxfId="714" priority="718" operator="lessThan">
      <formula>0</formula>
    </cfRule>
  </conditionalFormatting>
  <conditionalFormatting sqref="B403">
    <cfRule type="cellIs" dxfId="713" priority="717" operator="lessThan">
      <formula>0</formula>
    </cfRule>
  </conditionalFormatting>
  <conditionalFormatting sqref="B403">
    <cfRule type="cellIs" dxfId="712" priority="716" operator="lessThan">
      <formula>0</formula>
    </cfRule>
  </conditionalFormatting>
  <conditionalFormatting sqref="B399:N399">
    <cfRule type="cellIs" dxfId="711" priority="715" operator="lessThan">
      <formula>0</formula>
    </cfRule>
  </conditionalFormatting>
  <conditionalFormatting sqref="B399:N399">
    <cfRule type="cellIs" dxfId="710" priority="714" operator="lessThan">
      <formula>0</formula>
    </cfRule>
  </conditionalFormatting>
  <conditionalFormatting sqref="B399:N399">
    <cfRule type="cellIs" dxfId="709" priority="713" operator="lessThan">
      <formula>0</formula>
    </cfRule>
  </conditionalFormatting>
  <conditionalFormatting sqref="B399:N399">
    <cfRule type="cellIs" dxfId="708" priority="712" operator="lessThan">
      <formula>0</formula>
    </cfRule>
  </conditionalFormatting>
  <conditionalFormatting sqref="B399:N399">
    <cfRule type="cellIs" dxfId="707" priority="711" operator="lessThan">
      <formula>0</formula>
    </cfRule>
  </conditionalFormatting>
  <conditionalFormatting sqref="B399:N399">
    <cfRule type="cellIs" dxfId="706" priority="710" operator="lessThan">
      <formula>0</formula>
    </cfRule>
  </conditionalFormatting>
  <conditionalFormatting sqref="B399:N399">
    <cfRule type="cellIs" dxfId="705" priority="709" operator="lessThan">
      <formula>0</formula>
    </cfRule>
  </conditionalFormatting>
  <conditionalFormatting sqref="B399:N399">
    <cfRule type="cellIs" dxfId="704" priority="708" operator="lessThan">
      <formula>0</formula>
    </cfRule>
  </conditionalFormatting>
  <conditionalFormatting sqref="N402">
    <cfRule type="cellIs" dxfId="703" priority="707" operator="lessThan">
      <formula>0</formula>
    </cfRule>
  </conditionalFormatting>
  <conditionalFormatting sqref="N403">
    <cfRule type="cellIs" dxfId="702" priority="706" operator="lessThan">
      <formula>0</formula>
    </cfRule>
  </conditionalFormatting>
  <conditionalFormatting sqref="N403">
    <cfRule type="cellIs" dxfId="701" priority="705" operator="lessThan">
      <formula>0</formula>
    </cfRule>
  </conditionalFormatting>
  <conditionalFormatting sqref="C409:M409">
    <cfRule type="cellIs" dxfId="700" priority="704" operator="lessThan">
      <formula>0</formula>
    </cfRule>
  </conditionalFormatting>
  <conditionalFormatting sqref="C409:M409">
    <cfRule type="cellIs" dxfId="699" priority="703" operator="lessThan">
      <formula>0</formula>
    </cfRule>
  </conditionalFormatting>
  <conditionalFormatting sqref="H409">
    <cfRule type="cellIs" dxfId="698" priority="702" operator="lessThan">
      <formula>0</formula>
    </cfRule>
  </conditionalFormatting>
  <conditionalFormatting sqref="B409">
    <cfRule type="cellIs" dxfId="697" priority="701" operator="lessThan">
      <formula>0</formula>
    </cfRule>
  </conditionalFormatting>
  <conditionalFormatting sqref="B409">
    <cfRule type="cellIs" dxfId="696" priority="700" operator="lessThan">
      <formula>0</formula>
    </cfRule>
  </conditionalFormatting>
  <conditionalFormatting sqref="B405:N405">
    <cfRule type="cellIs" dxfId="695" priority="699" operator="lessThan">
      <formula>0</formula>
    </cfRule>
  </conditionalFormatting>
  <conditionalFormatting sqref="B405:N405">
    <cfRule type="cellIs" dxfId="694" priority="698" operator="lessThan">
      <formula>0</formula>
    </cfRule>
  </conditionalFormatting>
  <conditionalFormatting sqref="B405:N405">
    <cfRule type="cellIs" dxfId="693" priority="697" operator="lessThan">
      <formula>0</formula>
    </cfRule>
  </conditionalFormatting>
  <conditionalFormatting sqref="B405:N405">
    <cfRule type="cellIs" dxfId="692" priority="696" operator="lessThan">
      <formula>0</formula>
    </cfRule>
  </conditionalFormatting>
  <conditionalFormatting sqref="B405:N405">
    <cfRule type="cellIs" dxfId="691" priority="695" operator="lessThan">
      <formula>0</formula>
    </cfRule>
  </conditionalFormatting>
  <conditionalFormatting sqref="B405:N405">
    <cfRule type="cellIs" dxfId="690" priority="694" operator="lessThan">
      <formula>0</formula>
    </cfRule>
  </conditionalFormatting>
  <conditionalFormatting sqref="B405:N405">
    <cfRule type="cellIs" dxfId="689" priority="693" operator="lessThan">
      <formula>0</formula>
    </cfRule>
  </conditionalFormatting>
  <conditionalFormatting sqref="B405:N405">
    <cfRule type="cellIs" dxfId="688" priority="692" operator="lessThan">
      <formula>0</formula>
    </cfRule>
  </conditionalFormatting>
  <conditionalFormatting sqref="N408">
    <cfRule type="cellIs" dxfId="687" priority="691" operator="lessThan">
      <formula>0</formula>
    </cfRule>
  </conditionalFormatting>
  <conditionalFormatting sqref="C415:M415">
    <cfRule type="cellIs" dxfId="686" priority="690" operator="lessThan">
      <formula>0</formula>
    </cfRule>
  </conditionalFormatting>
  <conditionalFormatting sqref="C415:M415">
    <cfRule type="cellIs" dxfId="685" priority="689" operator="lessThan">
      <formula>0</formula>
    </cfRule>
  </conditionalFormatting>
  <conditionalFormatting sqref="H415">
    <cfRule type="cellIs" dxfId="684" priority="688" operator="lessThan">
      <formula>0</formula>
    </cfRule>
  </conditionalFormatting>
  <conditionalFormatting sqref="B415">
    <cfRule type="cellIs" dxfId="683" priority="687" operator="lessThan">
      <formula>0</formula>
    </cfRule>
  </conditionalFormatting>
  <conditionalFormatting sqref="B415">
    <cfRule type="cellIs" dxfId="682" priority="686" operator="lessThan">
      <formula>0</formula>
    </cfRule>
  </conditionalFormatting>
  <conditionalFormatting sqref="B411:N411">
    <cfRule type="cellIs" dxfId="681" priority="685" operator="lessThan">
      <formula>0</formula>
    </cfRule>
  </conditionalFormatting>
  <conditionalFormatting sqref="B411:N411">
    <cfRule type="cellIs" dxfId="680" priority="684" operator="lessThan">
      <formula>0</formula>
    </cfRule>
  </conditionalFormatting>
  <conditionalFormatting sqref="B411:N411">
    <cfRule type="cellIs" dxfId="679" priority="683" operator="lessThan">
      <formula>0</formula>
    </cfRule>
  </conditionalFormatting>
  <conditionalFormatting sqref="B411:N411">
    <cfRule type="cellIs" dxfId="678" priority="682" operator="lessThan">
      <formula>0</formula>
    </cfRule>
  </conditionalFormatting>
  <conditionalFormatting sqref="B411:N411">
    <cfRule type="cellIs" dxfId="677" priority="681" operator="lessThan">
      <formula>0</formula>
    </cfRule>
  </conditionalFormatting>
  <conditionalFormatting sqref="B411:N411">
    <cfRule type="cellIs" dxfId="676" priority="680" operator="lessThan">
      <formula>0</formula>
    </cfRule>
  </conditionalFormatting>
  <conditionalFormatting sqref="B411:N411">
    <cfRule type="cellIs" dxfId="675" priority="679" operator="lessThan">
      <formula>0</formula>
    </cfRule>
  </conditionalFormatting>
  <conditionalFormatting sqref="B411:N411">
    <cfRule type="cellIs" dxfId="674" priority="678" operator="lessThan">
      <formula>0</formula>
    </cfRule>
  </conditionalFormatting>
  <conditionalFormatting sqref="N414">
    <cfRule type="cellIs" dxfId="673" priority="677" operator="lessThan">
      <formula>0</formula>
    </cfRule>
  </conditionalFormatting>
  <conditionalFormatting sqref="N415">
    <cfRule type="cellIs" dxfId="672" priority="676" operator="lessThan">
      <formula>0</formula>
    </cfRule>
  </conditionalFormatting>
  <conditionalFormatting sqref="N415">
    <cfRule type="cellIs" dxfId="671" priority="675" operator="lessThan">
      <formula>0</formula>
    </cfRule>
  </conditionalFormatting>
  <conditionalFormatting sqref="C421:M421">
    <cfRule type="cellIs" dxfId="670" priority="674" operator="lessThan">
      <formula>0</formula>
    </cfRule>
  </conditionalFormatting>
  <conditionalFormatting sqref="C421:M421">
    <cfRule type="cellIs" dxfId="669" priority="673" operator="lessThan">
      <formula>0</formula>
    </cfRule>
  </conditionalFormatting>
  <conditionalFormatting sqref="H421">
    <cfRule type="cellIs" dxfId="668" priority="672" operator="lessThan">
      <formula>0</formula>
    </cfRule>
  </conditionalFormatting>
  <conditionalFormatting sqref="B421">
    <cfRule type="cellIs" dxfId="667" priority="671" operator="lessThan">
      <formula>0</formula>
    </cfRule>
  </conditionalFormatting>
  <conditionalFormatting sqref="B421">
    <cfRule type="cellIs" dxfId="666" priority="670" operator="lessThan">
      <formula>0</formula>
    </cfRule>
  </conditionalFormatting>
  <conditionalFormatting sqref="B417:N417">
    <cfRule type="cellIs" dxfId="665" priority="669" operator="lessThan">
      <formula>0</formula>
    </cfRule>
  </conditionalFormatting>
  <conditionalFormatting sqref="B417:N417">
    <cfRule type="cellIs" dxfId="664" priority="668" operator="lessThan">
      <formula>0</formula>
    </cfRule>
  </conditionalFormatting>
  <conditionalFormatting sqref="B417:N417">
    <cfRule type="cellIs" dxfId="663" priority="667" operator="lessThan">
      <formula>0</formula>
    </cfRule>
  </conditionalFormatting>
  <conditionalFormatting sqref="B417:N417">
    <cfRule type="cellIs" dxfId="662" priority="666" operator="lessThan">
      <formula>0</formula>
    </cfRule>
  </conditionalFormatting>
  <conditionalFormatting sqref="B417:N417">
    <cfRule type="cellIs" dxfId="661" priority="665" operator="lessThan">
      <formula>0</formula>
    </cfRule>
  </conditionalFormatting>
  <conditionalFormatting sqref="B417:N417">
    <cfRule type="cellIs" dxfId="660" priority="664" operator="lessThan">
      <formula>0</formula>
    </cfRule>
  </conditionalFormatting>
  <conditionalFormatting sqref="B417:N417">
    <cfRule type="cellIs" dxfId="659" priority="663" operator="lessThan">
      <formula>0</formula>
    </cfRule>
  </conditionalFormatting>
  <conditionalFormatting sqref="B417:N417">
    <cfRule type="cellIs" dxfId="658" priority="662" operator="lessThan">
      <formula>0</formula>
    </cfRule>
  </conditionalFormatting>
  <conditionalFormatting sqref="N420">
    <cfRule type="cellIs" dxfId="657" priority="661" operator="lessThan">
      <formula>0</formula>
    </cfRule>
  </conditionalFormatting>
  <conditionalFormatting sqref="N421">
    <cfRule type="cellIs" dxfId="656" priority="660" operator="lessThan">
      <formula>0</formula>
    </cfRule>
  </conditionalFormatting>
  <conditionalFormatting sqref="N421">
    <cfRule type="cellIs" dxfId="655" priority="659" operator="lessThan">
      <formula>0</formula>
    </cfRule>
  </conditionalFormatting>
  <conditionalFormatting sqref="C428:M428">
    <cfRule type="cellIs" dxfId="654" priority="658" operator="lessThan">
      <formula>0</formula>
    </cfRule>
  </conditionalFormatting>
  <conditionalFormatting sqref="C428:M428">
    <cfRule type="cellIs" dxfId="653" priority="657" operator="lessThan">
      <formula>0</formula>
    </cfRule>
  </conditionalFormatting>
  <conditionalFormatting sqref="H428">
    <cfRule type="cellIs" dxfId="652" priority="656" operator="lessThan">
      <formula>0</formula>
    </cfRule>
  </conditionalFormatting>
  <conditionalFormatting sqref="B428">
    <cfRule type="cellIs" dxfId="651" priority="655" operator="lessThan">
      <formula>0</formula>
    </cfRule>
  </conditionalFormatting>
  <conditionalFormatting sqref="B428">
    <cfRule type="cellIs" dxfId="650" priority="654" operator="lessThan">
      <formula>0</formula>
    </cfRule>
  </conditionalFormatting>
  <conditionalFormatting sqref="B424:N424">
    <cfRule type="cellIs" dxfId="649" priority="653" operator="lessThan">
      <formula>0</formula>
    </cfRule>
  </conditionalFormatting>
  <conditionalFormatting sqref="B424:N424">
    <cfRule type="cellIs" dxfId="648" priority="652" operator="lessThan">
      <formula>0</formula>
    </cfRule>
  </conditionalFormatting>
  <conditionalFormatting sqref="B424:N424">
    <cfRule type="cellIs" dxfId="647" priority="651" operator="lessThan">
      <formula>0</formula>
    </cfRule>
  </conditionalFormatting>
  <conditionalFormatting sqref="B424:N424">
    <cfRule type="cellIs" dxfId="646" priority="650" operator="lessThan">
      <formula>0</formula>
    </cfRule>
  </conditionalFormatting>
  <conditionalFormatting sqref="B424:N424">
    <cfRule type="cellIs" dxfId="645" priority="649" operator="lessThan">
      <formula>0</formula>
    </cfRule>
  </conditionalFormatting>
  <conditionalFormatting sqref="B424:N424">
    <cfRule type="cellIs" dxfId="644" priority="648" operator="lessThan">
      <formula>0</formula>
    </cfRule>
  </conditionalFormatting>
  <conditionalFormatting sqref="B424:N424">
    <cfRule type="cellIs" dxfId="643" priority="647" operator="lessThan">
      <formula>0</formula>
    </cfRule>
  </conditionalFormatting>
  <conditionalFormatting sqref="B424:N424">
    <cfRule type="cellIs" dxfId="642" priority="646" operator="lessThan">
      <formula>0</formula>
    </cfRule>
  </conditionalFormatting>
  <conditionalFormatting sqref="N427">
    <cfRule type="cellIs" dxfId="641" priority="645" operator="lessThan">
      <formula>0</formula>
    </cfRule>
  </conditionalFormatting>
  <conditionalFormatting sqref="N428">
    <cfRule type="cellIs" dxfId="640" priority="644" operator="lessThan">
      <formula>0</formula>
    </cfRule>
  </conditionalFormatting>
  <conditionalFormatting sqref="N428">
    <cfRule type="cellIs" dxfId="639" priority="643" operator="lessThan">
      <formula>0</formula>
    </cfRule>
  </conditionalFormatting>
  <conditionalFormatting sqref="C434:M434">
    <cfRule type="cellIs" dxfId="638" priority="642" operator="lessThan">
      <formula>0</formula>
    </cfRule>
  </conditionalFormatting>
  <conditionalFormatting sqref="C434:M434">
    <cfRule type="cellIs" dxfId="637" priority="641" operator="lessThan">
      <formula>0</formula>
    </cfRule>
  </conditionalFormatting>
  <conditionalFormatting sqref="H434">
    <cfRule type="cellIs" dxfId="636" priority="640" operator="lessThan">
      <formula>0</formula>
    </cfRule>
  </conditionalFormatting>
  <conditionalFormatting sqref="B434">
    <cfRule type="cellIs" dxfId="635" priority="639" operator="lessThan">
      <formula>0</formula>
    </cfRule>
  </conditionalFormatting>
  <conditionalFormatting sqref="B434">
    <cfRule type="cellIs" dxfId="634" priority="638" operator="lessThan">
      <formula>0</formula>
    </cfRule>
  </conditionalFormatting>
  <conditionalFormatting sqref="B430:N430">
    <cfRule type="cellIs" dxfId="633" priority="637" operator="lessThan">
      <formula>0</formula>
    </cfRule>
  </conditionalFormatting>
  <conditionalFormatting sqref="B430:N430">
    <cfRule type="cellIs" dxfId="632" priority="636" operator="lessThan">
      <formula>0</formula>
    </cfRule>
  </conditionalFormatting>
  <conditionalFormatting sqref="B430:N430">
    <cfRule type="cellIs" dxfId="631" priority="635" operator="lessThan">
      <formula>0</formula>
    </cfRule>
  </conditionalFormatting>
  <conditionalFormatting sqref="B430:N430">
    <cfRule type="cellIs" dxfId="630" priority="634" operator="lessThan">
      <formula>0</formula>
    </cfRule>
  </conditionalFormatting>
  <conditionalFormatting sqref="B430:N430">
    <cfRule type="cellIs" dxfId="629" priority="633" operator="lessThan">
      <formula>0</formula>
    </cfRule>
  </conditionalFormatting>
  <conditionalFormatting sqref="B430:N430">
    <cfRule type="cellIs" dxfId="628" priority="632" operator="lessThan">
      <formula>0</formula>
    </cfRule>
  </conditionalFormatting>
  <conditionalFormatting sqref="B430:N430">
    <cfRule type="cellIs" dxfId="627" priority="631" operator="lessThan">
      <formula>0</formula>
    </cfRule>
  </conditionalFormatting>
  <conditionalFormatting sqref="B430:N430">
    <cfRule type="cellIs" dxfId="626" priority="630" operator="lessThan">
      <formula>0</formula>
    </cfRule>
  </conditionalFormatting>
  <conditionalFormatting sqref="N433">
    <cfRule type="cellIs" dxfId="625" priority="629" operator="lessThan">
      <formula>0</formula>
    </cfRule>
  </conditionalFormatting>
  <conditionalFormatting sqref="N434">
    <cfRule type="cellIs" dxfId="624" priority="628" operator="lessThan">
      <formula>0</formula>
    </cfRule>
  </conditionalFormatting>
  <conditionalFormatting sqref="N434">
    <cfRule type="cellIs" dxfId="623" priority="627" operator="lessThan">
      <formula>0</formula>
    </cfRule>
  </conditionalFormatting>
  <conditionalFormatting sqref="C437:C440">
    <cfRule type="expression" dxfId="622" priority="625">
      <formula>C437/B437&gt;1</formula>
    </cfRule>
    <cfRule type="expression" dxfId="621" priority="626">
      <formula>C437/B437&lt;1</formula>
    </cfRule>
  </conditionalFormatting>
  <conditionalFormatting sqref="D437:N440">
    <cfRule type="cellIs" dxfId="620" priority="624" operator="lessThan">
      <formula>0</formula>
    </cfRule>
  </conditionalFormatting>
  <conditionalFormatting sqref="D437:N440">
    <cfRule type="expression" dxfId="619" priority="622">
      <formula>D437/C437&gt;1</formula>
    </cfRule>
    <cfRule type="expression" dxfId="618" priority="623">
      <formula>D437/C437&lt;1</formula>
    </cfRule>
  </conditionalFormatting>
  <conditionalFormatting sqref="B437:B440">
    <cfRule type="cellIs" dxfId="617" priority="621" operator="lessThan">
      <formula>0</formula>
    </cfRule>
  </conditionalFormatting>
  <conditionalFormatting sqref="B437:B440 B510:N510 B518:N518 B533:N533 B547:N547">
    <cfRule type="expression" dxfId="616" priority="619">
      <formula>B437/#REF!&gt;1</formula>
    </cfRule>
    <cfRule type="expression" dxfId="615" priority="620">
      <formula>B437/#REF!&lt;1</formula>
    </cfRule>
  </conditionalFormatting>
  <conditionalFormatting sqref="B470">
    <cfRule type="cellIs" dxfId="614" priority="618" operator="lessThan">
      <formula>0</formula>
    </cfRule>
  </conditionalFormatting>
  <conditionalFormatting sqref="B470">
    <cfRule type="expression" dxfId="613" priority="616">
      <formula>B470/#REF!&gt;1</formula>
    </cfRule>
    <cfRule type="expression" dxfId="612" priority="617">
      <formula>B470/#REF!&lt;1</formula>
    </cfRule>
  </conditionalFormatting>
  <conditionalFormatting sqref="C470">
    <cfRule type="cellIs" dxfId="611" priority="615" operator="lessThan">
      <formula>0</formula>
    </cfRule>
  </conditionalFormatting>
  <conditionalFormatting sqref="C470">
    <cfRule type="expression" dxfId="610" priority="613">
      <formula>C470/B470&gt;1</formula>
    </cfRule>
    <cfRule type="expression" dxfId="609" priority="614">
      <formula>C470/B470&lt;1</formula>
    </cfRule>
  </conditionalFormatting>
  <conditionalFormatting sqref="D470">
    <cfRule type="cellIs" dxfId="608" priority="612" operator="lessThan">
      <formula>0</formula>
    </cfRule>
  </conditionalFormatting>
  <conditionalFormatting sqref="D470">
    <cfRule type="expression" dxfId="607" priority="610">
      <formula>D470/C470&gt;1</formula>
    </cfRule>
    <cfRule type="expression" dxfId="606" priority="611">
      <formula>D470/C470&lt;1</formula>
    </cfRule>
  </conditionalFormatting>
  <conditionalFormatting sqref="E470">
    <cfRule type="cellIs" dxfId="605" priority="609" operator="lessThan">
      <formula>0</formula>
    </cfRule>
  </conditionalFormatting>
  <conditionalFormatting sqref="E470">
    <cfRule type="expression" dxfId="604" priority="607">
      <formula>E470/D470&gt;1</formula>
    </cfRule>
    <cfRule type="expression" dxfId="603" priority="608">
      <formula>E470/D470&lt;1</formula>
    </cfRule>
  </conditionalFormatting>
  <conditionalFormatting sqref="F470">
    <cfRule type="cellIs" dxfId="602" priority="606" operator="lessThan">
      <formula>0</formula>
    </cfRule>
  </conditionalFormatting>
  <conditionalFormatting sqref="F470">
    <cfRule type="expression" dxfId="601" priority="604">
      <formula>F470/E470&gt;1</formula>
    </cfRule>
    <cfRule type="expression" dxfId="600" priority="605">
      <formula>F470/E470&lt;1</formula>
    </cfRule>
  </conditionalFormatting>
  <conditionalFormatting sqref="G470">
    <cfRule type="cellIs" dxfId="599" priority="603" operator="lessThan">
      <formula>0</formula>
    </cfRule>
  </conditionalFormatting>
  <conditionalFormatting sqref="G470">
    <cfRule type="expression" dxfId="598" priority="601">
      <formula>G470/F470&gt;1</formula>
    </cfRule>
    <cfRule type="expression" dxfId="597" priority="602">
      <formula>G470/F470&lt;1</formula>
    </cfRule>
  </conditionalFormatting>
  <conditionalFormatting sqref="H470">
    <cfRule type="cellIs" dxfId="596" priority="600" operator="lessThan">
      <formula>0</formula>
    </cfRule>
  </conditionalFormatting>
  <conditionalFormatting sqref="H470">
    <cfRule type="expression" dxfId="595" priority="598">
      <formula>H470/G470&gt;1</formula>
    </cfRule>
    <cfRule type="expression" dxfId="594" priority="599">
      <formula>H470/G470&lt;1</formula>
    </cfRule>
  </conditionalFormatting>
  <conditionalFormatting sqref="I470:N470">
    <cfRule type="cellIs" dxfId="593" priority="597" operator="lessThan">
      <formula>0</formula>
    </cfRule>
  </conditionalFormatting>
  <conditionalFormatting sqref="I470:N470">
    <cfRule type="expression" dxfId="592" priority="595">
      <formula>I470/H470&gt;1</formula>
    </cfRule>
    <cfRule type="expression" dxfId="591" priority="596">
      <formula>I470/H470&lt;1</formula>
    </cfRule>
  </conditionalFormatting>
  <conditionalFormatting sqref="B510">
    <cfRule type="cellIs" dxfId="590" priority="594" operator="lessThan">
      <formula>0</formula>
    </cfRule>
  </conditionalFormatting>
  <conditionalFormatting sqref="B510">
    <cfRule type="expression" dxfId="589" priority="592">
      <formula>B510/#REF!&gt;1</formula>
    </cfRule>
    <cfRule type="expression" dxfId="588" priority="593">
      <formula>B510/#REF!&lt;1</formula>
    </cfRule>
  </conditionalFormatting>
  <conditionalFormatting sqref="C510">
    <cfRule type="cellIs" dxfId="587" priority="591" operator="lessThan">
      <formula>0</formula>
    </cfRule>
  </conditionalFormatting>
  <conditionalFormatting sqref="C510">
    <cfRule type="expression" dxfId="586" priority="589">
      <formula>C510/B510&gt;1</formula>
    </cfRule>
    <cfRule type="expression" dxfId="585" priority="590">
      <formula>C510/B510&lt;1</formula>
    </cfRule>
  </conditionalFormatting>
  <conditionalFormatting sqref="D510">
    <cfRule type="cellIs" dxfId="584" priority="588" operator="lessThan">
      <formula>0</formula>
    </cfRule>
  </conditionalFormatting>
  <conditionalFormatting sqref="D510">
    <cfRule type="expression" dxfId="583" priority="586">
      <formula>D510/C510&gt;1</formula>
    </cfRule>
    <cfRule type="expression" dxfId="582" priority="587">
      <formula>D510/C510&lt;1</formula>
    </cfRule>
  </conditionalFormatting>
  <conditionalFormatting sqref="E510">
    <cfRule type="cellIs" dxfId="581" priority="585" operator="lessThan">
      <formula>0</formula>
    </cfRule>
  </conditionalFormatting>
  <conditionalFormatting sqref="E510">
    <cfRule type="expression" dxfId="580" priority="583">
      <formula>E510/D510&gt;1</formula>
    </cfRule>
    <cfRule type="expression" dxfId="579" priority="584">
      <formula>E510/D510&lt;1</formula>
    </cfRule>
  </conditionalFormatting>
  <conditionalFormatting sqref="F510">
    <cfRule type="cellIs" dxfId="578" priority="582" operator="lessThan">
      <formula>0</formula>
    </cfRule>
  </conditionalFormatting>
  <conditionalFormatting sqref="F510">
    <cfRule type="expression" dxfId="577" priority="580">
      <formula>F510/E510&gt;1</formula>
    </cfRule>
    <cfRule type="expression" dxfId="576" priority="581">
      <formula>F510/E510&lt;1</formula>
    </cfRule>
  </conditionalFormatting>
  <conditionalFormatting sqref="G510">
    <cfRule type="cellIs" dxfId="575" priority="579" operator="lessThan">
      <formula>0</formula>
    </cfRule>
  </conditionalFormatting>
  <conditionalFormatting sqref="G510">
    <cfRule type="expression" dxfId="574" priority="577">
      <formula>G510/F510&gt;1</formula>
    </cfRule>
    <cfRule type="expression" dxfId="573" priority="578">
      <formula>G510/F510&lt;1</formula>
    </cfRule>
  </conditionalFormatting>
  <conditionalFormatting sqref="H510">
    <cfRule type="cellIs" dxfId="572" priority="576" operator="lessThan">
      <formula>0</formula>
    </cfRule>
  </conditionalFormatting>
  <conditionalFormatting sqref="H510">
    <cfRule type="expression" dxfId="571" priority="574">
      <formula>H510/G510&gt;1</formula>
    </cfRule>
    <cfRule type="expression" dxfId="570" priority="575">
      <formula>H510/G510&lt;1</formula>
    </cfRule>
  </conditionalFormatting>
  <conditionalFormatting sqref="B518">
    <cfRule type="cellIs" dxfId="569" priority="573" operator="lessThan">
      <formula>0</formula>
    </cfRule>
  </conditionalFormatting>
  <conditionalFormatting sqref="B518">
    <cfRule type="expression" dxfId="568" priority="571">
      <formula>B518/#REF!&gt;1</formula>
    </cfRule>
    <cfRule type="expression" dxfId="567" priority="572">
      <formula>B518/#REF!&lt;1</formula>
    </cfRule>
  </conditionalFormatting>
  <conditionalFormatting sqref="C518">
    <cfRule type="cellIs" dxfId="566" priority="570" operator="lessThan">
      <formula>0</formula>
    </cfRule>
  </conditionalFormatting>
  <conditionalFormatting sqref="C518">
    <cfRule type="expression" dxfId="565" priority="568">
      <formula>C518/B518&gt;1</formula>
    </cfRule>
    <cfRule type="expression" dxfId="564" priority="569">
      <formula>C518/B518&lt;1</formula>
    </cfRule>
  </conditionalFormatting>
  <conditionalFormatting sqref="D518">
    <cfRule type="cellIs" dxfId="563" priority="567" operator="lessThan">
      <formula>0</formula>
    </cfRule>
  </conditionalFormatting>
  <conditionalFormatting sqref="D518">
    <cfRule type="expression" dxfId="562" priority="565">
      <formula>D518/C518&gt;1</formula>
    </cfRule>
    <cfRule type="expression" dxfId="561" priority="566">
      <formula>D518/C518&lt;1</formula>
    </cfRule>
  </conditionalFormatting>
  <conditionalFormatting sqref="E518">
    <cfRule type="cellIs" dxfId="560" priority="564" operator="lessThan">
      <formula>0</formula>
    </cfRule>
  </conditionalFormatting>
  <conditionalFormatting sqref="E518">
    <cfRule type="expression" dxfId="559" priority="562">
      <formula>E518/D518&gt;1</formula>
    </cfRule>
    <cfRule type="expression" dxfId="558" priority="563">
      <formula>E518/D518&lt;1</formula>
    </cfRule>
  </conditionalFormatting>
  <conditionalFormatting sqref="F518">
    <cfRule type="cellIs" dxfId="557" priority="561" operator="lessThan">
      <formula>0</formula>
    </cfRule>
  </conditionalFormatting>
  <conditionalFormatting sqref="F518">
    <cfRule type="expression" dxfId="556" priority="559">
      <formula>F518/E518&gt;1</formula>
    </cfRule>
    <cfRule type="expression" dxfId="555" priority="560">
      <formula>F518/E518&lt;1</formula>
    </cfRule>
  </conditionalFormatting>
  <conditionalFormatting sqref="G518">
    <cfRule type="cellIs" dxfId="554" priority="558" operator="lessThan">
      <formula>0</formula>
    </cfRule>
  </conditionalFormatting>
  <conditionalFormatting sqref="G518">
    <cfRule type="expression" dxfId="553" priority="556">
      <formula>G518/F518&gt;1</formula>
    </cfRule>
    <cfRule type="expression" dxfId="552" priority="557">
      <formula>G518/F518&lt;1</formula>
    </cfRule>
  </conditionalFormatting>
  <conditionalFormatting sqref="H518">
    <cfRule type="cellIs" dxfId="551" priority="555" operator="lessThan">
      <formula>0</formula>
    </cfRule>
  </conditionalFormatting>
  <conditionalFormatting sqref="H518">
    <cfRule type="expression" dxfId="550" priority="553">
      <formula>H518/G518&gt;1</formula>
    </cfRule>
    <cfRule type="expression" dxfId="549" priority="554">
      <formula>H518/G518&lt;1</formula>
    </cfRule>
  </conditionalFormatting>
  <conditionalFormatting sqref="B547">
    <cfRule type="cellIs" dxfId="548" priority="552" operator="lessThan">
      <formula>0</formula>
    </cfRule>
  </conditionalFormatting>
  <conditionalFormatting sqref="B547">
    <cfRule type="expression" dxfId="547" priority="550">
      <formula>B547/#REF!&gt;1</formula>
    </cfRule>
    <cfRule type="expression" dxfId="546" priority="551">
      <formula>B547/#REF!&lt;1</formula>
    </cfRule>
  </conditionalFormatting>
  <conditionalFormatting sqref="C547">
    <cfRule type="cellIs" dxfId="545" priority="549" operator="lessThan">
      <formula>0</formula>
    </cfRule>
  </conditionalFormatting>
  <conditionalFormatting sqref="C547">
    <cfRule type="expression" dxfId="544" priority="547">
      <formula>C547/B547&gt;1</formula>
    </cfRule>
    <cfRule type="expression" dxfId="543" priority="548">
      <formula>C547/B547&lt;1</formula>
    </cfRule>
  </conditionalFormatting>
  <conditionalFormatting sqref="D547">
    <cfRule type="cellIs" dxfId="542" priority="546" operator="lessThan">
      <formula>0</formula>
    </cfRule>
  </conditionalFormatting>
  <conditionalFormatting sqref="D547">
    <cfRule type="expression" dxfId="541" priority="544">
      <formula>D547/C547&gt;1</formula>
    </cfRule>
    <cfRule type="expression" dxfId="540" priority="545">
      <formula>D547/C547&lt;1</formula>
    </cfRule>
  </conditionalFormatting>
  <conditionalFormatting sqref="E547">
    <cfRule type="cellIs" dxfId="539" priority="543" operator="lessThan">
      <formula>0</formula>
    </cfRule>
  </conditionalFormatting>
  <conditionalFormatting sqref="E547">
    <cfRule type="expression" dxfId="538" priority="541">
      <formula>E547/D547&gt;1</formula>
    </cfRule>
    <cfRule type="expression" dxfId="537" priority="542">
      <formula>E547/D547&lt;1</formula>
    </cfRule>
  </conditionalFormatting>
  <conditionalFormatting sqref="F547">
    <cfRule type="cellIs" dxfId="536" priority="540" operator="lessThan">
      <formula>0</formula>
    </cfRule>
  </conditionalFormatting>
  <conditionalFormatting sqref="F547">
    <cfRule type="expression" dxfId="535" priority="538">
      <formula>F547/E547&gt;1</formula>
    </cfRule>
    <cfRule type="expression" dxfId="534" priority="539">
      <formula>F547/E547&lt;1</formula>
    </cfRule>
  </conditionalFormatting>
  <conditionalFormatting sqref="G547">
    <cfRule type="cellIs" dxfId="533" priority="537" operator="lessThan">
      <formula>0</formula>
    </cfRule>
  </conditionalFormatting>
  <conditionalFormatting sqref="G547">
    <cfRule type="expression" dxfId="532" priority="535">
      <formula>G547/F547&gt;1</formula>
    </cfRule>
    <cfRule type="expression" dxfId="531" priority="536">
      <formula>G547/F547&lt;1</formula>
    </cfRule>
  </conditionalFormatting>
  <conditionalFormatting sqref="H547">
    <cfRule type="cellIs" dxfId="530" priority="534" operator="lessThan">
      <formula>0</formula>
    </cfRule>
  </conditionalFormatting>
  <conditionalFormatting sqref="H547">
    <cfRule type="expression" dxfId="529" priority="532">
      <formula>H547/G547&gt;1</formula>
    </cfRule>
    <cfRule type="expression" dxfId="528" priority="533">
      <formula>H547/G547&lt;1</formula>
    </cfRule>
  </conditionalFormatting>
  <conditionalFormatting sqref="N554">
    <cfRule type="cellIs" dxfId="527" priority="531" operator="lessThan">
      <formula>0</formula>
    </cfRule>
  </conditionalFormatting>
  <conditionalFormatting sqref="N558">
    <cfRule type="cellIs" dxfId="526" priority="530" operator="lessThan">
      <formula>0</formula>
    </cfRule>
  </conditionalFormatting>
  <conditionalFormatting sqref="N558">
    <cfRule type="cellIs" dxfId="525" priority="529" operator="lessThan">
      <formula>0</formula>
    </cfRule>
  </conditionalFormatting>
  <conditionalFormatting sqref="P339">
    <cfRule type="cellIs" dxfId="524" priority="528" operator="lessThan">
      <formula>0</formula>
    </cfRule>
  </conditionalFormatting>
  <conditionalFormatting sqref="P340:P341">
    <cfRule type="cellIs" dxfId="523" priority="527" operator="lessThan">
      <formula>0</formula>
    </cfRule>
  </conditionalFormatting>
  <conditionalFormatting sqref="P437:P440">
    <cfRule type="cellIs" dxfId="522" priority="526" operator="lessThan">
      <formula>0</formula>
    </cfRule>
  </conditionalFormatting>
  <conditionalFormatting sqref="P337">
    <cfRule type="cellIs" dxfId="521" priority="525" operator="lessThan">
      <formula>0</formula>
    </cfRule>
  </conditionalFormatting>
  <conditionalFormatting sqref="P345:P347">
    <cfRule type="cellIs" dxfId="520" priority="523" operator="lessThan">
      <formula>0</formula>
    </cfRule>
  </conditionalFormatting>
  <conditionalFormatting sqref="P354:P355">
    <cfRule type="cellIs" dxfId="519" priority="522" operator="lessThan">
      <formula>0</formula>
    </cfRule>
  </conditionalFormatting>
  <conditionalFormatting sqref="P384:P385">
    <cfRule type="cellIs" dxfId="518" priority="517" operator="lessThan">
      <formula>0</formula>
    </cfRule>
  </conditionalFormatting>
  <conditionalFormatting sqref="P390:P391">
    <cfRule type="cellIs" dxfId="517" priority="516" operator="lessThan">
      <formula>0</formula>
    </cfRule>
  </conditionalFormatting>
  <conditionalFormatting sqref="P396:P397">
    <cfRule type="cellIs" dxfId="516" priority="515" operator="lessThan">
      <formula>0</formula>
    </cfRule>
  </conditionalFormatting>
  <conditionalFormatting sqref="P402:P403">
    <cfRule type="cellIs" dxfId="515" priority="514" operator="lessThan">
      <formula>0</formula>
    </cfRule>
  </conditionalFormatting>
  <conditionalFormatting sqref="P408:P409">
    <cfRule type="cellIs" dxfId="514" priority="513" operator="lessThan">
      <formula>0</formula>
    </cfRule>
  </conditionalFormatting>
  <conditionalFormatting sqref="P414:P415">
    <cfRule type="cellIs" dxfId="513" priority="512" operator="lessThan">
      <formula>0</formula>
    </cfRule>
  </conditionalFormatting>
  <conditionalFormatting sqref="P420:P421">
    <cfRule type="cellIs" dxfId="512" priority="511" operator="lessThan">
      <formula>0</formula>
    </cfRule>
  </conditionalFormatting>
  <conditionalFormatting sqref="P427:P428">
    <cfRule type="cellIs" dxfId="511" priority="510" operator="lessThan">
      <formula>0</formula>
    </cfRule>
  </conditionalFormatting>
  <conditionalFormatting sqref="P433:P434">
    <cfRule type="cellIs" dxfId="510" priority="509" operator="lessThan">
      <formula>0</formula>
    </cfRule>
  </conditionalFormatting>
  <conditionalFormatting sqref="P441">
    <cfRule type="cellIs" dxfId="509" priority="508" operator="lessThan">
      <formula>0</formula>
    </cfRule>
  </conditionalFormatting>
  <conditionalFormatting sqref="P448">
    <cfRule type="cellIs" dxfId="508" priority="507" operator="lessThan">
      <formula>0</formula>
    </cfRule>
  </conditionalFormatting>
  <conditionalFormatting sqref="P461:P462">
    <cfRule type="cellIs" dxfId="507" priority="506" operator="lessThan">
      <formula>0</formula>
    </cfRule>
  </conditionalFormatting>
  <conditionalFormatting sqref="P469:P470">
    <cfRule type="cellIs" dxfId="506" priority="505" operator="lessThan">
      <formula>0</formula>
    </cfRule>
  </conditionalFormatting>
  <conditionalFormatting sqref="P478:P479">
    <cfRule type="cellIs" dxfId="505" priority="504" operator="lessThan">
      <formula>0</formula>
    </cfRule>
  </conditionalFormatting>
  <conditionalFormatting sqref="P486:P487">
    <cfRule type="cellIs" dxfId="504" priority="503" operator="lessThan">
      <formula>0</formula>
    </cfRule>
  </conditionalFormatting>
  <conditionalFormatting sqref="P502:P503">
    <cfRule type="cellIs" dxfId="503" priority="502" operator="lessThan">
      <formula>0</formula>
    </cfRule>
  </conditionalFormatting>
  <conditionalFormatting sqref="P494:P495">
    <cfRule type="cellIs" dxfId="502" priority="501" operator="lessThan">
      <formula>0</formula>
    </cfRule>
  </conditionalFormatting>
  <conditionalFormatting sqref="P509:P510">
    <cfRule type="cellIs" dxfId="501" priority="500" operator="lessThan">
      <formula>0</formula>
    </cfRule>
  </conditionalFormatting>
  <conditionalFormatting sqref="P517:P518">
    <cfRule type="cellIs" dxfId="500" priority="499" operator="lessThan">
      <formula>0</formula>
    </cfRule>
  </conditionalFormatting>
  <conditionalFormatting sqref="P525:P526">
    <cfRule type="cellIs" dxfId="499" priority="498" operator="lessThan">
      <formula>0</formula>
    </cfRule>
  </conditionalFormatting>
  <conditionalFormatting sqref="P532:P533">
    <cfRule type="cellIs" dxfId="498" priority="497" operator="lessThan">
      <formula>0</formula>
    </cfRule>
  </conditionalFormatting>
  <conditionalFormatting sqref="P539:P540">
    <cfRule type="cellIs" dxfId="497" priority="496" operator="lessThan">
      <formula>0</formula>
    </cfRule>
  </conditionalFormatting>
  <conditionalFormatting sqref="P546:P547">
    <cfRule type="cellIs" dxfId="496" priority="495" operator="lessThan">
      <formula>0</formula>
    </cfRule>
  </conditionalFormatting>
  <conditionalFormatting sqref="P554:P555">
    <cfRule type="cellIs" dxfId="495" priority="494" operator="lessThan">
      <formula>0</formula>
    </cfRule>
  </conditionalFormatting>
  <conditionalFormatting sqref="P561">
    <cfRule type="cellIs" dxfId="494" priority="493" operator="lessThan">
      <formula>0</formula>
    </cfRule>
  </conditionalFormatting>
  <conditionalFormatting sqref="P566">
    <cfRule type="cellIs" dxfId="493" priority="492" operator="lessThan">
      <formula>0</formula>
    </cfRule>
  </conditionalFormatting>
  <conditionalFormatting sqref="P590:P592">
    <cfRule type="cellIs" dxfId="492" priority="491" operator="lessThan">
      <formula>0</formula>
    </cfRule>
  </conditionalFormatting>
  <conditionalFormatting sqref="I645:N645 P643:Q646">
    <cfRule type="cellIs" dxfId="491" priority="485" operator="lessThan">
      <formula>0</formula>
    </cfRule>
  </conditionalFormatting>
  <conditionalFormatting sqref="P594:P595">
    <cfRule type="cellIs" dxfId="490" priority="490" operator="lessThan">
      <formula>0</formula>
    </cfRule>
  </conditionalFormatting>
  <conditionalFormatting sqref="P598">
    <cfRule type="cellIs" dxfId="489" priority="489" operator="lessThan">
      <formula>0</formula>
    </cfRule>
  </conditionalFormatting>
  <conditionalFormatting sqref="P599">
    <cfRule type="cellIs" dxfId="488" priority="488" operator="lessThan">
      <formula>0</formula>
    </cfRule>
  </conditionalFormatting>
  <conditionalFormatting sqref="P601">
    <cfRule type="cellIs" dxfId="487" priority="487" operator="lessThan">
      <formula>0</formula>
    </cfRule>
  </conditionalFormatting>
  <conditionalFormatting sqref="P602">
    <cfRule type="cellIs" dxfId="486" priority="486" operator="lessThan">
      <formula>0</formula>
    </cfRule>
  </conditionalFormatting>
  <conditionalFormatting sqref="D604:N604 D601:N601 D598:N599 D590:N592">
    <cfRule type="expression" dxfId="485" priority="458">
      <formula>D590/C590&gt;1</formula>
    </cfRule>
    <cfRule type="expression" dxfId="484" priority="459">
      <formula>D590/C590&lt;1</formula>
    </cfRule>
  </conditionalFormatting>
  <conditionalFormatting sqref="C465:C468">
    <cfRule type="cellIs" dxfId="483" priority="484" operator="lessThan">
      <formula>0</formula>
    </cfRule>
  </conditionalFormatting>
  <conditionalFormatting sqref="C465:C468">
    <cfRule type="expression" dxfId="482" priority="482">
      <formula>C465/B465&gt;1</formula>
    </cfRule>
    <cfRule type="expression" dxfId="481" priority="483">
      <formula>C465/B465&lt;1</formula>
    </cfRule>
  </conditionalFormatting>
  <conditionalFormatting sqref="D465:N468">
    <cfRule type="cellIs" dxfId="480" priority="481" operator="lessThan">
      <formula>0</formula>
    </cfRule>
  </conditionalFormatting>
  <conditionalFormatting sqref="D465:N468">
    <cfRule type="expression" dxfId="479" priority="479">
      <formula>D465/C465&gt;1</formula>
    </cfRule>
    <cfRule type="expression" dxfId="478" priority="480">
      <formula>D465/C465&lt;1</formula>
    </cfRule>
  </conditionalFormatting>
  <conditionalFormatting sqref="B465:B468">
    <cfRule type="cellIs" dxfId="477" priority="478" operator="lessThan">
      <formula>0</formula>
    </cfRule>
  </conditionalFormatting>
  <conditionalFormatting sqref="B465:B468">
    <cfRule type="expression" dxfId="476" priority="476">
      <formula>B465/#REF!&gt;1</formula>
    </cfRule>
    <cfRule type="expression" dxfId="475" priority="477">
      <formula>B465/#REF!&lt;1</formula>
    </cfRule>
  </conditionalFormatting>
  <conditionalFormatting sqref="J546:N546 J532:N532 J517:N517 J509:N509">
    <cfRule type="cellIs" dxfId="474" priority="475" operator="lessThan">
      <formula>0</formula>
    </cfRule>
  </conditionalFormatting>
  <conditionalFormatting sqref="C546:I546 C542:C545 C532:I532 C528:C531 C517:I517 C513:C516 C509:I509 C505:C508">
    <cfRule type="cellIs" dxfId="473" priority="474" operator="lessThan">
      <formula>0</formula>
    </cfRule>
  </conditionalFormatting>
  <conditionalFormatting sqref="C546:M546 C532:M532 C517:M517 C509:M509">
    <cfRule type="cellIs" dxfId="472" priority="473" operator="lessThan">
      <formula>0</formula>
    </cfRule>
  </conditionalFormatting>
  <conditionalFormatting sqref="C542:C545 C528:C531 C513:C516 C505:C508">
    <cfRule type="expression" dxfId="471" priority="471">
      <formula>C505/B505&gt;1</formula>
    </cfRule>
    <cfRule type="expression" dxfId="470" priority="472">
      <formula>C505/B505&lt;1</formula>
    </cfRule>
  </conditionalFormatting>
  <conditionalFormatting sqref="D542:N545 D528:N531 D513:N516 D505:N508">
    <cfRule type="cellIs" dxfId="469" priority="470" operator="lessThan">
      <formula>0</formula>
    </cfRule>
  </conditionalFormatting>
  <conditionalFormatting sqref="D542:N545 D528:N531 D513:N516 D505:N508">
    <cfRule type="expression" dxfId="468" priority="468">
      <formula>D505/C505&gt;1</formula>
    </cfRule>
    <cfRule type="expression" dxfId="467" priority="469">
      <formula>D505/C505&lt;1</formula>
    </cfRule>
  </conditionalFormatting>
  <conditionalFormatting sqref="C546:N546 C532:N532 C517:N517 C509:N509">
    <cfRule type="cellIs" dxfId="466" priority="467" operator="lessThan">
      <formula>0</formula>
    </cfRule>
  </conditionalFormatting>
  <conditionalFormatting sqref="C546:N546 C532:N532 C517:N517 C509:N509">
    <cfRule type="expression" dxfId="465" priority="465">
      <formula>C509/B509&gt;1</formula>
    </cfRule>
    <cfRule type="expression" dxfId="464" priority="466">
      <formula>C509/B509&lt;1</formula>
    </cfRule>
  </conditionalFormatting>
  <conditionalFormatting sqref="B604 B601 B598:B599 B594:B595 B590:B592">
    <cfRule type="cellIs" dxfId="463" priority="464" operator="lessThan">
      <formula>0</formula>
    </cfRule>
  </conditionalFormatting>
  <conditionalFormatting sqref="C604 C601 C598:C599 C590:C592">
    <cfRule type="cellIs" dxfId="462" priority="463" operator="lessThan">
      <formula>0</formula>
    </cfRule>
  </conditionalFormatting>
  <conditionalFormatting sqref="C604 C601 C598:C599 C590:C592">
    <cfRule type="expression" dxfId="461" priority="461">
      <formula>C590/B590&gt;1</formula>
    </cfRule>
    <cfRule type="expression" dxfId="460" priority="462">
      <formula>C590/B590&lt;1</formula>
    </cfRule>
  </conditionalFormatting>
  <conditionalFormatting sqref="D604:N604 D601:N601 D598:N599 D590:N592">
    <cfRule type="cellIs" dxfId="459" priority="460" operator="lessThan">
      <formula>0</formula>
    </cfRule>
  </conditionalFormatting>
  <conditionalFormatting sqref="B462:N462 B495 B526 B555">
    <cfRule type="expression" dxfId="458" priority="1230">
      <formula>B462/#REF!&gt;1</formula>
    </cfRule>
    <cfRule type="expression" dxfId="457" priority="1231">
      <formula>B462/#REF!&lt;1</formula>
    </cfRule>
  </conditionalFormatting>
  <conditionalFormatting sqref="C441">
    <cfRule type="cellIs" dxfId="456" priority="457" operator="lessThan">
      <formula>0</formula>
    </cfRule>
  </conditionalFormatting>
  <conditionalFormatting sqref="C441">
    <cfRule type="expression" dxfId="455" priority="455">
      <formula>C441/B441&gt;1</formula>
    </cfRule>
    <cfRule type="expression" dxfId="454" priority="456">
      <formula>C441/B441&lt;1</formula>
    </cfRule>
  </conditionalFormatting>
  <conditionalFormatting sqref="D441:N441">
    <cfRule type="cellIs" dxfId="453" priority="454" operator="lessThan">
      <formula>0</formula>
    </cfRule>
  </conditionalFormatting>
  <conditionalFormatting sqref="D441:N441">
    <cfRule type="expression" dxfId="452" priority="452">
      <formula>D441/C441&gt;1</formula>
    </cfRule>
    <cfRule type="expression" dxfId="451" priority="453">
      <formula>D441/C441&lt;1</formula>
    </cfRule>
  </conditionalFormatting>
  <conditionalFormatting sqref="B441">
    <cfRule type="cellIs" dxfId="450" priority="451" operator="lessThan">
      <formula>0</formula>
    </cfRule>
  </conditionalFormatting>
  <conditionalFormatting sqref="B441">
    <cfRule type="expression" dxfId="449" priority="449">
      <formula>B441/#REF!&gt;1</formula>
    </cfRule>
    <cfRule type="expression" dxfId="448" priority="450">
      <formula>B441/#REF!&lt;1</formula>
    </cfRule>
  </conditionalFormatting>
  <conditionalFormatting sqref="C469">
    <cfRule type="cellIs" dxfId="447" priority="448" operator="lessThan">
      <formula>0</formula>
    </cfRule>
  </conditionalFormatting>
  <conditionalFormatting sqref="D469:N469">
    <cfRule type="cellIs" dxfId="446" priority="445" operator="lessThan">
      <formula>0</formula>
    </cfRule>
  </conditionalFormatting>
  <conditionalFormatting sqref="C469">
    <cfRule type="expression" dxfId="445" priority="446">
      <formula>C469/B469&gt;1</formula>
    </cfRule>
    <cfRule type="expression" dxfId="444" priority="447">
      <formula>C469/B469&lt;1</formula>
    </cfRule>
  </conditionalFormatting>
  <conditionalFormatting sqref="D469:N469">
    <cfRule type="expression" dxfId="443" priority="443">
      <formula>D469/C469&gt;1</formula>
    </cfRule>
    <cfRule type="expression" dxfId="442" priority="444">
      <formula>D469/C469&lt;1</formula>
    </cfRule>
  </conditionalFormatting>
  <conditionalFormatting sqref="B469">
    <cfRule type="cellIs" dxfId="441" priority="442" operator="lessThan">
      <formula>0</formula>
    </cfRule>
  </conditionalFormatting>
  <conditionalFormatting sqref="B469">
    <cfRule type="expression" dxfId="440" priority="440">
      <formula>B469/#REF!&gt;1</formula>
    </cfRule>
    <cfRule type="expression" dxfId="439" priority="441">
      <formula>B469/#REF!&lt;1</formula>
    </cfRule>
  </conditionalFormatting>
  <conditionalFormatting sqref="B487 B479">
    <cfRule type="cellIs" dxfId="438" priority="439" operator="lessThan">
      <formula>0</formula>
    </cfRule>
  </conditionalFormatting>
  <conditionalFormatting sqref="B487 B479">
    <cfRule type="expression" dxfId="437" priority="437">
      <formula>B479/#REF!&gt;1</formula>
    </cfRule>
    <cfRule type="expression" dxfId="436" priority="438">
      <formula>B479/#REF!&lt;1</formula>
    </cfRule>
  </conditionalFormatting>
  <conditionalFormatting sqref="C479">
    <cfRule type="cellIs" dxfId="435" priority="436" operator="lessThan">
      <formula>0</formula>
    </cfRule>
  </conditionalFormatting>
  <conditionalFormatting sqref="C479">
    <cfRule type="expression" dxfId="434" priority="434">
      <formula>C479/B479&gt;1</formula>
    </cfRule>
    <cfRule type="expression" dxfId="433" priority="435">
      <formula>C479/B479&lt;1</formula>
    </cfRule>
  </conditionalFormatting>
  <conditionalFormatting sqref="C526:N526">
    <cfRule type="cellIs" dxfId="432" priority="424" operator="lessThan">
      <formula>0</formula>
    </cfRule>
  </conditionalFormatting>
  <conditionalFormatting sqref="C561:N561">
    <cfRule type="expression" dxfId="431" priority="393">
      <formula>C561/B561&gt;1</formula>
    </cfRule>
    <cfRule type="expression" dxfId="430" priority="394">
      <formula>C561/B561&lt;1</formula>
    </cfRule>
  </conditionalFormatting>
  <conditionalFormatting sqref="I510:N510">
    <cfRule type="cellIs" dxfId="429" priority="421" operator="lessThan">
      <formula>0</formula>
    </cfRule>
  </conditionalFormatting>
  <conditionalFormatting sqref="I510:N510">
    <cfRule type="expression" dxfId="428" priority="419">
      <formula>I510/H510&gt;1</formula>
    </cfRule>
    <cfRule type="expression" dxfId="427" priority="420">
      <formula>I510/H510&lt;1</formula>
    </cfRule>
  </conditionalFormatting>
  <conditionalFormatting sqref="I518:N518">
    <cfRule type="cellIs" dxfId="426" priority="418" operator="lessThan">
      <formula>0</formula>
    </cfRule>
  </conditionalFormatting>
  <conditionalFormatting sqref="I518:N518">
    <cfRule type="expression" dxfId="425" priority="416">
      <formula>I518/H518&gt;1</formula>
    </cfRule>
    <cfRule type="expression" dxfId="424" priority="417">
      <formula>I518/H518&lt;1</formula>
    </cfRule>
  </conditionalFormatting>
  <conditionalFormatting sqref="B533:N533">
    <cfRule type="cellIs" dxfId="423" priority="415" operator="lessThan">
      <formula>0</formula>
    </cfRule>
  </conditionalFormatting>
  <conditionalFormatting sqref="B533:N533">
    <cfRule type="expression" dxfId="422" priority="413">
      <formula>B533/A533&gt;1</formula>
    </cfRule>
    <cfRule type="expression" dxfId="421" priority="414">
      <formula>B533/A533&lt;1</formula>
    </cfRule>
  </conditionalFormatting>
  <conditionalFormatting sqref="B547:N547">
    <cfRule type="cellIs" dxfId="420" priority="412" operator="lessThan">
      <formula>0</formula>
    </cfRule>
  </conditionalFormatting>
  <conditionalFormatting sqref="B547:N547">
    <cfRule type="expression" dxfId="419" priority="410">
      <formula>B547/A547&gt;1</formula>
    </cfRule>
    <cfRule type="expression" dxfId="418" priority="411">
      <formula>B547/A547&lt;1</formula>
    </cfRule>
  </conditionalFormatting>
  <conditionalFormatting sqref="N566">
    <cfRule type="cellIs" dxfId="417" priority="386" operator="lessThan">
      <formula>0</formula>
    </cfRule>
  </conditionalFormatting>
  <conditionalFormatting sqref="D479:N479">
    <cfRule type="cellIs" dxfId="416" priority="433" operator="lessThan">
      <formula>0</formula>
    </cfRule>
  </conditionalFormatting>
  <conditionalFormatting sqref="D479:N479">
    <cfRule type="expression" dxfId="415" priority="431">
      <formula>D479/C479&gt;1</formula>
    </cfRule>
    <cfRule type="expression" dxfId="414" priority="432">
      <formula>D479/C479&lt;1</formula>
    </cfRule>
  </conditionalFormatting>
  <conditionalFormatting sqref="C487:N487">
    <cfRule type="cellIs" dxfId="413" priority="430" operator="lessThan">
      <formula>0</formula>
    </cfRule>
  </conditionalFormatting>
  <conditionalFormatting sqref="C487:N487">
    <cfRule type="expression" dxfId="412" priority="428">
      <formula>C487/B487&gt;1</formula>
    </cfRule>
    <cfRule type="expression" dxfId="411" priority="429">
      <formula>C487/B487&lt;1</formula>
    </cfRule>
  </conditionalFormatting>
  <conditionalFormatting sqref="C540:N540">
    <cfRule type="expression" dxfId="410" priority="404">
      <formula>C540/B540&gt;1</formula>
    </cfRule>
    <cfRule type="expression" dxfId="409" priority="405">
      <formula>C540/B540&lt;1</formula>
    </cfRule>
  </conditionalFormatting>
  <conditionalFormatting sqref="C495:N495">
    <cfRule type="cellIs" dxfId="408" priority="427" operator="lessThan">
      <formula>0</formula>
    </cfRule>
  </conditionalFormatting>
  <conditionalFormatting sqref="C495:N495">
    <cfRule type="expression" dxfId="407" priority="425">
      <formula>C495/B495&gt;1</formula>
    </cfRule>
    <cfRule type="expression" dxfId="406" priority="426">
      <formula>C495/B495&lt;1</formula>
    </cfRule>
  </conditionalFormatting>
  <conditionalFormatting sqref="C594:N595">
    <cfRule type="cellIs" dxfId="405" priority="403" operator="lessThan">
      <formula>0</formula>
    </cfRule>
  </conditionalFormatting>
  <conditionalFormatting sqref="C526:N526">
    <cfRule type="expression" dxfId="404" priority="422">
      <formula>C526/B526&gt;1</formula>
    </cfRule>
    <cfRule type="expression" dxfId="403" priority="423">
      <formula>C526/B526&lt;1</formula>
    </cfRule>
  </conditionalFormatting>
  <conditionalFormatting sqref="C555:N555">
    <cfRule type="cellIs" dxfId="402" priority="400" operator="lessThan">
      <formula>0</formula>
    </cfRule>
  </conditionalFormatting>
  <conditionalFormatting sqref="C566:M566">
    <cfRule type="expression" dxfId="401" priority="388">
      <formula>C566/B566&gt;1</formula>
    </cfRule>
    <cfRule type="expression" dxfId="400" priority="389">
      <formula>C566/B566&lt;1</formula>
    </cfRule>
  </conditionalFormatting>
  <conditionalFormatting sqref="C561:N561">
    <cfRule type="cellIs" dxfId="399" priority="397" operator="lessThan">
      <formula>0</formula>
    </cfRule>
  </conditionalFormatting>
  <conditionalFormatting sqref="N566">
    <cfRule type="expression" dxfId="398" priority="383">
      <formula>N566/M566&gt;1</formula>
    </cfRule>
    <cfRule type="expression" dxfId="397" priority="384">
      <formula>N566/M566&lt;1</formula>
    </cfRule>
  </conditionalFormatting>
  <conditionalFormatting sqref="C566:M566">
    <cfRule type="cellIs" dxfId="396" priority="392" operator="lessThan">
      <formula>0</formula>
    </cfRule>
  </conditionalFormatting>
  <conditionalFormatting sqref="C566:M566">
    <cfRule type="cellIs" dxfId="395" priority="391" operator="lessThan">
      <formula>0</formula>
    </cfRule>
  </conditionalFormatting>
  <conditionalFormatting sqref="B540">
    <cfRule type="cellIs" dxfId="394" priority="407" operator="lessThan">
      <formula>0</formula>
    </cfRule>
  </conditionalFormatting>
  <conditionalFormatting sqref="B540">
    <cfRule type="expression" dxfId="393" priority="408">
      <formula>B540/#REF!&gt;1</formula>
    </cfRule>
    <cfRule type="expression" dxfId="392" priority="409">
      <formula>B540/#REF!&lt;1</formula>
    </cfRule>
  </conditionalFormatting>
  <conditionalFormatting sqref="C540:N540">
    <cfRule type="cellIs" dxfId="391" priority="406" operator="lessThan">
      <formula>0</formula>
    </cfRule>
  </conditionalFormatting>
  <conditionalFormatting sqref="C594:N595">
    <cfRule type="expression" dxfId="390" priority="401">
      <formula>C594/B594&gt;1</formula>
    </cfRule>
    <cfRule type="expression" dxfId="389" priority="402">
      <formula>C594/B594&lt;1</formula>
    </cfRule>
  </conditionalFormatting>
  <conditionalFormatting sqref="C561:N561">
    <cfRule type="cellIs" dxfId="388" priority="395" operator="lessThan">
      <formula>0</formula>
    </cfRule>
  </conditionalFormatting>
  <conditionalFormatting sqref="C555:N555">
    <cfRule type="expression" dxfId="387" priority="398">
      <formula>C555/B555&gt;1</formula>
    </cfRule>
    <cfRule type="expression" dxfId="386" priority="399">
      <formula>C555/B555&lt;1</formula>
    </cfRule>
  </conditionalFormatting>
  <conditionalFormatting sqref="C561:N561">
    <cfRule type="cellIs" dxfId="385" priority="396" operator="lessThan">
      <formula>0</formula>
    </cfRule>
  </conditionalFormatting>
  <conditionalFormatting sqref="N566">
    <cfRule type="cellIs" dxfId="384" priority="387" operator="lessThan">
      <formula>0</formula>
    </cfRule>
  </conditionalFormatting>
  <conditionalFormatting sqref="C566:M566">
    <cfRule type="cellIs" dxfId="383" priority="390" operator="lessThan">
      <formula>0</formula>
    </cfRule>
  </conditionalFormatting>
  <conditionalFormatting sqref="N566">
    <cfRule type="cellIs" dxfId="382" priority="385" operator="lessThan">
      <formula>0</formula>
    </cfRule>
  </conditionalFormatting>
  <conditionalFormatting sqref="B627:N630">
    <cfRule type="cellIs" dxfId="374" priority="374" operator="lessThan">
      <formula>0</formula>
    </cfRule>
  </conditionalFormatting>
  <conditionalFormatting sqref="I629:N629 P627:Q630">
    <cfRule type="cellIs" dxfId="372" priority="373" operator="lessThan">
      <formula>0</formula>
    </cfRule>
  </conditionalFormatting>
  <conditionalFormatting sqref="B631:N634">
    <cfRule type="cellIs" dxfId="371" priority="372" operator="lessThan">
      <formula>0</formula>
    </cfRule>
  </conditionalFormatting>
  <conditionalFormatting sqref="I633:N633 P631:Q634">
    <cfRule type="cellIs" dxfId="370" priority="371" operator="lessThan">
      <formula>0</formula>
    </cfRule>
  </conditionalFormatting>
  <conditionalFormatting sqref="B635:N638">
    <cfRule type="cellIs" dxfId="369" priority="370" operator="lessThan">
      <formula>0</formula>
    </cfRule>
  </conditionalFormatting>
  <conditionalFormatting sqref="I637:N637 P635:Q638">
    <cfRule type="cellIs" dxfId="368" priority="369" operator="lessThan">
      <formula>0</formula>
    </cfRule>
  </conditionalFormatting>
  <conditionalFormatting sqref="B639:N642">
    <cfRule type="cellIs" dxfId="367" priority="368" operator="lessThan">
      <formula>0</formula>
    </cfRule>
  </conditionalFormatting>
  <conditionalFormatting sqref="I641:N641 P639:Q642">
    <cfRule type="cellIs" dxfId="366" priority="367" operator="lessThan">
      <formula>0</formula>
    </cfRule>
  </conditionalFormatting>
  <conditionalFormatting sqref="B647:N650">
    <cfRule type="cellIs" dxfId="365" priority="366" operator="lessThan">
      <formula>0</formula>
    </cfRule>
  </conditionalFormatting>
  <conditionalFormatting sqref="I649:N649 P647:Q650">
    <cfRule type="cellIs" dxfId="364" priority="365" operator="lessThan">
      <formula>0</formula>
    </cfRule>
  </conditionalFormatting>
  <conditionalFormatting sqref="B651:N654">
    <cfRule type="cellIs" dxfId="363" priority="364" operator="lessThan">
      <formula>0</formula>
    </cfRule>
  </conditionalFormatting>
  <conditionalFormatting sqref="I653:N653 P651:Q654">
    <cfRule type="cellIs" dxfId="362" priority="363" operator="lessThan">
      <formula>0</formula>
    </cfRule>
  </conditionalFormatting>
  <conditionalFormatting sqref="P604">
    <cfRule type="cellIs" dxfId="361" priority="362" operator="lessThan">
      <formula>0</formula>
    </cfRule>
  </conditionalFormatting>
  <conditionalFormatting sqref="P519">
    <cfRule type="cellIs" dxfId="360" priority="339" operator="lessThan">
      <formula>0</formula>
    </cfRule>
  </conditionalFormatting>
  <conditionalFormatting sqref="Q442">
    <cfRule type="cellIs" dxfId="359" priority="361" operator="lessThan">
      <formula>0</formula>
    </cfRule>
  </conditionalFormatting>
  <conditionalFormatting sqref="P442">
    <cfRule type="cellIs" dxfId="358" priority="360" operator="lessThan">
      <formula>0</formula>
    </cfRule>
  </conditionalFormatting>
  <conditionalFormatting sqref="B442:N442">
    <cfRule type="cellIs" dxfId="357" priority="359" operator="lessThan">
      <formula>0</formula>
    </cfRule>
  </conditionalFormatting>
  <conditionalFormatting sqref="Q463">
    <cfRule type="cellIs" dxfId="356" priority="358" operator="lessThan">
      <formula>0</formula>
    </cfRule>
  </conditionalFormatting>
  <conditionalFormatting sqref="P463">
    <cfRule type="cellIs" dxfId="355" priority="357" operator="lessThan">
      <formula>0</formula>
    </cfRule>
  </conditionalFormatting>
  <conditionalFormatting sqref="B463:N463">
    <cfRule type="cellIs" dxfId="354" priority="356" operator="lessThan">
      <formula>0</formula>
    </cfRule>
  </conditionalFormatting>
  <conditionalFormatting sqref="Q471">
    <cfRule type="cellIs" dxfId="353" priority="355" operator="lessThan">
      <formula>0</formula>
    </cfRule>
  </conditionalFormatting>
  <conditionalFormatting sqref="P471">
    <cfRule type="cellIs" dxfId="352" priority="354" operator="lessThan">
      <formula>0</formula>
    </cfRule>
  </conditionalFormatting>
  <conditionalFormatting sqref="B471:N471">
    <cfRule type="cellIs" dxfId="351" priority="353" operator="lessThan">
      <formula>0</formula>
    </cfRule>
  </conditionalFormatting>
  <conditionalFormatting sqref="Q480">
    <cfRule type="cellIs" dxfId="350" priority="352" operator="lessThan">
      <formula>0</formula>
    </cfRule>
  </conditionalFormatting>
  <conditionalFormatting sqref="P480">
    <cfRule type="cellIs" dxfId="349" priority="351" operator="lessThan">
      <formula>0</formula>
    </cfRule>
  </conditionalFormatting>
  <conditionalFormatting sqref="B480:N480">
    <cfRule type="cellIs" dxfId="348" priority="350" operator="lessThan">
      <formula>0</formula>
    </cfRule>
  </conditionalFormatting>
  <conditionalFormatting sqref="Q488">
    <cfRule type="cellIs" dxfId="347" priority="349" operator="lessThan">
      <formula>0</formula>
    </cfRule>
  </conditionalFormatting>
  <conditionalFormatting sqref="P488">
    <cfRule type="cellIs" dxfId="346" priority="348" operator="lessThan">
      <formula>0</formula>
    </cfRule>
  </conditionalFormatting>
  <conditionalFormatting sqref="B488:N488">
    <cfRule type="cellIs" dxfId="345" priority="347" operator="lessThan">
      <formula>0</formula>
    </cfRule>
  </conditionalFormatting>
  <conditionalFormatting sqref="Q496">
    <cfRule type="cellIs" dxfId="344" priority="346" operator="lessThan">
      <formula>0</formula>
    </cfRule>
  </conditionalFormatting>
  <conditionalFormatting sqref="P496">
    <cfRule type="cellIs" dxfId="343" priority="345" operator="lessThan">
      <formula>0</formula>
    </cfRule>
  </conditionalFormatting>
  <conditionalFormatting sqref="B496:N496">
    <cfRule type="cellIs" dxfId="342" priority="344" operator="lessThan">
      <formula>0</formula>
    </cfRule>
  </conditionalFormatting>
  <conditionalFormatting sqref="Q511">
    <cfRule type="cellIs" dxfId="341" priority="343" operator="lessThan">
      <formula>0</formula>
    </cfRule>
  </conditionalFormatting>
  <conditionalFormatting sqref="P511">
    <cfRule type="cellIs" dxfId="340" priority="342" operator="lessThan">
      <formula>0</formula>
    </cfRule>
  </conditionalFormatting>
  <conditionalFormatting sqref="B511:N511">
    <cfRule type="cellIs" dxfId="339" priority="341" operator="lessThan">
      <formula>0</formula>
    </cfRule>
  </conditionalFormatting>
  <conditionalFormatting sqref="Q519">
    <cfRule type="cellIs" dxfId="338" priority="340" operator="lessThan">
      <formula>0</formula>
    </cfRule>
  </conditionalFormatting>
  <conditionalFormatting sqref="B519:N519">
    <cfRule type="cellIs" dxfId="337" priority="338" operator="lessThan">
      <formula>0</formula>
    </cfRule>
  </conditionalFormatting>
  <conditionalFormatting sqref="Q548">
    <cfRule type="cellIs" dxfId="336" priority="337" operator="lessThan">
      <formula>0</formula>
    </cfRule>
  </conditionalFormatting>
  <conditionalFormatting sqref="P548">
    <cfRule type="cellIs" dxfId="335" priority="336" operator="lessThan">
      <formula>0</formula>
    </cfRule>
  </conditionalFormatting>
  <conditionalFormatting sqref="B548:N548">
    <cfRule type="cellIs" dxfId="334" priority="335" operator="lessThan">
      <formula>0</formula>
    </cfRule>
  </conditionalFormatting>
  <conditionalFormatting sqref="P449:Q449 B449">
    <cfRule type="cellIs" dxfId="314" priority="315" operator="lessThan">
      <formula>0</formula>
    </cfRule>
  </conditionalFormatting>
  <conditionalFormatting sqref="Q450:Q454">
    <cfRule type="cellIs" dxfId="313" priority="314" operator="lessThan">
      <formula>0</formula>
    </cfRule>
  </conditionalFormatting>
  <conditionalFormatting sqref="P450:P453">
    <cfRule type="cellIs" dxfId="312" priority="313" operator="lessThan">
      <formula>0</formula>
    </cfRule>
  </conditionalFormatting>
  <conditionalFormatting sqref="G454:N454 M450:N453">
    <cfRule type="cellIs" dxfId="311" priority="312" operator="lessThan">
      <formula>0</formula>
    </cfRule>
  </conditionalFormatting>
  <conditionalFormatting sqref="G454:N454 M450:N453">
    <cfRule type="expression" dxfId="310" priority="310">
      <formula>G450/F450&gt;1</formula>
    </cfRule>
    <cfRule type="expression" dxfId="309" priority="311">
      <formula>G450/F450&lt;1</formula>
    </cfRule>
  </conditionalFormatting>
  <conditionalFormatting sqref="B450:L453">
    <cfRule type="cellIs" dxfId="308" priority="309" operator="lessThan">
      <formula>0</formula>
    </cfRule>
  </conditionalFormatting>
  <conditionalFormatting sqref="B450:L453">
    <cfRule type="expression" dxfId="307" priority="307">
      <formula>B450/A450&gt;1</formula>
    </cfRule>
    <cfRule type="expression" dxfId="306" priority="308">
      <formula>B450/A450&lt;1</formula>
    </cfRule>
  </conditionalFormatting>
  <conditionalFormatting sqref="B454:F454">
    <cfRule type="cellIs" dxfId="305" priority="306" operator="lessThan">
      <formula>0</formula>
    </cfRule>
  </conditionalFormatting>
  <conditionalFormatting sqref="B454:F454">
    <cfRule type="expression" dxfId="304" priority="304">
      <formula>B454/A454&gt;1</formula>
    </cfRule>
    <cfRule type="expression" dxfId="303" priority="305">
      <formula>B454/A454&lt;1</formula>
    </cfRule>
  </conditionalFormatting>
  <conditionalFormatting sqref="P454">
    <cfRule type="cellIs" dxfId="302" priority="303" operator="lessThan">
      <formula>0</formula>
    </cfRule>
  </conditionalFormatting>
  <conditionalFormatting sqref="P342">
    <cfRule type="cellIs" dxfId="301" priority="302" operator="lessThan">
      <formula>0</formula>
    </cfRule>
  </conditionalFormatting>
  <conditionalFormatting sqref="P343">
    <cfRule type="cellIs" dxfId="300" priority="301" operator="lessThan">
      <formula>0</formula>
    </cfRule>
  </conditionalFormatting>
  <conditionalFormatting sqref="P348">
    <cfRule type="cellIs" dxfId="299" priority="300" operator="lessThan">
      <formula>0</formula>
    </cfRule>
  </conditionalFormatting>
  <conditionalFormatting sqref="P349">
    <cfRule type="cellIs" dxfId="298" priority="299" operator="lessThan">
      <formula>0</formula>
    </cfRule>
  </conditionalFormatting>
  <conditionalFormatting sqref="P360">
    <cfRule type="cellIs" dxfId="297" priority="298" operator="lessThan">
      <formula>0</formula>
    </cfRule>
  </conditionalFormatting>
  <conditionalFormatting sqref="P361">
    <cfRule type="cellIs" dxfId="296" priority="297" operator="lessThan">
      <formula>0</formula>
    </cfRule>
  </conditionalFormatting>
  <conditionalFormatting sqref="P366">
    <cfRule type="cellIs" dxfId="295" priority="296" operator="lessThan">
      <formula>0</formula>
    </cfRule>
  </conditionalFormatting>
  <conditionalFormatting sqref="P367">
    <cfRule type="cellIs" dxfId="294" priority="295" operator="lessThan">
      <formula>0</formula>
    </cfRule>
  </conditionalFormatting>
  <conditionalFormatting sqref="P372">
    <cfRule type="cellIs" dxfId="293" priority="294" operator="lessThan">
      <formula>0</formula>
    </cfRule>
  </conditionalFormatting>
  <conditionalFormatting sqref="P373">
    <cfRule type="cellIs" dxfId="292" priority="293" operator="lessThan">
      <formula>0</formula>
    </cfRule>
  </conditionalFormatting>
  <conditionalFormatting sqref="P378">
    <cfRule type="cellIs" dxfId="291" priority="292" operator="lessThan">
      <formula>0</formula>
    </cfRule>
  </conditionalFormatting>
  <conditionalFormatting sqref="O333:O335 O339:O341 O345:O347 O351:O353 O357:O359 O363:O365 O369:O371 O375:O377 O381:O383 O387:O389 O393:O395 O399:O401 O405:O407 O409 O411:O413 O417:O419 O424:O426 O430:O432 O462 O579:O582 O510 O518 O533 O547">
    <cfRule type="cellIs" dxfId="290" priority="289" operator="lessThan">
      <formula>0</formula>
    </cfRule>
  </conditionalFormatting>
  <conditionalFormatting sqref="O324">
    <cfRule type="cellIs" dxfId="289" priority="288" operator="lessThan">
      <formula>0</formula>
    </cfRule>
  </conditionalFormatting>
  <conditionalFormatting sqref="O324">
    <cfRule type="cellIs" dxfId="288" priority="287" operator="lessThan">
      <formula>0</formula>
    </cfRule>
  </conditionalFormatting>
  <conditionalFormatting sqref="O327:O330">
    <cfRule type="cellIs" dxfId="287" priority="286" operator="lessThan">
      <formula>0</formula>
    </cfRule>
  </conditionalFormatting>
  <conditionalFormatting sqref="O334">
    <cfRule type="cellIs" dxfId="286" priority="285" operator="lessThan">
      <formula>0</formula>
    </cfRule>
  </conditionalFormatting>
  <conditionalFormatting sqref="O339:O340">
    <cfRule type="cellIs" dxfId="285" priority="284" operator="lessThan">
      <formula>0</formula>
    </cfRule>
  </conditionalFormatting>
  <conditionalFormatting sqref="O345:O346">
    <cfRule type="cellIs" dxfId="284" priority="283" operator="lessThan">
      <formula>0</formula>
    </cfRule>
  </conditionalFormatting>
  <conditionalFormatting sqref="O351:O352">
    <cfRule type="cellIs" dxfId="283" priority="282" operator="lessThan">
      <formula>0</formula>
    </cfRule>
  </conditionalFormatting>
  <conditionalFormatting sqref="O357:O359">
    <cfRule type="cellIs" dxfId="282" priority="281" operator="lessThan">
      <formula>0</formula>
    </cfRule>
  </conditionalFormatting>
  <conditionalFormatting sqref="O331">
    <cfRule type="cellIs" dxfId="281" priority="280" operator="lessThan">
      <formula>0</formula>
    </cfRule>
  </conditionalFormatting>
  <conditionalFormatting sqref="O551:O553">
    <cfRule type="cellIs" dxfId="280" priority="278" operator="lessThan">
      <formula>0</formula>
    </cfRule>
  </conditionalFormatting>
  <conditionalFormatting sqref="O551:O553">
    <cfRule type="cellIs" dxfId="279" priority="279" operator="lessThan">
      <formula>0</formula>
    </cfRule>
  </conditionalFormatting>
  <conditionalFormatting sqref="O557 O559:O560">
    <cfRule type="cellIs" dxfId="278" priority="276" operator="lessThan">
      <formula>0</formula>
    </cfRule>
  </conditionalFormatting>
  <conditionalFormatting sqref="O559:O560 O557">
    <cfRule type="cellIs" dxfId="277" priority="277" operator="lessThan">
      <formula>0</formula>
    </cfRule>
  </conditionalFormatting>
  <conditionalFormatting sqref="O574:O577">
    <cfRule type="cellIs" dxfId="276" priority="274" operator="lessThan">
      <formula>0</formula>
    </cfRule>
  </conditionalFormatting>
  <conditionalFormatting sqref="O574:O577">
    <cfRule type="cellIs" dxfId="275" priority="275" operator="lessThan">
      <formula>0</formula>
    </cfRule>
  </conditionalFormatting>
  <conditionalFormatting sqref="O579:O582">
    <cfRule type="cellIs" dxfId="274" priority="272" operator="lessThan">
      <formula>0</formula>
    </cfRule>
  </conditionalFormatting>
  <conditionalFormatting sqref="O579:O582">
    <cfRule type="cellIs" dxfId="273" priority="273" operator="lessThan">
      <formula>0</formula>
    </cfRule>
  </conditionalFormatting>
  <conditionalFormatting sqref="O584:O587">
    <cfRule type="cellIs" dxfId="272" priority="270" operator="lessThan">
      <formula>0</formula>
    </cfRule>
  </conditionalFormatting>
  <conditionalFormatting sqref="O584:O587">
    <cfRule type="cellIs" dxfId="271" priority="271" operator="lessThan">
      <formula>0</formula>
    </cfRule>
  </conditionalFormatting>
  <conditionalFormatting sqref="O569:O572">
    <cfRule type="cellIs" dxfId="270" priority="266" operator="lessThan">
      <formula>0</formula>
    </cfRule>
  </conditionalFormatting>
  <conditionalFormatting sqref="O563:O565">
    <cfRule type="cellIs" dxfId="269" priority="268" operator="lessThan">
      <formula>0</formula>
    </cfRule>
  </conditionalFormatting>
  <conditionalFormatting sqref="O563:O565">
    <cfRule type="cellIs" dxfId="268" priority="269" operator="lessThan">
      <formula>0</formula>
    </cfRule>
  </conditionalFormatting>
  <conditionalFormatting sqref="O569:O572">
    <cfRule type="cellIs" dxfId="267" priority="267" operator="lessThan">
      <formula>0</formula>
    </cfRule>
  </conditionalFormatting>
  <conditionalFormatting sqref="O600 O618:O625 O605:O611 O613:O616 O602:O603 O643:O646">
    <cfRule type="cellIs" dxfId="266" priority="265" operator="lessThan">
      <formula>0</formula>
    </cfRule>
  </conditionalFormatting>
  <conditionalFormatting sqref="O341">
    <cfRule type="cellIs" dxfId="264" priority="262" operator="lessThan">
      <formula>0</formula>
    </cfRule>
  </conditionalFormatting>
  <conditionalFormatting sqref="O347">
    <cfRule type="cellIs" dxfId="262" priority="261" operator="lessThan">
      <formula>0</formula>
    </cfRule>
  </conditionalFormatting>
  <conditionalFormatting sqref="O353">
    <cfRule type="cellIs" dxfId="261" priority="260" operator="lessThan">
      <formula>0</formula>
    </cfRule>
  </conditionalFormatting>
  <conditionalFormatting sqref="O335">
    <cfRule type="cellIs" dxfId="260" priority="259" operator="lessThan">
      <formula>0</formula>
    </cfRule>
  </conditionalFormatting>
  <conditionalFormatting sqref="O369">
    <cfRule type="cellIs" dxfId="259" priority="240" operator="lessThan">
      <formula>0</formula>
    </cfRule>
  </conditionalFormatting>
  <conditionalFormatting sqref="O363">
    <cfRule type="cellIs" dxfId="258" priority="251" operator="lessThan">
      <formula>0</formula>
    </cfRule>
  </conditionalFormatting>
  <conditionalFormatting sqref="O363">
    <cfRule type="cellIs" dxfId="257" priority="250" operator="lessThan">
      <formula>0</formula>
    </cfRule>
  </conditionalFormatting>
  <conditionalFormatting sqref="O366">
    <cfRule type="cellIs" dxfId="256" priority="245" operator="lessThan">
      <formula>0</formula>
    </cfRule>
  </conditionalFormatting>
  <conditionalFormatting sqref="O369">
    <cfRule type="cellIs" dxfId="255" priority="243" operator="lessThan">
      <formula>0</formula>
    </cfRule>
  </conditionalFormatting>
  <conditionalFormatting sqref="O354">
    <cfRule type="cellIs" dxfId="254" priority="255" operator="lessThan">
      <formula>0</formula>
    </cfRule>
  </conditionalFormatting>
  <conditionalFormatting sqref="O348">
    <cfRule type="cellIs" dxfId="253" priority="256" operator="lessThan">
      <formula>0</formula>
    </cfRule>
  </conditionalFormatting>
  <conditionalFormatting sqref="O363">
    <cfRule type="cellIs" dxfId="252" priority="253" operator="lessThan">
      <formula>0</formula>
    </cfRule>
  </conditionalFormatting>
  <conditionalFormatting sqref="O360">
    <cfRule type="cellIs" dxfId="251" priority="254" operator="lessThan">
      <formula>0</formula>
    </cfRule>
  </conditionalFormatting>
  <conditionalFormatting sqref="O363">
    <cfRule type="cellIs" dxfId="250" priority="252" operator="lessThan">
      <formula>0</formula>
    </cfRule>
  </conditionalFormatting>
  <conditionalFormatting sqref="O363">
    <cfRule type="cellIs" dxfId="249" priority="249" operator="lessThan">
      <formula>0</formula>
    </cfRule>
  </conditionalFormatting>
  <conditionalFormatting sqref="O336">
    <cfRule type="cellIs" dxfId="248" priority="258" operator="lessThan">
      <formula>0</formula>
    </cfRule>
  </conditionalFormatting>
  <conditionalFormatting sqref="O342">
    <cfRule type="cellIs" dxfId="247" priority="257" operator="lessThan">
      <formula>0</formula>
    </cfRule>
  </conditionalFormatting>
  <conditionalFormatting sqref="O363">
    <cfRule type="cellIs" dxfId="246" priority="248" operator="lessThan">
      <formula>0</formula>
    </cfRule>
  </conditionalFormatting>
  <conditionalFormatting sqref="O363">
    <cfRule type="cellIs" dxfId="245" priority="247" operator="lessThan">
      <formula>0</formula>
    </cfRule>
  </conditionalFormatting>
  <conditionalFormatting sqref="O363">
    <cfRule type="cellIs" dxfId="244" priority="246" operator="lessThan">
      <formula>0</formula>
    </cfRule>
  </conditionalFormatting>
  <conditionalFormatting sqref="O369">
    <cfRule type="cellIs" dxfId="243" priority="241" operator="lessThan">
      <formula>0</formula>
    </cfRule>
  </conditionalFormatting>
  <conditionalFormatting sqref="O369">
    <cfRule type="cellIs" dxfId="242" priority="244" operator="lessThan">
      <formula>0</formula>
    </cfRule>
  </conditionalFormatting>
  <conditionalFormatting sqref="O369">
    <cfRule type="cellIs" dxfId="241" priority="239" operator="lessThan">
      <formula>0</formula>
    </cfRule>
  </conditionalFormatting>
  <conditionalFormatting sqref="O369">
    <cfRule type="cellIs" dxfId="240" priority="242" operator="lessThan">
      <formula>0</formula>
    </cfRule>
  </conditionalFormatting>
  <conditionalFormatting sqref="O369">
    <cfRule type="cellIs" dxfId="239" priority="237" operator="lessThan">
      <formula>0</formula>
    </cfRule>
  </conditionalFormatting>
  <conditionalFormatting sqref="O369">
    <cfRule type="cellIs" dxfId="238" priority="238" operator="lessThan">
      <formula>0</formula>
    </cfRule>
  </conditionalFormatting>
  <conditionalFormatting sqref="O375">
    <cfRule type="cellIs" dxfId="237" priority="235" operator="lessThan">
      <formula>0</formula>
    </cfRule>
  </conditionalFormatting>
  <conditionalFormatting sqref="O372">
    <cfRule type="cellIs" dxfId="236" priority="236" operator="lessThan">
      <formula>0</formula>
    </cfRule>
  </conditionalFormatting>
  <conditionalFormatting sqref="O375">
    <cfRule type="cellIs" dxfId="235" priority="234" operator="lessThan">
      <formula>0</formula>
    </cfRule>
  </conditionalFormatting>
  <conditionalFormatting sqref="O375">
    <cfRule type="cellIs" dxfId="234" priority="233" operator="lessThan">
      <formula>0</formula>
    </cfRule>
  </conditionalFormatting>
  <conditionalFormatting sqref="O375">
    <cfRule type="cellIs" dxfId="233" priority="232" operator="lessThan">
      <formula>0</formula>
    </cfRule>
  </conditionalFormatting>
  <conditionalFormatting sqref="O375">
    <cfRule type="cellIs" dxfId="232" priority="231" operator="lessThan">
      <formula>0</formula>
    </cfRule>
  </conditionalFormatting>
  <conditionalFormatting sqref="O375">
    <cfRule type="cellIs" dxfId="231" priority="230" operator="lessThan">
      <formula>0</formula>
    </cfRule>
  </conditionalFormatting>
  <conditionalFormatting sqref="O375">
    <cfRule type="cellIs" dxfId="230" priority="229" operator="lessThan">
      <formula>0</formula>
    </cfRule>
  </conditionalFormatting>
  <conditionalFormatting sqref="O375">
    <cfRule type="cellIs" dxfId="229" priority="228" operator="lessThan">
      <formula>0</formula>
    </cfRule>
  </conditionalFormatting>
  <conditionalFormatting sqref="O378">
    <cfRule type="cellIs" dxfId="228" priority="227" operator="lessThan">
      <formula>0</formula>
    </cfRule>
  </conditionalFormatting>
  <conditionalFormatting sqref="O331">
    <cfRule type="cellIs" dxfId="227" priority="226" operator="lessThan">
      <formula>0</formula>
    </cfRule>
  </conditionalFormatting>
  <conditionalFormatting sqref="O337">
    <cfRule type="cellIs" dxfId="226" priority="225" operator="lessThan">
      <formula>0</formula>
    </cfRule>
  </conditionalFormatting>
  <conditionalFormatting sqref="O337">
    <cfRule type="cellIs" dxfId="225" priority="224" operator="lessThan">
      <formula>0</formula>
    </cfRule>
  </conditionalFormatting>
  <conditionalFormatting sqref="O343">
    <cfRule type="cellIs" dxfId="224" priority="223" operator="lessThan">
      <formula>0</formula>
    </cfRule>
  </conditionalFormatting>
  <conditionalFormatting sqref="O343">
    <cfRule type="cellIs" dxfId="223" priority="222" operator="lessThan">
      <formula>0</formula>
    </cfRule>
  </conditionalFormatting>
  <conditionalFormatting sqref="O349">
    <cfRule type="cellIs" dxfId="222" priority="221" operator="lessThan">
      <formula>0</formula>
    </cfRule>
  </conditionalFormatting>
  <conditionalFormatting sqref="O349">
    <cfRule type="cellIs" dxfId="221" priority="220" operator="lessThan">
      <formula>0</formula>
    </cfRule>
  </conditionalFormatting>
  <conditionalFormatting sqref="O355">
    <cfRule type="cellIs" dxfId="220" priority="219" operator="lessThan">
      <formula>0</formula>
    </cfRule>
  </conditionalFormatting>
  <conditionalFormatting sqref="O355">
    <cfRule type="cellIs" dxfId="219" priority="218" operator="lessThan">
      <formula>0</formula>
    </cfRule>
  </conditionalFormatting>
  <conditionalFormatting sqref="O361">
    <cfRule type="cellIs" dxfId="218" priority="217" operator="lessThan">
      <formula>0</formula>
    </cfRule>
  </conditionalFormatting>
  <conditionalFormatting sqref="O361">
    <cfRule type="cellIs" dxfId="217" priority="216" operator="lessThan">
      <formula>0</formula>
    </cfRule>
  </conditionalFormatting>
  <conditionalFormatting sqref="O367">
    <cfRule type="cellIs" dxfId="216" priority="215" operator="lessThan">
      <formula>0</formula>
    </cfRule>
  </conditionalFormatting>
  <conditionalFormatting sqref="O367">
    <cfRule type="cellIs" dxfId="215" priority="214" operator="lessThan">
      <formula>0</formula>
    </cfRule>
  </conditionalFormatting>
  <conditionalFormatting sqref="O373">
    <cfRule type="cellIs" dxfId="214" priority="213" operator="lessThan">
      <formula>0</formula>
    </cfRule>
  </conditionalFormatting>
  <conditionalFormatting sqref="O373">
    <cfRule type="cellIs" dxfId="213" priority="212" operator="lessThan">
      <formula>0</formula>
    </cfRule>
  </conditionalFormatting>
  <conditionalFormatting sqref="O381">
    <cfRule type="cellIs" dxfId="212" priority="211" operator="lessThan">
      <formula>0</formula>
    </cfRule>
  </conditionalFormatting>
  <conditionalFormatting sqref="O381">
    <cfRule type="cellIs" dxfId="211" priority="210" operator="lessThan">
      <formula>0</formula>
    </cfRule>
  </conditionalFormatting>
  <conditionalFormatting sqref="O381">
    <cfRule type="cellIs" dxfId="210" priority="209" operator="lessThan">
      <formula>0</formula>
    </cfRule>
  </conditionalFormatting>
  <conditionalFormatting sqref="O381">
    <cfRule type="cellIs" dxfId="209" priority="208" operator="lessThan">
      <formula>0</formula>
    </cfRule>
  </conditionalFormatting>
  <conditionalFormatting sqref="O381">
    <cfRule type="cellIs" dxfId="208" priority="207" operator="lessThan">
      <formula>0</formula>
    </cfRule>
  </conditionalFormatting>
  <conditionalFormatting sqref="O381">
    <cfRule type="cellIs" dxfId="207" priority="206" operator="lessThan">
      <formula>0</formula>
    </cfRule>
  </conditionalFormatting>
  <conditionalFormatting sqref="O381">
    <cfRule type="cellIs" dxfId="206" priority="205" operator="lessThan">
      <formula>0</formula>
    </cfRule>
  </conditionalFormatting>
  <conditionalFormatting sqref="O381">
    <cfRule type="cellIs" dxfId="205" priority="204" operator="lessThan">
      <formula>0</formula>
    </cfRule>
  </conditionalFormatting>
  <conditionalFormatting sqref="O384">
    <cfRule type="cellIs" dxfId="204" priority="203" operator="lessThan">
      <formula>0</formula>
    </cfRule>
  </conditionalFormatting>
  <conditionalFormatting sqref="O385">
    <cfRule type="cellIs" dxfId="203" priority="202" operator="lessThan">
      <formula>0</formula>
    </cfRule>
  </conditionalFormatting>
  <conditionalFormatting sqref="O385">
    <cfRule type="cellIs" dxfId="202" priority="201" operator="lessThan">
      <formula>0</formula>
    </cfRule>
  </conditionalFormatting>
  <conditionalFormatting sqref="O387">
    <cfRule type="cellIs" dxfId="201" priority="200" operator="lessThan">
      <formula>0</formula>
    </cfRule>
  </conditionalFormatting>
  <conditionalFormatting sqref="O387">
    <cfRule type="cellIs" dxfId="200" priority="199" operator="lessThan">
      <formula>0</formula>
    </cfRule>
  </conditionalFormatting>
  <conditionalFormatting sqref="O387">
    <cfRule type="cellIs" dxfId="199" priority="198" operator="lessThan">
      <formula>0</formula>
    </cfRule>
  </conditionalFormatting>
  <conditionalFormatting sqref="O387">
    <cfRule type="cellIs" dxfId="198" priority="197" operator="lessThan">
      <formula>0</formula>
    </cfRule>
  </conditionalFormatting>
  <conditionalFormatting sqref="O387">
    <cfRule type="cellIs" dxfId="197" priority="196" operator="lessThan">
      <formula>0</formula>
    </cfRule>
  </conditionalFormatting>
  <conditionalFormatting sqref="O387">
    <cfRule type="cellIs" dxfId="196" priority="195" operator="lessThan">
      <formula>0</formula>
    </cfRule>
  </conditionalFormatting>
  <conditionalFormatting sqref="O387">
    <cfRule type="cellIs" dxfId="195" priority="194" operator="lessThan">
      <formula>0</formula>
    </cfRule>
  </conditionalFormatting>
  <conditionalFormatting sqref="O387">
    <cfRule type="cellIs" dxfId="194" priority="193" operator="lessThan">
      <formula>0</formula>
    </cfRule>
  </conditionalFormatting>
  <conditionalFormatting sqref="O390">
    <cfRule type="cellIs" dxfId="193" priority="192" operator="lessThan">
      <formula>0</formula>
    </cfRule>
  </conditionalFormatting>
  <conditionalFormatting sqref="O391">
    <cfRule type="cellIs" dxfId="192" priority="191" operator="lessThan">
      <formula>0</formula>
    </cfRule>
  </conditionalFormatting>
  <conditionalFormatting sqref="O391">
    <cfRule type="cellIs" dxfId="191" priority="190" operator="lessThan">
      <formula>0</formula>
    </cfRule>
  </conditionalFormatting>
  <conditionalFormatting sqref="O393">
    <cfRule type="cellIs" dxfId="190" priority="189" operator="lessThan">
      <formula>0</formula>
    </cfRule>
  </conditionalFormatting>
  <conditionalFormatting sqref="O393">
    <cfRule type="cellIs" dxfId="189" priority="188" operator="lessThan">
      <formula>0</formula>
    </cfRule>
  </conditionalFormatting>
  <conditionalFormatting sqref="O393">
    <cfRule type="cellIs" dxfId="188" priority="187" operator="lessThan">
      <formula>0</formula>
    </cfRule>
  </conditionalFormatting>
  <conditionalFormatting sqref="O393">
    <cfRule type="cellIs" dxfId="187" priority="186" operator="lessThan">
      <formula>0</formula>
    </cfRule>
  </conditionalFormatting>
  <conditionalFormatting sqref="O393">
    <cfRule type="cellIs" dxfId="186" priority="185" operator="lessThan">
      <formula>0</formula>
    </cfRule>
  </conditionalFormatting>
  <conditionalFormatting sqref="O393">
    <cfRule type="cellIs" dxfId="185" priority="184" operator="lessThan">
      <formula>0</formula>
    </cfRule>
  </conditionalFormatting>
  <conditionalFormatting sqref="O393">
    <cfRule type="cellIs" dxfId="184" priority="183" operator="lessThan">
      <formula>0</formula>
    </cfRule>
  </conditionalFormatting>
  <conditionalFormatting sqref="O393">
    <cfRule type="cellIs" dxfId="183" priority="182" operator="lessThan">
      <formula>0</formula>
    </cfRule>
  </conditionalFormatting>
  <conditionalFormatting sqref="O396">
    <cfRule type="cellIs" dxfId="182" priority="181" operator="lessThan">
      <formula>0</formula>
    </cfRule>
  </conditionalFormatting>
  <conditionalFormatting sqref="O397">
    <cfRule type="cellIs" dxfId="181" priority="180" operator="lessThan">
      <formula>0</formula>
    </cfRule>
  </conditionalFormatting>
  <conditionalFormatting sqref="O397">
    <cfRule type="cellIs" dxfId="180" priority="179" operator="lessThan">
      <formula>0</formula>
    </cfRule>
  </conditionalFormatting>
  <conditionalFormatting sqref="O399">
    <cfRule type="cellIs" dxfId="179" priority="178" operator="lessThan">
      <formula>0</formula>
    </cfRule>
  </conditionalFormatting>
  <conditionalFormatting sqref="O399">
    <cfRule type="cellIs" dxfId="178" priority="177" operator="lessThan">
      <formula>0</formula>
    </cfRule>
  </conditionalFormatting>
  <conditionalFormatting sqref="O399">
    <cfRule type="cellIs" dxfId="177" priority="176" operator="lessThan">
      <formula>0</formula>
    </cfRule>
  </conditionalFormatting>
  <conditionalFormatting sqref="O399">
    <cfRule type="cellIs" dxfId="176" priority="175" operator="lessThan">
      <formula>0</formula>
    </cfRule>
  </conditionalFormatting>
  <conditionalFormatting sqref="O399">
    <cfRule type="cellIs" dxfId="175" priority="174" operator="lessThan">
      <formula>0</formula>
    </cfRule>
  </conditionalFormatting>
  <conditionalFormatting sqref="O399">
    <cfRule type="cellIs" dxfId="174" priority="173" operator="lessThan">
      <formula>0</formula>
    </cfRule>
  </conditionalFormatting>
  <conditionalFormatting sqref="O399">
    <cfRule type="cellIs" dxfId="173" priority="172" operator="lessThan">
      <formula>0</formula>
    </cfRule>
  </conditionalFormatting>
  <conditionalFormatting sqref="O399">
    <cfRule type="cellIs" dxfId="172" priority="171" operator="lessThan">
      <formula>0</formula>
    </cfRule>
  </conditionalFormatting>
  <conditionalFormatting sqref="O402">
    <cfRule type="cellIs" dxfId="171" priority="170" operator="lessThan">
      <formula>0</formula>
    </cfRule>
  </conditionalFormatting>
  <conditionalFormatting sqref="O403">
    <cfRule type="cellIs" dxfId="170" priority="169" operator="lessThan">
      <formula>0</formula>
    </cfRule>
  </conditionalFormatting>
  <conditionalFormatting sqref="O403">
    <cfRule type="cellIs" dxfId="169" priority="168" operator="lessThan">
      <formula>0</formula>
    </cfRule>
  </conditionalFormatting>
  <conditionalFormatting sqref="O405">
    <cfRule type="cellIs" dxfId="168" priority="167" operator="lessThan">
      <formula>0</formula>
    </cfRule>
  </conditionalFormatting>
  <conditionalFormatting sqref="O405">
    <cfRule type="cellIs" dxfId="167" priority="166" operator="lessThan">
      <formula>0</formula>
    </cfRule>
  </conditionalFormatting>
  <conditionalFormatting sqref="O405">
    <cfRule type="cellIs" dxfId="166" priority="165" operator="lessThan">
      <formula>0</formula>
    </cfRule>
  </conditionalFormatting>
  <conditionalFormatting sqref="O405">
    <cfRule type="cellIs" dxfId="165" priority="164" operator="lessThan">
      <formula>0</formula>
    </cfRule>
  </conditionalFormatting>
  <conditionalFormatting sqref="O405">
    <cfRule type="cellIs" dxfId="164" priority="163" operator="lessThan">
      <formula>0</formula>
    </cfRule>
  </conditionalFormatting>
  <conditionalFormatting sqref="O405">
    <cfRule type="cellIs" dxfId="163" priority="162" operator="lessThan">
      <formula>0</formula>
    </cfRule>
  </conditionalFormatting>
  <conditionalFormatting sqref="O405">
    <cfRule type="cellIs" dxfId="162" priority="161" operator="lessThan">
      <formula>0</formula>
    </cfRule>
  </conditionalFormatting>
  <conditionalFormatting sqref="O405">
    <cfRule type="cellIs" dxfId="161" priority="160" operator="lessThan">
      <formula>0</formula>
    </cfRule>
  </conditionalFormatting>
  <conditionalFormatting sqref="O408">
    <cfRule type="cellIs" dxfId="160" priority="159" operator="lessThan">
      <formula>0</formula>
    </cfRule>
  </conditionalFormatting>
  <conditionalFormatting sqref="O411">
    <cfRule type="cellIs" dxfId="159" priority="158" operator="lessThan">
      <formula>0</formula>
    </cfRule>
  </conditionalFormatting>
  <conditionalFormatting sqref="O411">
    <cfRule type="cellIs" dxfId="158" priority="157" operator="lessThan">
      <formula>0</formula>
    </cfRule>
  </conditionalFormatting>
  <conditionalFormatting sqref="O411">
    <cfRule type="cellIs" dxfId="157" priority="156" operator="lessThan">
      <formula>0</formula>
    </cfRule>
  </conditionalFormatting>
  <conditionalFormatting sqref="O411">
    <cfRule type="cellIs" dxfId="156" priority="155" operator="lessThan">
      <formula>0</formula>
    </cfRule>
  </conditionalFormatting>
  <conditionalFormatting sqref="O411">
    <cfRule type="cellIs" dxfId="155" priority="154" operator="lessThan">
      <formula>0</formula>
    </cfRule>
  </conditionalFormatting>
  <conditionalFormatting sqref="O411">
    <cfRule type="cellIs" dxfId="154" priority="153" operator="lessThan">
      <formula>0</formula>
    </cfRule>
  </conditionalFormatting>
  <conditionalFormatting sqref="O411">
    <cfRule type="cellIs" dxfId="153" priority="152" operator="lessThan">
      <formula>0</formula>
    </cfRule>
  </conditionalFormatting>
  <conditionalFormatting sqref="O411">
    <cfRule type="cellIs" dxfId="152" priority="151" operator="lessThan">
      <formula>0</formula>
    </cfRule>
  </conditionalFormatting>
  <conditionalFormatting sqref="O414">
    <cfRule type="cellIs" dxfId="151" priority="150" operator="lessThan">
      <formula>0</formula>
    </cfRule>
  </conditionalFormatting>
  <conditionalFormatting sqref="O415">
    <cfRule type="cellIs" dxfId="150" priority="149" operator="lessThan">
      <formula>0</formula>
    </cfRule>
  </conditionalFormatting>
  <conditionalFormatting sqref="O415">
    <cfRule type="cellIs" dxfId="149" priority="148" operator="lessThan">
      <formula>0</formula>
    </cfRule>
  </conditionalFormatting>
  <conditionalFormatting sqref="O417">
    <cfRule type="cellIs" dxfId="148" priority="147" operator="lessThan">
      <formula>0</formula>
    </cfRule>
  </conditionalFormatting>
  <conditionalFormatting sqref="O417">
    <cfRule type="cellIs" dxfId="147" priority="146" operator="lessThan">
      <formula>0</formula>
    </cfRule>
  </conditionalFormatting>
  <conditionalFormatting sqref="O417">
    <cfRule type="cellIs" dxfId="146" priority="145" operator="lessThan">
      <formula>0</formula>
    </cfRule>
  </conditionalFormatting>
  <conditionalFormatting sqref="O417">
    <cfRule type="cellIs" dxfId="145" priority="144" operator="lessThan">
      <formula>0</formula>
    </cfRule>
  </conditionalFormatting>
  <conditionalFormatting sqref="O417">
    <cfRule type="cellIs" dxfId="144" priority="143" operator="lessThan">
      <formula>0</formula>
    </cfRule>
  </conditionalFormatting>
  <conditionalFormatting sqref="O417">
    <cfRule type="cellIs" dxfId="143" priority="142" operator="lessThan">
      <formula>0</formula>
    </cfRule>
  </conditionalFormatting>
  <conditionalFormatting sqref="O417">
    <cfRule type="cellIs" dxfId="142" priority="141" operator="lessThan">
      <formula>0</formula>
    </cfRule>
  </conditionalFormatting>
  <conditionalFormatting sqref="O417">
    <cfRule type="cellIs" dxfId="141" priority="140" operator="lessThan">
      <formula>0</formula>
    </cfRule>
  </conditionalFormatting>
  <conditionalFormatting sqref="O420">
    <cfRule type="cellIs" dxfId="140" priority="139" operator="lessThan">
      <formula>0</formula>
    </cfRule>
  </conditionalFormatting>
  <conditionalFormatting sqref="O421">
    <cfRule type="cellIs" dxfId="139" priority="138" operator="lessThan">
      <formula>0</formula>
    </cfRule>
  </conditionalFormatting>
  <conditionalFormatting sqref="O421">
    <cfRule type="cellIs" dxfId="138" priority="137" operator="lessThan">
      <formula>0</formula>
    </cfRule>
  </conditionalFormatting>
  <conditionalFormatting sqref="O424">
    <cfRule type="cellIs" dxfId="137" priority="136" operator="lessThan">
      <formula>0</formula>
    </cfRule>
  </conditionalFormatting>
  <conditionalFormatting sqref="O424">
    <cfRule type="cellIs" dxfId="136" priority="135" operator="lessThan">
      <formula>0</formula>
    </cfRule>
  </conditionalFormatting>
  <conditionalFormatting sqref="O424">
    <cfRule type="cellIs" dxfId="135" priority="134" operator="lessThan">
      <formula>0</formula>
    </cfRule>
  </conditionalFormatting>
  <conditionalFormatting sqref="O424">
    <cfRule type="cellIs" dxfId="134" priority="133" operator="lessThan">
      <formula>0</formula>
    </cfRule>
  </conditionalFormatting>
  <conditionalFormatting sqref="O424">
    <cfRule type="cellIs" dxfId="133" priority="132" operator="lessThan">
      <formula>0</formula>
    </cfRule>
  </conditionalFormatting>
  <conditionalFormatting sqref="O424">
    <cfRule type="cellIs" dxfId="132" priority="131" operator="lessThan">
      <formula>0</formula>
    </cfRule>
  </conditionalFormatting>
  <conditionalFormatting sqref="O424">
    <cfRule type="cellIs" dxfId="131" priority="130" operator="lessThan">
      <formula>0</formula>
    </cfRule>
  </conditionalFormatting>
  <conditionalFormatting sqref="O424">
    <cfRule type="cellIs" dxfId="130" priority="129" operator="lessThan">
      <formula>0</formula>
    </cfRule>
  </conditionalFormatting>
  <conditionalFormatting sqref="O427">
    <cfRule type="cellIs" dxfId="129" priority="128" operator="lessThan">
      <formula>0</formula>
    </cfRule>
  </conditionalFormatting>
  <conditionalFormatting sqref="O428">
    <cfRule type="cellIs" dxfId="128" priority="127" operator="lessThan">
      <formula>0</formula>
    </cfRule>
  </conditionalFormatting>
  <conditionalFormatting sqref="O428">
    <cfRule type="cellIs" dxfId="127" priority="126" operator="lessThan">
      <formula>0</formula>
    </cfRule>
  </conditionalFormatting>
  <conditionalFormatting sqref="O430">
    <cfRule type="cellIs" dxfId="126" priority="125" operator="lessThan">
      <formula>0</formula>
    </cfRule>
  </conditionalFormatting>
  <conditionalFormatting sqref="O430">
    <cfRule type="cellIs" dxfId="125" priority="124" operator="lessThan">
      <formula>0</formula>
    </cfRule>
  </conditionalFormatting>
  <conditionalFormatting sqref="O430">
    <cfRule type="cellIs" dxfId="124" priority="123" operator="lessThan">
      <formula>0</formula>
    </cfRule>
  </conditionalFormatting>
  <conditionalFormatting sqref="O430">
    <cfRule type="cellIs" dxfId="123" priority="122" operator="lessThan">
      <formula>0</formula>
    </cfRule>
  </conditionalFormatting>
  <conditionalFormatting sqref="O430">
    <cfRule type="cellIs" dxfId="122" priority="121" operator="lessThan">
      <formula>0</formula>
    </cfRule>
  </conditionalFormatting>
  <conditionalFormatting sqref="O430">
    <cfRule type="cellIs" dxfId="121" priority="120" operator="lessThan">
      <formula>0</formula>
    </cfRule>
  </conditionalFormatting>
  <conditionalFormatting sqref="O430">
    <cfRule type="cellIs" dxfId="120" priority="119" operator="lessThan">
      <formula>0</formula>
    </cfRule>
  </conditionalFormatting>
  <conditionalFormatting sqref="O430">
    <cfRule type="cellIs" dxfId="119" priority="118" operator="lessThan">
      <formula>0</formula>
    </cfRule>
  </conditionalFormatting>
  <conditionalFormatting sqref="O433">
    <cfRule type="cellIs" dxfId="118" priority="117" operator="lessThan">
      <formula>0</formula>
    </cfRule>
  </conditionalFormatting>
  <conditionalFormatting sqref="O434">
    <cfRule type="cellIs" dxfId="117" priority="116" operator="lessThan">
      <formula>0</formula>
    </cfRule>
  </conditionalFormatting>
  <conditionalFormatting sqref="O434">
    <cfRule type="cellIs" dxfId="116" priority="115" operator="lessThan">
      <formula>0</formula>
    </cfRule>
  </conditionalFormatting>
  <conditionalFormatting sqref="O437:O440">
    <cfRule type="cellIs" dxfId="115" priority="114" operator="lessThan">
      <formula>0</formula>
    </cfRule>
  </conditionalFormatting>
  <conditionalFormatting sqref="O437:O440">
    <cfRule type="expression" dxfId="114" priority="112">
      <formula>O437/N437&gt;1</formula>
    </cfRule>
    <cfRule type="expression" dxfId="113" priority="113">
      <formula>O437/N437&lt;1</formula>
    </cfRule>
  </conditionalFormatting>
  <conditionalFormatting sqref="O510 O518 O533 O547">
    <cfRule type="expression" dxfId="112" priority="110">
      <formula>O510/#REF!&gt;1</formula>
    </cfRule>
    <cfRule type="expression" dxfId="111" priority="111">
      <formula>O510/#REF!&lt;1</formula>
    </cfRule>
  </conditionalFormatting>
  <conditionalFormatting sqref="O470">
    <cfRule type="cellIs" dxfId="110" priority="109" operator="lessThan">
      <formula>0</formula>
    </cfRule>
  </conditionalFormatting>
  <conditionalFormatting sqref="O470">
    <cfRule type="expression" dxfId="109" priority="107">
      <formula>O470/N470&gt;1</formula>
    </cfRule>
    <cfRule type="expression" dxfId="108" priority="108">
      <formula>O470/N470&lt;1</formula>
    </cfRule>
  </conditionalFormatting>
  <conditionalFormatting sqref="O554">
    <cfRule type="cellIs" dxfId="107" priority="106" operator="lessThan">
      <formula>0</formula>
    </cfRule>
  </conditionalFormatting>
  <conditionalFormatting sqref="O558">
    <cfRule type="cellIs" dxfId="106" priority="105" operator="lessThan">
      <formula>0</formula>
    </cfRule>
  </conditionalFormatting>
  <conditionalFormatting sqref="O558">
    <cfRule type="cellIs" dxfId="105" priority="104" operator="lessThan">
      <formula>0</formula>
    </cfRule>
  </conditionalFormatting>
  <conditionalFormatting sqref="O645">
    <cfRule type="cellIs" dxfId="104" priority="103" operator="lessThan">
      <formula>0</formula>
    </cfRule>
  </conditionalFormatting>
  <conditionalFormatting sqref="O604 O601 O598:O599 O590:O592">
    <cfRule type="expression" dxfId="103" priority="90">
      <formula>O590/N590&gt;1</formula>
    </cfRule>
    <cfRule type="expression" dxfId="102" priority="91">
      <formula>O590/N590&lt;1</formula>
    </cfRule>
  </conditionalFormatting>
  <conditionalFormatting sqref="O465:O468">
    <cfRule type="cellIs" dxfId="101" priority="102" operator="lessThan">
      <formula>0</formula>
    </cfRule>
  </conditionalFormatting>
  <conditionalFormatting sqref="O465:O468">
    <cfRule type="expression" dxfId="100" priority="100">
      <formula>O465/N465&gt;1</formula>
    </cfRule>
    <cfRule type="expression" dxfId="99" priority="101">
      <formula>O465/N465&lt;1</formula>
    </cfRule>
  </conditionalFormatting>
  <conditionalFormatting sqref="O546 O532 O517 O509">
    <cfRule type="cellIs" dxfId="98" priority="99" operator="lessThan">
      <formula>0</formula>
    </cfRule>
  </conditionalFormatting>
  <conditionalFormatting sqref="O542:O545 O528:O531 O513:O516 O505:O508">
    <cfRule type="cellIs" dxfId="97" priority="98" operator="lessThan">
      <formula>0</formula>
    </cfRule>
  </conditionalFormatting>
  <conditionalFormatting sqref="O542:O545 O528:O531 O513:O516 O505:O508">
    <cfRule type="expression" dxfId="96" priority="96">
      <formula>O505/N505&gt;1</formula>
    </cfRule>
    <cfRule type="expression" dxfId="95" priority="97">
      <formula>O505/N505&lt;1</formula>
    </cfRule>
  </conditionalFormatting>
  <conditionalFormatting sqref="O546 O532 O517 O509">
    <cfRule type="cellIs" dxfId="94" priority="95" operator="lessThan">
      <formula>0</formula>
    </cfRule>
  </conditionalFormatting>
  <conditionalFormatting sqref="O546 O532 O517 O509">
    <cfRule type="expression" dxfId="93" priority="93">
      <formula>O509/N509&gt;1</formula>
    </cfRule>
    <cfRule type="expression" dxfId="92" priority="94">
      <formula>O509/N509&lt;1</formula>
    </cfRule>
  </conditionalFormatting>
  <conditionalFormatting sqref="O604 O601 O598:O599 O590:O592">
    <cfRule type="cellIs" dxfId="91" priority="92" operator="lessThan">
      <formula>0</formula>
    </cfRule>
  </conditionalFormatting>
  <conditionalFormatting sqref="O462">
    <cfRule type="expression" dxfId="90" priority="290">
      <formula>O462/#REF!&gt;1</formula>
    </cfRule>
    <cfRule type="expression" dxfId="89" priority="291">
      <formula>O462/#REF!&lt;1</formula>
    </cfRule>
  </conditionalFormatting>
  <conditionalFormatting sqref="O441">
    <cfRule type="cellIs" dxfId="88" priority="89" operator="lessThan">
      <formula>0</formula>
    </cfRule>
  </conditionalFormatting>
  <conditionalFormatting sqref="O441">
    <cfRule type="expression" dxfId="87" priority="87">
      <formula>O441/N441&gt;1</formula>
    </cfRule>
    <cfRule type="expression" dxfId="86" priority="88">
      <formula>O441/N441&lt;1</formula>
    </cfRule>
  </conditionalFormatting>
  <conditionalFormatting sqref="O469">
    <cfRule type="cellIs" dxfId="85" priority="86" operator="lessThan">
      <formula>0</formula>
    </cfRule>
  </conditionalFormatting>
  <conditionalFormatting sqref="O469">
    <cfRule type="expression" dxfId="84" priority="84">
      <formula>O469/N469&gt;1</formula>
    </cfRule>
    <cfRule type="expression" dxfId="83" priority="85">
      <formula>O469/N469&lt;1</formula>
    </cfRule>
  </conditionalFormatting>
  <conditionalFormatting sqref="O526">
    <cfRule type="cellIs" dxfId="82" priority="74" operator="lessThan">
      <formula>0</formula>
    </cfRule>
  </conditionalFormatting>
  <conditionalFormatting sqref="O561">
    <cfRule type="expression" dxfId="81" priority="46">
      <formula>O561/N561&gt;1</formula>
    </cfRule>
    <cfRule type="expression" dxfId="80" priority="47">
      <formula>O561/N561&lt;1</formula>
    </cfRule>
  </conditionalFormatting>
  <conditionalFormatting sqref="O510">
    <cfRule type="cellIs" dxfId="79" priority="71" operator="lessThan">
      <formula>0</formula>
    </cfRule>
  </conditionalFormatting>
  <conditionalFormatting sqref="O510">
    <cfRule type="expression" dxfId="78" priority="69">
      <formula>O510/N510&gt;1</formula>
    </cfRule>
    <cfRule type="expression" dxfId="77" priority="70">
      <formula>O510/N510&lt;1</formula>
    </cfRule>
  </conditionalFormatting>
  <conditionalFormatting sqref="O518">
    <cfRule type="cellIs" dxfId="76" priority="68" operator="lessThan">
      <formula>0</formula>
    </cfRule>
  </conditionalFormatting>
  <conditionalFormatting sqref="O518">
    <cfRule type="expression" dxfId="75" priority="66">
      <formula>O518/N518&gt;1</formula>
    </cfRule>
    <cfRule type="expression" dxfId="74" priority="67">
      <formula>O518/N518&lt;1</formula>
    </cfRule>
  </conditionalFormatting>
  <conditionalFormatting sqref="O533">
    <cfRule type="cellIs" dxfId="73" priority="65" operator="lessThan">
      <formula>0</formula>
    </cfRule>
  </conditionalFormatting>
  <conditionalFormatting sqref="O533">
    <cfRule type="expression" dxfId="72" priority="63">
      <formula>O533/N533&gt;1</formula>
    </cfRule>
    <cfRule type="expression" dxfId="71" priority="64">
      <formula>O533/N533&lt;1</formula>
    </cfRule>
  </conditionalFormatting>
  <conditionalFormatting sqref="O547">
    <cfRule type="cellIs" dxfId="70" priority="62" operator="lessThan">
      <formula>0</formula>
    </cfRule>
  </conditionalFormatting>
  <conditionalFormatting sqref="O547">
    <cfRule type="expression" dxfId="69" priority="60">
      <formula>O547/N547&gt;1</formula>
    </cfRule>
    <cfRule type="expression" dxfId="68" priority="61">
      <formula>O547/N547&lt;1</formula>
    </cfRule>
  </conditionalFormatting>
  <conditionalFormatting sqref="O566">
    <cfRule type="cellIs" dxfId="67" priority="44" operator="lessThan">
      <formula>0</formula>
    </cfRule>
  </conditionalFormatting>
  <conditionalFormatting sqref="O479">
    <cfRule type="cellIs" dxfId="66" priority="83" operator="lessThan">
      <formula>0</formula>
    </cfRule>
  </conditionalFormatting>
  <conditionalFormatting sqref="O479">
    <cfRule type="expression" dxfId="65" priority="81">
      <formula>O479/N479&gt;1</formula>
    </cfRule>
    <cfRule type="expression" dxfId="64" priority="82">
      <formula>O479/N479&lt;1</formula>
    </cfRule>
  </conditionalFormatting>
  <conditionalFormatting sqref="O487">
    <cfRule type="cellIs" dxfId="63" priority="80" operator="lessThan">
      <formula>0</formula>
    </cfRule>
  </conditionalFormatting>
  <conditionalFormatting sqref="O487">
    <cfRule type="expression" dxfId="62" priority="78">
      <formula>O487/N487&gt;1</formula>
    </cfRule>
    <cfRule type="expression" dxfId="61" priority="79">
      <formula>O487/N487&lt;1</formula>
    </cfRule>
  </conditionalFormatting>
  <conditionalFormatting sqref="O540">
    <cfRule type="expression" dxfId="60" priority="57">
      <formula>O540/N540&gt;1</formula>
    </cfRule>
    <cfRule type="expression" dxfId="59" priority="58">
      <formula>O540/N540&lt;1</formula>
    </cfRule>
  </conditionalFormatting>
  <conditionalFormatting sqref="O495">
    <cfRule type="cellIs" dxfId="58" priority="77" operator="lessThan">
      <formula>0</formula>
    </cfRule>
  </conditionalFormatting>
  <conditionalFormatting sqref="O495">
    <cfRule type="expression" dxfId="57" priority="75">
      <formula>O495/N495&gt;1</formula>
    </cfRule>
    <cfRule type="expression" dxfId="56" priority="76">
      <formula>O495/N495&lt;1</formula>
    </cfRule>
  </conditionalFormatting>
  <conditionalFormatting sqref="O594:O595">
    <cfRule type="cellIs" dxfId="55" priority="56" operator="lessThan">
      <formula>0</formula>
    </cfRule>
  </conditionalFormatting>
  <conditionalFormatting sqref="O526">
    <cfRule type="expression" dxfId="54" priority="72">
      <formula>O526/N526&gt;1</formula>
    </cfRule>
    <cfRule type="expression" dxfId="53" priority="73">
      <formula>O526/N526&lt;1</formula>
    </cfRule>
  </conditionalFormatting>
  <conditionalFormatting sqref="O555">
    <cfRule type="cellIs" dxfId="52" priority="53" operator="lessThan">
      <formula>0</formula>
    </cfRule>
  </conditionalFormatting>
  <conditionalFormatting sqref="O561">
    <cfRule type="cellIs" dxfId="51" priority="50" operator="lessThan">
      <formula>0</formula>
    </cfRule>
  </conditionalFormatting>
  <conditionalFormatting sqref="O566">
    <cfRule type="expression" dxfId="50" priority="41">
      <formula>O566/N566&gt;1</formula>
    </cfRule>
    <cfRule type="expression" dxfId="49" priority="42">
      <formula>O566/N566&lt;1</formula>
    </cfRule>
  </conditionalFormatting>
  <conditionalFormatting sqref="O540">
    <cfRule type="cellIs" dxfId="48" priority="59" operator="lessThan">
      <formula>0</formula>
    </cfRule>
  </conditionalFormatting>
  <conditionalFormatting sqref="O594:O595">
    <cfRule type="expression" dxfId="47" priority="54">
      <formula>O594/N594&gt;1</formula>
    </cfRule>
    <cfRule type="expression" dxfId="46" priority="55">
      <formula>O594/N594&lt;1</formula>
    </cfRule>
  </conditionalFormatting>
  <conditionalFormatting sqref="O561">
    <cfRule type="cellIs" dxfId="45" priority="48" operator="lessThan">
      <formula>0</formula>
    </cfRule>
  </conditionalFormatting>
  <conditionalFormatting sqref="O555">
    <cfRule type="expression" dxfId="44" priority="51">
      <formula>O555/N555&gt;1</formula>
    </cfRule>
    <cfRule type="expression" dxfId="43" priority="52">
      <formula>O555/N555&lt;1</formula>
    </cfRule>
  </conditionalFormatting>
  <conditionalFormatting sqref="O561">
    <cfRule type="cellIs" dxfId="42" priority="49" operator="lessThan">
      <formula>0</formula>
    </cfRule>
  </conditionalFormatting>
  <conditionalFormatting sqref="O566">
    <cfRule type="cellIs" dxfId="41" priority="45" operator="lessThan">
      <formula>0</formula>
    </cfRule>
  </conditionalFormatting>
  <conditionalFormatting sqref="O566">
    <cfRule type="cellIs" dxfId="40" priority="43" operator="lessThan">
      <formula>0</formula>
    </cfRule>
  </conditionalFormatting>
  <conditionalFormatting sqref="O627:O630">
    <cfRule type="cellIs" dxfId="32" priority="32" operator="lessThan">
      <formula>0</formula>
    </cfRule>
  </conditionalFormatting>
  <conditionalFormatting sqref="O629">
    <cfRule type="cellIs" dxfId="30" priority="31" operator="lessThan">
      <formula>0</formula>
    </cfRule>
  </conditionalFormatting>
  <conditionalFormatting sqref="O631:O634">
    <cfRule type="cellIs" dxfId="29" priority="30" operator="lessThan">
      <formula>0</formula>
    </cfRule>
  </conditionalFormatting>
  <conditionalFormatting sqref="O633">
    <cfRule type="cellIs" dxfId="28" priority="29" operator="lessThan">
      <formula>0</formula>
    </cfRule>
  </conditionalFormatting>
  <conditionalFormatting sqref="O635:O638">
    <cfRule type="cellIs" dxfId="27" priority="28" operator="lessThan">
      <formula>0</formula>
    </cfRule>
  </conditionalFormatting>
  <conditionalFormatting sqref="O637">
    <cfRule type="cellIs" dxfId="26" priority="27" operator="lessThan">
      <formula>0</formula>
    </cfRule>
  </conditionalFormatting>
  <conditionalFormatting sqref="O639:O642">
    <cfRule type="cellIs" dxfId="25" priority="26" operator="lessThan">
      <formula>0</formula>
    </cfRule>
  </conditionalFormatting>
  <conditionalFormatting sqref="O641">
    <cfRule type="cellIs" dxfId="24" priority="25" operator="lessThan">
      <formula>0</formula>
    </cfRule>
  </conditionalFormatting>
  <conditionalFormatting sqref="O647:O650">
    <cfRule type="cellIs" dxfId="23" priority="24" operator="lessThan">
      <formula>0</formula>
    </cfRule>
  </conditionalFormatting>
  <conditionalFormatting sqref="O649">
    <cfRule type="cellIs" dxfId="22" priority="23" operator="lessThan">
      <formula>0</formula>
    </cfRule>
  </conditionalFormatting>
  <conditionalFormatting sqref="O651:O654">
    <cfRule type="cellIs" dxfId="21" priority="22" operator="lessThan">
      <formula>0</formula>
    </cfRule>
  </conditionalFormatting>
  <conditionalFormatting sqref="O653">
    <cfRule type="cellIs" dxfId="20" priority="21" operator="lessThan">
      <formula>0</formula>
    </cfRule>
  </conditionalFormatting>
  <conditionalFormatting sqref="O442">
    <cfRule type="cellIs" dxfId="19" priority="20" operator="lessThan">
      <formula>0</formula>
    </cfRule>
  </conditionalFormatting>
  <conditionalFormatting sqref="O463">
    <cfRule type="cellIs" dxfId="18" priority="19" operator="lessThan">
      <formula>0</formula>
    </cfRule>
  </conditionalFormatting>
  <conditionalFormatting sqref="O471">
    <cfRule type="cellIs" dxfId="17" priority="18" operator="lessThan">
      <formula>0</formula>
    </cfRule>
  </conditionalFormatting>
  <conditionalFormatting sqref="O480">
    <cfRule type="cellIs" dxfId="16" priority="17" operator="lessThan">
      <formula>0</formula>
    </cfRule>
  </conditionalFormatting>
  <conditionalFormatting sqref="O488">
    <cfRule type="cellIs" dxfId="15" priority="16" operator="lessThan">
      <formula>0</formula>
    </cfRule>
  </conditionalFormatting>
  <conditionalFormatting sqref="O496">
    <cfRule type="cellIs" dxfId="14" priority="15" operator="lessThan">
      <formula>0</formula>
    </cfRule>
  </conditionalFormatting>
  <conditionalFormatting sqref="O511">
    <cfRule type="cellIs" dxfId="13" priority="14" operator="lessThan">
      <formula>0</formula>
    </cfRule>
  </conditionalFormatting>
  <conditionalFormatting sqref="O519">
    <cfRule type="cellIs" dxfId="12" priority="13" operator="lessThan">
      <formula>0</formula>
    </cfRule>
  </conditionalFormatting>
  <conditionalFormatting sqref="O548">
    <cfRule type="cellIs" dxfId="11" priority="12" operator="lessThan">
      <formula>0</formula>
    </cfRule>
  </conditionalFormatting>
  <conditionalFormatting sqref="O450:O454">
    <cfRule type="cellIs" dxfId="3" priority="4" operator="lessThan">
      <formula>0</formula>
    </cfRule>
  </conditionalFormatting>
  <conditionalFormatting sqref="O450:O454">
    <cfRule type="expression" dxfId="2" priority="2">
      <formula>O450/N450&gt;1</formula>
    </cfRule>
    <cfRule type="expression" dxfId="1" priority="3">
      <formula>O450/N450&lt;1</formula>
    </cfRule>
  </conditionalFormatting>
  <conditionalFormatting sqref="O59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</vt:lpstr>
      <vt:lpstr>KBANK</vt:lpstr>
      <vt:lpstr>CPN</vt:lpstr>
      <vt:lpstr>ADVANC</vt:lpstr>
      <vt:lpstr>VGI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Prapas Boonchuen</dc:creator>
  <cp:lastModifiedBy>Maple</cp:lastModifiedBy>
  <dcterms:created xsi:type="dcterms:W3CDTF">2020-09-21T15:20:24Z</dcterms:created>
  <dcterms:modified xsi:type="dcterms:W3CDTF">2021-04-28T15:29:42Z</dcterms:modified>
</cp:coreProperties>
</file>