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ga-IT\Documents\"/>
    </mc:Choice>
  </mc:AlternateContent>
  <bookViews>
    <workbookView xWindow="0" yWindow="0" windowWidth="16392" windowHeight="5676"/>
  </bookViews>
  <sheets>
    <sheet name="sabina21q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5" i="1" l="1"/>
  <c r="N453" i="1"/>
  <c r="N452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L730" i="1" l="1"/>
  <c r="K708" i="1"/>
  <c r="J708" i="1"/>
  <c r="M707" i="1"/>
  <c r="P707" i="1" s="1"/>
  <c r="L707" i="1"/>
  <c r="I707" i="1"/>
  <c r="K706" i="1"/>
  <c r="J706" i="1"/>
  <c r="M705" i="1"/>
  <c r="P705" i="1" s="1"/>
  <c r="L705" i="1"/>
  <c r="I705" i="1"/>
  <c r="K704" i="1"/>
  <c r="J704" i="1"/>
  <c r="M701" i="1"/>
  <c r="L701" i="1"/>
  <c r="L708" i="1" s="1"/>
  <c r="K701" i="1"/>
  <c r="J701" i="1"/>
  <c r="I701" i="1"/>
  <c r="I708" i="1" s="1"/>
  <c r="P700" i="1"/>
  <c r="M700" i="1"/>
  <c r="L700" i="1"/>
  <c r="K700" i="1"/>
  <c r="K707" i="1" s="1"/>
  <c r="J700" i="1"/>
  <c r="J707" i="1" s="1"/>
  <c r="I700" i="1"/>
  <c r="M699" i="1"/>
  <c r="L699" i="1"/>
  <c r="L706" i="1" s="1"/>
  <c r="K699" i="1"/>
  <c r="J699" i="1"/>
  <c r="I699" i="1"/>
  <c r="I706" i="1" s="1"/>
  <c r="P698" i="1"/>
  <c r="M698" i="1"/>
  <c r="L698" i="1"/>
  <c r="K698" i="1"/>
  <c r="K705" i="1" s="1"/>
  <c r="J698" i="1"/>
  <c r="J705" i="1" s="1"/>
  <c r="I698" i="1"/>
  <c r="M697" i="1"/>
  <c r="L697" i="1"/>
  <c r="L704" i="1" s="1"/>
  <c r="K697" i="1"/>
  <c r="K709" i="1" s="1"/>
  <c r="J697" i="1"/>
  <c r="I697" i="1"/>
  <c r="I704" i="1" s="1"/>
  <c r="P694" i="1"/>
  <c r="P693" i="1"/>
  <c r="P692" i="1"/>
  <c r="P691" i="1"/>
  <c r="P690" i="1"/>
  <c r="P687" i="1"/>
  <c r="P686" i="1"/>
  <c r="P685" i="1"/>
  <c r="P684" i="1"/>
  <c r="P683" i="1"/>
  <c r="P682" i="1"/>
  <c r="P681" i="1"/>
  <c r="P680" i="1"/>
  <c r="P679" i="1"/>
  <c r="O673" i="1"/>
  <c r="N672" i="1"/>
  <c r="M672" i="1"/>
  <c r="O671" i="1"/>
  <c r="O672" i="1" s="1"/>
  <c r="N671" i="1"/>
  <c r="N670" i="1"/>
  <c r="O668" i="1"/>
  <c r="L668" i="1"/>
  <c r="O667" i="1"/>
  <c r="N667" i="1"/>
  <c r="N668" i="1" s="1"/>
  <c r="N669" i="1" s="1"/>
  <c r="M667" i="1"/>
  <c r="M668" i="1" s="1"/>
  <c r="L664" i="1"/>
  <c r="K664" i="1"/>
  <c r="N663" i="1"/>
  <c r="M663" i="1"/>
  <c r="M664" i="1" s="1"/>
  <c r="L663" i="1"/>
  <c r="J660" i="1"/>
  <c r="K659" i="1"/>
  <c r="I656" i="1"/>
  <c r="J655" i="1"/>
  <c r="H652" i="1"/>
  <c r="J651" i="1"/>
  <c r="K651" i="1" s="1"/>
  <c r="I651" i="1"/>
  <c r="I652" i="1" s="1"/>
  <c r="G648" i="1"/>
  <c r="H647" i="1"/>
  <c r="F644" i="1"/>
  <c r="G643" i="1"/>
  <c r="F640" i="1"/>
  <c r="E640" i="1"/>
  <c r="G639" i="1"/>
  <c r="F639" i="1"/>
  <c r="D636" i="1"/>
  <c r="F635" i="1"/>
  <c r="E635" i="1"/>
  <c r="E636" i="1" s="1"/>
  <c r="D632" i="1"/>
  <c r="C632" i="1"/>
  <c r="E631" i="1"/>
  <c r="F631" i="1" s="1"/>
  <c r="D631" i="1"/>
  <c r="F630" i="1"/>
  <c r="E628" i="1"/>
  <c r="E630" i="1" s="1"/>
  <c r="C628" i="1"/>
  <c r="B628" i="1"/>
  <c r="G627" i="1"/>
  <c r="E627" i="1"/>
  <c r="F627" i="1" s="1"/>
  <c r="F628" i="1" s="1"/>
  <c r="C627" i="1"/>
  <c r="D627" i="1" s="1"/>
  <c r="D628" i="1" s="1"/>
  <c r="D630" i="1" s="1"/>
  <c r="O624" i="1"/>
  <c r="N62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P601" i="1"/>
  <c r="O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O566" i="1"/>
  <c r="M566" i="1"/>
  <c r="K566" i="1"/>
  <c r="I566" i="1"/>
  <c r="G566" i="1"/>
  <c r="E566" i="1"/>
  <c r="C566" i="1"/>
  <c r="P566" i="1" s="1"/>
  <c r="O565" i="1"/>
  <c r="M565" i="1"/>
  <c r="K565" i="1"/>
  <c r="I565" i="1"/>
  <c r="G565" i="1"/>
  <c r="E565" i="1"/>
  <c r="C565" i="1"/>
  <c r="O564" i="1"/>
  <c r="M564" i="1"/>
  <c r="K564" i="1"/>
  <c r="I564" i="1"/>
  <c r="G564" i="1"/>
  <c r="E564" i="1"/>
  <c r="C564" i="1"/>
  <c r="O563" i="1"/>
  <c r="M563" i="1"/>
  <c r="K563" i="1"/>
  <c r="I563" i="1"/>
  <c r="G563" i="1"/>
  <c r="E563" i="1"/>
  <c r="C563" i="1"/>
  <c r="O560" i="1"/>
  <c r="N560" i="1"/>
  <c r="M560" i="1"/>
  <c r="L560" i="1"/>
  <c r="L566" i="1" s="1"/>
  <c r="K560" i="1"/>
  <c r="J560" i="1"/>
  <c r="I560" i="1"/>
  <c r="H560" i="1"/>
  <c r="H566" i="1" s="1"/>
  <c r="G560" i="1"/>
  <c r="F560" i="1"/>
  <c r="E560" i="1"/>
  <c r="D560" i="1"/>
  <c r="D566" i="1" s="1"/>
  <c r="C560" i="1"/>
  <c r="B560" i="1"/>
  <c r="O559" i="1"/>
  <c r="N559" i="1"/>
  <c r="N565" i="1" s="1"/>
  <c r="M559" i="1"/>
  <c r="L559" i="1"/>
  <c r="L565" i="1" s="1"/>
  <c r="K559" i="1"/>
  <c r="J559" i="1"/>
  <c r="J565" i="1" s="1"/>
  <c r="I559" i="1"/>
  <c r="H559" i="1"/>
  <c r="H565" i="1" s="1"/>
  <c r="G559" i="1"/>
  <c r="F559" i="1"/>
  <c r="F565" i="1" s="1"/>
  <c r="E559" i="1"/>
  <c r="D559" i="1"/>
  <c r="D565" i="1" s="1"/>
  <c r="C559" i="1"/>
  <c r="B559" i="1"/>
  <c r="B565" i="1" s="1"/>
  <c r="O558" i="1"/>
  <c r="N558" i="1"/>
  <c r="N564" i="1" s="1"/>
  <c r="M558" i="1"/>
  <c r="L558" i="1"/>
  <c r="L564" i="1" s="1"/>
  <c r="K558" i="1"/>
  <c r="J558" i="1"/>
  <c r="J564" i="1" s="1"/>
  <c r="I558" i="1"/>
  <c r="H558" i="1"/>
  <c r="H564" i="1" s="1"/>
  <c r="G558" i="1"/>
  <c r="F558" i="1"/>
  <c r="F564" i="1" s="1"/>
  <c r="E558" i="1"/>
  <c r="D558" i="1"/>
  <c r="D564" i="1" s="1"/>
  <c r="C558" i="1"/>
  <c r="B558" i="1"/>
  <c r="B564" i="1" s="1"/>
  <c r="O557" i="1"/>
  <c r="N557" i="1"/>
  <c r="N563" i="1" s="1"/>
  <c r="M557" i="1"/>
  <c r="L557" i="1"/>
  <c r="L563" i="1" s="1"/>
  <c r="K557" i="1"/>
  <c r="J557" i="1"/>
  <c r="J563" i="1" s="1"/>
  <c r="I557" i="1"/>
  <c r="H557" i="1"/>
  <c r="H563" i="1" s="1"/>
  <c r="G557" i="1"/>
  <c r="F557" i="1"/>
  <c r="F563" i="1" s="1"/>
  <c r="E557" i="1"/>
  <c r="D557" i="1"/>
  <c r="D563" i="1" s="1"/>
  <c r="C557" i="1"/>
  <c r="B557" i="1"/>
  <c r="B563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O542" i="1"/>
  <c r="N542" i="1"/>
  <c r="M542" i="1"/>
  <c r="M546" i="1" s="1"/>
  <c r="L542" i="1"/>
  <c r="K542" i="1"/>
  <c r="J542" i="1"/>
  <c r="J546" i="1" s="1"/>
  <c r="I542" i="1"/>
  <c r="I546" i="1" s="1"/>
  <c r="H542" i="1"/>
  <c r="G542" i="1"/>
  <c r="F542" i="1"/>
  <c r="F546" i="1" s="1"/>
  <c r="E542" i="1"/>
  <c r="E546" i="1" s="1"/>
  <c r="D542" i="1"/>
  <c r="C542" i="1"/>
  <c r="C546" i="1" s="1"/>
  <c r="B542" i="1"/>
  <c r="B546" i="1" s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O535" i="1"/>
  <c r="N535" i="1"/>
  <c r="M535" i="1"/>
  <c r="M539" i="1" s="1"/>
  <c r="L535" i="1"/>
  <c r="K535" i="1"/>
  <c r="J535" i="1"/>
  <c r="I535" i="1"/>
  <c r="I539" i="1" s="1"/>
  <c r="H535" i="1"/>
  <c r="G535" i="1"/>
  <c r="F535" i="1"/>
  <c r="E535" i="1"/>
  <c r="E539" i="1" s="1"/>
  <c r="D535" i="1"/>
  <c r="C535" i="1"/>
  <c r="B535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O501" i="1"/>
  <c r="O500" i="1"/>
  <c r="O499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90" i="1"/>
  <c r="N490" i="1"/>
  <c r="M490" i="1"/>
  <c r="L490" i="1"/>
  <c r="L494" i="1" s="1"/>
  <c r="K490" i="1"/>
  <c r="J490" i="1"/>
  <c r="I490" i="1"/>
  <c r="H490" i="1"/>
  <c r="H494" i="1" s="1"/>
  <c r="G490" i="1"/>
  <c r="F490" i="1"/>
  <c r="E490" i="1"/>
  <c r="D490" i="1"/>
  <c r="D494" i="1" s="1"/>
  <c r="C490" i="1"/>
  <c r="B490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O482" i="1"/>
  <c r="N482" i="1"/>
  <c r="M482" i="1"/>
  <c r="L482" i="1"/>
  <c r="L486" i="1" s="1"/>
  <c r="K482" i="1"/>
  <c r="J482" i="1"/>
  <c r="I482" i="1"/>
  <c r="H482" i="1"/>
  <c r="H486" i="1" s="1"/>
  <c r="G482" i="1"/>
  <c r="F482" i="1"/>
  <c r="E482" i="1"/>
  <c r="D482" i="1"/>
  <c r="D486" i="1" s="1"/>
  <c r="C482" i="1"/>
  <c r="B482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O474" i="1"/>
  <c r="N474" i="1"/>
  <c r="M474" i="1"/>
  <c r="L474" i="1"/>
  <c r="L478" i="1" s="1"/>
  <c r="K474" i="1"/>
  <c r="J474" i="1"/>
  <c r="I474" i="1"/>
  <c r="H474" i="1"/>
  <c r="H478" i="1" s="1"/>
  <c r="G474" i="1"/>
  <c r="F474" i="1"/>
  <c r="E474" i="1"/>
  <c r="D474" i="1"/>
  <c r="D478" i="1" s="1"/>
  <c r="C474" i="1"/>
  <c r="B474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O457" i="1"/>
  <c r="N457" i="1"/>
  <c r="M457" i="1"/>
  <c r="L457" i="1"/>
  <c r="L461" i="1" s="1"/>
  <c r="K457" i="1"/>
  <c r="J457" i="1"/>
  <c r="I457" i="1"/>
  <c r="H457" i="1"/>
  <c r="H461" i="1" s="1"/>
  <c r="G457" i="1"/>
  <c r="F457" i="1"/>
  <c r="E457" i="1"/>
  <c r="D457" i="1"/>
  <c r="D461" i="1" s="1"/>
  <c r="C457" i="1"/>
  <c r="B457" i="1"/>
  <c r="O447" i="1"/>
  <c r="O446" i="1"/>
  <c r="O445" i="1"/>
  <c r="O440" i="1"/>
  <c r="N440" i="1"/>
  <c r="M440" i="1"/>
  <c r="L440" i="1"/>
  <c r="L468" i="1" s="1"/>
  <c r="K440" i="1"/>
  <c r="J440" i="1"/>
  <c r="I440" i="1"/>
  <c r="H440" i="1"/>
  <c r="H468" i="1" s="1"/>
  <c r="G440" i="1"/>
  <c r="F440" i="1"/>
  <c r="E440" i="1"/>
  <c r="D440" i="1"/>
  <c r="D468" i="1" s="1"/>
  <c r="C440" i="1"/>
  <c r="B440" i="1"/>
  <c r="O439" i="1"/>
  <c r="N439" i="1"/>
  <c r="N467" i="1" s="1"/>
  <c r="M439" i="1"/>
  <c r="L439" i="1"/>
  <c r="K439" i="1"/>
  <c r="J439" i="1"/>
  <c r="J467" i="1" s="1"/>
  <c r="I439" i="1"/>
  <c r="H439" i="1"/>
  <c r="G439" i="1"/>
  <c r="F439" i="1"/>
  <c r="F467" i="1" s="1"/>
  <c r="E439" i="1"/>
  <c r="D439" i="1"/>
  <c r="C439" i="1"/>
  <c r="B439" i="1"/>
  <c r="B467" i="1" s="1"/>
  <c r="O438" i="1"/>
  <c r="N438" i="1"/>
  <c r="M438" i="1"/>
  <c r="L438" i="1"/>
  <c r="L466" i="1" s="1"/>
  <c r="K438" i="1"/>
  <c r="J438" i="1"/>
  <c r="I438" i="1"/>
  <c r="H438" i="1"/>
  <c r="H466" i="1" s="1"/>
  <c r="G438" i="1"/>
  <c r="F438" i="1"/>
  <c r="E438" i="1"/>
  <c r="D438" i="1"/>
  <c r="D466" i="1" s="1"/>
  <c r="C438" i="1"/>
  <c r="B438" i="1"/>
  <c r="O437" i="1"/>
  <c r="N437" i="1"/>
  <c r="N465" i="1" s="1"/>
  <c r="M437" i="1"/>
  <c r="L437" i="1"/>
  <c r="K437" i="1"/>
  <c r="K441" i="1" s="1"/>
  <c r="J437" i="1"/>
  <c r="J465" i="1" s="1"/>
  <c r="I437" i="1"/>
  <c r="H437" i="1"/>
  <c r="G437" i="1"/>
  <c r="G441" i="1" s="1"/>
  <c r="F437" i="1"/>
  <c r="F465" i="1" s="1"/>
  <c r="E437" i="1"/>
  <c r="D437" i="1"/>
  <c r="C437" i="1"/>
  <c r="C441" i="1" s="1"/>
  <c r="B437" i="1"/>
  <c r="B465" i="1" s="1"/>
  <c r="O433" i="1"/>
  <c r="O598" i="1" s="1"/>
  <c r="O605" i="1" s="1"/>
  <c r="N433" i="1"/>
  <c r="N598" i="1" s="1"/>
  <c r="N605" i="1" s="1"/>
  <c r="M433" i="1"/>
  <c r="M598" i="1" s="1"/>
  <c r="M605" i="1" s="1"/>
  <c r="L433" i="1"/>
  <c r="L598" i="1" s="1"/>
  <c r="L605" i="1" s="1"/>
  <c r="K433" i="1"/>
  <c r="K598" i="1" s="1"/>
  <c r="K605" i="1" s="1"/>
  <c r="J433" i="1"/>
  <c r="J598" i="1" s="1"/>
  <c r="J605" i="1" s="1"/>
  <c r="I433" i="1"/>
  <c r="I598" i="1" s="1"/>
  <c r="I605" i="1" s="1"/>
  <c r="H433" i="1"/>
  <c r="H598" i="1" s="1"/>
  <c r="H605" i="1" s="1"/>
  <c r="G433" i="1"/>
  <c r="G598" i="1" s="1"/>
  <c r="G605" i="1" s="1"/>
  <c r="F433" i="1"/>
  <c r="F598" i="1" s="1"/>
  <c r="F605" i="1" s="1"/>
  <c r="E433" i="1"/>
  <c r="E598" i="1" s="1"/>
  <c r="E605" i="1" s="1"/>
  <c r="D433" i="1"/>
  <c r="D598" i="1" s="1"/>
  <c r="D605" i="1" s="1"/>
  <c r="C433" i="1"/>
  <c r="C598" i="1" s="1"/>
  <c r="B433" i="1"/>
  <c r="B598" i="1" s="1"/>
  <c r="B605" i="1" s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O407" i="1"/>
  <c r="O406" i="1"/>
  <c r="O401" i="1"/>
  <c r="O400" i="1"/>
  <c r="O395" i="1"/>
  <c r="O394" i="1"/>
  <c r="O390" i="1"/>
  <c r="O391" i="1" s="1"/>
  <c r="N390" i="1"/>
  <c r="M390" i="1"/>
  <c r="M391" i="1" s="1"/>
  <c r="L390" i="1"/>
  <c r="K390" i="1"/>
  <c r="K391" i="1" s="1"/>
  <c r="J390" i="1"/>
  <c r="J391" i="1" s="1"/>
  <c r="I390" i="1"/>
  <c r="I391" i="1" s="1"/>
  <c r="H390" i="1"/>
  <c r="G390" i="1"/>
  <c r="G391" i="1" s="1"/>
  <c r="F390" i="1"/>
  <c r="F391" i="1" s="1"/>
  <c r="E390" i="1"/>
  <c r="E391" i="1" s="1"/>
  <c r="D390" i="1"/>
  <c r="C390" i="1"/>
  <c r="C391" i="1" s="1"/>
  <c r="B390" i="1"/>
  <c r="B391" i="1" s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4" i="1"/>
  <c r="O385" i="1" s="1"/>
  <c r="N384" i="1"/>
  <c r="N385" i="1" s="1"/>
  <c r="M384" i="1"/>
  <c r="M385" i="1" s="1"/>
  <c r="L384" i="1"/>
  <c r="K384" i="1"/>
  <c r="K385" i="1" s="1"/>
  <c r="J384" i="1"/>
  <c r="J385" i="1" s="1"/>
  <c r="I384" i="1"/>
  <c r="I385" i="1" s="1"/>
  <c r="H384" i="1"/>
  <c r="G384" i="1"/>
  <c r="G385" i="1" s="1"/>
  <c r="F384" i="1"/>
  <c r="F385" i="1" s="1"/>
  <c r="E384" i="1"/>
  <c r="E385" i="1" s="1"/>
  <c r="D384" i="1"/>
  <c r="C384" i="1"/>
  <c r="C385" i="1" s="1"/>
  <c r="B384" i="1"/>
  <c r="B385" i="1" s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P378" i="1"/>
  <c r="O378" i="1"/>
  <c r="N378" i="1"/>
  <c r="N391" i="1" s="1"/>
  <c r="M378" i="1"/>
  <c r="L378" i="1"/>
  <c r="K378" i="1"/>
  <c r="J378" i="1"/>
  <c r="I378" i="1"/>
  <c r="H378" i="1"/>
  <c r="G378" i="1"/>
  <c r="F378" i="1"/>
  <c r="E378" i="1"/>
  <c r="D378" i="1"/>
  <c r="D415" i="1" s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M373" i="1"/>
  <c r="I373" i="1"/>
  <c r="E373" i="1"/>
  <c r="P372" i="1"/>
  <c r="O372" i="1"/>
  <c r="O373" i="1" s="1"/>
  <c r="N372" i="1"/>
  <c r="N373" i="1" s="1"/>
  <c r="M372" i="1"/>
  <c r="L372" i="1"/>
  <c r="L373" i="1" s="1"/>
  <c r="K372" i="1"/>
  <c r="K373" i="1" s="1"/>
  <c r="J372" i="1"/>
  <c r="J373" i="1" s="1"/>
  <c r="I372" i="1"/>
  <c r="H372" i="1"/>
  <c r="H373" i="1" s="1"/>
  <c r="G372" i="1"/>
  <c r="G373" i="1" s="1"/>
  <c r="F372" i="1"/>
  <c r="F373" i="1" s="1"/>
  <c r="E372" i="1"/>
  <c r="D372" i="1"/>
  <c r="D373" i="1" s="1"/>
  <c r="C372" i="1"/>
  <c r="C373" i="1" s="1"/>
  <c r="B372" i="1"/>
  <c r="B373" i="1" s="1"/>
  <c r="P373" i="1" s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M367" i="1"/>
  <c r="I367" i="1"/>
  <c r="E367" i="1"/>
  <c r="P366" i="1"/>
  <c r="O366" i="1"/>
  <c r="O367" i="1" s="1"/>
  <c r="N366" i="1"/>
  <c r="N367" i="1" s="1"/>
  <c r="M366" i="1"/>
  <c r="L366" i="1"/>
  <c r="L367" i="1" s="1"/>
  <c r="K366" i="1"/>
  <c r="K367" i="1" s="1"/>
  <c r="J366" i="1"/>
  <c r="J367" i="1" s="1"/>
  <c r="I366" i="1"/>
  <c r="H366" i="1"/>
  <c r="H367" i="1" s="1"/>
  <c r="G366" i="1"/>
  <c r="G367" i="1" s="1"/>
  <c r="F366" i="1"/>
  <c r="F367" i="1" s="1"/>
  <c r="E366" i="1"/>
  <c r="D366" i="1"/>
  <c r="D367" i="1" s="1"/>
  <c r="C366" i="1"/>
  <c r="C367" i="1" s="1"/>
  <c r="B366" i="1"/>
  <c r="B367" i="1" s="1"/>
  <c r="P367" i="1" s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M361" i="1"/>
  <c r="L361" i="1"/>
  <c r="I361" i="1"/>
  <c r="E361" i="1"/>
  <c r="P360" i="1"/>
  <c r="O360" i="1"/>
  <c r="O361" i="1" s="1"/>
  <c r="N360" i="1"/>
  <c r="N361" i="1" s="1"/>
  <c r="M360" i="1"/>
  <c r="L360" i="1"/>
  <c r="K360" i="1"/>
  <c r="K361" i="1" s="1"/>
  <c r="J360" i="1"/>
  <c r="J361" i="1" s="1"/>
  <c r="I360" i="1"/>
  <c r="H360" i="1"/>
  <c r="H361" i="1" s="1"/>
  <c r="G360" i="1"/>
  <c r="G361" i="1" s="1"/>
  <c r="F360" i="1"/>
  <c r="F361" i="1" s="1"/>
  <c r="E360" i="1"/>
  <c r="D360" i="1"/>
  <c r="D361" i="1" s="1"/>
  <c r="C360" i="1"/>
  <c r="C361" i="1" s="1"/>
  <c r="B360" i="1"/>
  <c r="B361" i="1" s="1"/>
  <c r="P361" i="1" s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M355" i="1"/>
  <c r="L355" i="1"/>
  <c r="I355" i="1"/>
  <c r="H355" i="1"/>
  <c r="E355" i="1"/>
  <c r="D355" i="1"/>
  <c r="P354" i="1"/>
  <c r="O354" i="1"/>
  <c r="O355" i="1" s="1"/>
  <c r="N354" i="1"/>
  <c r="N355" i="1" s="1"/>
  <c r="M354" i="1"/>
  <c r="L354" i="1"/>
  <c r="K354" i="1"/>
  <c r="K355" i="1" s="1"/>
  <c r="J354" i="1"/>
  <c r="J355" i="1" s="1"/>
  <c r="I354" i="1"/>
  <c r="H354" i="1"/>
  <c r="G354" i="1"/>
  <c r="G355" i="1" s="1"/>
  <c r="F354" i="1"/>
  <c r="F355" i="1" s="1"/>
  <c r="E354" i="1"/>
  <c r="D354" i="1"/>
  <c r="C354" i="1"/>
  <c r="C355" i="1" s="1"/>
  <c r="B354" i="1"/>
  <c r="B355" i="1" s="1"/>
  <c r="P355" i="1" s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M349" i="1"/>
  <c r="L349" i="1"/>
  <c r="I349" i="1"/>
  <c r="H349" i="1"/>
  <c r="E349" i="1"/>
  <c r="D349" i="1"/>
  <c r="P348" i="1"/>
  <c r="O348" i="1"/>
  <c r="O349" i="1" s="1"/>
  <c r="N348" i="1"/>
  <c r="N349" i="1" s="1"/>
  <c r="M348" i="1"/>
  <c r="L348" i="1"/>
  <c r="K348" i="1"/>
  <c r="K349" i="1" s="1"/>
  <c r="J348" i="1"/>
  <c r="J349" i="1" s="1"/>
  <c r="I348" i="1"/>
  <c r="H348" i="1"/>
  <c r="G348" i="1"/>
  <c r="G349" i="1" s="1"/>
  <c r="F348" i="1"/>
  <c r="F349" i="1" s="1"/>
  <c r="E348" i="1"/>
  <c r="D348" i="1"/>
  <c r="C348" i="1"/>
  <c r="C349" i="1" s="1"/>
  <c r="B348" i="1"/>
  <c r="B349" i="1" s="1"/>
  <c r="P349" i="1" s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M343" i="1"/>
  <c r="L343" i="1"/>
  <c r="I343" i="1"/>
  <c r="H343" i="1"/>
  <c r="E343" i="1"/>
  <c r="D343" i="1"/>
  <c r="P342" i="1"/>
  <c r="O342" i="1"/>
  <c r="O343" i="1" s="1"/>
  <c r="N342" i="1"/>
  <c r="N343" i="1" s="1"/>
  <c r="M342" i="1"/>
  <c r="L342" i="1"/>
  <c r="K342" i="1"/>
  <c r="K343" i="1" s="1"/>
  <c r="J342" i="1"/>
  <c r="J343" i="1" s="1"/>
  <c r="I342" i="1"/>
  <c r="H342" i="1"/>
  <c r="G342" i="1"/>
  <c r="G343" i="1" s="1"/>
  <c r="F342" i="1"/>
  <c r="F343" i="1" s="1"/>
  <c r="E342" i="1"/>
  <c r="D342" i="1"/>
  <c r="C342" i="1"/>
  <c r="C343" i="1" s="1"/>
  <c r="B342" i="1"/>
  <c r="B343" i="1" s="1"/>
  <c r="P343" i="1" s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M337" i="1"/>
  <c r="L337" i="1"/>
  <c r="I337" i="1"/>
  <c r="H337" i="1"/>
  <c r="E337" i="1"/>
  <c r="D337" i="1"/>
  <c r="O336" i="1"/>
  <c r="O337" i="1" s="1"/>
  <c r="N336" i="1"/>
  <c r="N337" i="1" s="1"/>
  <c r="M336" i="1"/>
  <c r="L336" i="1"/>
  <c r="K336" i="1"/>
  <c r="K337" i="1" s="1"/>
  <c r="J336" i="1"/>
  <c r="J337" i="1" s="1"/>
  <c r="I336" i="1"/>
  <c r="H336" i="1"/>
  <c r="G336" i="1"/>
  <c r="G337" i="1" s="1"/>
  <c r="F336" i="1"/>
  <c r="F337" i="1" s="1"/>
  <c r="E336" i="1"/>
  <c r="D336" i="1"/>
  <c r="C336" i="1"/>
  <c r="C337" i="1" s="1"/>
  <c r="B336" i="1"/>
  <c r="B337" i="1" s="1"/>
  <c r="P337" i="1" s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1" i="1"/>
  <c r="L331" i="1"/>
  <c r="K331" i="1"/>
  <c r="H331" i="1"/>
  <c r="G331" i="1"/>
  <c r="D331" i="1"/>
  <c r="C331" i="1"/>
  <c r="O330" i="1"/>
  <c r="N330" i="1"/>
  <c r="N331" i="1" s="1"/>
  <c r="M330" i="1"/>
  <c r="M331" i="1" s="1"/>
  <c r="L330" i="1"/>
  <c r="K330" i="1"/>
  <c r="J330" i="1"/>
  <c r="J331" i="1" s="1"/>
  <c r="I330" i="1"/>
  <c r="I331" i="1" s="1"/>
  <c r="H330" i="1"/>
  <c r="G330" i="1"/>
  <c r="F330" i="1"/>
  <c r="F331" i="1" s="1"/>
  <c r="E330" i="1"/>
  <c r="E331" i="1" s="1"/>
  <c r="D330" i="1"/>
  <c r="C330" i="1"/>
  <c r="B330" i="1"/>
  <c r="B331" i="1" s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BB202" i="1"/>
  <c r="B498" i="1" s="1"/>
  <c r="BA202" i="1"/>
  <c r="B499" i="1" s="1"/>
  <c r="AZ202" i="1"/>
  <c r="B500" i="1" s="1"/>
  <c r="AY202" i="1"/>
  <c r="B501" i="1" s="1"/>
  <c r="AX202" i="1"/>
  <c r="C498" i="1" s="1"/>
  <c r="AW202" i="1"/>
  <c r="C499" i="1" s="1"/>
  <c r="AV202" i="1"/>
  <c r="C500" i="1" s="1"/>
  <c r="AU202" i="1"/>
  <c r="C501" i="1" s="1"/>
  <c r="AT202" i="1"/>
  <c r="D498" i="1" s="1"/>
  <c r="AS202" i="1"/>
  <c r="D499" i="1" s="1"/>
  <c r="AR202" i="1"/>
  <c r="D500" i="1" s="1"/>
  <c r="AQ202" i="1"/>
  <c r="D501" i="1" s="1"/>
  <c r="AP202" i="1"/>
  <c r="E498" i="1" s="1"/>
  <c r="AO202" i="1"/>
  <c r="E499" i="1" s="1"/>
  <c r="AN202" i="1"/>
  <c r="E500" i="1" s="1"/>
  <c r="AM202" i="1"/>
  <c r="E501" i="1" s="1"/>
  <c r="AL202" i="1"/>
  <c r="F498" i="1" s="1"/>
  <c r="AK202" i="1"/>
  <c r="F499" i="1" s="1"/>
  <c r="AJ202" i="1"/>
  <c r="F500" i="1" s="1"/>
  <c r="AI202" i="1"/>
  <c r="F501" i="1" s="1"/>
  <c r="AH202" i="1"/>
  <c r="G498" i="1" s="1"/>
  <c r="AG202" i="1"/>
  <c r="G499" i="1" s="1"/>
  <c r="AF202" i="1"/>
  <c r="G500" i="1" s="1"/>
  <c r="AE202" i="1"/>
  <c r="G501" i="1" s="1"/>
  <c r="AD202" i="1"/>
  <c r="H498" i="1" s="1"/>
  <c r="AC202" i="1"/>
  <c r="H499" i="1" s="1"/>
  <c r="AB202" i="1"/>
  <c r="H500" i="1" s="1"/>
  <c r="AA202" i="1"/>
  <c r="H501" i="1" s="1"/>
  <c r="Z202" i="1"/>
  <c r="I498" i="1" s="1"/>
  <c r="Y202" i="1"/>
  <c r="I499" i="1" s="1"/>
  <c r="X202" i="1"/>
  <c r="I500" i="1" s="1"/>
  <c r="W202" i="1"/>
  <c r="I501" i="1" s="1"/>
  <c r="V202" i="1"/>
  <c r="J498" i="1" s="1"/>
  <c r="U202" i="1"/>
  <c r="J499" i="1" s="1"/>
  <c r="T202" i="1"/>
  <c r="J500" i="1" s="1"/>
  <c r="S202" i="1"/>
  <c r="J501" i="1" s="1"/>
  <c r="R202" i="1"/>
  <c r="K498" i="1" s="1"/>
  <c r="Q202" i="1"/>
  <c r="K499" i="1" s="1"/>
  <c r="P202" i="1"/>
  <c r="K500" i="1" s="1"/>
  <c r="O202" i="1"/>
  <c r="K501" i="1" s="1"/>
  <c r="N202" i="1"/>
  <c r="L498" i="1" s="1"/>
  <c r="M202" i="1"/>
  <c r="L499" i="1" s="1"/>
  <c r="L202" i="1"/>
  <c r="L500" i="1" s="1"/>
  <c r="K202" i="1"/>
  <c r="L501" i="1" s="1"/>
  <c r="J202" i="1"/>
  <c r="M498" i="1" s="1"/>
  <c r="I202" i="1"/>
  <c r="M499" i="1" s="1"/>
  <c r="H202" i="1"/>
  <c r="M500" i="1" s="1"/>
  <c r="G202" i="1"/>
  <c r="M501" i="1" s="1"/>
  <c r="F202" i="1"/>
  <c r="N498" i="1" s="1"/>
  <c r="E202" i="1"/>
  <c r="N499" i="1" s="1"/>
  <c r="D202" i="1"/>
  <c r="N500" i="1" s="1"/>
  <c r="C202" i="1"/>
  <c r="N501" i="1" s="1"/>
  <c r="B202" i="1"/>
  <c r="O498" i="1" s="1"/>
  <c r="B444" i="1"/>
  <c r="B445" i="1"/>
  <c r="B446" i="1"/>
  <c r="B452" i="1" s="1"/>
  <c r="B447" i="1"/>
  <c r="C444" i="1"/>
  <c r="C445" i="1"/>
  <c r="C451" i="1" s="1"/>
  <c r="C446" i="1"/>
  <c r="C452" i="1" s="1"/>
  <c r="C447" i="1"/>
  <c r="C453" i="1" s="1"/>
  <c r="D444" i="1"/>
  <c r="D445" i="1"/>
  <c r="D446" i="1"/>
  <c r="D447" i="1"/>
  <c r="E444" i="1"/>
  <c r="E445" i="1"/>
  <c r="E451" i="1" s="1"/>
  <c r="E446" i="1"/>
  <c r="E452" i="1" s="1"/>
  <c r="E447" i="1"/>
  <c r="F444" i="1"/>
  <c r="F445" i="1"/>
  <c r="F446" i="1"/>
  <c r="F452" i="1" s="1"/>
  <c r="F447" i="1"/>
  <c r="G444" i="1"/>
  <c r="G445" i="1"/>
  <c r="G451" i="1" s="1"/>
  <c r="G446" i="1"/>
  <c r="G452" i="1" s="1"/>
  <c r="G447" i="1"/>
  <c r="G453" i="1" s="1"/>
  <c r="H444" i="1"/>
  <c r="H445" i="1"/>
  <c r="H446" i="1"/>
  <c r="H447" i="1"/>
  <c r="I444" i="1"/>
  <c r="I445" i="1"/>
  <c r="I451" i="1" s="1"/>
  <c r="I446" i="1"/>
  <c r="I452" i="1" s="1"/>
  <c r="I447" i="1"/>
  <c r="J444" i="1"/>
  <c r="J445" i="1"/>
  <c r="J446" i="1"/>
  <c r="J452" i="1" s="1"/>
  <c r="J447" i="1"/>
  <c r="K444" i="1"/>
  <c r="K445" i="1"/>
  <c r="K451" i="1" s="1"/>
  <c r="K446" i="1"/>
  <c r="K452" i="1" s="1"/>
  <c r="K447" i="1"/>
  <c r="K453" i="1" s="1"/>
  <c r="L444" i="1"/>
  <c r="L445" i="1"/>
  <c r="L446" i="1"/>
  <c r="L447" i="1"/>
  <c r="M444" i="1"/>
  <c r="M445" i="1"/>
  <c r="M451" i="1" s="1"/>
  <c r="M446" i="1"/>
  <c r="M452" i="1" s="1"/>
  <c r="M447" i="1"/>
  <c r="M453" i="1" s="1"/>
  <c r="N444" i="1"/>
  <c r="N445" i="1"/>
  <c r="N446" i="1"/>
  <c r="N447" i="1"/>
  <c r="O444" i="1"/>
  <c r="BB125" i="1"/>
  <c r="B405" i="1" s="1"/>
  <c r="AX125" i="1"/>
  <c r="C405" i="1" s="1"/>
  <c r="AT125" i="1"/>
  <c r="D405" i="1" s="1"/>
  <c r="AP125" i="1"/>
  <c r="E405" i="1" s="1"/>
  <c r="AL125" i="1"/>
  <c r="F405" i="1" s="1"/>
  <c r="AH125" i="1"/>
  <c r="G405" i="1" s="1"/>
  <c r="AD125" i="1"/>
  <c r="H405" i="1" s="1"/>
  <c r="Z125" i="1"/>
  <c r="I405" i="1" s="1"/>
  <c r="V125" i="1"/>
  <c r="J405" i="1" s="1"/>
  <c r="R125" i="1"/>
  <c r="K405" i="1" s="1"/>
  <c r="N125" i="1"/>
  <c r="L405" i="1" s="1"/>
  <c r="J125" i="1"/>
  <c r="M405" i="1" s="1"/>
  <c r="F125" i="1"/>
  <c r="N405" i="1" s="1"/>
  <c r="B125" i="1"/>
  <c r="BB124" i="1"/>
  <c r="B399" i="1" s="1"/>
  <c r="BA124" i="1"/>
  <c r="B400" i="1" s="1"/>
  <c r="AZ124" i="1"/>
  <c r="B401" i="1" s="1"/>
  <c r="AY124" i="1"/>
  <c r="B402" i="1" s="1"/>
  <c r="AX124" i="1"/>
  <c r="C399" i="1" s="1"/>
  <c r="AW124" i="1"/>
  <c r="C400" i="1" s="1"/>
  <c r="AV124" i="1"/>
  <c r="C401" i="1" s="1"/>
  <c r="AU124" i="1"/>
  <c r="C402" i="1" s="1"/>
  <c r="C403" i="1" s="1"/>
  <c r="AT124" i="1"/>
  <c r="D399" i="1" s="1"/>
  <c r="AS124" i="1"/>
  <c r="D400" i="1" s="1"/>
  <c r="AR124" i="1"/>
  <c r="D401" i="1" s="1"/>
  <c r="AQ124" i="1"/>
  <c r="D402" i="1" s="1"/>
  <c r="D403" i="1" s="1"/>
  <c r="AP124" i="1"/>
  <c r="E399" i="1" s="1"/>
  <c r="AO124" i="1"/>
  <c r="E400" i="1" s="1"/>
  <c r="AN124" i="1"/>
  <c r="E401" i="1" s="1"/>
  <c r="AM124" i="1"/>
  <c r="E402" i="1" s="1"/>
  <c r="E403" i="1" s="1"/>
  <c r="AL124" i="1"/>
  <c r="F399" i="1" s="1"/>
  <c r="AK124" i="1"/>
  <c r="F400" i="1" s="1"/>
  <c r="AJ124" i="1"/>
  <c r="F401" i="1" s="1"/>
  <c r="AI124" i="1"/>
  <c r="F402" i="1" s="1"/>
  <c r="F403" i="1" s="1"/>
  <c r="AH124" i="1"/>
  <c r="G399" i="1" s="1"/>
  <c r="AG124" i="1"/>
  <c r="G400" i="1" s="1"/>
  <c r="AF124" i="1"/>
  <c r="G401" i="1" s="1"/>
  <c r="AE124" i="1"/>
  <c r="G402" i="1" s="1"/>
  <c r="G403" i="1" s="1"/>
  <c r="AD124" i="1"/>
  <c r="H399" i="1" s="1"/>
  <c r="AC124" i="1"/>
  <c r="H400" i="1" s="1"/>
  <c r="AB124" i="1"/>
  <c r="H401" i="1" s="1"/>
  <c r="AA124" i="1"/>
  <c r="H402" i="1" s="1"/>
  <c r="H403" i="1" s="1"/>
  <c r="Z124" i="1"/>
  <c r="I399" i="1" s="1"/>
  <c r="Y124" i="1"/>
  <c r="I400" i="1" s="1"/>
  <c r="X124" i="1"/>
  <c r="I401" i="1" s="1"/>
  <c r="W124" i="1"/>
  <c r="I402" i="1" s="1"/>
  <c r="I403" i="1" s="1"/>
  <c r="V124" i="1"/>
  <c r="J399" i="1" s="1"/>
  <c r="U124" i="1"/>
  <c r="J400" i="1" s="1"/>
  <c r="T124" i="1"/>
  <c r="J401" i="1" s="1"/>
  <c r="S124" i="1"/>
  <c r="J402" i="1" s="1"/>
  <c r="J403" i="1" s="1"/>
  <c r="R124" i="1"/>
  <c r="K399" i="1" s="1"/>
  <c r="Q124" i="1"/>
  <c r="K400" i="1" s="1"/>
  <c r="P124" i="1"/>
  <c r="K401" i="1" s="1"/>
  <c r="O124" i="1"/>
  <c r="K402" i="1" s="1"/>
  <c r="K403" i="1" s="1"/>
  <c r="N124" i="1"/>
  <c r="L399" i="1" s="1"/>
  <c r="M124" i="1"/>
  <c r="L400" i="1" s="1"/>
  <c r="L124" i="1"/>
  <c r="L401" i="1" s="1"/>
  <c r="K124" i="1"/>
  <c r="L402" i="1" s="1"/>
  <c r="L403" i="1" s="1"/>
  <c r="J124" i="1"/>
  <c r="M399" i="1" s="1"/>
  <c r="I124" i="1"/>
  <c r="M400" i="1" s="1"/>
  <c r="H124" i="1"/>
  <c r="M401" i="1" s="1"/>
  <c r="G124" i="1"/>
  <c r="M402" i="1" s="1"/>
  <c r="M403" i="1" s="1"/>
  <c r="F124" i="1"/>
  <c r="N399" i="1" s="1"/>
  <c r="E124" i="1"/>
  <c r="N400" i="1" s="1"/>
  <c r="D124" i="1"/>
  <c r="N401" i="1" s="1"/>
  <c r="C124" i="1"/>
  <c r="N402" i="1" s="1"/>
  <c r="N403" i="1" s="1"/>
  <c r="B124" i="1"/>
  <c r="O402" i="1" s="1"/>
  <c r="O403" i="1" s="1"/>
  <c r="BB123" i="1"/>
  <c r="B393" i="1" s="1"/>
  <c r="BA123" i="1"/>
  <c r="B394" i="1" s="1"/>
  <c r="AZ123" i="1"/>
  <c r="B395" i="1" s="1"/>
  <c r="AY123" i="1"/>
  <c r="B396" i="1" s="1"/>
  <c r="AX123" i="1"/>
  <c r="C393" i="1" s="1"/>
  <c r="AW123" i="1"/>
  <c r="AW125" i="1" s="1"/>
  <c r="C406" i="1" s="1"/>
  <c r="AV123" i="1"/>
  <c r="C395" i="1" s="1"/>
  <c r="AU123" i="1"/>
  <c r="C396" i="1" s="1"/>
  <c r="C397" i="1" s="1"/>
  <c r="AT123" i="1"/>
  <c r="D393" i="1" s="1"/>
  <c r="AS123" i="1"/>
  <c r="AS125" i="1" s="1"/>
  <c r="D406" i="1" s="1"/>
  <c r="AR123" i="1"/>
  <c r="D395" i="1" s="1"/>
  <c r="AQ123" i="1"/>
  <c r="D396" i="1" s="1"/>
  <c r="D397" i="1" s="1"/>
  <c r="AP123" i="1"/>
  <c r="E393" i="1" s="1"/>
  <c r="AO123" i="1"/>
  <c r="E394" i="1" s="1"/>
  <c r="AN123" i="1"/>
  <c r="AN125" i="1" s="1"/>
  <c r="E407" i="1" s="1"/>
  <c r="AM123" i="1"/>
  <c r="E396" i="1" s="1"/>
  <c r="E397" i="1" s="1"/>
  <c r="AL123" i="1"/>
  <c r="F393" i="1" s="1"/>
  <c r="AK123" i="1"/>
  <c r="F394" i="1" s="1"/>
  <c r="AJ123" i="1"/>
  <c r="AJ125" i="1" s="1"/>
  <c r="F407" i="1" s="1"/>
  <c r="AI123" i="1"/>
  <c r="F396" i="1" s="1"/>
  <c r="F397" i="1" s="1"/>
  <c r="AH123" i="1"/>
  <c r="G393" i="1" s="1"/>
  <c r="AG123" i="1"/>
  <c r="AG125" i="1" s="1"/>
  <c r="G406" i="1" s="1"/>
  <c r="AF123" i="1"/>
  <c r="G395" i="1" s="1"/>
  <c r="AE123" i="1"/>
  <c r="G396" i="1" s="1"/>
  <c r="G397" i="1" s="1"/>
  <c r="AD123" i="1"/>
  <c r="H393" i="1" s="1"/>
  <c r="AC123" i="1"/>
  <c r="AC125" i="1" s="1"/>
  <c r="H406" i="1" s="1"/>
  <c r="AB123" i="1"/>
  <c r="H395" i="1" s="1"/>
  <c r="AA123" i="1"/>
  <c r="H396" i="1" s="1"/>
  <c r="H397" i="1" s="1"/>
  <c r="Z123" i="1"/>
  <c r="I393" i="1" s="1"/>
  <c r="Y123" i="1"/>
  <c r="I394" i="1" s="1"/>
  <c r="X123" i="1"/>
  <c r="X125" i="1" s="1"/>
  <c r="I407" i="1" s="1"/>
  <c r="W123" i="1"/>
  <c r="I396" i="1" s="1"/>
  <c r="I397" i="1" s="1"/>
  <c r="V123" i="1"/>
  <c r="J393" i="1" s="1"/>
  <c r="U123" i="1"/>
  <c r="J394" i="1" s="1"/>
  <c r="T123" i="1"/>
  <c r="T125" i="1" s="1"/>
  <c r="J407" i="1" s="1"/>
  <c r="S123" i="1"/>
  <c r="J396" i="1" s="1"/>
  <c r="J397" i="1" s="1"/>
  <c r="R123" i="1"/>
  <c r="K393" i="1" s="1"/>
  <c r="Q123" i="1"/>
  <c r="Q125" i="1" s="1"/>
  <c r="K406" i="1" s="1"/>
  <c r="P123" i="1"/>
  <c r="K395" i="1" s="1"/>
  <c r="O123" i="1"/>
  <c r="K396" i="1" s="1"/>
  <c r="K397" i="1" s="1"/>
  <c r="N123" i="1"/>
  <c r="L393" i="1" s="1"/>
  <c r="M123" i="1"/>
  <c r="M125" i="1" s="1"/>
  <c r="L406" i="1" s="1"/>
  <c r="L123" i="1"/>
  <c r="L395" i="1" s="1"/>
  <c r="K123" i="1"/>
  <c r="L396" i="1" s="1"/>
  <c r="L397" i="1" s="1"/>
  <c r="J123" i="1"/>
  <c r="M393" i="1" s="1"/>
  <c r="I123" i="1"/>
  <c r="M394" i="1" s="1"/>
  <c r="H123" i="1"/>
  <c r="H125" i="1" s="1"/>
  <c r="M407" i="1" s="1"/>
  <c r="G123" i="1"/>
  <c r="M396" i="1" s="1"/>
  <c r="M397" i="1" s="1"/>
  <c r="F123" i="1"/>
  <c r="N393" i="1" s="1"/>
  <c r="E123" i="1"/>
  <c r="N394" i="1" s="1"/>
  <c r="D123" i="1"/>
  <c r="D125" i="1" s="1"/>
  <c r="N407" i="1" s="1"/>
  <c r="C123" i="1"/>
  <c r="N396" i="1" s="1"/>
  <c r="N397" i="1" s="1"/>
  <c r="B123" i="1"/>
  <c r="O393" i="1" s="1"/>
  <c r="O450" i="1" l="1"/>
  <c r="N450" i="1"/>
  <c r="D465" i="1"/>
  <c r="D505" i="1" s="1"/>
  <c r="H465" i="1"/>
  <c r="L465" i="1"/>
  <c r="B466" i="1"/>
  <c r="B506" i="1" s="1"/>
  <c r="F466" i="1"/>
  <c r="F506" i="1" s="1"/>
  <c r="J466" i="1"/>
  <c r="N441" i="1"/>
  <c r="D467" i="1"/>
  <c r="H467" i="1"/>
  <c r="H507" i="1" s="1"/>
  <c r="L467" i="1"/>
  <c r="B468" i="1"/>
  <c r="F468" i="1"/>
  <c r="J468" i="1"/>
  <c r="J508" i="1" s="1"/>
  <c r="N468" i="1"/>
  <c r="E461" i="1"/>
  <c r="I461" i="1"/>
  <c r="I615" i="1" s="1"/>
  <c r="M461" i="1"/>
  <c r="M463" i="1" s="1"/>
  <c r="O461" i="1"/>
  <c r="E478" i="1"/>
  <c r="I478" i="1"/>
  <c r="M478" i="1"/>
  <c r="P478" i="1" s="1"/>
  <c r="O478" i="1"/>
  <c r="E486" i="1"/>
  <c r="I486" i="1"/>
  <c r="M486" i="1"/>
  <c r="M488" i="1" s="1"/>
  <c r="O486" i="1"/>
  <c r="B525" i="1"/>
  <c r="F525" i="1"/>
  <c r="J525" i="1"/>
  <c r="B539" i="1"/>
  <c r="F539" i="1"/>
  <c r="J539" i="1"/>
  <c r="I453" i="1"/>
  <c r="E453" i="1"/>
  <c r="B461" i="1"/>
  <c r="F461" i="1"/>
  <c r="F614" i="1" s="1"/>
  <c r="J461" i="1"/>
  <c r="J463" i="1" s="1"/>
  <c r="B478" i="1"/>
  <c r="F478" i="1"/>
  <c r="J478" i="1"/>
  <c r="B486" i="1"/>
  <c r="F486" i="1"/>
  <c r="J486" i="1"/>
  <c r="B494" i="1"/>
  <c r="F494" i="1"/>
  <c r="J494" i="1"/>
  <c r="C525" i="1"/>
  <c r="G525" i="1"/>
  <c r="K525" i="1"/>
  <c r="K526" i="1" s="1"/>
  <c r="O525" i="1"/>
  <c r="G546" i="1"/>
  <c r="K546" i="1"/>
  <c r="L452" i="1"/>
  <c r="H452" i="1"/>
  <c r="D452" i="1"/>
  <c r="C461" i="1"/>
  <c r="C463" i="1" s="1"/>
  <c r="G461" i="1"/>
  <c r="G463" i="1" s="1"/>
  <c r="K461" i="1"/>
  <c r="K614" i="1" s="1"/>
  <c r="C478" i="1"/>
  <c r="G478" i="1"/>
  <c r="H480" i="1" s="1"/>
  <c r="K478" i="1"/>
  <c r="K480" i="1" s="1"/>
  <c r="C486" i="1"/>
  <c r="G486" i="1"/>
  <c r="K486" i="1"/>
  <c r="C494" i="1"/>
  <c r="C496" i="1" s="1"/>
  <c r="G494" i="1"/>
  <c r="K494" i="1"/>
  <c r="O494" i="1"/>
  <c r="O496" i="1" s="1"/>
  <c r="D525" i="1"/>
  <c r="H525" i="1"/>
  <c r="L525" i="1"/>
  <c r="N525" i="1"/>
  <c r="D539" i="1"/>
  <c r="H539" i="1"/>
  <c r="L539" i="1"/>
  <c r="N539" i="1"/>
  <c r="D546" i="1"/>
  <c r="E548" i="1" s="1"/>
  <c r="H546" i="1"/>
  <c r="H561" i="1" s="1"/>
  <c r="L546" i="1"/>
  <c r="L561" i="1" s="1"/>
  <c r="L451" i="1"/>
  <c r="J451" i="1"/>
  <c r="H451" i="1"/>
  <c r="F451" i="1"/>
  <c r="D451" i="1"/>
  <c r="B451" i="1"/>
  <c r="O465" i="1"/>
  <c r="E466" i="1"/>
  <c r="I466" i="1"/>
  <c r="M466" i="1"/>
  <c r="M506" i="1" s="1"/>
  <c r="C467" i="1"/>
  <c r="G467" i="1"/>
  <c r="K467" i="1"/>
  <c r="O467" i="1"/>
  <c r="O507" i="1" s="1"/>
  <c r="O515" i="1" s="1"/>
  <c r="E468" i="1"/>
  <c r="E508" i="1" s="1"/>
  <c r="I468" i="1"/>
  <c r="M468" i="1"/>
  <c r="N461" i="1"/>
  <c r="N614" i="1" s="1"/>
  <c r="N478" i="1"/>
  <c r="N494" i="1"/>
  <c r="C539" i="1"/>
  <c r="P539" i="1" s="1"/>
  <c r="G539" i="1"/>
  <c r="K539" i="1"/>
  <c r="O539" i="1"/>
  <c r="O546" i="1"/>
  <c r="O561" i="1" s="1"/>
  <c r="E494" i="1"/>
  <c r="E496" i="1" s="1"/>
  <c r="N546" i="1"/>
  <c r="N592" i="1" s="1"/>
  <c r="L453" i="1"/>
  <c r="J453" i="1"/>
  <c r="H453" i="1"/>
  <c r="F453" i="1"/>
  <c r="D453" i="1"/>
  <c r="B453" i="1"/>
  <c r="E465" i="1"/>
  <c r="E505" i="1" s="1"/>
  <c r="I465" i="1"/>
  <c r="I505" i="1" s="1"/>
  <c r="M465" i="1"/>
  <c r="C466" i="1"/>
  <c r="C506" i="1" s="1"/>
  <c r="G466" i="1"/>
  <c r="G506" i="1" s="1"/>
  <c r="K466" i="1"/>
  <c r="K506" i="1" s="1"/>
  <c r="O441" i="1"/>
  <c r="E467" i="1"/>
  <c r="I467" i="1"/>
  <c r="I507" i="1" s="1"/>
  <c r="M467" i="1"/>
  <c r="M507" i="1" s="1"/>
  <c r="C468" i="1"/>
  <c r="G468" i="1"/>
  <c r="G508" i="1" s="1"/>
  <c r="K468" i="1"/>
  <c r="K508" i="1" s="1"/>
  <c r="O468" i="1"/>
  <c r="O508" i="1" s="1"/>
  <c r="O516" i="1" s="1"/>
  <c r="N486" i="1"/>
  <c r="E525" i="1"/>
  <c r="M525" i="1"/>
  <c r="P525" i="1" s="1"/>
  <c r="B403" i="1"/>
  <c r="P403" i="1" s="1"/>
  <c r="P402" i="1"/>
  <c r="O452" i="1"/>
  <c r="O453" i="1"/>
  <c r="P331" i="1"/>
  <c r="P385" i="1"/>
  <c r="P391" i="1"/>
  <c r="B397" i="1"/>
  <c r="P397" i="1" s="1"/>
  <c r="P396" i="1"/>
  <c r="N451" i="1"/>
  <c r="N448" i="1"/>
  <c r="N495" i="1" s="1"/>
  <c r="C125" i="1"/>
  <c r="N408" i="1" s="1"/>
  <c r="G125" i="1"/>
  <c r="M408" i="1" s="1"/>
  <c r="K125" i="1"/>
  <c r="L408" i="1" s="1"/>
  <c r="O125" i="1"/>
  <c r="K408" i="1" s="1"/>
  <c r="S125" i="1"/>
  <c r="J408" i="1" s="1"/>
  <c r="W125" i="1"/>
  <c r="I408" i="1" s="1"/>
  <c r="AA125" i="1"/>
  <c r="H408" i="1" s="1"/>
  <c r="AE125" i="1"/>
  <c r="G408" i="1" s="1"/>
  <c r="AI125" i="1"/>
  <c r="F408" i="1" s="1"/>
  <c r="AM125" i="1"/>
  <c r="E408" i="1" s="1"/>
  <c r="AQ125" i="1"/>
  <c r="D408" i="1" s="1"/>
  <c r="AU125" i="1"/>
  <c r="C408" i="1" s="1"/>
  <c r="AY125" i="1"/>
  <c r="B408" i="1" s="1"/>
  <c r="K448" i="1"/>
  <c r="K495" i="1" s="1"/>
  <c r="K450" i="1"/>
  <c r="K454" i="1" s="1"/>
  <c r="J448" i="1"/>
  <c r="J450" i="1"/>
  <c r="G448" i="1"/>
  <c r="G495" i="1" s="1"/>
  <c r="G450" i="1"/>
  <c r="G454" i="1" s="1"/>
  <c r="E448" i="1"/>
  <c r="E450" i="1"/>
  <c r="E454" i="1" s="1"/>
  <c r="B448" i="1"/>
  <c r="B450" i="1"/>
  <c r="B454" i="1" s="1"/>
  <c r="H421" i="1"/>
  <c r="H415" i="1"/>
  <c r="L421" i="1"/>
  <c r="L415" i="1"/>
  <c r="D385" i="1"/>
  <c r="H385" i="1"/>
  <c r="L385" i="1"/>
  <c r="D391" i="1"/>
  <c r="H391" i="1"/>
  <c r="L391" i="1"/>
  <c r="C394" i="1"/>
  <c r="G394" i="1"/>
  <c r="K394" i="1"/>
  <c r="E395" i="1"/>
  <c r="I395" i="1"/>
  <c r="M395" i="1"/>
  <c r="O396" i="1"/>
  <c r="O397" i="1" s="1"/>
  <c r="B415" i="1"/>
  <c r="F415" i="1"/>
  <c r="J415" i="1"/>
  <c r="N415" i="1"/>
  <c r="D428" i="1"/>
  <c r="H428" i="1"/>
  <c r="L428" i="1"/>
  <c r="B505" i="1"/>
  <c r="F505" i="1"/>
  <c r="J505" i="1"/>
  <c r="N505" i="1"/>
  <c r="D506" i="1"/>
  <c r="H506" i="1"/>
  <c r="L506" i="1"/>
  <c r="B507" i="1"/>
  <c r="F507" i="1"/>
  <c r="J507" i="1"/>
  <c r="N507" i="1"/>
  <c r="D508" i="1"/>
  <c r="H508" i="1"/>
  <c r="L508" i="1"/>
  <c r="O448" i="1"/>
  <c r="O479" i="1" s="1"/>
  <c r="C614" i="1"/>
  <c r="C462" i="1"/>
  <c r="K615" i="1"/>
  <c r="C480" i="1"/>
  <c r="G479" i="1"/>
  <c r="G480" i="1"/>
  <c r="G488" i="1"/>
  <c r="G487" i="1"/>
  <c r="K496" i="1"/>
  <c r="M448" i="1"/>
  <c r="M450" i="1"/>
  <c r="M454" i="1" s="1"/>
  <c r="C448" i="1"/>
  <c r="C479" i="1" s="1"/>
  <c r="C450" i="1"/>
  <c r="C454" i="1" s="1"/>
  <c r="N502" i="1"/>
  <c r="N503" i="1" s="1"/>
  <c r="P125" i="1"/>
  <c r="K407" i="1" s="1"/>
  <c r="AF125" i="1"/>
  <c r="G407" i="1" s="1"/>
  <c r="AR125" i="1"/>
  <c r="D407" i="1" s="1"/>
  <c r="AZ125" i="1"/>
  <c r="B407" i="1" s="1"/>
  <c r="M502" i="1"/>
  <c r="L502" i="1"/>
  <c r="K502" i="1"/>
  <c r="J502" i="1"/>
  <c r="I502" i="1"/>
  <c r="H502" i="1"/>
  <c r="G502" i="1"/>
  <c r="F502" i="1"/>
  <c r="E502" i="1"/>
  <c r="D502" i="1"/>
  <c r="C502" i="1"/>
  <c r="B502" i="1"/>
  <c r="E434" i="1"/>
  <c r="E428" i="1"/>
  <c r="E421" i="1"/>
  <c r="E415" i="1"/>
  <c r="I434" i="1"/>
  <c r="I428" i="1"/>
  <c r="I421" i="1"/>
  <c r="I415" i="1"/>
  <c r="M434" i="1"/>
  <c r="M428" i="1"/>
  <c r="M421" i="1"/>
  <c r="M415" i="1"/>
  <c r="P384" i="1"/>
  <c r="P390" i="1"/>
  <c r="D394" i="1"/>
  <c r="H394" i="1"/>
  <c r="L394" i="1"/>
  <c r="F395" i="1"/>
  <c r="J395" i="1"/>
  <c r="N395" i="1"/>
  <c r="C415" i="1"/>
  <c r="G415" i="1"/>
  <c r="K415" i="1"/>
  <c r="O415" i="1"/>
  <c r="B421" i="1"/>
  <c r="F421" i="1"/>
  <c r="J421" i="1"/>
  <c r="N421" i="1"/>
  <c r="C613" i="1"/>
  <c r="C555" i="1"/>
  <c r="G613" i="1"/>
  <c r="G608" i="1"/>
  <c r="K613" i="1"/>
  <c r="K555" i="1"/>
  <c r="O505" i="1"/>
  <c r="E506" i="1"/>
  <c r="I506" i="1"/>
  <c r="C507" i="1"/>
  <c r="G507" i="1"/>
  <c r="K507" i="1"/>
  <c r="I508" i="1"/>
  <c r="M508" i="1"/>
  <c r="D615" i="1"/>
  <c r="D614" i="1"/>
  <c r="H615" i="1"/>
  <c r="H614" i="1"/>
  <c r="L615" i="1"/>
  <c r="L614" i="1"/>
  <c r="L463" i="1"/>
  <c r="D480" i="1"/>
  <c r="H488" i="1"/>
  <c r="O405" i="1"/>
  <c r="O408" i="1"/>
  <c r="L450" i="1"/>
  <c r="L448" i="1"/>
  <c r="I448" i="1"/>
  <c r="I450" i="1"/>
  <c r="I454" i="1" s="1"/>
  <c r="H450" i="1"/>
  <c r="H448" i="1"/>
  <c r="F448" i="1"/>
  <c r="F450" i="1"/>
  <c r="D450" i="1"/>
  <c r="D448" i="1"/>
  <c r="L125" i="1"/>
  <c r="L407" i="1" s="1"/>
  <c r="AB125" i="1"/>
  <c r="H407" i="1" s="1"/>
  <c r="AV125" i="1"/>
  <c r="C407" i="1" s="1"/>
  <c r="E125" i="1"/>
  <c r="N406" i="1" s="1"/>
  <c r="I125" i="1"/>
  <c r="M406" i="1" s="1"/>
  <c r="U125" i="1"/>
  <c r="J406" i="1" s="1"/>
  <c r="Y125" i="1"/>
  <c r="I406" i="1" s="1"/>
  <c r="AK125" i="1"/>
  <c r="F406" i="1" s="1"/>
  <c r="AO125" i="1"/>
  <c r="E406" i="1" s="1"/>
  <c r="BA125" i="1"/>
  <c r="B406" i="1" s="1"/>
  <c r="O399" i="1"/>
  <c r="C421" i="1"/>
  <c r="G421" i="1"/>
  <c r="K421" i="1"/>
  <c r="O421" i="1"/>
  <c r="B428" i="1"/>
  <c r="P428" i="1" s="1"/>
  <c r="F428" i="1"/>
  <c r="J428" i="1"/>
  <c r="N428" i="1"/>
  <c r="H505" i="1"/>
  <c r="L505" i="1"/>
  <c r="J506" i="1"/>
  <c r="N613" i="1"/>
  <c r="D507" i="1"/>
  <c r="L507" i="1"/>
  <c r="B508" i="1"/>
  <c r="F508" i="1"/>
  <c r="N508" i="1"/>
  <c r="E614" i="1"/>
  <c r="E615" i="1"/>
  <c r="E463" i="1"/>
  <c r="I463" i="1"/>
  <c r="O614" i="1"/>
  <c r="O615" i="1"/>
  <c r="O462" i="1"/>
  <c r="E480" i="1"/>
  <c r="I480" i="1"/>
  <c r="O480" i="1"/>
  <c r="E488" i="1"/>
  <c r="O488" i="1"/>
  <c r="O487" i="1"/>
  <c r="D421" i="1"/>
  <c r="C428" i="1"/>
  <c r="G428" i="1"/>
  <c r="K428" i="1"/>
  <c r="O428" i="1"/>
  <c r="M505" i="1"/>
  <c r="O613" i="1"/>
  <c r="O555" i="1"/>
  <c r="O442" i="1"/>
  <c r="O469" i="1"/>
  <c r="E507" i="1"/>
  <c r="C508" i="1"/>
  <c r="P461" i="1"/>
  <c r="F463" i="1"/>
  <c r="F480" i="1"/>
  <c r="J480" i="1"/>
  <c r="F488" i="1"/>
  <c r="N487" i="1"/>
  <c r="P605" i="1"/>
  <c r="C434" i="1"/>
  <c r="G434" i="1"/>
  <c r="K434" i="1"/>
  <c r="O434" i="1"/>
  <c r="D441" i="1"/>
  <c r="D462" i="1" s="1"/>
  <c r="H441" i="1"/>
  <c r="H526" i="1" s="1"/>
  <c r="L441" i="1"/>
  <c r="O451" i="1"/>
  <c r="O454" i="1" s="1"/>
  <c r="C465" i="1"/>
  <c r="C505" i="1" s="1"/>
  <c r="G465" i="1"/>
  <c r="G505" i="1" s="1"/>
  <c r="K465" i="1"/>
  <c r="K505" i="1" s="1"/>
  <c r="C526" i="1"/>
  <c r="O526" i="1"/>
  <c r="E590" i="1"/>
  <c r="E592" i="1"/>
  <c r="E599" i="1"/>
  <c r="I590" i="1"/>
  <c r="I599" i="1"/>
  <c r="I548" i="1"/>
  <c r="I592" i="1"/>
  <c r="M590" i="1"/>
  <c r="M548" i="1"/>
  <c r="M592" i="1"/>
  <c r="M599" i="1"/>
  <c r="O599" i="1"/>
  <c r="O547" i="1"/>
  <c r="O590" i="1"/>
  <c r="C605" i="1"/>
  <c r="P598" i="1"/>
  <c r="D434" i="1"/>
  <c r="H434" i="1"/>
  <c r="L434" i="1"/>
  <c r="E441" i="1"/>
  <c r="E608" i="1" s="1"/>
  <c r="I441" i="1"/>
  <c r="I547" i="1" s="1"/>
  <c r="M441" i="1"/>
  <c r="N466" i="1"/>
  <c r="N506" i="1" s="1"/>
  <c r="O502" i="1"/>
  <c r="O503" i="1" s="1"/>
  <c r="B590" i="1"/>
  <c r="B599" i="1"/>
  <c r="B592" i="1"/>
  <c r="F590" i="1"/>
  <c r="F599" i="1"/>
  <c r="F592" i="1"/>
  <c r="J590" i="1"/>
  <c r="J599" i="1"/>
  <c r="J592" i="1"/>
  <c r="J548" i="1"/>
  <c r="N547" i="1"/>
  <c r="C599" i="1"/>
  <c r="C592" i="1"/>
  <c r="C590" i="1"/>
  <c r="C561" i="1"/>
  <c r="C547" i="1"/>
  <c r="C548" i="1"/>
  <c r="P546" i="1"/>
  <c r="F548" i="1"/>
  <c r="P427" i="1"/>
  <c r="P433" i="1"/>
  <c r="B441" i="1"/>
  <c r="B462" i="1" s="1"/>
  <c r="F441" i="1"/>
  <c r="G442" i="1" s="1"/>
  <c r="J441" i="1"/>
  <c r="J547" i="1" s="1"/>
  <c r="O466" i="1"/>
  <c r="O506" i="1" s="1"/>
  <c r="L496" i="1"/>
  <c r="I525" i="1"/>
  <c r="G599" i="1"/>
  <c r="G592" i="1"/>
  <c r="G561" i="1"/>
  <c r="G547" i="1"/>
  <c r="G548" i="1"/>
  <c r="G590" i="1"/>
  <c r="K599" i="1"/>
  <c r="K592" i="1"/>
  <c r="K561" i="1"/>
  <c r="K590" i="1"/>
  <c r="K548" i="1"/>
  <c r="L548" i="1"/>
  <c r="B434" i="1"/>
  <c r="P434" i="1" s="1"/>
  <c r="F434" i="1"/>
  <c r="J434" i="1"/>
  <c r="N434" i="1"/>
  <c r="I494" i="1"/>
  <c r="J496" i="1" s="1"/>
  <c r="M494" i="1"/>
  <c r="N496" i="1" s="1"/>
  <c r="B526" i="1"/>
  <c r="E561" i="1"/>
  <c r="I561" i="1"/>
  <c r="M561" i="1"/>
  <c r="B566" i="1"/>
  <c r="B561" i="1"/>
  <c r="F566" i="1"/>
  <c r="F561" i="1"/>
  <c r="J566" i="1"/>
  <c r="J561" i="1"/>
  <c r="N566" i="1"/>
  <c r="H599" i="1"/>
  <c r="L599" i="1"/>
  <c r="L592" i="1"/>
  <c r="L590" i="1"/>
  <c r="C608" i="1"/>
  <c r="K608" i="1"/>
  <c r="O608" i="1"/>
  <c r="F636" i="1"/>
  <c r="G635" i="1"/>
  <c r="F638" i="1"/>
  <c r="E638" i="1"/>
  <c r="K654" i="1"/>
  <c r="L659" i="1"/>
  <c r="K660" i="1"/>
  <c r="K662" i="1" s="1"/>
  <c r="P701" i="1"/>
  <c r="M708" i="1"/>
  <c r="P708" i="1" s="1"/>
  <c r="H643" i="1"/>
  <c r="G644" i="1"/>
  <c r="G646" i="1" s="1"/>
  <c r="I654" i="1"/>
  <c r="N664" i="1"/>
  <c r="O663" i="1"/>
  <c r="O664" i="1" s="1"/>
  <c r="E632" i="1"/>
  <c r="E634" i="1" s="1"/>
  <c r="J652" i="1"/>
  <c r="J654" i="1" s="1"/>
  <c r="O669" i="1"/>
  <c r="O674" i="1"/>
  <c r="N674" i="1"/>
  <c r="I709" i="1"/>
  <c r="N608" i="1"/>
  <c r="H627" i="1"/>
  <c r="G628" i="1"/>
  <c r="K652" i="1"/>
  <c r="L651" i="1"/>
  <c r="J656" i="1"/>
  <c r="J658" i="1" s="1"/>
  <c r="K655" i="1"/>
  <c r="P697" i="1"/>
  <c r="M704" i="1"/>
  <c r="P704" i="1" s="1"/>
  <c r="M709" i="1"/>
  <c r="F632" i="1"/>
  <c r="G631" i="1"/>
  <c r="D634" i="1"/>
  <c r="F634" i="1"/>
  <c r="G640" i="1"/>
  <c r="H639" i="1"/>
  <c r="G642" i="1"/>
  <c r="H648" i="1"/>
  <c r="I647" i="1"/>
  <c r="M670" i="1"/>
  <c r="O670" i="1"/>
  <c r="N673" i="1"/>
  <c r="P699" i="1"/>
  <c r="M706" i="1"/>
  <c r="P706" i="1" s="1"/>
  <c r="L709" i="1"/>
  <c r="F642" i="1"/>
  <c r="H650" i="1"/>
  <c r="L666" i="1"/>
  <c r="J709" i="1"/>
  <c r="M666" i="1"/>
  <c r="C630" i="1"/>
  <c r="G630" i="1"/>
  <c r="D599" i="1" l="1"/>
  <c r="M614" i="1"/>
  <c r="N480" i="1"/>
  <c r="O530" i="1"/>
  <c r="N463" i="1"/>
  <c r="N526" i="1"/>
  <c r="K487" i="1"/>
  <c r="K547" i="1"/>
  <c r="G526" i="1"/>
  <c r="J488" i="1"/>
  <c r="F496" i="1"/>
  <c r="J615" i="1"/>
  <c r="G614" i="1"/>
  <c r="H555" i="1"/>
  <c r="N488" i="1"/>
  <c r="N462" i="1"/>
  <c r="D608" i="1"/>
  <c r="H608" i="1"/>
  <c r="D592" i="1"/>
  <c r="M462" i="1"/>
  <c r="P462" i="1" s="1"/>
  <c r="O548" i="1"/>
  <c r="O592" i="1"/>
  <c r="J614" i="1"/>
  <c r="F615" i="1"/>
  <c r="I488" i="1"/>
  <c r="M480" i="1"/>
  <c r="O463" i="1"/>
  <c r="M615" i="1"/>
  <c r="I614" i="1"/>
  <c r="N469" i="1"/>
  <c r="O471" i="1" s="1"/>
  <c r="D454" i="1"/>
  <c r="L454" i="1"/>
  <c r="N615" i="1"/>
  <c r="H463" i="1"/>
  <c r="G555" i="1"/>
  <c r="O495" i="1"/>
  <c r="K488" i="1"/>
  <c r="K479" i="1"/>
  <c r="G615" i="1"/>
  <c r="G616" i="1" s="1"/>
  <c r="C615" i="1"/>
  <c r="J526" i="1"/>
  <c r="N479" i="1"/>
  <c r="G496" i="1"/>
  <c r="C487" i="1"/>
  <c r="D561" i="1"/>
  <c r="C495" i="1"/>
  <c r="L480" i="1"/>
  <c r="G462" i="1"/>
  <c r="D590" i="1"/>
  <c r="D496" i="1"/>
  <c r="D548" i="1"/>
  <c r="D495" i="1"/>
  <c r="H495" i="1"/>
  <c r="L488" i="1"/>
  <c r="D463" i="1"/>
  <c r="G469" i="1"/>
  <c r="C469" i="1"/>
  <c r="C509" i="1" s="1"/>
  <c r="G503" i="1"/>
  <c r="K503" i="1"/>
  <c r="J454" i="1"/>
  <c r="M526" i="1"/>
  <c r="H547" i="1"/>
  <c r="H590" i="1"/>
  <c r="N561" i="1"/>
  <c r="J555" i="1"/>
  <c r="I526" i="1"/>
  <c r="H496" i="1"/>
  <c r="J487" i="1"/>
  <c r="P592" i="1"/>
  <c r="N599" i="1"/>
  <c r="N606" i="1" s="1"/>
  <c r="J495" i="1"/>
  <c r="O531" i="1"/>
  <c r="I487" i="1"/>
  <c r="M479" i="1"/>
  <c r="P479" i="1" s="1"/>
  <c r="F454" i="1"/>
  <c r="D488" i="1"/>
  <c r="P486" i="1"/>
  <c r="K462" i="1"/>
  <c r="D555" i="1"/>
  <c r="N555" i="1"/>
  <c r="B608" i="1"/>
  <c r="H592" i="1"/>
  <c r="N548" i="1"/>
  <c r="H548" i="1"/>
  <c r="N590" i="1"/>
  <c r="M547" i="1"/>
  <c r="P547" i="1" s="1"/>
  <c r="J462" i="1"/>
  <c r="I462" i="1"/>
  <c r="K442" i="1"/>
  <c r="C488" i="1"/>
  <c r="K463" i="1"/>
  <c r="H454" i="1"/>
  <c r="K469" i="1"/>
  <c r="K470" i="1" s="1"/>
  <c r="N454" i="1"/>
  <c r="I648" i="1"/>
  <c r="I650" i="1" s="1"/>
  <c r="J647" i="1"/>
  <c r="H606" i="1"/>
  <c r="H603" i="1"/>
  <c r="H600" i="1"/>
  <c r="P561" i="1"/>
  <c r="N529" i="1"/>
  <c r="N514" i="1"/>
  <c r="K528" i="1"/>
  <c r="K513" i="1"/>
  <c r="L613" i="1"/>
  <c r="L616" i="1" s="1"/>
  <c r="L526" i="1"/>
  <c r="L442" i="1"/>
  <c r="L469" i="1"/>
  <c r="L547" i="1"/>
  <c r="F479" i="1"/>
  <c r="F462" i="1"/>
  <c r="G516" i="1"/>
  <c r="G531" i="1"/>
  <c r="E515" i="1"/>
  <c r="E530" i="1"/>
  <c r="M513" i="1"/>
  <c r="M528" i="1"/>
  <c r="E495" i="1"/>
  <c r="E479" i="1"/>
  <c r="F531" i="1"/>
  <c r="F516" i="1"/>
  <c r="D530" i="1"/>
  <c r="D515" i="1"/>
  <c r="L528" i="1"/>
  <c r="L513" i="1"/>
  <c r="O594" i="1"/>
  <c r="O595" i="1"/>
  <c r="O409" i="1"/>
  <c r="L487" i="1"/>
  <c r="D487" i="1"/>
  <c r="L479" i="1"/>
  <c r="D479" i="1"/>
  <c r="C515" i="1"/>
  <c r="C530" i="1"/>
  <c r="O513" i="1"/>
  <c r="O528" i="1"/>
  <c r="D503" i="1"/>
  <c r="H503" i="1"/>
  <c r="L503" i="1"/>
  <c r="K616" i="1"/>
  <c r="C616" i="1"/>
  <c r="D531" i="1"/>
  <c r="D516" i="1"/>
  <c r="B530" i="1"/>
  <c r="B515" i="1"/>
  <c r="N528" i="1"/>
  <c r="N513" i="1"/>
  <c r="P454" i="1"/>
  <c r="D594" i="1"/>
  <c r="D595" i="1"/>
  <c r="D409" i="1"/>
  <c r="H594" i="1"/>
  <c r="H595" i="1"/>
  <c r="H409" i="1"/>
  <c r="L594" i="1"/>
  <c r="L595" i="1"/>
  <c r="L409" i="1"/>
  <c r="L652" i="1"/>
  <c r="L654" i="1" s="1"/>
  <c r="M651" i="1"/>
  <c r="N665" i="1"/>
  <c r="N666" i="1"/>
  <c r="M659" i="1"/>
  <c r="L660" i="1"/>
  <c r="L662" i="1" s="1"/>
  <c r="B469" i="1"/>
  <c r="P441" i="1"/>
  <c r="G632" i="1"/>
  <c r="G634" i="1" s="1"/>
  <c r="H631" i="1"/>
  <c r="J608" i="1"/>
  <c r="L606" i="1"/>
  <c r="L618" i="1" s="1"/>
  <c r="L603" i="1"/>
  <c r="L600" i="1"/>
  <c r="L555" i="1"/>
  <c r="F555" i="1"/>
  <c r="L495" i="1"/>
  <c r="O514" i="1"/>
  <c r="O529" i="1"/>
  <c r="P590" i="1"/>
  <c r="F547" i="1"/>
  <c r="B547" i="1"/>
  <c r="D526" i="1"/>
  <c r="M608" i="1"/>
  <c r="M613" i="1"/>
  <c r="M555" i="1"/>
  <c r="P555" i="1" s="1"/>
  <c r="M442" i="1"/>
  <c r="M469" i="1"/>
  <c r="N471" i="1" s="1"/>
  <c r="E547" i="1"/>
  <c r="P526" i="1"/>
  <c r="G528" i="1"/>
  <c r="G513" i="1"/>
  <c r="H613" i="1"/>
  <c r="H616" i="1" s="1"/>
  <c r="H442" i="1"/>
  <c r="H469" i="1"/>
  <c r="E526" i="1"/>
  <c r="F495" i="1"/>
  <c r="B487" i="1"/>
  <c r="C516" i="1"/>
  <c r="C531" i="1"/>
  <c r="O509" i="1"/>
  <c r="O470" i="1"/>
  <c r="K514" i="1"/>
  <c r="K529" i="1"/>
  <c r="I513" i="1"/>
  <c r="I528" i="1"/>
  <c r="M487" i="1"/>
  <c r="P487" i="1" s="1"/>
  <c r="E487" i="1"/>
  <c r="O616" i="1"/>
  <c r="B531" i="1"/>
  <c r="B516" i="1"/>
  <c r="N442" i="1"/>
  <c r="J529" i="1"/>
  <c r="J514" i="1"/>
  <c r="H528" i="1"/>
  <c r="H513" i="1"/>
  <c r="L462" i="1"/>
  <c r="H462" i="1"/>
  <c r="M516" i="1"/>
  <c r="M531" i="1"/>
  <c r="M529" i="1"/>
  <c r="M514" i="1"/>
  <c r="K509" i="1"/>
  <c r="G470" i="1"/>
  <c r="G509" i="1"/>
  <c r="P421" i="1"/>
  <c r="E503" i="1"/>
  <c r="I503" i="1"/>
  <c r="M503" i="1"/>
  <c r="N530" i="1"/>
  <c r="N515" i="1"/>
  <c r="L529" i="1"/>
  <c r="L514" i="1"/>
  <c r="J528" i="1"/>
  <c r="J513" i="1"/>
  <c r="P448" i="1"/>
  <c r="E594" i="1"/>
  <c r="E595" i="1"/>
  <c r="E409" i="1"/>
  <c r="I594" i="1"/>
  <c r="I595" i="1"/>
  <c r="I409" i="1"/>
  <c r="M594" i="1"/>
  <c r="M595" i="1"/>
  <c r="M409" i="1"/>
  <c r="L655" i="1"/>
  <c r="K656" i="1"/>
  <c r="K658" i="1" s="1"/>
  <c r="F608" i="1"/>
  <c r="L608" i="1"/>
  <c r="G636" i="1"/>
  <c r="G638" i="1" s="1"/>
  <c r="H635" i="1"/>
  <c r="B555" i="1"/>
  <c r="M495" i="1"/>
  <c r="M496" i="1"/>
  <c r="G603" i="1"/>
  <c r="G606" i="1"/>
  <c r="G600" i="1"/>
  <c r="P494" i="1"/>
  <c r="J613" i="1"/>
  <c r="J469" i="1"/>
  <c r="J442" i="1"/>
  <c r="N600" i="1"/>
  <c r="I613" i="1"/>
  <c r="I555" i="1"/>
  <c r="I608" i="1"/>
  <c r="I442" i="1"/>
  <c r="I469" i="1"/>
  <c r="O606" i="1"/>
  <c r="O603" i="1"/>
  <c r="E606" i="1"/>
  <c r="E600" i="1"/>
  <c r="E603" i="1"/>
  <c r="C528" i="1"/>
  <c r="C513" i="1"/>
  <c r="D613" i="1"/>
  <c r="D616" i="1" s="1"/>
  <c r="D547" i="1"/>
  <c r="D442" i="1"/>
  <c r="D469" i="1"/>
  <c r="B495" i="1"/>
  <c r="J479" i="1"/>
  <c r="B479" i="1"/>
  <c r="M515" i="1"/>
  <c r="M530" i="1"/>
  <c r="G514" i="1"/>
  <c r="G529" i="1"/>
  <c r="E513" i="1"/>
  <c r="E528" i="1"/>
  <c r="I479" i="1"/>
  <c r="N531" i="1"/>
  <c r="N516" i="1"/>
  <c r="L530" i="1"/>
  <c r="L515" i="1"/>
  <c r="F529" i="1"/>
  <c r="F514" i="1"/>
  <c r="D528" i="1"/>
  <c r="D513" i="1"/>
  <c r="H487" i="1"/>
  <c r="H479" i="1"/>
  <c r="I531" i="1"/>
  <c r="I516" i="1"/>
  <c r="K530" i="1"/>
  <c r="K515" i="1"/>
  <c r="I529" i="1"/>
  <c r="I514" i="1"/>
  <c r="C470" i="1"/>
  <c r="B503" i="1"/>
  <c r="F503" i="1"/>
  <c r="J503" i="1"/>
  <c r="L531" i="1"/>
  <c r="L516" i="1"/>
  <c r="J530" i="1"/>
  <c r="J515" i="1"/>
  <c r="H529" i="1"/>
  <c r="H514" i="1"/>
  <c r="F528" i="1"/>
  <c r="F513" i="1"/>
  <c r="P415" i="1"/>
  <c r="B595" i="1"/>
  <c r="B594" i="1"/>
  <c r="B409" i="1"/>
  <c r="P409" i="1" s="1"/>
  <c r="P408" i="1"/>
  <c r="F595" i="1"/>
  <c r="F594" i="1"/>
  <c r="F409" i="1"/>
  <c r="J595" i="1"/>
  <c r="J594" i="1"/>
  <c r="J409" i="1"/>
  <c r="N595" i="1"/>
  <c r="N594" i="1"/>
  <c r="N409" i="1"/>
  <c r="H640" i="1"/>
  <c r="H642" i="1" s="1"/>
  <c r="I639" i="1"/>
  <c r="I627" i="1"/>
  <c r="H628" i="1"/>
  <c r="H630" i="1" s="1"/>
  <c r="O665" i="1"/>
  <c r="O666" i="1"/>
  <c r="H644" i="1"/>
  <c r="H646" i="1" s="1"/>
  <c r="I643" i="1"/>
  <c r="D606" i="1"/>
  <c r="D603" i="1"/>
  <c r="D600" i="1"/>
  <c r="I495" i="1"/>
  <c r="I496" i="1"/>
  <c r="K606" i="1"/>
  <c r="K603" i="1"/>
  <c r="K600" i="1"/>
  <c r="F613" i="1"/>
  <c r="F616" i="1" s="1"/>
  <c r="F469" i="1"/>
  <c r="F526" i="1"/>
  <c r="F442" i="1"/>
  <c r="C603" i="1"/>
  <c r="C606" i="1"/>
  <c r="C600" i="1"/>
  <c r="J600" i="1"/>
  <c r="J606" i="1"/>
  <c r="J603" i="1"/>
  <c r="F606" i="1"/>
  <c r="F600" i="1"/>
  <c r="F603" i="1"/>
  <c r="B603" i="1"/>
  <c r="B606" i="1"/>
  <c r="P495" i="1"/>
  <c r="E613" i="1"/>
  <c r="E616" i="1" s="1"/>
  <c r="E555" i="1"/>
  <c r="E442" i="1"/>
  <c r="E469" i="1"/>
  <c r="M603" i="1"/>
  <c r="M600" i="1"/>
  <c r="M606" i="1"/>
  <c r="I600" i="1"/>
  <c r="I606" i="1"/>
  <c r="I603" i="1"/>
  <c r="N620" i="1"/>
  <c r="J620" i="1"/>
  <c r="F620" i="1"/>
  <c r="B620" i="1"/>
  <c r="L620" i="1"/>
  <c r="H620" i="1"/>
  <c r="D620" i="1"/>
  <c r="O620" i="1"/>
  <c r="G620" i="1"/>
  <c r="M620" i="1"/>
  <c r="E620" i="1"/>
  <c r="K620" i="1"/>
  <c r="C620" i="1"/>
  <c r="I620" i="1"/>
  <c r="F487" i="1"/>
  <c r="K516" i="1"/>
  <c r="K531" i="1"/>
  <c r="I515" i="1"/>
  <c r="I530" i="1"/>
  <c r="C514" i="1"/>
  <c r="C529" i="1"/>
  <c r="E462" i="1"/>
  <c r="J531" i="1"/>
  <c r="J516" i="1"/>
  <c r="H530" i="1"/>
  <c r="H515" i="1"/>
  <c r="B529" i="1"/>
  <c r="B514" i="1"/>
  <c r="N616" i="1"/>
  <c r="E516" i="1"/>
  <c r="E531" i="1"/>
  <c r="G530" i="1"/>
  <c r="G515" i="1"/>
  <c r="E529" i="1"/>
  <c r="E514" i="1"/>
  <c r="C442" i="1"/>
  <c r="C503" i="1"/>
  <c r="P503" i="1" s="1"/>
  <c r="P502" i="1"/>
  <c r="H531" i="1"/>
  <c r="H516" i="1"/>
  <c r="F530" i="1"/>
  <c r="F515" i="1"/>
  <c r="D529" i="1"/>
  <c r="D514" i="1"/>
  <c r="B528" i="1"/>
  <c r="B513" i="1"/>
  <c r="C594" i="1"/>
  <c r="P594" i="1" s="1"/>
  <c r="C595" i="1"/>
  <c r="C409" i="1"/>
  <c r="G594" i="1"/>
  <c r="G595" i="1"/>
  <c r="G409" i="1"/>
  <c r="K594" i="1"/>
  <c r="K595" i="1"/>
  <c r="K409" i="1"/>
  <c r="N470" i="1" l="1"/>
  <c r="C618" i="1"/>
  <c r="P608" i="1"/>
  <c r="D623" i="1" s="1"/>
  <c r="N509" i="1"/>
  <c r="M616" i="1"/>
  <c r="C471" i="1"/>
  <c r="I616" i="1"/>
  <c r="J616" i="1"/>
  <c r="P599" i="1"/>
  <c r="N603" i="1"/>
  <c r="O600" i="1"/>
  <c r="O618" i="1" s="1"/>
  <c r="F618" i="1"/>
  <c r="M623" i="1"/>
  <c r="L623" i="1"/>
  <c r="O623" i="1"/>
  <c r="J623" i="1"/>
  <c r="N623" i="1"/>
  <c r="E623" i="1"/>
  <c r="I623" i="1"/>
  <c r="G623" i="1"/>
  <c r="N532" i="1"/>
  <c r="N517" i="1"/>
  <c r="N510" i="1"/>
  <c r="I618" i="1"/>
  <c r="J618" i="1"/>
  <c r="F509" i="1"/>
  <c r="G511" i="1" s="1"/>
  <c r="F470" i="1"/>
  <c r="F471" i="1"/>
  <c r="K618" i="1"/>
  <c r="J639" i="1"/>
  <c r="I640" i="1"/>
  <c r="I642" i="1" s="1"/>
  <c r="D509" i="1"/>
  <c r="D471" i="1"/>
  <c r="D470" i="1"/>
  <c r="E618" i="1"/>
  <c r="I509" i="1"/>
  <c r="I471" i="1"/>
  <c r="I470" i="1"/>
  <c r="G471" i="1"/>
  <c r="I631" i="1"/>
  <c r="H632" i="1"/>
  <c r="H634" i="1" s="1"/>
  <c r="N651" i="1"/>
  <c r="M652" i="1"/>
  <c r="M654" i="1" s="1"/>
  <c r="H618" i="1"/>
  <c r="E509" i="1"/>
  <c r="E471" i="1"/>
  <c r="E470" i="1"/>
  <c r="D618" i="1"/>
  <c r="C532" i="1"/>
  <c r="C517" i="1"/>
  <c r="C510" i="1"/>
  <c r="J509" i="1"/>
  <c r="K511" i="1" s="1"/>
  <c r="J470" i="1"/>
  <c r="J471" i="1"/>
  <c r="G618" i="1"/>
  <c r="G517" i="1"/>
  <c r="G510" i="1"/>
  <c r="G532" i="1"/>
  <c r="K532" i="1"/>
  <c r="K510" i="1"/>
  <c r="K517" i="1"/>
  <c r="M660" i="1"/>
  <c r="M662" i="1" s="1"/>
  <c r="N659" i="1"/>
  <c r="L509" i="1"/>
  <c r="L471" i="1"/>
  <c r="L470" i="1"/>
  <c r="K647" i="1"/>
  <c r="J648" i="1"/>
  <c r="J650" i="1" s="1"/>
  <c r="M618" i="1"/>
  <c r="P606" i="1"/>
  <c r="J643" i="1"/>
  <c r="I644" i="1"/>
  <c r="I646" i="1" s="1"/>
  <c r="N618" i="1"/>
  <c r="I635" i="1"/>
  <c r="H636" i="1"/>
  <c r="H638" i="1" s="1"/>
  <c r="M471" i="1"/>
  <c r="M509" i="1"/>
  <c r="M470" i="1"/>
  <c r="I628" i="1"/>
  <c r="I630" i="1" s="1"/>
  <c r="J627" i="1"/>
  <c r="M655" i="1"/>
  <c r="L656" i="1"/>
  <c r="L658" i="1" s="1"/>
  <c r="K471" i="1"/>
  <c r="O511" i="1"/>
  <c r="O510" i="1"/>
  <c r="O532" i="1"/>
  <c r="O517" i="1"/>
  <c r="H509" i="1"/>
  <c r="H471" i="1"/>
  <c r="H470" i="1"/>
  <c r="B470" i="1"/>
  <c r="P469" i="1"/>
  <c r="B509" i="1"/>
  <c r="K623" i="1" l="1"/>
  <c r="F623" i="1"/>
  <c r="H623" i="1"/>
  <c r="C623" i="1"/>
  <c r="B623" i="1"/>
  <c r="O533" i="1"/>
  <c r="O540" i="1"/>
  <c r="O591" i="1" s="1"/>
  <c r="I636" i="1"/>
  <c r="I638" i="1" s="1"/>
  <c r="J635" i="1"/>
  <c r="L621" i="1"/>
  <c r="H621" i="1"/>
  <c r="D621" i="1"/>
  <c r="N621" i="1"/>
  <c r="J621" i="1"/>
  <c r="F621" i="1"/>
  <c r="B621" i="1"/>
  <c r="I621" i="1"/>
  <c r="O621" i="1"/>
  <c r="G621" i="1"/>
  <c r="M621" i="1"/>
  <c r="E621" i="1"/>
  <c r="C621" i="1"/>
  <c r="K621" i="1"/>
  <c r="G518" i="1"/>
  <c r="G607" i="1"/>
  <c r="C518" i="1"/>
  <c r="C607" i="1"/>
  <c r="E517" i="1"/>
  <c r="E510" i="1"/>
  <c r="E532" i="1"/>
  <c r="E511" i="1"/>
  <c r="N533" i="1"/>
  <c r="N540" i="1"/>
  <c r="N591" i="1" s="1"/>
  <c r="B532" i="1"/>
  <c r="B517" i="1"/>
  <c r="B510" i="1"/>
  <c r="M517" i="1"/>
  <c r="P517" i="1" s="1"/>
  <c r="M510" i="1"/>
  <c r="M511" i="1"/>
  <c r="M532" i="1"/>
  <c r="P532" i="1" s="1"/>
  <c r="K518" i="1"/>
  <c r="K607" i="1"/>
  <c r="C533" i="1"/>
  <c r="C540" i="1"/>
  <c r="I632" i="1"/>
  <c r="I634" i="1" s="1"/>
  <c r="J631" i="1"/>
  <c r="I517" i="1"/>
  <c r="I510" i="1"/>
  <c r="I532" i="1"/>
  <c r="I511" i="1"/>
  <c r="D532" i="1"/>
  <c r="D510" i="1"/>
  <c r="D511" i="1"/>
  <c r="D517" i="1"/>
  <c r="H532" i="1"/>
  <c r="H511" i="1"/>
  <c r="H517" i="1"/>
  <c r="H510" i="1"/>
  <c r="M656" i="1"/>
  <c r="M658" i="1" s="1"/>
  <c r="N655" i="1"/>
  <c r="L532" i="1"/>
  <c r="L517" i="1"/>
  <c r="L511" i="1"/>
  <c r="L510" i="1"/>
  <c r="G533" i="1"/>
  <c r="G540" i="1"/>
  <c r="G591" i="1" s="1"/>
  <c r="J532" i="1"/>
  <c r="J510" i="1"/>
  <c r="J511" i="1"/>
  <c r="J517" i="1"/>
  <c r="P509" i="1"/>
  <c r="N511" i="1"/>
  <c r="P470" i="1"/>
  <c r="O519" i="1"/>
  <c r="O518" i="1"/>
  <c r="O607" i="1"/>
  <c r="J628" i="1"/>
  <c r="J630" i="1" s="1"/>
  <c r="K627" i="1"/>
  <c r="K643" i="1"/>
  <c r="J644" i="1"/>
  <c r="J646" i="1" s="1"/>
  <c r="K648" i="1"/>
  <c r="K650" i="1" s="1"/>
  <c r="L647" i="1"/>
  <c r="N660" i="1"/>
  <c r="O659" i="1"/>
  <c r="O660" i="1" s="1"/>
  <c r="K533" i="1"/>
  <c r="K540" i="1"/>
  <c r="K591" i="1" s="1"/>
  <c r="P510" i="1"/>
  <c r="C511" i="1"/>
  <c r="O651" i="1"/>
  <c r="O652" i="1" s="1"/>
  <c r="N652" i="1"/>
  <c r="J640" i="1"/>
  <c r="J642" i="1" s="1"/>
  <c r="K639" i="1"/>
  <c r="F532" i="1"/>
  <c r="F510" i="1"/>
  <c r="F517" i="1"/>
  <c r="F511" i="1"/>
  <c r="N518" i="1"/>
  <c r="N607" i="1"/>
  <c r="N519" i="1" l="1"/>
  <c r="F518" i="1"/>
  <c r="F519" i="1"/>
  <c r="F607" i="1"/>
  <c r="K640" i="1"/>
  <c r="K642" i="1" s="1"/>
  <c r="L639" i="1"/>
  <c r="O661" i="1"/>
  <c r="O662" i="1"/>
  <c r="L533" i="1"/>
  <c r="L540" i="1"/>
  <c r="L591" i="1" s="1"/>
  <c r="H533" i="1"/>
  <c r="H540" i="1"/>
  <c r="H591" i="1" s="1"/>
  <c r="D533" i="1"/>
  <c r="D540" i="1"/>
  <c r="D591" i="1" s="1"/>
  <c r="G519" i="1"/>
  <c r="J636" i="1"/>
  <c r="J638" i="1" s="1"/>
  <c r="K635" i="1"/>
  <c r="N662" i="1"/>
  <c r="N661" i="1"/>
  <c r="K644" i="1"/>
  <c r="K646" i="1" s="1"/>
  <c r="L643" i="1"/>
  <c r="J533" i="1"/>
  <c r="J540" i="1"/>
  <c r="J591" i="1" s="1"/>
  <c r="H519" i="1"/>
  <c r="H518" i="1"/>
  <c r="H607" i="1"/>
  <c r="D519" i="1"/>
  <c r="D518" i="1"/>
  <c r="D607" i="1"/>
  <c r="I519" i="1"/>
  <c r="I518" i="1"/>
  <c r="I607" i="1"/>
  <c r="C591" i="1"/>
  <c r="P591" i="1" s="1"/>
  <c r="B518" i="1"/>
  <c r="B607" i="1"/>
  <c r="E519" i="1"/>
  <c r="E518" i="1"/>
  <c r="E607" i="1"/>
  <c r="C519" i="1"/>
  <c r="F533" i="1"/>
  <c r="F540" i="1"/>
  <c r="F591" i="1" s="1"/>
  <c r="N653" i="1"/>
  <c r="N654" i="1"/>
  <c r="L648" i="1"/>
  <c r="L650" i="1" s="1"/>
  <c r="M647" i="1"/>
  <c r="L627" i="1"/>
  <c r="K628" i="1"/>
  <c r="K630" i="1" s="1"/>
  <c r="J518" i="1"/>
  <c r="J519" i="1"/>
  <c r="J607" i="1"/>
  <c r="N656" i="1"/>
  <c r="O655" i="1"/>
  <c r="O656" i="1" s="1"/>
  <c r="K519" i="1"/>
  <c r="M518" i="1"/>
  <c r="P518" i="1" s="1"/>
  <c r="M519" i="1"/>
  <c r="M607" i="1"/>
  <c r="B533" i="1"/>
  <c r="B540" i="1"/>
  <c r="B591" i="1" s="1"/>
  <c r="O653" i="1"/>
  <c r="O654" i="1"/>
  <c r="L519" i="1"/>
  <c r="L518" i="1"/>
  <c r="L607" i="1"/>
  <c r="I533" i="1"/>
  <c r="I540" i="1"/>
  <c r="I591" i="1" s="1"/>
  <c r="J632" i="1"/>
  <c r="J634" i="1" s="1"/>
  <c r="K631" i="1"/>
  <c r="M533" i="1"/>
  <c r="P533" i="1" s="1"/>
  <c r="M540" i="1"/>
  <c r="M591" i="1" s="1"/>
  <c r="E533" i="1"/>
  <c r="E540" i="1"/>
  <c r="E591" i="1" s="1"/>
  <c r="L628" i="1" l="1"/>
  <c r="L630" i="1" s="1"/>
  <c r="M627" i="1"/>
  <c r="M648" i="1"/>
  <c r="M650" i="1" s="1"/>
  <c r="N647" i="1"/>
  <c r="P540" i="1"/>
  <c r="L644" i="1"/>
  <c r="L646" i="1" s="1"/>
  <c r="M643" i="1"/>
  <c r="K636" i="1"/>
  <c r="K638" i="1" s="1"/>
  <c r="L635" i="1"/>
  <c r="L631" i="1"/>
  <c r="K632" i="1"/>
  <c r="K634" i="1" s="1"/>
  <c r="O657" i="1"/>
  <c r="O658" i="1"/>
  <c r="P607" i="1"/>
  <c r="N658" i="1"/>
  <c r="N657" i="1"/>
  <c r="M639" i="1"/>
  <c r="L640" i="1"/>
  <c r="L642" i="1" s="1"/>
  <c r="N648" i="1" l="1"/>
  <c r="O647" i="1"/>
  <c r="O648" i="1" s="1"/>
  <c r="N643" i="1"/>
  <c r="M644" i="1"/>
  <c r="M646" i="1" s="1"/>
  <c r="N622" i="1"/>
  <c r="N625" i="1" s="1"/>
  <c r="J622" i="1"/>
  <c r="J625" i="1" s="1"/>
  <c r="F622" i="1"/>
  <c r="F625" i="1" s="1"/>
  <c r="B622" i="1"/>
  <c r="B625" i="1" s="1"/>
  <c r="L622" i="1"/>
  <c r="L625" i="1" s="1"/>
  <c r="H622" i="1"/>
  <c r="H625" i="1" s="1"/>
  <c r="D622" i="1"/>
  <c r="D625" i="1" s="1"/>
  <c r="K622" i="1"/>
  <c r="K625" i="1" s="1"/>
  <c r="C622" i="1"/>
  <c r="C625" i="1" s="1"/>
  <c r="I622" i="1"/>
  <c r="I625" i="1" s="1"/>
  <c r="O622" i="1"/>
  <c r="O625" i="1" s="1"/>
  <c r="G622" i="1"/>
  <c r="G625" i="1" s="1"/>
  <c r="M622" i="1"/>
  <c r="M625" i="1" s="1"/>
  <c r="E622" i="1"/>
  <c r="E625" i="1" s="1"/>
  <c r="L632" i="1"/>
  <c r="L634" i="1" s="1"/>
  <c r="M631" i="1"/>
  <c r="N627" i="1"/>
  <c r="M628" i="1"/>
  <c r="M630" i="1" s="1"/>
  <c r="N639" i="1"/>
  <c r="M640" i="1"/>
  <c r="M642" i="1" s="1"/>
  <c r="M635" i="1"/>
  <c r="L636" i="1"/>
  <c r="L638" i="1" s="1"/>
  <c r="N631" i="1" l="1"/>
  <c r="M632" i="1"/>
  <c r="M634" i="1" s="1"/>
  <c r="N640" i="1"/>
  <c r="O639" i="1"/>
  <c r="O640" i="1" s="1"/>
  <c r="N644" i="1"/>
  <c r="O643" i="1"/>
  <c r="O644" i="1" s="1"/>
  <c r="O649" i="1"/>
  <c r="O650" i="1"/>
  <c r="M636" i="1"/>
  <c r="M638" i="1" s="1"/>
  <c r="N635" i="1"/>
  <c r="N628" i="1"/>
  <c r="O627" i="1"/>
  <c r="O628" i="1" s="1"/>
  <c r="N649" i="1"/>
  <c r="N650" i="1"/>
  <c r="O629" i="1" l="1"/>
  <c r="O630" i="1"/>
  <c r="O641" i="1"/>
  <c r="O642" i="1"/>
  <c r="N630" i="1"/>
  <c r="N629" i="1"/>
  <c r="N641" i="1"/>
  <c r="N642" i="1"/>
  <c r="N636" i="1"/>
  <c r="O635" i="1"/>
  <c r="O636" i="1" s="1"/>
  <c r="O645" i="1"/>
  <c r="O646" i="1"/>
  <c r="N645" i="1"/>
  <c r="N646" i="1"/>
  <c r="N632" i="1"/>
  <c r="O631" i="1"/>
  <c r="O632" i="1" s="1"/>
  <c r="O633" i="1" l="1"/>
  <c r="O634" i="1"/>
  <c r="N633" i="1"/>
  <c r="N634" i="1"/>
  <c r="O637" i="1"/>
  <c r="O638" i="1"/>
  <c r="N637" i="1"/>
  <c r="N638" i="1"/>
</calcChain>
</file>

<file path=xl/comments1.xml><?xml version="1.0" encoding="utf-8"?>
<comments xmlns="http://schemas.openxmlformats.org/spreadsheetml/2006/main">
  <authors>
    <author>Nuchsara Pondchaivorakul</author>
    <author>Microsoft Office User</author>
  </authors>
  <commentList>
    <comment ref="A125" authorId="0" shapeId="0">
      <text>
        <r>
          <rPr>
            <sz val="10"/>
            <color rgb="FF000000"/>
            <rFont val="Tahoma"/>
            <family val="2"/>
          </rPr>
          <t>เพิ่มเอง</t>
        </r>
      </text>
    </comment>
    <comment ref="L684" authorId="1" shapeId="0">
      <text>
        <r>
          <rPr>
            <b/>
            <sz val="10"/>
            <color indexed="81"/>
            <rFont val="CenturyGothic"/>
          </rPr>
          <t>- TFRS15
+ มาตรฐานเดิมคือ 1849</t>
        </r>
      </text>
    </comment>
    <comment ref="M684" authorId="1" shapeId="0">
      <text>
        <r>
          <rPr>
            <b/>
            <sz val="10"/>
            <color indexed="81"/>
            <rFont val="CenturyGothic"/>
          </rPr>
          <t xml:space="preserve">บันทึกรายได้ด้วยมาตรฐานบัญชีใหม่ (TFRS15) 
</t>
        </r>
      </text>
    </comment>
    <comment ref="L694" authorId="1" shapeId="0">
      <text>
        <r>
          <rPr>
            <b/>
            <sz val="10"/>
            <color indexed="81"/>
            <rFont val="CenturyGothic"/>
          </rPr>
          <t xml:space="preserve">- TFRS15 Effect
</t>
        </r>
      </text>
    </comment>
    <comment ref="M694" authorId="1" shapeId="0">
      <text>
        <r>
          <rPr>
            <b/>
            <sz val="10"/>
            <color indexed="81"/>
            <rFont val="CenturyGothic"/>
          </rPr>
          <t xml:space="preserve">- TFRS15 Effect
</t>
        </r>
      </text>
    </comment>
  </commentList>
</comments>
</file>

<file path=xl/sharedStrings.xml><?xml version="1.0" encoding="utf-8"?>
<sst xmlns="http://schemas.openxmlformats.org/spreadsheetml/2006/main" count="743" uniqueCount="346">
  <si>
    <t>Balance Sheet</t>
  </si>
  <si>
    <t/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</si>
  <si>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</si>
  <si>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</si>
  <si>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</si>
  <si>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</si>
  <si>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</si>
  <si>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</si>
  <si>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</si>
  <si>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</si>
  <si>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</si>
  <si>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</si>
  <si>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</si>
  <si>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</si>
  <si>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</si>
  <si>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</si>
  <si>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Q3/2017</t>
  </si>
  <si>
    <t>Q2/2017</t>
  </si>
  <si>
    <t>Q1/2017</t>
  </si>
  <si>
    <t>Yearly/2016</t>
  </si>
  <si>
    <t>Q3/2016</t>
  </si>
  <si>
    <t>Q2/2016</t>
  </si>
  <si>
    <t>Q1/2016</t>
  </si>
  <si>
    <t>Yearly/2015</t>
  </si>
  <si>
    <t>Q3/2015</t>
  </si>
  <si>
    <t>Q2/2015</t>
  </si>
  <si>
    <t>Q1/2015</t>
  </si>
  <si>
    <t>Yearly/2014</t>
  </si>
  <si>
    <t>Q3/2014</t>
  </si>
  <si>
    <t>Q2/2014</t>
  </si>
  <si>
    <t>Q1/2014</t>
  </si>
  <si>
    <t>Yearly/2013</t>
  </si>
  <si>
    <t>Q3/2013</t>
  </si>
  <si>
    <t>Q2/2013</t>
  </si>
  <si>
    <t>Q1/2013</t>
  </si>
  <si>
    <t>Yearly/2012</t>
  </si>
  <si>
    <t>Q3/2012</t>
  </si>
  <si>
    <t>Q2/2012</t>
  </si>
  <si>
    <t>Q1/2012</t>
  </si>
  <si>
    <t>Yearly/2011</t>
  </si>
  <si>
    <t>Q3/2011</t>
  </si>
  <si>
    <t>Q2/2011</t>
  </si>
  <si>
    <t>Q1/2011</t>
  </si>
  <si>
    <t>Yearly/2010</t>
  </si>
  <si>
    <t>Q3/2010</t>
  </si>
  <si>
    <t>Q2/2010</t>
  </si>
  <si>
    <t>Q1/2010</t>
  </si>
  <si>
    <t>Yearly/2009</t>
  </si>
  <si>
    <t>Q3/2009</t>
  </si>
  <si>
    <t>Q2/2009</t>
  </si>
  <si>
    <t>Q1/2009</t>
  </si>
  <si>
    <t>Yearly/2008</t>
  </si>
  <si>
    <t>Q3/2008</t>
  </si>
  <si>
    <t>Q2/2008</t>
  </si>
  <si>
    <t>Q1/2008</t>
  </si>
  <si>
    <t xml:space="preserve"> Assets</t>
  </si>
  <si>
    <t xml:space="preserve"> Current Assets</t>
  </si>
  <si>
    <t xml:space="preserve">    Cash And Cash Equivalents</t>
  </si>
  <si>
    <t xml:space="preserve">    Short-Term Investments - Net</t>
  </si>
  <si>
    <t xml:space="preserve">    Trade And Other Receivables - Current - Net</t>
  </si>
  <si>
    <t xml:space="preserve">      Other Parties</t>
  </si>
  <si>
    <t xml:space="preserve">      Other Current Receivables</t>
  </si>
  <si>
    <t xml:space="preserve">    Inventories - Net</t>
  </si>
  <si>
    <t xml:space="preserve">    Other Current Financial Assets</t>
  </si>
  <si>
    <t xml:space="preserve">      Other Current Financial Assets - Others</t>
  </si>
  <si>
    <t xml:space="preserve">    Other Tax Or Other Receivables Under Law And Regulations - Current</t>
  </si>
  <si>
    <t xml:space="preserve">      Other Tax Receivables</t>
  </si>
  <si>
    <t xml:space="preserve">    Other Current Assets</t>
  </si>
  <si>
    <t xml:space="preserve">      Prepayments</t>
  </si>
  <si>
    <t xml:space="preserve">      Other Current Assets - Others</t>
  </si>
  <si>
    <t xml:space="preserve">    Total Current Assets</t>
  </si>
  <si>
    <t xml:space="preserve"> Non-Current Assets</t>
  </si>
  <si>
    <t xml:space="preserve">    Long-Term Investments - Net</t>
  </si>
  <si>
    <t xml:space="preserve">    Long-Term Investments - Net (Amended Account)</t>
  </si>
  <si>
    <t xml:space="preserve">    Other Non-Current Financial Assets</t>
  </si>
  <si>
    <t xml:space="preserve">      Deposits</t>
  </si>
  <si>
    <t xml:space="preserve">      Other Non-Current Financial Assets - Others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</si>
  <si>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</si>
  <si>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</si>
  <si>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</si>
  <si>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Intangible Assets - Others</t>
  </si>
  <si>
    <t xml:space="preserve">    Deferred Tax Assets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</si>
  <si>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</si>
  <si>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</si>
  <si>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</si>
  <si>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</si>
  <si>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</si>
  <si>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</si>
  <si>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</si>
  <si>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</si>
  <si>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Other Current Payables</t>
  </si>
  <si>
    <t xml:space="preserve">    Accrued Expenses - Current</t>
  </si>
  <si>
    <t xml:space="preserve">    Current Portion Of Long-Term Debts</t>
  </si>
  <si>
    <t xml:space="preserve">      Financial Institutions</t>
  </si>
  <si>
    <t xml:space="preserve">    Other Current Financial Liabilities</t>
  </si>
  <si>
    <t xml:space="preserve">      Other Current Financial Liabilities - Others</t>
  </si>
  <si>
    <t xml:space="preserve">    Current Portion Of Lease Liabilities</t>
  </si>
  <si>
    <t xml:space="preserve">    Income Tax Payable</t>
  </si>
  <si>
    <t xml:space="preserve">    Other Current Liabilities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</si>
  <si>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</si>
  <si>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</si>
  <si>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</si>
  <si>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  Related Parties</t>
  </si>
  <si>
    <t xml:space="preserve">      Non-Current Portion Of Long-Term Debts - Others</t>
  </si>
  <si>
    <t xml:space="preserve">    Non-Current Portion Of Lease Liabilities</t>
  </si>
  <si>
    <t xml:space="preserve">    Other Non-Current Financial Liabilities</t>
  </si>
  <si>
    <t xml:space="preserve">    Provisions For Employee Benefit Obligations - Non-Current</t>
  </si>
  <si>
    <t xml:space="preserve">    Other Non-Current Liabilities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</si>
  <si>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</si>
  <si>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</si>
  <si>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</si>
  <si>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</si>
  <si>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</si>
  <si>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</si>
  <si>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</si>
  <si>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</si>
  <si>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</si>
  <si>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</si>
  <si>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</si>
  <si>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</si>
  <si>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</si>
  <si>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Other Components Of Equity</t>
  </si>
  <si>
    <t xml:space="preserve">      Surplus (Deficits)</t>
  </si>
  <si>
    <t xml:space="preserve">        Surplus (Deficits) - Others</t>
  </si>
  <si>
    <t xml:space="preserve">      Other Components Of Equity - Others</t>
  </si>
  <si>
    <t xml:space="preserve">    Equity Attributable To Owners Of The Parent</t>
  </si>
  <si>
    <t xml:space="preserve">    Total Equity</t>
  </si>
  <si>
    <t xml:space="preserve">    Total Liabilities And Equity</t>
  </si>
  <si>
    <t>Short-Term Debt</t>
  </si>
  <si>
    <t>Long-Term Debt</t>
  </si>
  <si>
    <t>Total Debt</t>
  </si>
  <si>
    <t>P&amp;L</t>
  </si>
  <si>
    <t>Q4/2020</t>
  </si>
  <si>
    <t>Q4/2019</t>
  </si>
  <si>
    <t>Q4/2018</t>
  </si>
  <si>
    <t>Q4/2017</t>
  </si>
  <si>
    <t>Q4/2016</t>
  </si>
  <si>
    <t>Q4/2015</t>
  </si>
  <si>
    <t>Q4/2014</t>
  </si>
  <si>
    <t>Q4/2013</t>
  </si>
  <si>
    <t>Q4/2012</t>
  </si>
  <si>
    <t>Q4/2011</t>
  </si>
  <si>
    <t>Q4/2010</t>
  </si>
  <si>
    <t>Q4/2009</t>
  </si>
  <si>
    <t>Q4/2008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</si>
  <si>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</si>
  <si>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</si>
  <si>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</si>
  <si>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</t>
  </si>
  <si>
    <t xml:space="preserve">      Revenue From Rendering Services</t>
  </si>
  <si>
    <t xml:space="preserve">    Interest And Dividend Income</t>
  </si>
  <si>
    <t xml:space="preserve">      Dividend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</si>
  <si>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</si>
  <si>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</si>
  <si>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</si>
  <si>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</si>
  <si>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</si>
  <si>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Selling And Administrative Expenses</t>
  </si>
  <si>
    <t xml:space="preserve">      Selling Expenses</t>
  </si>
  <si>
    <t xml:space="preserve">      Administrative Expenses</t>
  </si>
  <si>
    <t xml:space="preserve">    Management And Directors' Remuneration</t>
  </si>
  <si>
    <t xml:space="preserve">    Other Expenses</t>
  </si>
  <si>
    <t xml:space="preserve">    Total Cost And Expenses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</si>
  <si>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</si>
  <si>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</si>
  <si>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</si>
  <si>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</si>
  <si>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</si>
  <si>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</si>
  <si>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</si>
  <si>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</si>
  <si>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Gains (Losses) On Investment In Debt Instruments Measured At Fair Value Through Other Comprehensive Income</t>
  </si>
  <si>
    <t xml:space="preserve">    Other Comprehensive Income That Will Be Subsequently Reclassified To Profit Or Loss</t>
  </si>
  <si>
    <t xml:space="preserve">    Income Taxes Relating To Items That Will Be Subsequently Reclassified To Profit Or Loss</t>
  </si>
  <si>
    <t xml:space="preserve"> Items That Will Not Be Subsequently Reclassified To Profit Or Loss</t>
  </si>
  <si>
    <t xml:space="preserve">    Remeasurement Of Employee Benefit Obligations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</si>
  <si>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</si>
  <si>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</si>
  <si>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</si>
  <si>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Net Profit (Loss) Attributable To : Owners Of The Parent</t>
  </si>
  <si>
    <t xml:space="preserve"> Total Comprehensive Income (Expense) Attributable To :</t>
  </si>
  <si>
    <t xml:space="preserve">    Total Comprehensive Income (Expense) Attributable To : Owners Of The Parent</t>
  </si>
  <si>
    <t xml:space="preserve">    Basic Earnings (Loss) Per Share (Baht/Share)</t>
  </si>
  <si>
    <t>Other Income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</si>
  <si>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</si>
  <si>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</si>
  <si>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</si>
  <si>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</si>
  <si>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Depreciation And Amortisation</t>
  </si>
  <si>
    <t xml:space="preserve">      Depreciation</t>
  </si>
  <si>
    <t xml:space="preserve">      Amortisation</t>
  </si>
  <si>
    <t xml:space="preserve">    (Reversal Of) Expected Credit Losses</t>
  </si>
  <si>
    <t xml:space="preserve">    (Gains) Losses On Foreign Currency Exchange</t>
  </si>
  <si>
    <t xml:space="preserve">    (Gains) Losses On Disposal Of Other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</si>
  <si>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</si>
  <si>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</si>
  <si>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</si>
  <si>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</si>
  <si>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(Gains) Losses On Disposal Of Other Assets</t>
  </si>
  <si>
    <t xml:space="preserve">    Employee Benefit Expenses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</si>
  <si>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</si>
  <si>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</si>
  <si>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</si>
  <si>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</si>
  <si>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</si>
  <si>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</si>
  <si>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</si>
  <si>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</si>
  <si>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Other Operating Liabilities</t>
  </si>
  <si>
    <t xml:space="preserve">    Cash Generated From (Used In) Operations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</si>
  <si>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</si>
  <si>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</si>
  <si>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</si>
  <si>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</si>
  <si>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(Increase) Decrease In Short-Term Investments</t>
  </si>
  <si>
    <t xml:space="preserve">    Proceeds From Investment</t>
  </si>
  <si>
    <t xml:space="preserve">    Purchase Of Investments</t>
  </si>
  <si>
    <t xml:space="preserve">    Proceeds From Disposal Of Fixed Assets</t>
  </si>
  <si>
    <t xml:space="preserve">      Property, Plant And Equipment</t>
  </si>
  <si>
    <t xml:space="preserve">    Payment For Purchase Of Fixed Assets</t>
  </si>
  <si>
    <t xml:space="preserve">      Intangible Assets</t>
  </si>
  <si>
    <t xml:space="preserve">    Other Items (Investing Activities)</t>
  </si>
  <si>
    <t xml:space="preserve">    Net Cash From (Used In) Investing Activities</t>
  </si>
  <si>
    <t xml:space="preserve"> Net Cash From Financing Activities</t>
  </si>
  <si>
    <t xml:space="preserve">    Increase (Decrease) In Bank Overdrafts And Short-Term Borrowings - Financial Institutions</t>
  </si>
  <si>
    <t xml:space="preserve">    Proceeds From Borrowings</t>
  </si>
  <si>
    <t xml:space="preserve">      Proceeds From Long-Term Borrowings</t>
  </si>
  <si>
    <t xml:space="preserve">        Proceeds From Long-Term Borrowings - Financial Institutions</t>
  </si>
  <si>
    <t xml:space="preserve">    Repayments On Borrowings</t>
  </si>
  <si>
    <t xml:space="preserve">      Repayments On Long-Term Borrowings</t>
  </si>
  <si>
    <t xml:space="preserve">        Repayments On Long-Term Borrowings - Financial Institutions</t>
  </si>
  <si>
    <t xml:space="preserve">    Repayments On Lease Liabilities</t>
  </si>
  <si>
    <t xml:space="preserve">    Proceeds From Issuance Of Equity Instruments</t>
  </si>
  <si>
    <t xml:space="preserve">    Dividend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</si>
  <si>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</si>
  <si>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</si>
  <si>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</si>
  <si>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Cash And Cash Equivalents, Beginning Balance</t>
  </si>
  <si>
    <t xml:space="preserve">    Cash And Cash Equivalents, Ending Balance</t>
  </si>
  <si>
    <t>Asset</t>
  </si>
  <si>
    <t>Q1</t>
  </si>
  <si>
    <t>Q2</t>
  </si>
  <si>
    <t>Q3</t>
  </si>
  <si>
    <t>Yearly</t>
  </si>
  <si>
    <t>%COMMON SIZE</t>
  </si>
  <si>
    <t>Liabilities</t>
  </si>
  <si>
    <t>D/E Ratio</t>
  </si>
  <si>
    <t>Equity</t>
  </si>
  <si>
    <t>REVENUE STRUCTURE</t>
  </si>
  <si>
    <t>Q4</t>
  </si>
  <si>
    <t>%YOY Growth</t>
  </si>
  <si>
    <t>Total Incomes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</si>
  <si>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</si>
  <si>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</si>
  <si>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</si>
  <si>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</si>
  <si>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</si>
  <si>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</si>
  <si>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</si>
  <si>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</si>
  <si>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</si>
  <si>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</si>
  <si>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</si>
  <si>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</si>
  <si>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</si>
  <si>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</si>
  <si>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</si>
  <si>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</si>
  <si>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</si>
  <si>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remark other income&amp;expense effect ebit/ebida/ roic/,ev/ebida</t>
  </si>
  <si>
    <t>Profitability Ratio</t>
  </si>
  <si>
    <r>
      <t xml:space="preserve">ROA       np/total  </t>
    </r>
    <r>
      <rPr>
        <sz val="11"/>
        <color rgb="FF00B050"/>
        <rFont val="Century Gothic"/>
        <family val="2"/>
      </rPr>
      <t>setsmart</t>
    </r>
  </si>
  <si>
    <r>
      <t xml:space="preserve">ROIC       ebit-tax/equity+total debt </t>
    </r>
    <r>
      <rPr>
        <b/>
        <sz val="11"/>
        <color rgb="FF00B050"/>
        <rFont val="Century Gothic"/>
        <family val="2"/>
      </rPr>
      <t>setsmart</t>
    </r>
  </si>
  <si>
    <t>ROE      np/equity   setsmart</t>
  </si>
  <si>
    <t>Debt Ratio</t>
  </si>
  <si>
    <t>Debt to Equity        total debt/equity   total debt=short +long term deb</t>
  </si>
  <si>
    <t xml:space="preserve">Debt to Net Profit      total debt/np </t>
  </si>
  <si>
    <t>Market Ratio</t>
  </si>
  <si>
    <t>Common Shares</t>
  </si>
  <si>
    <t>Dividend Payout Ratio    divpershare/eps</t>
  </si>
  <si>
    <t>P/BV                    price/(e/commonshare)</t>
  </si>
  <si>
    <t>P/E                         price/eps</t>
  </si>
  <si>
    <t>EV/EBITDA           enterprice value/ebitda</t>
  </si>
  <si>
    <t>P/S                         price/revenue fr operation</t>
  </si>
  <si>
    <t>Max Price</t>
  </si>
  <si>
    <t>Min Price</t>
  </si>
  <si>
    <t>Price</t>
  </si>
  <si>
    <t>sabina</t>
  </si>
  <si>
    <t>Liquidity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</si>
  <si>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</si>
  <si>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</si>
  <si>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</si>
  <si>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</si>
  <si>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Valuation</t>
  </si>
  <si>
    <t>PEG Ratio</t>
  </si>
  <si>
    <t>ของอาจารย์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</si>
  <si>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</si>
  <si>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</si>
  <si>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</si>
  <si>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</si>
  <si>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</si>
  <si>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</si>
  <si>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</si>
  <si>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</si>
  <si>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</si>
  <si>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</si>
  <si>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</si>
  <si>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</si>
  <si>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INCOME BREAKDOWN</t>
  </si>
  <si>
    <t>SHOPPING CENTER</t>
  </si>
  <si>
    <t>OFFICE BUILDING</t>
  </si>
  <si>
    <t>HOTEL</t>
  </si>
  <si>
    <t>RESIDENTIAL</t>
  </si>
  <si>
    <t>ENTERTAINMENT PARK</t>
  </si>
  <si>
    <t>FOOD &amp; BEVERAGE</t>
  </si>
  <si>
    <t>GRAND CANEL LAND</t>
  </si>
  <si>
    <t>PARTIAL BENEFIT</t>
  </si>
  <si>
    <t>OTHERS</t>
  </si>
  <si>
    <t>COST BREAKDOWN</t>
  </si>
  <si>
    <t>GROSS PROFIT BREAKDOWN</t>
  </si>
  <si>
    <t>Total</t>
  </si>
  <si>
    <t>MARKET SHARE (BANGKOK) (GROSS FLOOR AREA)</t>
  </si>
  <si>
    <t>CPN</t>
  </si>
  <si>
    <t>THE MALL</t>
  </si>
  <si>
    <t>ROBINSON</t>
  </si>
  <si>
    <t>SF</t>
  </si>
  <si>
    <t>L&amp;H</t>
  </si>
  <si>
    <t>SEACON SQUARE</t>
  </si>
  <si>
    <t>SIAM PIWAT</t>
  </si>
  <si>
    <t>FUTURE PARK</t>
  </si>
  <si>
    <t>HYPER MARKET</t>
  </si>
  <si>
    <t xml:space="preserve">SHOPPING CENTERS </t>
  </si>
  <si>
    <t>BANGKOK</t>
  </si>
  <si>
    <t>PROVINCES</t>
  </si>
  <si>
    <t>HOTELS</t>
  </si>
  <si>
    <t>ROOMS</t>
  </si>
  <si>
    <t>RESIDENTIAL (MIXED-USE CONDOMINIUM)</t>
  </si>
  <si>
    <t>WATER PARK</t>
  </si>
  <si>
    <t>CENTRAL PARK</t>
  </si>
  <si>
    <t>THEME PARK</t>
  </si>
  <si>
    <t>Dividend per Share        fill data from setsmart</t>
  </si>
  <si>
    <t>EPS                             np/commonshare</t>
  </si>
  <si>
    <t>Book Value / Share       equity/common share</t>
  </si>
  <si>
    <t>EPS Growth                   last year/present year-1</t>
  </si>
  <si>
    <t>Dividend Yield                 yield/av.price</t>
  </si>
  <si>
    <t>Market Cap                    commonshare*avprice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</si>
</sst>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,##0,;\-#,##0,"/>
    <numFmt numFmtId="189" formatCode="0.0%"/>
    <numFmt numFmtId="190" formatCode="_(* #,##0_);_(* \(#,##0\);_(* &quot;-&quot;??_);_(@_)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b/>
      <sz val="11"/>
      <color theme="1"/>
      <name val="Century Gothic"/>
      <family val="1"/>
    </font>
    <font>
      <sz val="11"/>
      <color rgb="FF000000"/>
      <name val="Century Gothic"/>
      <family val="2"/>
    </font>
    <font>
      <b/>
      <sz val="11"/>
      <color theme="0"/>
      <name val="Century Gothic"/>
      <family val="1"/>
    </font>
    <font>
      <b/>
      <sz val="11"/>
      <color rgb="FF000000"/>
      <name val="Century Gothic"/>
      <family val="1"/>
    </font>
    <font>
      <sz val="11"/>
      <color rgb="FF000000"/>
      <name val="Century Gothic"/>
      <family val="1"/>
    </font>
    <font>
      <sz val="11"/>
      <color theme="0"/>
      <name val="Century Gothic"/>
      <family val="1"/>
    </font>
    <font>
      <b/>
      <sz val="11"/>
      <color rgb="FF00B050"/>
      <name val="Century Gothic"/>
      <family val="1"/>
    </font>
    <font>
      <b/>
      <sz val="11"/>
      <color rgb="FFFFFFFF"/>
      <name val="Century Gothic"/>
      <family val="1"/>
    </font>
    <font>
      <b/>
      <sz val="11"/>
      <name val="Century Gothic"/>
      <family val="1"/>
    </font>
    <font>
      <sz val="12"/>
      <color theme="1"/>
      <name val="Tahoma"/>
      <family val="2"/>
      <scheme val="minor"/>
    </font>
    <font>
      <sz val="11"/>
      <color rgb="FF00B050"/>
      <name val="Century Gothic"/>
      <family val="1"/>
    </font>
    <font>
      <b/>
      <sz val="11"/>
      <color theme="4" tint="-0.249977111117893"/>
      <name val="Century Gothic"/>
      <family val="2"/>
    </font>
    <font>
      <sz val="11"/>
      <color theme="1"/>
      <name val="Century Gothic"/>
      <family val="2"/>
    </font>
    <font>
      <sz val="11"/>
      <color rgb="FF00B05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0000"/>
      <name val="Century Gothic"/>
      <family val="1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Tahoma"/>
      <family val="2"/>
    </font>
    <font>
      <b/>
      <sz val="10"/>
      <color indexed="81"/>
      <name val="CenturyGothic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7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187" fontId="2" fillId="0" borderId="1" xfId="1" applyFont="1" applyBorder="1"/>
    <xf numFmtId="187" fontId="2" fillId="0" borderId="0" xfId="1" applyFont="1" applyBorder="1"/>
    <xf numFmtId="187" fontId="2" fillId="0" borderId="1" xfId="1" applyFont="1" applyBorder="1" applyAlignment="1">
      <alignment horizontal="right"/>
    </xf>
    <xf numFmtId="0" fontId="4" fillId="2" borderId="0" xfId="2" applyFont="1" applyFill="1"/>
    <xf numFmtId="0" fontId="3" fillId="0" borderId="0" xfId="2"/>
    <xf numFmtId="0" fontId="0" fillId="0" borderId="0" xfId="0" applyNumberFormat="1"/>
    <xf numFmtId="0" fontId="5" fillId="0" borderId="0" xfId="2" applyFont="1"/>
    <xf numFmtId="0" fontId="0" fillId="3" borderId="0" xfId="0" applyNumberFormat="1" applyFill="1"/>
    <xf numFmtId="0" fontId="0" fillId="4" borderId="0" xfId="0" applyNumberFormat="1" applyFill="1"/>
    <xf numFmtId="187" fontId="0" fillId="0" borderId="0" xfId="3" applyFont="1"/>
    <xf numFmtId="0" fontId="3" fillId="3" borderId="0" xfId="2" applyFill="1"/>
    <xf numFmtId="187" fontId="3" fillId="0" borderId="0" xfId="2" applyNumberFormat="1"/>
    <xf numFmtId="0" fontId="7" fillId="2" borderId="0" xfId="2" applyFont="1" applyFill="1"/>
    <xf numFmtId="0" fontId="0" fillId="5" borderId="0" xfId="0" applyNumberFormat="1" applyFill="1"/>
    <xf numFmtId="0" fontId="0" fillId="6" borderId="0" xfId="0" applyNumberFormat="1" applyFill="1"/>
    <xf numFmtId="0" fontId="3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2" xfId="2" applyBorder="1"/>
    <xf numFmtId="0" fontId="9" fillId="7" borderId="0" xfId="2" applyFont="1" applyFill="1" applyBorder="1" applyAlignment="1">
      <alignment horizontal="center"/>
    </xf>
    <xf numFmtId="10" fontId="8" fillId="0" borderId="0" xfId="2" applyNumberFormat="1" applyFont="1"/>
    <xf numFmtId="0" fontId="9" fillId="8" borderId="0" xfId="2" applyFont="1" applyFill="1" applyBorder="1" applyAlignment="1">
      <alignment horizontal="center"/>
    </xf>
    <xf numFmtId="188" fontId="2" fillId="0" borderId="1" xfId="2" applyNumberFormat="1" applyFont="1" applyBorder="1"/>
    <xf numFmtId="188" fontId="2" fillId="0" borderId="1" xfId="2" applyNumberFormat="1" applyFont="1" applyBorder="1" applyAlignment="1">
      <alignment horizontal="right"/>
    </xf>
    <xf numFmtId="0" fontId="5" fillId="0" borderId="0" xfId="2" applyFont="1" applyAlignment="1">
      <alignment horizontal="left"/>
    </xf>
    <xf numFmtId="189" fontId="2" fillId="0" borderId="5" xfId="4" applyNumberFormat="1" applyFont="1" applyBorder="1"/>
    <xf numFmtId="189" fontId="5" fillId="0" borderId="0" xfId="2" applyNumberFormat="1" applyFont="1" applyAlignment="1">
      <alignment horizontal="left"/>
    </xf>
    <xf numFmtId="189" fontId="2" fillId="0" borderId="9" xfId="4" applyNumberFormat="1" applyFont="1" applyBorder="1"/>
    <xf numFmtId="0" fontId="3" fillId="0" borderId="5" xfId="2" applyBorder="1"/>
    <xf numFmtId="0" fontId="9" fillId="9" borderId="0" xfId="2" applyFont="1" applyFill="1" applyBorder="1" applyAlignment="1">
      <alignment horizontal="center"/>
    </xf>
    <xf numFmtId="0" fontId="9" fillId="10" borderId="0" xfId="2" applyFont="1" applyFill="1" applyBorder="1" applyAlignment="1">
      <alignment horizontal="center"/>
    </xf>
    <xf numFmtId="189" fontId="0" fillId="0" borderId="0" xfId="4" applyNumberFormat="1" applyFont="1" applyBorder="1" applyAlignment="1"/>
    <xf numFmtId="187" fontId="2" fillId="0" borderId="9" xfId="3" applyFont="1" applyBorder="1"/>
    <xf numFmtId="189" fontId="5" fillId="0" borderId="0" xfId="4" applyNumberFormat="1" applyFont="1" applyAlignment="1">
      <alignment horizontal="left"/>
    </xf>
    <xf numFmtId="189" fontId="0" fillId="0" borderId="0" xfId="4" applyNumberFormat="1" applyFont="1" applyAlignment="1"/>
    <xf numFmtId="0" fontId="9" fillId="11" borderId="0" xfId="2" applyFont="1" applyFill="1" applyBorder="1" applyAlignment="1">
      <alignment horizontal="center"/>
    </xf>
    <xf numFmtId="0" fontId="2" fillId="12" borderId="0" xfId="2" applyFont="1" applyFill="1" applyBorder="1" applyAlignment="1">
      <alignment horizontal="center"/>
    </xf>
    <xf numFmtId="0" fontId="8" fillId="0" borderId="0" xfId="2" applyFont="1"/>
    <xf numFmtId="188" fontId="2" fillId="0" borderId="9" xfId="2" applyNumberFormat="1" applyFont="1" applyBorder="1"/>
    <xf numFmtId="189" fontId="8" fillId="0" borderId="0" xfId="4" applyNumberFormat="1" applyFont="1"/>
    <xf numFmtId="188" fontId="3" fillId="0" borderId="0" xfId="2" applyNumberFormat="1"/>
    <xf numFmtId="188" fontId="2" fillId="0" borderId="13" xfId="2" applyNumberFormat="1" applyFont="1" applyBorder="1"/>
    <xf numFmtId="189" fontId="2" fillId="0" borderId="6" xfId="4" applyNumberFormat="1" applyFont="1" applyBorder="1"/>
    <xf numFmtId="189" fontId="2" fillId="0" borderId="8" xfId="4" applyNumberFormat="1" applyFont="1" applyBorder="1"/>
    <xf numFmtId="188" fontId="10" fillId="0" borderId="13" xfId="2" applyNumberFormat="1" applyFont="1" applyBorder="1"/>
    <xf numFmtId="0" fontId="6" fillId="0" borderId="0" xfId="2" applyFont="1"/>
    <xf numFmtId="188" fontId="2" fillId="0" borderId="5" xfId="2" applyNumberFormat="1" applyFont="1" applyBorder="1"/>
    <xf numFmtId="189" fontId="2" fillId="0" borderId="14" xfId="4" applyNumberFormat="1" applyFont="1" applyBorder="1"/>
    <xf numFmtId="189" fontId="2" fillId="0" borderId="0" xfId="4" applyNumberFormat="1" applyFont="1" applyBorder="1"/>
    <xf numFmtId="189" fontId="2" fillId="0" borderId="15" xfId="4" applyNumberFormat="1" applyFont="1" applyBorder="1"/>
    <xf numFmtId="189" fontId="5" fillId="0" borderId="0" xfId="2" applyNumberFormat="1" applyFont="1"/>
    <xf numFmtId="0" fontId="9" fillId="13" borderId="0" xfId="2" applyFont="1" applyFill="1" applyBorder="1" applyAlignment="1">
      <alignment horizontal="center"/>
    </xf>
    <xf numFmtId="188" fontId="2" fillId="0" borderId="2" xfId="2" applyNumberFormat="1" applyFont="1" applyBorder="1"/>
    <xf numFmtId="0" fontId="9" fillId="14" borderId="0" xfId="2" applyFont="1" applyFill="1" applyBorder="1" applyAlignment="1">
      <alignment horizontal="center"/>
    </xf>
    <xf numFmtId="187" fontId="2" fillId="0" borderId="5" xfId="3" applyFont="1" applyBorder="1"/>
    <xf numFmtId="0" fontId="9" fillId="15" borderId="0" xfId="2" applyFont="1" applyFill="1" applyBorder="1" applyAlignment="1">
      <alignment horizontal="center"/>
    </xf>
    <xf numFmtId="0" fontId="9" fillId="16" borderId="0" xfId="2" applyFont="1" applyFill="1" applyBorder="1" applyAlignment="1">
      <alignment horizontal="center"/>
    </xf>
    <xf numFmtId="190" fontId="4" fillId="2" borderId="0" xfId="5" applyNumberFormat="1" applyFont="1" applyFill="1" applyBorder="1" applyAlignment="1">
      <alignment horizontal="center"/>
    </xf>
    <xf numFmtId="10" fontId="12" fillId="0" borderId="0" xfId="6" applyNumberFormat="1" applyFont="1" applyBorder="1"/>
    <xf numFmtId="190" fontId="13" fillId="0" borderId="0" xfId="5" applyNumberFormat="1" applyFont="1" applyAlignment="1">
      <alignment horizontal="left"/>
    </xf>
    <xf numFmtId="190" fontId="4" fillId="17" borderId="0" xfId="5" applyNumberFormat="1" applyFont="1" applyFill="1" applyBorder="1" applyAlignment="1">
      <alignment horizontal="center"/>
    </xf>
    <xf numFmtId="190" fontId="14" fillId="0" borderId="0" xfId="5" applyNumberFormat="1" applyFont="1" applyAlignment="1">
      <alignment horizontal="left"/>
    </xf>
    <xf numFmtId="10" fontId="2" fillId="0" borderId="9" xfId="4" applyNumberFormat="1" applyFont="1" applyBorder="1"/>
    <xf numFmtId="190" fontId="0" fillId="5" borderId="16" xfId="5" applyNumberFormat="1" applyFont="1" applyFill="1" applyBorder="1" applyAlignment="1">
      <alignment horizontal="left"/>
    </xf>
    <xf numFmtId="0" fontId="3" fillId="0" borderId="17" xfId="2" applyBorder="1"/>
    <xf numFmtId="190" fontId="14" fillId="0" borderId="18" xfId="5" applyNumberFormat="1" applyFont="1" applyBorder="1" applyAlignment="1">
      <alignment horizontal="left"/>
    </xf>
    <xf numFmtId="190" fontId="0" fillId="6" borderId="5" xfId="5" applyNumberFormat="1" applyFont="1" applyFill="1" applyBorder="1" applyAlignment="1">
      <alignment horizontal="left"/>
    </xf>
    <xf numFmtId="187" fontId="12" fillId="0" borderId="0" xfId="1" applyFont="1" applyBorder="1"/>
    <xf numFmtId="187" fontId="14" fillId="3" borderId="16" xfId="1" applyFont="1" applyFill="1" applyBorder="1" applyAlignment="1">
      <alignment horizontal="left"/>
    </xf>
    <xf numFmtId="187" fontId="0" fillId="3" borderId="16" xfId="1" applyFont="1" applyFill="1" applyBorder="1" applyAlignment="1">
      <alignment horizontal="left"/>
    </xf>
    <xf numFmtId="190" fontId="0" fillId="3" borderId="16" xfId="5" applyNumberFormat="1" applyFont="1" applyFill="1" applyBorder="1" applyAlignment="1">
      <alignment horizontal="left"/>
    </xf>
    <xf numFmtId="10" fontId="14" fillId="0" borderId="1" xfId="6" applyNumberFormat="1" applyFont="1" applyBorder="1"/>
    <xf numFmtId="10" fontId="14" fillId="0" borderId="0" xfId="6" applyNumberFormat="1" applyFont="1" applyBorder="1"/>
    <xf numFmtId="10" fontId="14" fillId="0" borderId="1" xfId="6" applyNumberFormat="1" applyFont="1" applyBorder="1" applyAlignment="1">
      <alignment horizontal="right"/>
    </xf>
    <xf numFmtId="10" fontId="8" fillId="0" borderId="0" xfId="6" applyNumberFormat="1" applyFont="1" applyBorder="1"/>
    <xf numFmtId="10" fontId="0" fillId="3" borderId="16" xfId="6" applyNumberFormat="1" applyFont="1" applyFill="1" applyBorder="1" applyAlignment="1">
      <alignment horizontal="left"/>
    </xf>
    <xf numFmtId="187" fontId="0" fillId="3" borderId="19" xfId="1" applyFont="1" applyFill="1" applyBorder="1" applyAlignment="1">
      <alignment horizontal="left"/>
    </xf>
    <xf numFmtId="10" fontId="0" fillId="3" borderId="19" xfId="6" applyNumberFormat="1" applyFont="1" applyFill="1" applyBorder="1" applyAlignment="1">
      <alignment horizontal="left"/>
    </xf>
    <xf numFmtId="9" fontId="14" fillId="0" borderId="1" xfId="6" applyFont="1" applyBorder="1"/>
    <xf numFmtId="9" fontId="14" fillId="0" borderId="0" xfId="6" applyFont="1" applyBorder="1"/>
    <xf numFmtId="9" fontId="14" fillId="0" borderId="1" xfId="6" applyFont="1" applyBorder="1" applyAlignment="1">
      <alignment horizontal="right"/>
    </xf>
    <xf numFmtId="9" fontId="0" fillId="3" borderId="19" xfId="6" applyFont="1" applyFill="1" applyBorder="1" applyAlignment="1">
      <alignment horizontal="left"/>
    </xf>
    <xf numFmtId="190" fontId="0" fillId="3" borderId="19" xfId="5" applyNumberFormat="1" applyFont="1" applyFill="1" applyBorder="1" applyAlignment="1">
      <alignment horizontal="left"/>
    </xf>
    <xf numFmtId="187" fontId="8" fillId="0" borderId="0" xfId="1" applyFont="1" applyBorder="1"/>
    <xf numFmtId="187" fontId="2" fillId="3" borderId="19" xfId="1" applyFont="1" applyFill="1" applyBorder="1" applyAlignment="1">
      <alignment horizontal="left"/>
    </xf>
    <xf numFmtId="187" fontId="2" fillId="3" borderId="0" xfId="1" applyFont="1" applyFill="1" applyBorder="1" applyAlignment="1">
      <alignment horizontal="left"/>
    </xf>
    <xf numFmtId="0" fontId="8" fillId="0" borderId="6" xfId="2" applyFont="1" applyBorder="1"/>
    <xf numFmtId="187" fontId="8" fillId="0" borderId="0" xfId="1" applyFont="1" applyBorder="1" applyAlignment="1">
      <alignment horizontal="left"/>
    </xf>
    <xf numFmtId="0" fontId="17" fillId="0" borderId="14" xfId="2" applyFont="1" applyBorder="1"/>
    <xf numFmtId="10" fontId="17" fillId="0" borderId="0" xfId="6" applyNumberFormat="1" applyFont="1" applyBorder="1"/>
    <xf numFmtId="187" fontId="17" fillId="0" borderId="0" xfId="1" applyFont="1" applyBorder="1" applyAlignment="1">
      <alignment horizontal="left"/>
    </xf>
    <xf numFmtId="0" fontId="17" fillId="0" borderId="0" xfId="2" applyFont="1"/>
    <xf numFmtId="0" fontId="5" fillId="0" borderId="10" xfId="2" applyFont="1" applyBorder="1"/>
    <xf numFmtId="2" fontId="0" fillId="0" borderId="0" xfId="0" applyNumberFormat="1"/>
    <xf numFmtId="187" fontId="2" fillId="0" borderId="0" xfId="1" applyFont="1" applyBorder="1" applyAlignment="1">
      <alignment horizontal="left"/>
    </xf>
    <xf numFmtId="0" fontId="4" fillId="8" borderId="0" xfId="7" applyFont="1" applyFill="1" applyBorder="1" applyAlignment="1">
      <alignment horizontal="center"/>
    </xf>
    <xf numFmtId="0" fontId="8" fillId="0" borderId="0" xfId="7" applyFont="1"/>
    <xf numFmtId="0" fontId="2" fillId="0" borderId="0" xfId="7" applyFont="1"/>
    <xf numFmtId="187" fontId="2" fillId="0" borderId="20" xfId="3" applyFont="1" applyBorder="1"/>
    <xf numFmtId="187" fontId="2" fillId="0" borderId="21" xfId="3" applyFont="1" applyBorder="1"/>
    <xf numFmtId="187" fontId="2" fillId="0" borderId="15" xfId="3" applyFont="1" applyBorder="1" applyAlignment="1">
      <alignment horizontal="right"/>
    </xf>
    <xf numFmtId="187" fontId="2" fillId="0" borderId="22" xfId="7" applyNumberFormat="1" applyFont="1" applyBorder="1"/>
    <xf numFmtId="187" fontId="2" fillId="0" borderId="23" xfId="7" applyNumberFormat="1" applyFont="1" applyBorder="1"/>
    <xf numFmtId="187" fontId="2" fillId="0" borderId="24" xfId="7" applyNumberFormat="1" applyFont="1" applyBorder="1" applyAlignment="1">
      <alignment horizontal="right"/>
    </xf>
    <xf numFmtId="190" fontId="4" fillId="18" borderId="0" xfId="5" applyNumberFormat="1" applyFont="1" applyFill="1" applyBorder="1" applyAlignment="1">
      <alignment horizontal="center"/>
    </xf>
    <xf numFmtId="187" fontId="14" fillId="0" borderId="9" xfId="1" applyFont="1" applyBorder="1"/>
    <xf numFmtId="187" fontId="14" fillId="0" borderId="7" xfId="1" applyFont="1" applyBorder="1"/>
    <xf numFmtId="187" fontId="14" fillId="0" borderId="9" xfId="1" applyFont="1" applyBorder="1" applyAlignment="1">
      <alignment horizontal="right"/>
    </xf>
    <xf numFmtId="0" fontId="3" fillId="0" borderId="1" xfId="2" applyBorder="1"/>
    <xf numFmtId="187" fontId="14" fillId="0" borderId="0" xfId="1" applyFont="1" applyBorder="1"/>
    <xf numFmtId="187" fontId="14" fillId="0" borderId="1" xfId="1" applyFont="1" applyBorder="1"/>
    <xf numFmtId="187" fontId="14" fillId="0" borderId="1" xfId="1" applyFont="1" applyBorder="1" applyAlignment="1">
      <alignment horizontal="right"/>
    </xf>
    <xf numFmtId="187" fontId="14" fillId="0" borderId="0" xfId="1" applyFont="1" applyBorder="1" applyAlignment="1">
      <alignment horizontal="left"/>
    </xf>
    <xf numFmtId="9" fontId="2" fillId="0" borderId="1" xfId="6" applyFont="1" applyBorder="1"/>
    <xf numFmtId="9" fontId="2" fillId="0" borderId="0" xfId="6" applyFont="1" applyBorder="1"/>
    <xf numFmtId="9" fontId="2" fillId="5" borderId="1" xfId="6" applyFont="1" applyFill="1" applyBorder="1" applyAlignment="1">
      <alignment horizontal="right"/>
    </xf>
    <xf numFmtId="9" fontId="2" fillId="19" borderId="1" xfId="6" applyFont="1" applyFill="1" applyBorder="1" applyAlignment="1">
      <alignment horizontal="right"/>
    </xf>
    <xf numFmtId="9" fontId="2" fillId="0" borderId="0" xfId="6" applyFont="1" applyBorder="1" applyAlignment="1">
      <alignment horizontal="left"/>
    </xf>
    <xf numFmtId="9" fontId="2" fillId="6" borderId="1" xfId="6" applyFont="1" applyFill="1" applyBorder="1" applyAlignment="1">
      <alignment horizontal="right"/>
    </xf>
    <xf numFmtId="9" fontId="2" fillId="0" borderId="1" xfId="6" applyFont="1" applyBorder="1" applyAlignment="1">
      <alignment horizontal="right"/>
    </xf>
    <xf numFmtId="9" fontId="2" fillId="20" borderId="1" xfId="6" applyFont="1" applyFill="1" applyBorder="1" applyAlignment="1">
      <alignment horizontal="right"/>
    </xf>
    <xf numFmtId="9" fontId="14" fillId="20" borderId="1" xfId="6" applyFont="1" applyFill="1" applyBorder="1" applyAlignment="1">
      <alignment horizontal="right"/>
    </xf>
    <xf numFmtId="9" fontId="14" fillId="0" borderId="0" xfId="6" applyFont="1" applyBorder="1" applyAlignment="1">
      <alignment horizontal="left"/>
    </xf>
    <xf numFmtId="9" fontId="14" fillId="0" borderId="13" xfId="6" applyFont="1" applyBorder="1"/>
    <xf numFmtId="9" fontId="14" fillId="0" borderId="11" xfId="6" applyFont="1" applyBorder="1"/>
    <xf numFmtId="9" fontId="2" fillId="0" borderId="13" xfId="6" applyFont="1" applyBorder="1"/>
    <xf numFmtId="9" fontId="2" fillId="0" borderId="11" xfId="6" applyFont="1" applyBorder="1"/>
    <xf numFmtId="9" fontId="2" fillId="0" borderId="13" xfId="6" applyFont="1" applyBorder="1" applyAlignment="1">
      <alignment horizontal="right"/>
    </xf>
    <xf numFmtId="190" fontId="4" fillId="21" borderId="0" xfId="5" applyNumberFormat="1" applyFont="1" applyFill="1" applyBorder="1" applyAlignment="1">
      <alignment horizontal="center"/>
    </xf>
    <xf numFmtId="187" fontId="5" fillId="0" borderId="6" xfId="3" applyFont="1" applyBorder="1" applyAlignment="1"/>
    <xf numFmtId="187" fontId="5" fillId="0" borderId="7" xfId="3" applyFont="1" applyBorder="1" applyAlignment="1"/>
    <xf numFmtId="187" fontId="5" fillId="0" borderId="8" xfId="3" applyFont="1" applyBorder="1" applyAlignment="1"/>
    <xf numFmtId="187" fontId="5" fillId="0" borderId="14" xfId="3" applyFont="1" applyBorder="1" applyAlignment="1"/>
    <xf numFmtId="187" fontId="5" fillId="0" borderId="0" xfId="3" applyFont="1" applyBorder="1" applyAlignment="1"/>
    <xf numFmtId="187" fontId="5" fillId="0" borderId="15" xfId="3" applyFont="1" applyBorder="1" applyAlignment="1"/>
    <xf numFmtId="0" fontId="5" fillId="0" borderId="14" xfId="2" applyFont="1" applyBorder="1"/>
    <xf numFmtId="190" fontId="8" fillId="0" borderId="0" xfId="5" applyNumberFormat="1" applyFont="1" applyBorder="1"/>
    <xf numFmtId="189" fontId="8" fillId="0" borderId="15" xfId="6" applyNumberFormat="1" applyFont="1" applyBorder="1"/>
    <xf numFmtId="190" fontId="8" fillId="0" borderId="0" xfId="5" applyNumberFormat="1" applyFont="1" applyAlignment="1">
      <alignment horizontal="left"/>
    </xf>
    <xf numFmtId="189" fontId="8" fillId="0" borderId="0" xfId="4" applyNumberFormat="1" applyFont="1" applyBorder="1" applyAlignment="1"/>
    <xf numFmtId="189" fontId="8" fillId="0" borderId="10" xfId="4" applyNumberFormat="1" applyFont="1" applyBorder="1" applyAlignment="1"/>
    <xf numFmtId="189" fontId="8" fillId="0" borderId="11" xfId="4" applyNumberFormat="1" applyFont="1" applyBorder="1" applyAlignment="1"/>
    <xf numFmtId="189" fontId="8" fillId="0" borderId="12" xfId="4" applyNumberFormat="1" applyFont="1" applyBorder="1" applyAlignment="1"/>
    <xf numFmtId="189" fontId="8" fillId="0" borderId="0" xfId="4" applyNumberFormat="1" applyFont="1" applyBorder="1"/>
    <xf numFmtId="189" fontId="8" fillId="0" borderId="0" xfId="4" applyNumberFormat="1" applyFont="1" applyBorder="1" applyAlignment="1">
      <alignment horizontal="left"/>
    </xf>
    <xf numFmtId="189" fontId="8" fillId="0" borderId="0" xfId="4" applyNumberFormat="1" applyFont="1" applyAlignment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187" fontId="5" fillId="0" borderId="14" xfId="2" applyNumberFormat="1" applyFont="1" applyBorder="1"/>
    <xf numFmtId="187" fontId="5" fillId="0" borderId="0" xfId="2" applyNumberFormat="1" applyFont="1"/>
    <xf numFmtId="187" fontId="5" fillId="0" borderId="15" xfId="2" applyNumberFormat="1" applyFont="1" applyBorder="1"/>
    <xf numFmtId="0" fontId="14" fillId="0" borderId="0" xfId="2" applyFont="1"/>
    <xf numFmtId="0" fontId="18" fillId="0" borderId="0" xfId="2" applyFont="1" applyBorder="1"/>
    <xf numFmtId="0" fontId="12" fillId="0" borderId="0" xfId="2" applyFont="1"/>
    <xf numFmtId="0" fontId="2" fillId="0" borderId="0" xfId="2" applyFont="1"/>
    <xf numFmtId="190" fontId="2" fillId="0" borderId="6" xfId="3" applyNumberFormat="1" applyFont="1" applyBorder="1"/>
    <xf numFmtId="190" fontId="2" fillId="0" borderId="9" xfId="3" applyNumberFormat="1" applyFont="1" applyBorder="1"/>
    <xf numFmtId="190" fontId="2" fillId="0" borderId="7" xfId="3" applyNumberFormat="1" applyFont="1" applyBorder="1"/>
    <xf numFmtId="10" fontId="12" fillId="0" borderId="0" xfId="2" applyNumberFormat="1" applyFont="1"/>
    <xf numFmtId="190" fontId="14" fillId="0" borderId="0" xfId="2" applyNumberFormat="1" applyFont="1"/>
    <xf numFmtId="190" fontId="2" fillId="0" borderId="14" xfId="3" applyNumberFormat="1" applyFont="1" applyBorder="1"/>
    <xf numFmtId="190" fontId="2" fillId="0" borderId="1" xfId="3" applyNumberFormat="1" applyFont="1" applyBorder="1"/>
    <xf numFmtId="190" fontId="2" fillId="0" borderId="0" xfId="3" applyNumberFormat="1" applyFont="1" applyBorder="1"/>
    <xf numFmtId="9" fontId="14" fillId="0" borderId="0" xfId="2" applyNumberFormat="1" applyFont="1"/>
    <xf numFmtId="190" fontId="2" fillId="0" borderId="10" xfId="3" applyNumberFormat="1" applyFont="1" applyBorder="1"/>
    <xf numFmtId="190" fontId="2" fillId="0" borderId="13" xfId="3" applyNumberFormat="1" applyFont="1" applyBorder="1"/>
    <xf numFmtId="190" fontId="2" fillId="0" borderId="11" xfId="3" applyNumberFormat="1" applyFont="1" applyBorder="1"/>
    <xf numFmtId="190" fontId="12" fillId="0" borderId="0" xfId="2" applyNumberFormat="1" applyFont="1"/>
    <xf numFmtId="190" fontId="14" fillId="0" borderId="33" xfId="2" applyNumberFormat="1" applyFont="1" applyBorder="1"/>
    <xf numFmtId="190" fontId="14" fillId="0" borderId="9" xfId="2" applyNumberFormat="1" applyFont="1" applyBorder="1"/>
    <xf numFmtId="190" fontId="14" fillId="0" borderId="1" xfId="2" applyNumberFormat="1" applyFont="1" applyBorder="1"/>
    <xf numFmtId="190" fontId="14" fillId="0" borderId="34" xfId="2" applyNumberFormat="1" applyFont="1" applyBorder="1"/>
    <xf numFmtId="190" fontId="14" fillId="0" borderId="13" xfId="2" applyNumberFormat="1" applyFont="1" applyBorder="1"/>
    <xf numFmtId="190" fontId="14" fillId="0" borderId="35" xfId="2" applyNumberFormat="1" applyFont="1" applyBorder="1"/>
    <xf numFmtId="9" fontId="14" fillId="0" borderId="33" xfId="2" applyNumberFormat="1" applyFont="1" applyBorder="1"/>
    <xf numFmtId="9" fontId="14" fillId="0" borderId="37" xfId="2" applyNumberFormat="1" applyFont="1" applyBorder="1"/>
    <xf numFmtId="9" fontId="12" fillId="0" borderId="0" xfId="2" applyNumberFormat="1" applyFont="1"/>
    <xf numFmtId="9" fontId="14" fillId="0" borderId="38" xfId="2" applyNumberFormat="1" applyFont="1" applyBorder="1"/>
    <xf numFmtId="10" fontId="2" fillId="0" borderId="5" xfId="2" applyNumberFormat="1" applyFont="1" applyBorder="1"/>
    <xf numFmtId="9" fontId="2" fillId="0" borderId="5" xfId="2" applyNumberFormat="1" applyFont="1" applyBorder="1"/>
    <xf numFmtId="9" fontId="2" fillId="0" borderId="0" xfId="2" applyNumberFormat="1" applyFont="1"/>
    <xf numFmtId="49" fontId="14" fillId="0" borderId="0" xfId="2" applyNumberFormat="1" applyFont="1"/>
    <xf numFmtId="0" fontId="19" fillId="0" borderId="0" xfId="2" applyFont="1" applyBorder="1"/>
    <xf numFmtId="189" fontId="2" fillId="0" borderId="33" xfId="2" applyNumberFormat="1" applyFont="1" applyBorder="1"/>
    <xf numFmtId="189" fontId="2" fillId="0" borderId="0" xfId="2" applyNumberFormat="1" applyFont="1"/>
    <xf numFmtId="189" fontId="2" fillId="0" borderId="9" xfId="2" applyNumberFormat="1" applyFont="1" applyBorder="1"/>
    <xf numFmtId="189" fontId="2" fillId="0" borderId="21" xfId="2" applyNumberFormat="1" applyFont="1" applyBorder="1"/>
    <xf numFmtId="9" fontId="8" fillId="0" borderId="0" xfId="2" applyNumberFormat="1" applyFont="1"/>
    <xf numFmtId="189" fontId="2" fillId="0" borderId="1" xfId="2" applyNumberFormat="1" applyFont="1" applyBorder="1"/>
    <xf numFmtId="189" fontId="2" fillId="0" borderId="34" xfId="2" applyNumberFormat="1" applyFont="1" applyBorder="1"/>
    <xf numFmtId="189" fontId="2" fillId="0" borderId="35" xfId="2" applyNumberFormat="1" applyFont="1" applyBorder="1"/>
    <xf numFmtId="189" fontId="2" fillId="0" borderId="13" xfId="2" applyNumberFormat="1" applyFont="1" applyBorder="1"/>
    <xf numFmtId="189" fontId="2" fillId="0" borderId="23" xfId="2" applyNumberFormat="1" applyFont="1" applyBorder="1"/>
    <xf numFmtId="190" fontId="2" fillId="0" borderId="0" xfId="2" applyNumberFormat="1" applyFont="1"/>
    <xf numFmtId="190" fontId="4" fillId="21" borderId="2" xfId="5" applyNumberFormat="1" applyFont="1" applyFill="1" applyBorder="1" applyAlignment="1">
      <alignment horizontal="center"/>
    </xf>
    <xf numFmtId="190" fontId="4" fillId="21" borderId="3" xfId="5" applyNumberFormat="1" applyFont="1" applyFill="1" applyBorder="1" applyAlignment="1">
      <alignment horizontal="center"/>
    </xf>
    <xf numFmtId="190" fontId="4" fillId="21" borderId="4" xfId="5" applyNumberFormat="1" applyFont="1" applyFill="1" applyBorder="1" applyAlignment="1">
      <alignment horizontal="center"/>
    </xf>
    <xf numFmtId="0" fontId="4" fillId="8" borderId="28" xfId="2" applyFont="1" applyFill="1" applyBorder="1" applyAlignment="1">
      <alignment horizontal="center"/>
    </xf>
    <xf numFmtId="0" fontId="18" fillId="0" borderId="29" xfId="2" applyFont="1" applyBorder="1"/>
    <xf numFmtId="0" fontId="18" fillId="0" borderId="30" xfId="2" applyFont="1" applyBorder="1"/>
    <xf numFmtId="0" fontId="4" fillId="8" borderId="31" xfId="2" applyFont="1" applyFill="1" applyBorder="1" applyAlignment="1">
      <alignment horizontal="center"/>
    </xf>
    <xf numFmtId="0" fontId="18" fillId="0" borderId="32" xfId="2" applyFont="1" applyBorder="1"/>
    <xf numFmtId="0" fontId="18" fillId="0" borderId="36" xfId="2" applyFont="1" applyBorder="1"/>
    <xf numFmtId="0" fontId="19" fillId="0" borderId="32" xfId="2" applyFont="1" applyBorder="1"/>
    <xf numFmtId="0" fontId="19" fillId="0" borderId="29" xfId="2" applyFont="1" applyBorder="1"/>
    <xf numFmtId="0" fontId="19" fillId="0" borderId="36" xfId="2" applyFont="1" applyBorder="1"/>
    <xf numFmtId="190" fontId="4" fillId="2" borderId="2" xfId="5" applyNumberFormat="1" applyFont="1" applyFill="1" applyBorder="1" applyAlignment="1">
      <alignment horizontal="center"/>
    </xf>
    <xf numFmtId="190" fontId="4" fillId="2" borderId="3" xfId="5" applyNumberFormat="1" applyFont="1" applyFill="1" applyBorder="1" applyAlignment="1">
      <alignment horizontal="center"/>
    </xf>
    <xf numFmtId="190" fontId="4" fillId="2" borderId="4" xfId="5" applyNumberFormat="1" applyFont="1" applyFill="1" applyBorder="1" applyAlignment="1">
      <alignment horizontal="center"/>
    </xf>
    <xf numFmtId="190" fontId="4" fillId="17" borderId="2" xfId="5" applyNumberFormat="1" applyFont="1" applyFill="1" applyBorder="1" applyAlignment="1">
      <alignment horizontal="center"/>
    </xf>
    <xf numFmtId="190" fontId="4" fillId="17" borderId="3" xfId="5" applyNumberFormat="1" applyFont="1" applyFill="1" applyBorder="1" applyAlignment="1">
      <alignment horizontal="center"/>
    </xf>
    <xf numFmtId="190" fontId="4" fillId="17" borderId="4" xfId="5" applyNumberFormat="1" applyFont="1" applyFill="1" applyBorder="1" applyAlignment="1">
      <alignment horizontal="center"/>
    </xf>
    <xf numFmtId="0" fontId="4" fillId="8" borderId="10" xfId="7" applyFont="1" applyFill="1" applyBorder="1" applyAlignment="1">
      <alignment horizontal="center"/>
    </xf>
    <xf numFmtId="0" fontId="4" fillId="8" borderId="11" xfId="7" applyFont="1" applyFill="1" applyBorder="1" applyAlignment="1">
      <alignment horizontal="center"/>
    </xf>
    <xf numFmtId="0" fontId="4" fillId="8" borderId="12" xfId="7" applyFont="1" applyFill="1" applyBorder="1" applyAlignment="1">
      <alignment horizontal="center"/>
    </xf>
    <xf numFmtId="190" fontId="4" fillId="18" borderId="25" xfId="5" applyNumberFormat="1" applyFont="1" applyFill="1" applyBorder="1" applyAlignment="1">
      <alignment horizontal="center"/>
    </xf>
    <xf numFmtId="190" fontId="4" fillId="18" borderId="26" xfId="5" applyNumberFormat="1" applyFont="1" applyFill="1" applyBorder="1" applyAlignment="1">
      <alignment horizontal="center"/>
    </xf>
    <xf numFmtId="190" fontId="4" fillId="18" borderId="27" xfId="5" applyNumberFormat="1" applyFont="1" applyFill="1" applyBorder="1" applyAlignment="1">
      <alignment horizontal="center"/>
    </xf>
    <xf numFmtId="0" fontId="9" fillId="11" borderId="2" xfId="2" applyFont="1" applyFill="1" applyBorder="1" applyAlignment="1">
      <alignment horizontal="center"/>
    </xf>
    <xf numFmtId="0" fontId="9" fillId="11" borderId="3" xfId="2" applyFont="1" applyFill="1" applyBorder="1" applyAlignment="1">
      <alignment horizontal="center"/>
    </xf>
    <xf numFmtId="0" fontId="9" fillId="11" borderId="4" xfId="2" applyFont="1" applyFill="1" applyBorder="1" applyAlignment="1">
      <alignment horizontal="center"/>
    </xf>
    <xf numFmtId="0" fontId="9" fillId="15" borderId="2" xfId="2" applyFont="1" applyFill="1" applyBorder="1" applyAlignment="1">
      <alignment horizontal="center"/>
    </xf>
    <xf numFmtId="0" fontId="9" fillId="15" borderId="3" xfId="2" applyFont="1" applyFill="1" applyBorder="1" applyAlignment="1">
      <alignment horizontal="center"/>
    </xf>
    <xf numFmtId="0" fontId="9" fillId="15" borderId="4" xfId="2" applyFont="1" applyFill="1" applyBorder="1" applyAlignment="1">
      <alignment horizontal="center"/>
    </xf>
    <xf numFmtId="0" fontId="9" fillId="10" borderId="2" xfId="2" applyFont="1" applyFill="1" applyBorder="1" applyAlignment="1">
      <alignment horizontal="center"/>
    </xf>
    <xf numFmtId="0" fontId="9" fillId="10" borderId="3" xfId="2" applyFont="1" applyFill="1" applyBorder="1" applyAlignment="1">
      <alignment horizontal="center"/>
    </xf>
    <xf numFmtId="0" fontId="9" fillId="10" borderId="4" xfId="2" applyFont="1" applyFill="1" applyBorder="1" applyAlignment="1">
      <alignment horizontal="center"/>
    </xf>
    <xf numFmtId="0" fontId="9" fillId="13" borderId="2" xfId="2" applyFont="1" applyFill="1" applyBorder="1" applyAlignment="1">
      <alignment horizontal="center"/>
    </xf>
    <xf numFmtId="0" fontId="9" fillId="13" borderId="3" xfId="2" applyFont="1" applyFill="1" applyBorder="1" applyAlignment="1">
      <alignment horizontal="center"/>
    </xf>
    <xf numFmtId="0" fontId="9" fillId="13" borderId="4" xfId="2" applyFont="1" applyFill="1" applyBorder="1" applyAlignment="1">
      <alignment horizontal="center"/>
    </xf>
    <xf numFmtId="0" fontId="9" fillId="16" borderId="14" xfId="2" applyFont="1" applyFill="1" applyBorder="1" applyAlignment="1">
      <alignment horizontal="center"/>
    </xf>
    <xf numFmtId="0" fontId="9" fillId="16" borderId="0" xfId="2" applyFont="1" applyFill="1" applyAlignment="1">
      <alignment horizontal="center"/>
    </xf>
    <xf numFmtId="0" fontId="9" fillId="16" borderId="15" xfId="2" applyFont="1" applyFill="1" applyBorder="1" applyAlignment="1">
      <alignment horizontal="center"/>
    </xf>
    <xf numFmtId="0" fontId="9" fillId="7" borderId="2" xfId="2" applyFont="1" applyFill="1" applyBorder="1" applyAlignment="1">
      <alignment horizontal="center"/>
    </xf>
    <xf numFmtId="0" fontId="9" fillId="7" borderId="3" xfId="2" applyFont="1" applyFill="1" applyBorder="1" applyAlignment="1">
      <alignment horizontal="center"/>
    </xf>
    <xf numFmtId="0" fontId="9" fillId="7" borderId="4" xfId="2" applyFont="1" applyFill="1" applyBorder="1" applyAlignment="1">
      <alignment horizontal="center"/>
    </xf>
    <xf numFmtId="0" fontId="9" fillId="14" borderId="2" xfId="2" applyFont="1" applyFill="1" applyBorder="1" applyAlignment="1">
      <alignment horizontal="center"/>
    </xf>
    <xf numFmtId="0" fontId="9" fillId="14" borderId="3" xfId="2" applyFont="1" applyFill="1" applyBorder="1" applyAlignment="1">
      <alignment horizontal="center"/>
    </xf>
    <xf numFmtId="0" fontId="9" fillId="14" borderId="4" xfId="2" applyFont="1" applyFill="1" applyBorder="1" applyAlignment="1">
      <alignment horizontal="center"/>
    </xf>
    <xf numFmtId="0" fontId="9" fillId="9" borderId="2" xfId="2" applyFont="1" applyFill="1" applyBorder="1" applyAlignment="1">
      <alignment horizontal="center"/>
    </xf>
    <xf numFmtId="0" fontId="9" fillId="9" borderId="3" xfId="2" applyFont="1" applyFill="1" applyBorder="1" applyAlignment="1">
      <alignment horizontal="center"/>
    </xf>
    <xf numFmtId="0" fontId="9" fillId="9" borderId="4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/>
    </xf>
    <xf numFmtId="0" fontId="9" fillId="9" borderId="7" xfId="2" applyFont="1" applyFill="1" applyBorder="1" applyAlignment="1">
      <alignment horizontal="center"/>
    </xf>
    <xf numFmtId="0" fontId="9" fillId="9" borderId="8" xfId="2" applyFont="1" applyFill="1" applyBorder="1" applyAlignment="1">
      <alignment horizontal="center"/>
    </xf>
    <xf numFmtId="0" fontId="9" fillId="10" borderId="10" xfId="2" applyFont="1" applyFill="1" applyBorder="1" applyAlignment="1">
      <alignment horizontal="center"/>
    </xf>
    <xf numFmtId="0" fontId="9" fillId="10" borderId="11" xfId="2" applyFont="1" applyFill="1" applyBorder="1" applyAlignment="1">
      <alignment horizontal="center"/>
    </xf>
    <xf numFmtId="0" fontId="9" fillId="10" borderId="12" xfId="2" applyFont="1" applyFill="1" applyBorder="1" applyAlignment="1">
      <alignment horizontal="center"/>
    </xf>
    <xf numFmtId="0" fontId="2" fillId="12" borderId="2" xfId="2" applyFont="1" applyFill="1" applyBorder="1" applyAlignment="1">
      <alignment horizontal="center"/>
    </xf>
    <xf numFmtId="0" fontId="2" fillId="12" borderId="3" xfId="2" applyFont="1" applyFill="1" applyBorder="1" applyAlignment="1">
      <alignment horizontal="center"/>
    </xf>
    <xf numFmtId="0" fontId="2" fillId="12" borderId="4" xfId="2" applyFont="1" applyFill="1" applyBorder="1" applyAlignment="1">
      <alignment horizontal="center"/>
    </xf>
    <xf numFmtId="0" fontId="9" fillId="8" borderId="2" xfId="2" applyFont="1" applyFill="1" applyBorder="1" applyAlignment="1">
      <alignment horizontal="center"/>
    </xf>
    <xf numFmtId="0" fontId="9" fillId="8" borderId="3" xfId="2" applyFont="1" applyFill="1" applyBorder="1" applyAlignment="1">
      <alignment horizontal="center"/>
    </xf>
    <xf numFmtId="0" fontId="9" fillId="8" borderId="4" xfId="2" applyFont="1" applyFill="1" applyBorder="1" applyAlignment="1">
      <alignment horizontal="center"/>
    </xf>
    <xf numFmtId="0" fontId="9" fillId="8" borderId="6" xfId="2" applyFont="1" applyFill="1" applyBorder="1" applyAlignment="1">
      <alignment horizontal="center"/>
    </xf>
    <xf numFmtId="0" fontId="9" fillId="8" borderId="7" xfId="2" applyFont="1" applyFill="1" applyBorder="1" applyAlignment="1">
      <alignment horizontal="center"/>
    </xf>
    <xf numFmtId="0" fontId="9" fillId="8" borderId="8" xfId="2" applyFont="1" applyFill="1" applyBorder="1" applyAlignment="1">
      <alignment horizontal="center"/>
    </xf>
    <xf numFmtId="0" fontId="9" fillId="8" borderId="10" xfId="2" applyFont="1" applyFill="1" applyBorder="1" applyAlignment="1">
      <alignment horizontal="center"/>
    </xf>
    <xf numFmtId="0" fontId="9" fillId="8" borderId="11" xfId="2" applyFont="1" applyFill="1" applyBorder="1" applyAlignment="1">
      <alignment horizontal="center"/>
    </xf>
    <xf numFmtId="0" fontId="9" fillId="8" borderId="12" xfId="2" applyFont="1" applyFill="1" applyBorder="1" applyAlignment="1">
      <alignment horizontal="center"/>
    </xf>
    <xf numFmtId="0" fontId="9" fillId="7" borderId="10" xfId="2" applyFont="1" applyFill="1" applyBorder="1" applyAlignment="1">
      <alignment horizontal="center"/>
    </xf>
    <xf numFmtId="0" fontId="9" fillId="7" borderId="11" xfId="2" applyFont="1" applyFill="1" applyBorder="1" applyAlignment="1">
      <alignment horizontal="center"/>
    </xf>
    <xf numFmtId="0" fontId="9" fillId="7" borderId="12" xfId="2" applyFont="1" applyFill="1" applyBorder="1" applyAlignment="1">
      <alignment horizontal="center"/>
    </xf>
  </cellXfs>
  <cellStyles count="8">
    <cellStyle name="Comma 2" xfId="3"/>
    <cellStyle name="Comma 2 2" xfId="5"/>
    <cellStyle name="Comma 3" xfId="1"/>
    <cellStyle name="Normal 2" xfId="2"/>
    <cellStyle name="Normal 2 2" xfId="7"/>
    <cellStyle name="Percent 2" xfId="4"/>
    <cellStyle name="Percent 2 2" xfId="6"/>
    <cellStyle name="ปกติ" xfId="0" builtinId="0"/>
  </cellStyles>
  <dxfs count="121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737"/>
  <sheetViews>
    <sheetView tabSelected="1" topLeftCell="G633" zoomScale="75" zoomScaleNormal="75" workbookViewId="0">
      <selection activeCell="P585" sqref="P585"/>
    </sheetView>
  </sheetViews>
  <sheetFormatPr defaultColWidth="12.59765625" defaultRowHeight="13.8"/>
  <cols>
    <col min="1" max="1" width="83.59765625" style="5" bestFit="1" customWidth="1"/>
    <col min="2" max="16" width="13.69921875" style="5" bestFit="1" customWidth="1"/>
    <col min="17" max="17" width="39.59765625" style="5" bestFit="1" customWidth="1"/>
    <col min="18" max="41" width="13.69921875" style="5" bestFit="1" customWidth="1"/>
    <col min="42" max="43" width="12.59765625" style="5" bestFit="1" customWidth="1"/>
    <col min="44" max="52" width="13.69921875" style="5" bestFit="1" customWidth="1"/>
    <col min="53" max="69" width="4.69921875" style="5" bestFit="1" customWidth="1"/>
    <col min="70" max="16384" width="12.59765625" style="5"/>
  </cols>
  <sheetData>
    <row r="1" spans="1:54">
      <c r="A1" s="4" t="s">
        <v>0</v>
      </c>
    </row>
    <row r="2" spans="1:54" s="7" customForma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  <c r="AR2" s="6" t="s">
        <v>44</v>
      </c>
      <c r="AS2" s="6" t="s">
        <v>45</v>
      </c>
      <c r="AT2" s="6" t="s">
        <v>46</v>
      </c>
      <c r="AU2" s="6" t="s">
        <v>47</v>
      </c>
      <c r="AV2" s="6" t="s">
        <v>48</v>
      </c>
      <c r="AW2" s="6" t="s">
        <v>49</v>
      </c>
      <c r="AX2" s="6" t="s">
        <v>50</v>
      </c>
      <c r="AY2" s="6" t="s">
        <v>51</v>
      </c>
      <c r="AZ2" s="6" t="s">
        <v>52</v>
      </c>
      <c r="BA2" s="6" t="s">
        <v>53</v>
      </c>
      <c r="BB2" s="6" t="s">
        <v>54</v>
      </c>
    </row>
    <row r="3" spans="1:54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>
      <c r="A4" s="6" t="s">
        <v>56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>
      <c r="A5" s="6" t="s">
        <v>57</v>
      </c>
      <c r="B5" s="6">
        <v>48908.84</v>
      </c>
      <c r="C5" s="6">
        <v>62881.68</v>
      </c>
      <c r="D5" s="6">
        <v>51895.33</v>
      </c>
      <c r="E5" s="6">
        <v>85973.49</v>
      </c>
      <c r="F5" s="6">
        <v>48657.36</v>
      </c>
      <c r="G5" s="6">
        <v>65146.52</v>
      </c>
      <c r="H5" s="6">
        <v>45262.33</v>
      </c>
      <c r="I5" s="6">
        <v>58110.76</v>
      </c>
      <c r="J5" s="6">
        <v>52447.23</v>
      </c>
      <c r="K5" s="6">
        <v>60416.14</v>
      </c>
      <c r="L5" s="6">
        <v>68609.45</v>
      </c>
      <c r="M5" s="6">
        <v>36350.19</v>
      </c>
      <c r="N5" s="6">
        <v>38073.919999999998</v>
      </c>
      <c r="O5" s="6">
        <v>43886.71</v>
      </c>
      <c r="P5" s="6">
        <v>33791.379999999997</v>
      </c>
      <c r="Q5" s="6">
        <v>43290.49</v>
      </c>
      <c r="R5" s="6">
        <v>41491.83</v>
      </c>
      <c r="S5" s="6">
        <v>40930.99</v>
      </c>
      <c r="T5" s="6">
        <v>31253.15</v>
      </c>
      <c r="U5" s="6">
        <v>33151.01</v>
      </c>
      <c r="V5" s="6">
        <v>33630.04</v>
      </c>
      <c r="W5" s="6">
        <v>39389.51</v>
      </c>
      <c r="X5" s="6">
        <v>32365.67</v>
      </c>
      <c r="Y5" s="6">
        <v>33234.9</v>
      </c>
      <c r="Z5" s="6">
        <v>40308.97</v>
      </c>
      <c r="AA5" s="6">
        <v>43946.59</v>
      </c>
      <c r="AB5" s="6">
        <v>30620.7</v>
      </c>
      <c r="AC5" s="6">
        <v>37538.120000000003</v>
      </c>
      <c r="AD5" s="6">
        <v>31915.11</v>
      </c>
      <c r="AE5" s="6">
        <v>44197.67</v>
      </c>
      <c r="AF5" s="6">
        <v>39466.47</v>
      </c>
      <c r="AG5" s="6">
        <v>29981.1</v>
      </c>
      <c r="AH5" s="6">
        <v>31655.279999999999</v>
      </c>
      <c r="AI5" s="6">
        <v>23882.38</v>
      </c>
      <c r="AJ5" s="6">
        <v>16612.099999999999</v>
      </c>
      <c r="AK5" s="6">
        <v>20868.57</v>
      </c>
      <c r="AL5" s="6">
        <v>29490.3</v>
      </c>
      <c r="AM5" s="6">
        <v>23179.5</v>
      </c>
      <c r="AN5" s="6">
        <v>16519.41</v>
      </c>
      <c r="AO5" s="6">
        <v>14926.86</v>
      </c>
      <c r="AP5" s="6">
        <v>22386.83</v>
      </c>
      <c r="AQ5" s="6">
        <v>15602.85</v>
      </c>
      <c r="AR5" s="6">
        <v>15057.71</v>
      </c>
      <c r="AS5" s="6">
        <v>18600.53</v>
      </c>
      <c r="AT5" s="6">
        <v>31250.799999999999</v>
      </c>
      <c r="AU5" s="6">
        <v>25155.87</v>
      </c>
      <c r="AV5" s="6">
        <v>45575.4</v>
      </c>
      <c r="AW5" s="6">
        <v>41117.54</v>
      </c>
      <c r="AX5" s="6">
        <v>34895</v>
      </c>
      <c r="AY5" s="6">
        <v>17698</v>
      </c>
      <c r="AZ5" s="6">
        <v>23475.67</v>
      </c>
      <c r="BA5" s="6">
        <v>38800</v>
      </c>
      <c r="BB5" s="6">
        <v>52408.01</v>
      </c>
    </row>
    <row r="6" spans="1:54">
      <c r="A6" s="6" t="s">
        <v>58</v>
      </c>
      <c r="B6" s="6">
        <v>224921.13</v>
      </c>
      <c r="C6" s="6">
        <v>0</v>
      </c>
      <c r="D6" s="6">
        <v>0</v>
      </c>
      <c r="E6" s="6">
        <v>0</v>
      </c>
      <c r="F6" s="6">
        <v>0</v>
      </c>
      <c r="G6" s="6">
        <v>177945.53</v>
      </c>
      <c r="H6" s="6">
        <v>167406.70000000001</v>
      </c>
      <c r="I6" s="6">
        <v>179914.76</v>
      </c>
      <c r="J6" s="6">
        <v>215569.5</v>
      </c>
      <c r="K6" s="6">
        <v>298972.33</v>
      </c>
      <c r="L6" s="6">
        <v>202869.89</v>
      </c>
      <c r="M6" s="6">
        <v>234184.9</v>
      </c>
      <c r="N6" s="6">
        <v>391134.16</v>
      </c>
      <c r="O6" s="6">
        <v>369438.91</v>
      </c>
      <c r="P6" s="6">
        <v>246253.36</v>
      </c>
      <c r="Q6" s="6">
        <v>164291.07999999999</v>
      </c>
      <c r="R6" s="6">
        <v>144030.79</v>
      </c>
      <c r="S6" s="6">
        <v>116770.73</v>
      </c>
      <c r="T6" s="6">
        <v>64691.56</v>
      </c>
      <c r="U6" s="6">
        <v>90099.09</v>
      </c>
      <c r="V6" s="6">
        <v>76173.75</v>
      </c>
      <c r="W6" s="6">
        <v>75621.070000000007</v>
      </c>
      <c r="X6" s="6">
        <v>90080.45</v>
      </c>
      <c r="Y6" s="6">
        <v>91520.56</v>
      </c>
      <c r="Z6" s="6">
        <v>91954.94</v>
      </c>
      <c r="AA6" s="6">
        <v>106825.7</v>
      </c>
      <c r="AB6" s="6">
        <v>96657.5</v>
      </c>
      <c r="AC6" s="6">
        <v>87538.83</v>
      </c>
      <c r="AD6" s="6">
        <v>77903.78</v>
      </c>
      <c r="AE6" s="6">
        <v>63801.63</v>
      </c>
      <c r="AF6" s="6">
        <v>59242.35</v>
      </c>
      <c r="AG6" s="6">
        <v>60178.9</v>
      </c>
      <c r="AH6" s="6">
        <v>14276</v>
      </c>
      <c r="AI6" s="6">
        <v>20119.32</v>
      </c>
      <c r="AJ6" s="6">
        <v>3011.72</v>
      </c>
      <c r="AK6" s="6">
        <v>1875.6</v>
      </c>
      <c r="AL6" s="6">
        <v>12352.92</v>
      </c>
      <c r="AM6" s="6">
        <v>61653.4</v>
      </c>
      <c r="AN6" s="6">
        <v>1517.18</v>
      </c>
      <c r="AO6" s="6">
        <v>2377.5100000000002</v>
      </c>
      <c r="AP6" s="6">
        <v>16755.490000000002</v>
      </c>
      <c r="AQ6" s="6">
        <v>1214.0899999999999</v>
      </c>
      <c r="AR6" s="6">
        <v>101151.44</v>
      </c>
      <c r="AS6" s="6">
        <v>56090.37</v>
      </c>
      <c r="AT6" s="6">
        <v>28988.58</v>
      </c>
      <c r="AU6" s="6">
        <v>10941.74</v>
      </c>
      <c r="AV6" s="6">
        <v>44113.78</v>
      </c>
      <c r="AW6" s="6">
        <v>10067.950000000001</v>
      </c>
      <c r="AX6" s="6">
        <v>17007</v>
      </c>
      <c r="AY6" s="6">
        <v>11424</v>
      </c>
      <c r="AZ6" s="6">
        <v>46186.98</v>
      </c>
      <c r="BA6" s="6">
        <v>65782</v>
      </c>
      <c r="BB6" s="6">
        <v>0</v>
      </c>
    </row>
    <row r="7" spans="1:54">
      <c r="A7" s="6" t="s">
        <v>59</v>
      </c>
      <c r="B7" s="6">
        <v>423078.51</v>
      </c>
      <c r="C7" s="6">
        <v>436310.61</v>
      </c>
      <c r="D7" s="6">
        <v>439746.64</v>
      </c>
      <c r="E7" s="6">
        <v>451378.17</v>
      </c>
      <c r="F7" s="6">
        <v>396367.06</v>
      </c>
      <c r="G7" s="6">
        <v>491639.55</v>
      </c>
      <c r="H7" s="6">
        <v>499069.79</v>
      </c>
      <c r="I7" s="6">
        <v>514664.03</v>
      </c>
      <c r="J7" s="6">
        <v>518617.54</v>
      </c>
      <c r="K7" s="6">
        <v>465580.02</v>
      </c>
      <c r="L7" s="6">
        <v>496616.12</v>
      </c>
      <c r="M7" s="6">
        <v>463796.9</v>
      </c>
      <c r="N7" s="6">
        <v>409487.69</v>
      </c>
      <c r="O7" s="6">
        <v>350548.91</v>
      </c>
      <c r="P7" s="6">
        <v>419478.18</v>
      </c>
      <c r="Q7" s="6">
        <v>365996.79999999999</v>
      </c>
      <c r="R7" s="6">
        <v>328718.87</v>
      </c>
      <c r="S7" s="6">
        <v>318828.59000000003</v>
      </c>
      <c r="T7" s="6">
        <v>300684.92</v>
      </c>
      <c r="U7" s="6">
        <v>328060.09999999998</v>
      </c>
      <c r="V7" s="6">
        <v>302042.48</v>
      </c>
      <c r="W7" s="6">
        <v>334168.36</v>
      </c>
      <c r="X7" s="6">
        <v>302179.40999999997</v>
      </c>
      <c r="Y7" s="6">
        <v>289102.83</v>
      </c>
      <c r="Z7" s="6">
        <v>248101.88</v>
      </c>
      <c r="AA7" s="6">
        <v>309159.55</v>
      </c>
      <c r="AB7" s="6">
        <v>287930.59999999998</v>
      </c>
      <c r="AC7" s="6">
        <v>304750.74</v>
      </c>
      <c r="AD7" s="6">
        <v>312550.7</v>
      </c>
      <c r="AE7" s="6">
        <v>368118.3</v>
      </c>
      <c r="AF7" s="6">
        <v>360105.91</v>
      </c>
      <c r="AG7" s="6">
        <v>445787.51</v>
      </c>
      <c r="AH7" s="6">
        <v>477869.14</v>
      </c>
      <c r="AI7" s="6">
        <v>493068.52</v>
      </c>
      <c r="AJ7" s="6">
        <v>489145.93</v>
      </c>
      <c r="AK7" s="6">
        <v>508328.27</v>
      </c>
      <c r="AL7" s="6">
        <v>529237.82999999996</v>
      </c>
      <c r="AM7" s="6">
        <v>532852.92000000004</v>
      </c>
      <c r="AN7" s="6">
        <v>564868.54</v>
      </c>
      <c r="AO7" s="6">
        <v>608237.11</v>
      </c>
      <c r="AP7" s="6">
        <v>610002.06000000006</v>
      </c>
      <c r="AQ7" s="6">
        <v>602189.78</v>
      </c>
      <c r="AR7" s="6">
        <v>600069.85</v>
      </c>
      <c r="AS7" s="6">
        <v>566396.05000000005</v>
      </c>
      <c r="AT7" s="6">
        <v>578974.67000000004</v>
      </c>
      <c r="AU7" s="6">
        <v>596402.81000000006</v>
      </c>
      <c r="AV7" s="6">
        <v>582500.12</v>
      </c>
      <c r="AW7" s="6">
        <v>563000.31999999995</v>
      </c>
      <c r="AX7" s="6">
        <v>568635</v>
      </c>
      <c r="AY7" s="6">
        <v>623917</v>
      </c>
      <c r="AZ7" s="6">
        <v>577095.47</v>
      </c>
      <c r="BA7" s="6">
        <v>583141</v>
      </c>
      <c r="BB7" s="6">
        <v>542068.16</v>
      </c>
    </row>
    <row r="8" spans="1:54">
      <c r="A8" s="6" t="s">
        <v>60</v>
      </c>
      <c r="B8" s="6">
        <v>423078.51</v>
      </c>
      <c r="C8" s="6">
        <v>436310.61</v>
      </c>
      <c r="D8" s="6">
        <v>439746.64</v>
      </c>
      <c r="E8" s="6">
        <v>451378.17</v>
      </c>
      <c r="F8" s="6">
        <v>396367.06</v>
      </c>
      <c r="G8" s="6">
        <v>491639.55</v>
      </c>
      <c r="H8" s="6">
        <v>499069.79</v>
      </c>
      <c r="I8" s="6">
        <v>514664.03</v>
      </c>
      <c r="J8" s="6">
        <v>518617.54</v>
      </c>
      <c r="K8" s="6">
        <v>402269.83</v>
      </c>
      <c r="L8" s="6">
        <v>496616.12</v>
      </c>
      <c r="M8" s="6">
        <v>437686.37</v>
      </c>
      <c r="N8" s="6">
        <v>397753.63</v>
      </c>
      <c r="O8" s="6">
        <v>350548.91</v>
      </c>
      <c r="P8" s="6">
        <v>419478.18</v>
      </c>
      <c r="Q8" s="6">
        <v>365996.79999999999</v>
      </c>
      <c r="R8" s="6">
        <v>328718.87</v>
      </c>
      <c r="S8" s="6">
        <v>318828.59000000003</v>
      </c>
      <c r="T8" s="6">
        <v>300684.92</v>
      </c>
      <c r="U8" s="6">
        <v>328060.09999999998</v>
      </c>
      <c r="V8" s="6">
        <v>302042.48</v>
      </c>
      <c r="W8" s="6">
        <v>334168.36</v>
      </c>
      <c r="X8" s="6">
        <v>302179.40999999997</v>
      </c>
      <c r="Y8" s="6">
        <v>289102.83</v>
      </c>
      <c r="Z8" s="6">
        <v>248101.88</v>
      </c>
      <c r="AA8" s="6">
        <v>309159.55</v>
      </c>
      <c r="AB8" s="6">
        <v>287930.59999999998</v>
      </c>
      <c r="AC8" s="6">
        <v>304750.74</v>
      </c>
      <c r="AD8" s="6">
        <v>312550.7</v>
      </c>
      <c r="AE8" s="6">
        <v>368118.3</v>
      </c>
      <c r="AF8" s="6">
        <v>360105.91</v>
      </c>
      <c r="AG8" s="6">
        <v>445787.51</v>
      </c>
      <c r="AH8" s="6">
        <v>477869.14</v>
      </c>
      <c r="AI8" s="6">
        <v>493068.52</v>
      </c>
      <c r="AJ8" s="6">
        <v>489145.93</v>
      </c>
      <c r="AK8" s="6">
        <v>508328.27</v>
      </c>
      <c r="AL8" s="6">
        <v>529237.82999999996</v>
      </c>
      <c r="AM8" s="6">
        <v>532852.92000000004</v>
      </c>
      <c r="AN8" s="6">
        <v>564868.54</v>
      </c>
      <c r="AO8" s="6">
        <v>608237.11</v>
      </c>
      <c r="AP8" s="6">
        <v>610002.06000000006</v>
      </c>
      <c r="AQ8" s="6">
        <v>602189.78</v>
      </c>
      <c r="AR8" s="6">
        <v>600069.85</v>
      </c>
      <c r="AS8" s="6">
        <v>566396.05000000005</v>
      </c>
      <c r="AT8" s="6">
        <v>578974.67000000004</v>
      </c>
      <c r="AU8" s="6">
        <v>596402.81000000006</v>
      </c>
      <c r="AV8" s="6">
        <v>582500.12</v>
      </c>
      <c r="AW8" s="6">
        <v>563000.31999999995</v>
      </c>
      <c r="AX8" s="6">
        <v>568635</v>
      </c>
      <c r="AY8" s="6">
        <v>623917</v>
      </c>
      <c r="AZ8" s="6">
        <v>577095.47</v>
      </c>
      <c r="BA8" s="6">
        <v>583141</v>
      </c>
      <c r="BB8" s="6">
        <v>542068.16</v>
      </c>
    </row>
    <row r="9" spans="1:54">
      <c r="A9" s="6" t="s">
        <v>61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63310.19</v>
      </c>
      <c r="L9" s="6">
        <v>0</v>
      </c>
      <c r="M9" s="6">
        <v>26110.53</v>
      </c>
      <c r="N9" s="6">
        <v>11734.06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</row>
    <row r="10" spans="1:54">
      <c r="A10" s="6" t="s">
        <v>62</v>
      </c>
      <c r="B10" s="6">
        <v>1330577.98</v>
      </c>
      <c r="C10" s="6">
        <v>1403950.63</v>
      </c>
      <c r="D10" s="6">
        <v>1453090.33</v>
      </c>
      <c r="E10" s="6">
        <v>1550195.29</v>
      </c>
      <c r="F10" s="6">
        <v>1644064.29</v>
      </c>
      <c r="G10" s="6">
        <v>1563787.87</v>
      </c>
      <c r="H10" s="6">
        <v>1490368.06</v>
      </c>
      <c r="I10" s="6">
        <v>1385552.71</v>
      </c>
      <c r="J10" s="6">
        <v>1241254.81</v>
      </c>
      <c r="K10" s="6">
        <v>1117502.99</v>
      </c>
      <c r="L10" s="6">
        <v>984484.91</v>
      </c>
      <c r="M10" s="6">
        <v>1012248.88</v>
      </c>
      <c r="N10" s="6">
        <v>1010225.76</v>
      </c>
      <c r="O10" s="6">
        <v>975636.11</v>
      </c>
      <c r="P10" s="6">
        <v>984216.02</v>
      </c>
      <c r="Q10" s="6">
        <v>1045778.3</v>
      </c>
      <c r="R10" s="6">
        <v>1130488.9099999999</v>
      </c>
      <c r="S10" s="6">
        <v>1151156.04</v>
      </c>
      <c r="T10" s="6">
        <v>1154513.8600000001</v>
      </c>
      <c r="U10" s="6">
        <v>1097685.17</v>
      </c>
      <c r="V10" s="6">
        <v>1138411.76</v>
      </c>
      <c r="W10" s="6">
        <v>1147592.3899999999</v>
      </c>
      <c r="X10" s="6">
        <v>1185394.47</v>
      </c>
      <c r="Y10" s="6">
        <v>1213531.19</v>
      </c>
      <c r="Z10" s="6">
        <v>1260902.6599999999</v>
      </c>
      <c r="AA10" s="6">
        <v>1225137.29</v>
      </c>
      <c r="AB10" s="6">
        <v>1233692.99</v>
      </c>
      <c r="AC10" s="6">
        <v>1201361.93</v>
      </c>
      <c r="AD10" s="6">
        <v>1209282.46</v>
      </c>
      <c r="AE10" s="6">
        <v>1182023.74</v>
      </c>
      <c r="AF10" s="6">
        <v>1161143.1000000001</v>
      </c>
      <c r="AG10" s="6">
        <v>1076083.27</v>
      </c>
      <c r="AH10" s="6">
        <v>1099688.3700000001</v>
      </c>
      <c r="AI10" s="6">
        <v>1088038.54</v>
      </c>
      <c r="AJ10" s="6">
        <v>1143184.1100000001</v>
      </c>
      <c r="AK10" s="6">
        <v>1113382.8400000001</v>
      </c>
      <c r="AL10" s="6">
        <v>1102897.1299999999</v>
      </c>
      <c r="AM10" s="6">
        <v>1070421.67</v>
      </c>
      <c r="AN10" s="6">
        <v>1056944.1299999999</v>
      </c>
      <c r="AO10" s="6">
        <v>946053.5</v>
      </c>
      <c r="AP10" s="6">
        <v>810352.62</v>
      </c>
      <c r="AQ10" s="6">
        <v>758799.89</v>
      </c>
      <c r="AR10" s="6">
        <v>727140.08</v>
      </c>
      <c r="AS10" s="6">
        <v>747947.32</v>
      </c>
      <c r="AT10" s="6">
        <v>759872.81</v>
      </c>
      <c r="AU10" s="6">
        <v>828136.28</v>
      </c>
      <c r="AV10" s="6">
        <v>835444.85</v>
      </c>
      <c r="AW10" s="6">
        <v>756416.17</v>
      </c>
      <c r="AX10" s="6">
        <v>659736</v>
      </c>
      <c r="AY10" s="6">
        <v>657061</v>
      </c>
      <c r="AZ10" s="6">
        <v>620325.57999999996</v>
      </c>
      <c r="BA10" s="6">
        <v>580010</v>
      </c>
      <c r="BB10" s="6">
        <v>528650.32999999996</v>
      </c>
    </row>
    <row r="11" spans="1:54">
      <c r="A11" s="6" t="s">
        <v>63</v>
      </c>
      <c r="B11" s="6">
        <v>0</v>
      </c>
      <c r="C11" s="6">
        <v>161958.65</v>
      </c>
      <c r="D11" s="6">
        <v>111821.56</v>
      </c>
      <c r="E11" s="6">
        <v>116432.71</v>
      </c>
      <c r="F11" s="6">
        <v>140132.72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</row>
    <row r="12" spans="1:54">
      <c r="A12" s="6" t="s">
        <v>64</v>
      </c>
      <c r="B12" s="6">
        <v>0</v>
      </c>
      <c r="C12" s="6">
        <v>161958.65</v>
      </c>
      <c r="D12" s="6">
        <v>111821.56</v>
      </c>
      <c r="E12" s="6">
        <v>116432.71</v>
      </c>
      <c r="F12" s="6">
        <v>140132.72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</row>
    <row r="13" spans="1:54">
      <c r="A13" s="6" t="s">
        <v>65</v>
      </c>
      <c r="B13" s="6">
        <v>71159.95</v>
      </c>
      <c r="C13" s="6">
        <v>0</v>
      </c>
      <c r="D13" s="6">
        <v>8390.7000000000007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326.39999999999998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235.36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</row>
    <row r="14" spans="1:54">
      <c r="A14" s="6" t="s">
        <v>66</v>
      </c>
      <c r="B14" s="6">
        <v>71159.95</v>
      </c>
      <c r="C14" s="6">
        <v>0</v>
      </c>
      <c r="D14" s="6">
        <v>8390.7000000000007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326.39999999999998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235.36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</row>
    <row r="15" spans="1:54">
      <c r="A15" s="6" t="s">
        <v>67</v>
      </c>
      <c r="B15" s="6">
        <v>8124.15</v>
      </c>
      <c r="C15" s="6">
        <v>97564.160000000003</v>
      </c>
      <c r="D15" s="6">
        <v>115753.96</v>
      </c>
      <c r="E15" s="6">
        <v>90944.06</v>
      </c>
      <c r="F15" s="6">
        <v>107748.71</v>
      </c>
      <c r="G15" s="6">
        <v>108538.26</v>
      </c>
      <c r="H15" s="6">
        <v>174605.81</v>
      </c>
      <c r="I15" s="6">
        <v>94752.1</v>
      </c>
      <c r="J15" s="6">
        <v>96199.38</v>
      </c>
      <c r="K15" s="6">
        <v>86561.74</v>
      </c>
      <c r="L15" s="6">
        <v>127378.27</v>
      </c>
      <c r="M15" s="6">
        <v>76525.83</v>
      </c>
      <c r="N15" s="6">
        <v>78959.11</v>
      </c>
      <c r="O15" s="6">
        <v>129926.39999999999</v>
      </c>
      <c r="P15" s="6">
        <v>76494.48</v>
      </c>
      <c r="Q15" s="6">
        <v>72396.52</v>
      </c>
      <c r="R15" s="6">
        <v>79232.22</v>
      </c>
      <c r="S15" s="6">
        <v>78056.61</v>
      </c>
      <c r="T15" s="6">
        <v>100405.45</v>
      </c>
      <c r="U15" s="6">
        <v>78006.44</v>
      </c>
      <c r="V15" s="6">
        <v>77137.210000000006</v>
      </c>
      <c r="W15" s="6">
        <v>74230.44</v>
      </c>
      <c r="X15" s="6">
        <v>90111.96</v>
      </c>
      <c r="Y15" s="6">
        <v>67114.64</v>
      </c>
      <c r="Z15" s="6">
        <v>66776.83</v>
      </c>
      <c r="AA15" s="6">
        <v>71945.38</v>
      </c>
      <c r="AB15" s="6">
        <v>102174.72</v>
      </c>
      <c r="AC15" s="6">
        <v>65768.639999999999</v>
      </c>
      <c r="AD15" s="6">
        <v>68071.240000000005</v>
      </c>
      <c r="AE15" s="6">
        <v>68471.789999999994</v>
      </c>
      <c r="AF15" s="6">
        <v>103180.98</v>
      </c>
      <c r="AG15" s="6">
        <v>55514.86</v>
      </c>
      <c r="AH15" s="6">
        <v>119791.57</v>
      </c>
      <c r="AI15" s="6">
        <v>113573.96</v>
      </c>
      <c r="AJ15" s="6">
        <v>145832.41</v>
      </c>
      <c r="AK15" s="6">
        <v>89483.83</v>
      </c>
      <c r="AL15" s="6">
        <v>92979.02</v>
      </c>
      <c r="AM15" s="6">
        <v>27209.32</v>
      </c>
      <c r="AN15" s="6">
        <v>121204.92</v>
      </c>
      <c r="AO15" s="6">
        <v>89801.3</v>
      </c>
      <c r="AP15" s="6">
        <v>88523.07</v>
      </c>
      <c r="AQ15" s="6">
        <v>85417.52</v>
      </c>
      <c r="AR15" s="6">
        <v>35579.760000000002</v>
      </c>
      <c r="AS15" s="6">
        <v>131863.29</v>
      </c>
      <c r="AT15" s="6">
        <v>138095.94</v>
      </c>
      <c r="AU15" s="6">
        <v>138265.45000000001</v>
      </c>
      <c r="AV15" s="6">
        <v>34957.68</v>
      </c>
      <c r="AW15" s="6">
        <v>27495.56</v>
      </c>
      <c r="AX15" s="6">
        <v>20966</v>
      </c>
      <c r="AY15" s="6">
        <v>27395</v>
      </c>
      <c r="AZ15" s="6">
        <v>45899.34</v>
      </c>
      <c r="BA15" s="6">
        <v>20323</v>
      </c>
      <c r="BB15" s="6">
        <v>25279.99</v>
      </c>
    </row>
    <row r="16" spans="1:54">
      <c r="A16" s="6" t="s">
        <v>68</v>
      </c>
      <c r="B16" s="6">
        <v>0</v>
      </c>
      <c r="C16" s="6">
        <v>0</v>
      </c>
      <c r="D16" s="6">
        <v>0</v>
      </c>
      <c r="E16" s="6">
        <v>83541.42</v>
      </c>
      <c r="F16" s="6">
        <v>105479.35</v>
      </c>
      <c r="G16" s="6">
        <v>0</v>
      </c>
      <c r="H16" s="6">
        <v>103568.46</v>
      </c>
      <c r="I16" s="6">
        <v>0</v>
      </c>
      <c r="J16" s="6">
        <v>0</v>
      </c>
      <c r="K16" s="6">
        <v>84539.61</v>
      </c>
      <c r="L16" s="6">
        <v>0</v>
      </c>
      <c r="M16" s="6">
        <v>74591.03</v>
      </c>
      <c r="N16" s="6">
        <v>76836.62</v>
      </c>
      <c r="O16" s="6">
        <v>0</v>
      </c>
      <c r="P16" s="6">
        <v>0</v>
      </c>
      <c r="Q16" s="6">
        <v>70511.27</v>
      </c>
      <c r="R16" s="6">
        <v>77792.070000000007</v>
      </c>
      <c r="S16" s="6">
        <v>76396.5</v>
      </c>
      <c r="T16" s="6">
        <v>80303.929999999993</v>
      </c>
      <c r="U16" s="6">
        <v>75928.77</v>
      </c>
      <c r="V16" s="6">
        <v>75416.820000000007</v>
      </c>
      <c r="W16" s="6">
        <v>72035.78</v>
      </c>
      <c r="X16" s="6">
        <v>72713.72</v>
      </c>
      <c r="Y16" s="6">
        <v>64880.84</v>
      </c>
      <c r="Z16" s="6">
        <v>64918.49</v>
      </c>
      <c r="AA16" s="6">
        <v>69971.64</v>
      </c>
      <c r="AB16" s="6">
        <v>0</v>
      </c>
      <c r="AC16" s="6">
        <v>0</v>
      </c>
      <c r="AD16" s="6">
        <v>66259.39</v>
      </c>
      <c r="AE16" s="6">
        <v>0</v>
      </c>
      <c r="AF16" s="6">
        <v>61273.49</v>
      </c>
      <c r="AG16" s="6">
        <v>52764.42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25674.29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</row>
    <row r="17" spans="1:54">
      <c r="A17" s="6" t="s">
        <v>69</v>
      </c>
      <c r="B17" s="6">
        <v>8124.15</v>
      </c>
      <c r="C17" s="6">
        <v>97564.160000000003</v>
      </c>
      <c r="D17" s="6">
        <v>115753.96</v>
      </c>
      <c r="E17" s="6">
        <v>7402.63</v>
      </c>
      <c r="F17" s="6">
        <v>2269.36</v>
      </c>
      <c r="G17" s="6">
        <v>108538.26</v>
      </c>
      <c r="H17" s="6">
        <v>71037.34</v>
      </c>
      <c r="I17" s="6">
        <v>94752.1</v>
      </c>
      <c r="J17" s="6">
        <v>96199.38</v>
      </c>
      <c r="K17" s="6">
        <v>2022.13</v>
      </c>
      <c r="L17" s="6">
        <v>127378.27</v>
      </c>
      <c r="M17" s="6">
        <v>1934.8</v>
      </c>
      <c r="N17" s="6">
        <v>2122.4899999999998</v>
      </c>
      <c r="O17" s="6">
        <v>0</v>
      </c>
      <c r="P17" s="6">
        <v>76494.48</v>
      </c>
      <c r="Q17" s="6">
        <v>1885.25</v>
      </c>
      <c r="R17" s="6">
        <v>1440.15</v>
      </c>
      <c r="S17" s="6">
        <v>1660.11</v>
      </c>
      <c r="T17" s="6">
        <v>20101.52</v>
      </c>
      <c r="U17" s="6">
        <v>2077.67</v>
      </c>
      <c r="V17" s="6">
        <v>1720.39</v>
      </c>
      <c r="W17" s="6">
        <v>2194.66</v>
      </c>
      <c r="X17" s="6">
        <v>17398.240000000002</v>
      </c>
      <c r="Y17" s="6">
        <v>2233.8000000000002</v>
      </c>
      <c r="Z17" s="6">
        <v>1858.34</v>
      </c>
      <c r="AA17" s="6">
        <v>1973.74</v>
      </c>
      <c r="AB17" s="6">
        <v>102174.72</v>
      </c>
      <c r="AC17" s="6">
        <v>65768.639999999999</v>
      </c>
      <c r="AD17" s="6">
        <v>1811.84</v>
      </c>
      <c r="AE17" s="6">
        <v>68471.789999999994</v>
      </c>
      <c r="AF17" s="6">
        <v>41907.49</v>
      </c>
      <c r="AG17" s="6">
        <v>2750.43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1535.02</v>
      </c>
      <c r="AN17" s="6">
        <v>0</v>
      </c>
      <c r="AO17" s="6">
        <v>0</v>
      </c>
      <c r="AP17" s="6">
        <v>0</v>
      </c>
      <c r="AQ17" s="6">
        <v>0</v>
      </c>
      <c r="AR17" s="6">
        <v>35579.760000000002</v>
      </c>
      <c r="AS17" s="6">
        <v>0</v>
      </c>
      <c r="AT17" s="6">
        <v>0</v>
      </c>
      <c r="AU17" s="6">
        <v>0</v>
      </c>
      <c r="AV17" s="6">
        <v>34957.68</v>
      </c>
      <c r="AW17" s="6">
        <v>27495.56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</row>
    <row r="18" spans="1:54">
      <c r="A18" s="6" t="s">
        <v>70</v>
      </c>
      <c r="B18" s="6">
        <v>2106770.56</v>
      </c>
      <c r="C18" s="6">
        <v>2162665.73</v>
      </c>
      <c r="D18" s="6">
        <v>2180698.52</v>
      </c>
      <c r="E18" s="6">
        <v>2294923.71</v>
      </c>
      <c r="F18" s="6">
        <v>2336970.15</v>
      </c>
      <c r="G18" s="6">
        <v>2407057.73</v>
      </c>
      <c r="H18" s="6">
        <v>2376712.6800000002</v>
      </c>
      <c r="I18" s="6">
        <v>2232994.36</v>
      </c>
      <c r="J18" s="6">
        <v>2124088.46</v>
      </c>
      <c r="K18" s="6">
        <v>2029033.22</v>
      </c>
      <c r="L18" s="6">
        <v>1879958.63</v>
      </c>
      <c r="M18" s="6">
        <v>1823106.69</v>
      </c>
      <c r="N18" s="6">
        <v>1927880.64</v>
      </c>
      <c r="O18" s="6">
        <v>1869437.04</v>
      </c>
      <c r="P18" s="6">
        <v>1760233.42</v>
      </c>
      <c r="Q18" s="6">
        <v>1691753.19</v>
      </c>
      <c r="R18" s="6">
        <v>1723962.62</v>
      </c>
      <c r="S18" s="6">
        <v>1705742.97</v>
      </c>
      <c r="T18" s="6">
        <v>1651548.95</v>
      </c>
      <c r="U18" s="6">
        <v>1627001.82</v>
      </c>
      <c r="V18" s="6">
        <v>1627395.24</v>
      </c>
      <c r="W18" s="6">
        <v>1671001.76</v>
      </c>
      <c r="X18" s="6">
        <v>1700131.96</v>
      </c>
      <c r="Y18" s="6">
        <v>1694504.12</v>
      </c>
      <c r="Z18" s="6">
        <v>1708045.27</v>
      </c>
      <c r="AA18" s="6">
        <v>1757014.51</v>
      </c>
      <c r="AB18" s="6">
        <v>1751076.51</v>
      </c>
      <c r="AC18" s="6">
        <v>1696958.26</v>
      </c>
      <c r="AD18" s="6">
        <v>1700049.68</v>
      </c>
      <c r="AE18" s="6">
        <v>1726613.14</v>
      </c>
      <c r="AF18" s="6">
        <v>1723138.82</v>
      </c>
      <c r="AG18" s="6">
        <v>1667545.64</v>
      </c>
      <c r="AH18" s="6">
        <v>1743280.37</v>
      </c>
      <c r="AI18" s="6">
        <v>1738682.71</v>
      </c>
      <c r="AJ18" s="6">
        <v>1797786.28</v>
      </c>
      <c r="AK18" s="6">
        <v>1733939.1</v>
      </c>
      <c r="AL18" s="6">
        <v>1766957.2</v>
      </c>
      <c r="AM18" s="6">
        <v>1715552.17</v>
      </c>
      <c r="AN18" s="6">
        <v>1761054.17</v>
      </c>
      <c r="AO18" s="6">
        <v>1661396.27</v>
      </c>
      <c r="AP18" s="6">
        <v>1548020.07</v>
      </c>
      <c r="AQ18" s="6">
        <v>1463224.15</v>
      </c>
      <c r="AR18" s="6">
        <v>1478998.83</v>
      </c>
      <c r="AS18" s="6">
        <v>1520897.57</v>
      </c>
      <c r="AT18" s="6">
        <v>1537182.8</v>
      </c>
      <c r="AU18" s="6">
        <v>1598902.15</v>
      </c>
      <c r="AV18" s="6">
        <v>1542591.83</v>
      </c>
      <c r="AW18" s="6">
        <v>1398097.54</v>
      </c>
      <c r="AX18" s="6">
        <v>1301239</v>
      </c>
      <c r="AY18" s="6">
        <v>1337495</v>
      </c>
      <c r="AZ18" s="6">
        <v>1312983.04</v>
      </c>
      <c r="BA18" s="6">
        <v>1288056</v>
      </c>
      <c r="BB18" s="6">
        <v>1148406.5</v>
      </c>
    </row>
    <row r="19" spans="1:54">
      <c r="A19" s="6" t="s">
        <v>71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>
      <c r="A20" s="6" t="s">
        <v>72</v>
      </c>
      <c r="B20" s="6">
        <v>5000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</row>
    <row r="21" spans="1:54">
      <c r="A21" s="6" t="s">
        <v>73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5000</v>
      </c>
      <c r="H21" s="6">
        <v>5000</v>
      </c>
      <c r="I21" s="6">
        <v>5000</v>
      </c>
      <c r="J21" s="6">
        <v>5000</v>
      </c>
      <c r="K21" s="6">
        <v>5000</v>
      </c>
      <c r="L21" s="6">
        <v>5000</v>
      </c>
      <c r="M21" s="6">
        <v>5000</v>
      </c>
      <c r="N21" s="6">
        <v>5000</v>
      </c>
      <c r="O21" s="6">
        <v>5000</v>
      </c>
      <c r="P21" s="6">
        <v>5000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</row>
    <row r="22" spans="1:54">
      <c r="A22" s="6" t="s">
        <v>74</v>
      </c>
      <c r="B22" s="6">
        <v>48510.3</v>
      </c>
      <c r="C22" s="6">
        <v>55189.78</v>
      </c>
      <c r="D22" s="6">
        <v>54885.29</v>
      </c>
      <c r="E22" s="6">
        <v>53869.99</v>
      </c>
      <c r="F22" s="6">
        <v>54035.31</v>
      </c>
      <c r="G22" s="6">
        <v>48705.79</v>
      </c>
      <c r="H22" s="6">
        <v>49054.65</v>
      </c>
      <c r="I22" s="6">
        <v>47181.72</v>
      </c>
      <c r="J22" s="6">
        <v>46571.8</v>
      </c>
      <c r="K22" s="6">
        <v>46885.27</v>
      </c>
      <c r="L22" s="6">
        <v>50460.47</v>
      </c>
      <c r="M22" s="6">
        <v>50728.43</v>
      </c>
      <c r="N22" s="6">
        <v>46830.76</v>
      </c>
      <c r="O22" s="6">
        <v>45831.93</v>
      </c>
      <c r="P22" s="6">
        <v>47658.63</v>
      </c>
      <c r="Q22" s="6">
        <v>46035.26</v>
      </c>
      <c r="R22" s="6">
        <v>46261.36</v>
      </c>
      <c r="S22" s="6">
        <v>45394.78</v>
      </c>
      <c r="T22" s="6">
        <v>43775.3</v>
      </c>
      <c r="U22" s="6">
        <v>44461.93</v>
      </c>
      <c r="V22" s="6">
        <v>43365.5</v>
      </c>
      <c r="W22" s="6">
        <v>43133.23</v>
      </c>
      <c r="X22" s="6">
        <v>39700.6</v>
      </c>
      <c r="Y22" s="6">
        <v>38220.400000000001</v>
      </c>
      <c r="Z22" s="6">
        <v>35107.17</v>
      </c>
      <c r="AA22" s="6">
        <v>33772.28</v>
      </c>
      <c r="AB22" s="6">
        <v>33891.129999999997</v>
      </c>
      <c r="AC22" s="6">
        <v>31637</v>
      </c>
      <c r="AD22" s="6">
        <v>31220.01</v>
      </c>
      <c r="AE22" s="6">
        <v>31756.87</v>
      </c>
      <c r="AF22" s="6">
        <v>29065.54</v>
      </c>
      <c r="AG22" s="6">
        <v>27356.6</v>
      </c>
      <c r="AH22" s="6">
        <v>27168.61</v>
      </c>
      <c r="AI22" s="6">
        <v>27148.7</v>
      </c>
      <c r="AJ22" s="6">
        <v>31036.93</v>
      </c>
      <c r="AK22" s="6">
        <v>21533.77</v>
      </c>
      <c r="AL22" s="6">
        <v>20062.14</v>
      </c>
      <c r="AM22" s="6">
        <v>17692.64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</row>
    <row r="23" spans="1:54">
      <c r="A23" s="6" t="s">
        <v>75</v>
      </c>
      <c r="B23" s="6">
        <v>48510.3</v>
      </c>
      <c r="C23" s="6">
        <v>50189.78</v>
      </c>
      <c r="D23" s="6">
        <v>49885.29</v>
      </c>
      <c r="E23" s="6">
        <v>48869.99</v>
      </c>
      <c r="F23" s="6">
        <v>49035.31</v>
      </c>
      <c r="G23" s="6">
        <v>48705.79</v>
      </c>
      <c r="H23" s="6">
        <v>49054.65</v>
      </c>
      <c r="I23" s="6">
        <v>47181.72</v>
      </c>
      <c r="J23" s="6">
        <v>46571.8</v>
      </c>
      <c r="K23" s="6">
        <v>46885.27</v>
      </c>
      <c r="L23" s="6">
        <v>50460.47</v>
      </c>
      <c r="M23" s="6">
        <v>50728.43</v>
      </c>
      <c r="N23" s="6">
        <v>46830.76</v>
      </c>
      <c r="O23" s="6">
        <v>45831.93</v>
      </c>
      <c r="P23" s="6">
        <v>47658.63</v>
      </c>
      <c r="Q23" s="6">
        <v>46035.26</v>
      </c>
      <c r="R23" s="6">
        <v>46261.36</v>
      </c>
      <c r="S23" s="6">
        <v>45394.78</v>
      </c>
      <c r="T23" s="6">
        <v>43775.3</v>
      </c>
      <c r="U23" s="6">
        <v>44461.93</v>
      </c>
      <c r="V23" s="6">
        <v>43365.5</v>
      </c>
      <c r="W23" s="6">
        <v>43133.23</v>
      </c>
      <c r="X23" s="6">
        <v>39700.6</v>
      </c>
      <c r="Y23" s="6">
        <v>38220.400000000001</v>
      </c>
      <c r="Z23" s="6">
        <v>35107.17</v>
      </c>
      <c r="AA23" s="6">
        <v>33772.28</v>
      </c>
      <c r="AB23" s="6">
        <v>33891.129999999997</v>
      </c>
      <c r="AC23" s="6">
        <v>31637</v>
      </c>
      <c r="AD23" s="6">
        <v>31220.01</v>
      </c>
      <c r="AE23" s="6">
        <v>31756.87</v>
      </c>
      <c r="AF23" s="6">
        <v>29065.54</v>
      </c>
      <c r="AG23" s="6">
        <v>27356.6</v>
      </c>
      <c r="AH23" s="6">
        <v>27168.61</v>
      </c>
      <c r="AI23" s="6">
        <v>27148.7</v>
      </c>
      <c r="AJ23" s="6">
        <v>31036.93</v>
      </c>
      <c r="AK23" s="6">
        <v>21533.77</v>
      </c>
      <c r="AL23" s="6">
        <v>20062.14</v>
      </c>
      <c r="AM23" s="6">
        <v>17692.64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</row>
    <row r="24" spans="1:54">
      <c r="A24" s="6" t="s">
        <v>76</v>
      </c>
      <c r="B24" s="6">
        <v>0</v>
      </c>
      <c r="C24" s="6">
        <v>5000</v>
      </c>
      <c r="D24" s="6">
        <v>5000</v>
      </c>
      <c r="E24" s="6">
        <v>5000</v>
      </c>
      <c r="F24" s="6">
        <v>5000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</row>
    <row r="25" spans="1:54">
      <c r="A25" s="6" t="s">
        <v>77</v>
      </c>
      <c r="B25" s="6">
        <v>261331.1</v>
      </c>
      <c r="C25" s="6">
        <v>331452.48</v>
      </c>
      <c r="D25" s="6">
        <v>334829.94</v>
      </c>
      <c r="E25" s="6">
        <v>274728.78000000003</v>
      </c>
      <c r="F25" s="6">
        <v>283886.34000000003</v>
      </c>
      <c r="G25" s="6">
        <v>282087.55</v>
      </c>
      <c r="H25" s="6">
        <v>295928</v>
      </c>
      <c r="I25" s="6">
        <v>287202.86</v>
      </c>
      <c r="J25" s="6">
        <v>293813.71000000002</v>
      </c>
      <c r="K25" s="6">
        <v>306803.90999999997</v>
      </c>
      <c r="L25" s="6">
        <v>294613.39</v>
      </c>
      <c r="M25" s="6">
        <v>307294.15999999997</v>
      </c>
      <c r="N25" s="6">
        <v>300255.02</v>
      </c>
      <c r="O25" s="6">
        <v>301067.89</v>
      </c>
      <c r="P25" s="6">
        <v>284602.5</v>
      </c>
      <c r="Q25" s="6">
        <v>312676.05</v>
      </c>
      <c r="R25" s="6">
        <v>320471.84000000003</v>
      </c>
      <c r="S25" s="6">
        <v>327477.03000000003</v>
      </c>
      <c r="T25" s="6">
        <v>335430.63</v>
      </c>
      <c r="U25" s="6">
        <v>344791.15</v>
      </c>
      <c r="V25" s="6">
        <v>353518.02</v>
      </c>
      <c r="W25" s="6">
        <v>356866.22</v>
      </c>
      <c r="X25" s="6">
        <v>361741.16</v>
      </c>
      <c r="Y25" s="6">
        <v>360613.72</v>
      </c>
      <c r="Z25" s="6">
        <v>368542.65</v>
      </c>
      <c r="AA25" s="6">
        <v>376498.92</v>
      </c>
      <c r="AB25" s="6">
        <v>353664.91</v>
      </c>
      <c r="AC25" s="6">
        <v>358565.04</v>
      </c>
      <c r="AD25" s="6">
        <v>398909.8</v>
      </c>
      <c r="AE25" s="6">
        <v>368435.8</v>
      </c>
      <c r="AF25" s="6">
        <v>402083.44</v>
      </c>
      <c r="AG25" s="6">
        <v>404519.96</v>
      </c>
      <c r="AH25" s="6">
        <v>366016.68</v>
      </c>
      <c r="AI25" s="6">
        <v>393835.3</v>
      </c>
      <c r="AJ25" s="6">
        <v>372679.7</v>
      </c>
      <c r="AK25" s="6">
        <v>372874.45</v>
      </c>
      <c r="AL25" s="6">
        <v>373345.89</v>
      </c>
      <c r="AM25" s="6">
        <v>394146.7</v>
      </c>
      <c r="AN25" s="6">
        <v>380299.69</v>
      </c>
      <c r="AO25" s="6">
        <v>381404.54</v>
      </c>
      <c r="AP25" s="6">
        <v>386281.78</v>
      </c>
      <c r="AQ25" s="6">
        <v>382091.93</v>
      </c>
      <c r="AR25" s="6">
        <v>373356.16</v>
      </c>
      <c r="AS25" s="6">
        <v>380413.67</v>
      </c>
      <c r="AT25" s="6">
        <v>390934.59</v>
      </c>
      <c r="AU25" s="6">
        <v>400253.24</v>
      </c>
      <c r="AV25" s="6">
        <v>412269.94</v>
      </c>
      <c r="AW25" s="6">
        <v>422527.75</v>
      </c>
      <c r="AX25" s="6">
        <v>434381</v>
      </c>
      <c r="AY25" s="6">
        <v>440372</v>
      </c>
      <c r="AZ25" s="6">
        <v>447240.57</v>
      </c>
      <c r="BA25" s="6">
        <v>449799</v>
      </c>
      <c r="BB25" s="6">
        <v>457285.23</v>
      </c>
    </row>
    <row r="26" spans="1:54">
      <c r="A26" s="6" t="s">
        <v>78</v>
      </c>
      <c r="B26" s="6">
        <v>59482.89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</row>
    <row r="27" spans="1:54">
      <c r="A27" s="6" t="s">
        <v>79</v>
      </c>
      <c r="B27" s="6">
        <v>13259.77</v>
      </c>
      <c r="C27" s="6">
        <v>13534.32</v>
      </c>
      <c r="D27" s="6">
        <v>10355</v>
      </c>
      <c r="E27" s="6">
        <v>10354.99</v>
      </c>
      <c r="F27" s="6">
        <v>10629.06</v>
      </c>
      <c r="G27" s="6">
        <v>8689.51</v>
      </c>
      <c r="H27" s="6">
        <v>8957.2800000000007</v>
      </c>
      <c r="I27" s="6">
        <v>9199.34</v>
      </c>
      <c r="J27" s="6">
        <v>8669.6200000000008</v>
      </c>
      <c r="K27" s="6">
        <v>8609.36</v>
      </c>
      <c r="L27" s="6">
        <v>5652.44</v>
      </c>
      <c r="M27" s="6">
        <v>3968.59</v>
      </c>
      <c r="N27" s="6">
        <v>3509.38</v>
      </c>
      <c r="O27" s="6">
        <v>3549.42</v>
      </c>
      <c r="P27" s="6">
        <v>3523.92</v>
      </c>
      <c r="Q27" s="6">
        <v>3874.76</v>
      </c>
      <c r="R27" s="6">
        <v>4221.8</v>
      </c>
      <c r="S27" s="6">
        <v>4565.0200000000004</v>
      </c>
      <c r="T27" s="6">
        <v>4914.91</v>
      </c>
      <c r="U27" s="6">
        <v>5264.79</v>
      </c>
      <c r="V27" s="6">
        <v>5101.8599999999997</v>
      </c>
      <c r="W27" s="6">
        <v>5435.52</v>
      </c>
      <c r="X27" s="6">
        <v>5773.76</v>
      </c>
      <c r="Y27" s="6">
        <v>6112.01</v>
      </c>
      <c r="Z27" s="6">
        <v>6446.57</v>
      </c>
      <c r="AA27" s="6">
        <v>6777.47</v>
      </c>
      <c r="AB27" s="6">
        <v>7115.71</v>
      </c>
      <c r="AC27" s="6">
        <v>7379.16</v>
      </c>
      <c r="AD27" s="6">
        <v>7382.28</v>
      </c>
      <c r="AE27" s="6">
        <v>7541.34</v>
      </c>
      <c r="AF27" s="6">
        <v>6934.23</v>
      </c>
      <c r="AG27" s="6">
        <v>7240.08</v>
      </c>
      <c r="AH27" s="6">
        <v>7374.81</v>
      </c>
      <c r="AI27" s="6">
        <v>7719.23</v>
      </c>
      <c r="AJ27" s="6">
        <v>8070.34</v>
      </c>
      <c r="AK27" s="6">
        <v>8433.7199999999993</v>
      </c>
      <c r="AL27" s="6">
        <v>8788.2199999999993</v>
      </c>
      <c r="AM27" s="6">
        <v>8888.8700000000008</v>
      </c>
      <c r="AN27" s="6">
        <v>29282.27</v>
      </c>
      <c r="AO27" s="6">
        <v>31455.79</v>
      </c>
      <c r="AP27" s="6">
        <v>33372.25</v>
      </c>
      <c r="AQ27" s="6">
        <v>33962.33</v>
      </c>
      <c r="AR27" s="6">
        <v>35641.800000000003</v>
      </c>
      <c r="AS27" s="6">
        <v>24915.63</v>
      </c>
      <c r="AT27" s="6">
        <v>26880.41</v>
      </c>
      <c r="AU27" s="6">
        <v>28845.41</v>
      </c>
      <c r="AV27" s="6">
        <v>29639.24</v>
      </c>
      <c r="AW27" s="6">
        <v>17434</v>
      </c>
      <c r="AX27" s="6">
        <v>19616</v>
      </c>
      <c r="AY27" s="6">
        <v>17640</v>
      </c>
      <c r="AZ27" s="6">
        <v>17537.72</v>
      </c>
      <c r="BA27" s="6">
        <v>18200</v>
      </c>
      <c r="BB27" s="6">
        <v>19226.93</v>
      </c>
    </row>
    <row r="28" spans="1:54">
      <c r="A28" s="6" t="s">
        <v>80</v>
      </c>
      <c r="B28" s="6">
        <v>13259.77</v>
      </c>
      <c r="C28" s="6">
        <v>13534.32</v>
      </c>
      <c r="D28" s="6">
        <v>10355</v>
      </c>
      <c r="E28" s="6">
        <v>10354.99</v>
      </c>
      <c r="F28" s="6">
        <v>10629.06</v>
      </c>
      <c r="G28" s="6">
        <v>8689.51</v>
      </c>
      <c r="H28" s="6">
        <v>8957.2800000000007</v>
      </c>
      <c r="I28" s="6">
        <v>9199.34</v>
      </c>
      <c r="J28" s="6">
        <v>8669.6200000000008</v>
      </c>
      <c r="K28" s="6">
        <v>8609.36</v>
      </c>
      <c r="L28" s="6">
        <v>5652.44</v>
      </c>
      <c r="M28" s="6">
        <v>3968.59</v>
      </c>
      <c r="N28" s="6">
        <v>3509.38</v>
      </c>
      <c r="O28" s="6">
        <v>3549.42</v>
      </c>
      <c r="P28" s="6">
        <v>3523.92</v>
      </c>
      <c r="Q28" s="6">
        <v>3874.76</v>
      </c>
      <c r="R28" s="6">
        <v>4221.8</v>
      </c>
      <c r="S28" s="6">
        <v>4565.0200000000004</v>
      </c>
      <c r="T28" s="6">
        <v>4914.91</v>
      </c>
      <c r="U28" s="6">
        <v>5264.79</v>
      </c>
      <c r="V28" s="6">
        <v>5101.8599999999997</v>
      </c>
      <c r="W28" s="6">
        <v>5435.52</v>
      </c>
      <c r="X28" s="6">
        <v>5773.76</v>
      </c>
      <c r="Y28" s="6">
        <v>6112.01</v>
      </c>
      <c r="Z28" s="6">
        <v>6446.57</v>
      </c>
      <c r="AA28" s="6">
        <v>6777.47</v>
      </c>
      <c r="AB28" s="6">
        <v>7115.71</v>
      </c>
      <c r="AC28" s="6">
        <v>7379.16</v>
      </c>
      <c r="AD28" s="6">
        <v>7382.28</v>
      </c>
      <c r="AE28" s="6">
        <v>7541.34</v>
      </c>
      <c r="AF28" s="6">
        <v>6934.23</v>
      </c>
      <c r="AG28" s="6">
        <v>7240.08</v>
      </c>
      <c r="AH28" s="6">
        <v>7374.81</v>
      </c>
      <c r="AI28" s="6">
        <v>7719.23</v>
      </c>
      <c r="AJ28" s="6">
        <v>8070.34</v>
      </c>
      <c r="AK28" s="6">
        <v>8433.7199999999993</v>
      </c>
      <c r="AL28" s="6">
        <v>8788.2199999999993</v>
      </c>
      <c r="AM28" s="6">
        <v>8888.8700000000008</v>
      </c>
      <c r="AN28" s="6">
        <v>29282.27</v>
      </c>
      <c r="AO28" s="6">
        <v>31455.79</v>
      </c>
      <c r="AP28" s="6">
        <v>33372.25</v>
      </c>
      <c r="AQ28" s="6">
        <v>33962.33</v>
      </c>
      <c r="AR28" s="6">
        <v>35641.800000000003</v>
      </c>
      <c r="AS28" s="6">
        <v>24915.63</v>
      </c>
      <c r="AT28" s="6">
        <v>26880.41</v>
      </c>
      <c r="AU28" s="6">
        <v>28845.41</v>
      </c>
      <c r="AV28" s="6">
        <v>29639.24</v>
      </c>
      <c r="AW28" s="6">
        <v>17434</v>
      </c>
      <c r="AX28" s="6">
        <v>19616</v>
      </c>
      <c r="AY28" s="6">
        <v>17640</v>
      </c>
      <c r="AZ28" s="6">
        <v>17537.72</v>
      </c>
      <c r="BA28" s="6">
        <v>18200</v>
      </c>
      <c r="BB28" s="6">
        <v>19226.93</v>
      </c>
    </row>
    <row r="29" spans="1:54">
      <c r="A29" s="6" t="s">
        <v>81</v>
      </c>
      <c r="B29" s="6">
        <v>221678.68</v>
      </c>
      <c r="C29" s="6">
        <v>241099.14</v>
      </c>
      <c r="D29" s="6">
        <v>215856.52</v>
      </c>
      <c r="E29" s="6">
        <v>224349.11</v>
      </c>
      <c r="F29" s="6">
        <v>263486.68</v>
      </c>
      <c r="G29" s="6">
        <v>257694.34</v>
      </c>
      <c r="H29" s="6">
        <v>255516.75</v>
      </c>
      <c r="I29" s="6">
        <v>229087.59</v>
      </c>
      <c r="J29" s="6">
        <v>223727.32</v>
      </c>
      <c r="K29" s="6">
        <v>205690.63</v>
      </c>
      <c r="L29" s="6">
        <v>188304.54</v>
      </c>
      <c r="M29" s="6">
        <v>179854.5</v>
      </c>
      <c r="N29" s="6">
        <v>177257.36</v>
      </c>
      <c r="O29" s="6">
        <v>162362.93</v>
      </c>
      <c r="P29" s="6">
        <v>161703.82999999999</v>
      </c>
      <c r="Q29" s="6">
        <v>149454.16</v>
      </c>
      <c r="R29" s="6">
        <v>157846.76</v>
      </c>
      <c r="S29" s="6">
        <v>154851.10999999999</v>
      </c>
      <c r="T29" s="6">
        <v>160231.28</v>
      </c>
      <c r="U29" s="6">
        <v>147038.12</v>
      </c>
      <c r="V29" s="6">
        <v>146413.19</v>
      </c>
      <c r="W29" s="6">
        <v>139424.35999999999</v>
      </c>
      <c r="X29" s="6">
        <v>137591.71</v>
      </c>
      <c r="Y29" s="6">
        <v>125309.36</v>
      </c>
      <c r="Z29" s="6">
        <v>123900.2</v>
      </c>
      <c r="AA29" s="6">
        <v>133445.23000000001</v>
      </c>
      <c r="AB29" s="6">
        <v>136704.57</v>
      </c>
      <c r="AC29" s="6">
        <v>124066.83</v>
      </c>
      <c r="AD29" s="6">
        <v>123183.93</v>
      </c>
      <c r="AE29" s="6">
        <v>123108.74</v>
      </c>
      <c r="AF29" s="6">
        <v>110861.75</v>
      </c>
      <c r="AG29" s="6">
        <v>96286.36</v>
      </c>
      <c r="AH29" s="6">
        <v>85589.04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</row>
    <row r="30" spans="1:54">
      <c r="A30" s="6" t="s">
        <v>82</v>
      </c>
      <c r="B30" s="6">
        <v>0</v>
      </c>
      <c r="C30" s="6">
        <v>0</v>
      </c>
      <c r="D30" s="6">
        <v>0</v>
      </c>
      <c r="E30" s="6">
        <v>73416.240000000005</v>
      </c>
      <c r="F30" s="6">
        <v>77556.490000000005</v>
      </c>
      <c r="G30" s="6">
        <v>8672.5300000000007</v>
      </c>
      <c r="H30" s="6">
        <v>0</v>
      </c>
      <c r="I30" s="6">
        <v>10906.94</v>
      </c>
      <c r="J30" s="6">
        <v>12024.14</v>
      </c>
      <c r="K30" s="6">
        <v>0</v>
      </c>
      <c r="L30" s="6">
        <v>14258.55</v>
      </c>
      <c r="M30" s="6">
        <v>0</v>
      </c>
      <c r="N30" s="6">
        <v>0</v>
      </c>
      <c r="O30" s="6">
        <v>0</v>
      </c>
      <c r="P30" s="6">
        <v>18727.37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32756.77</v>
      </c>
      <c r="AC30" s="6">
        <v>34059.910000000003</v>
      </c>
      <c r="AD30" s="6">
        <v>0</v>
      </c>
      <c r="AE30" s="6">
        <v>35952.68</v>
      </c>
      <c r="AF30" s="6">
        <v>0</v>
      </c>
      <c r="AG30" s="6">
        <v>0</v>
      </c>
      <c r="AH30" s="6">
        <v>39975.440000000002</v>
      </c>
      <c r="AI30" s="6">
        <v>0</v>
      </c>
      <c r="AJ30" s="6">
        <v>15032.45</v>
      </c>
      <c r="AK30" s="6">
        <v>15157.4</v>
      </c>
      <c r="AL30" s="6">
        <v>16898.060000000001</v>
      </c>
      <c r="AM30" s="6">
        <v>0</v>
      </c>
      <c r="AN30" s="6">
        <v>16895.240000000002</v>
      </c>
      <c r="AO30" s="6">
        <v>15182.64</v>
      </c>
      <c r="AP30" s="6">
        <v>15943.24</v>
      </c>
      <c r="AQ30" s="6">
        <v>14360.14</v>
      </c>
      <c r="AR30" s="6">
        <v>12358.73</v>
      </c>
      <c r="AS30" s="6">
        <v>17397.78</v>
      </c>
      <c r="AT30" s="6">
        <v>6737.22</v>
      </c>
      <c r="AU30" s="6">
        <v>6155.52</v>
      </c>
      <c r="AV30" s="6">
        <v>4904.25</v>
      </c>
      <c r="AW30" s="6">
        <v>5702.89</v>
      </c>
      <c r="AX30" s="6">
        <v>4429</v>
      </c>
      <c r="AY30" s="6">
        <v>3286</v>
      </c>
      <c r="AZ30" s="6">
        <v>2999.82</v>
      </c>
      <c r="BA30" s="6">
        <v>1778</v>
      </c>
      <c r="BB30" s="6">
        <v>1711.52</v>
      </c>
    </row>
    <row r="31" spans="1:54">
      <c r="A31" s="6" t="s">
        <v>83</v>
      </c>
      <c r="B31" s="6">
        <v>0</v>
      </c>
      <c r="C31" s="6">
        <v>0</v>
      </c>
      <c r="D31" s="6">
        <v>0</v>
      </c>
      <c r="E31" s="6">
        <v>73416.240000000005</v>
      </c>
      <c r="F31" s="6">
        <v>77556.490000000005</v>
      </c>
      <c r="G31" s="6">
        <v>8672.5300000000007</v>
      </c>
      <c r="H31" s="6">
        <v>0</v>
      </c>
      <c r="I31" s="6">
        <v>10906.94</v>
      </c>
      <c r="J31" s="6">
        <v>12024.14</v>
      </c>
      <c r="K31" s="6">
        <v>0</v>
      </c>
      <c r="L31" s="6">
        <v>14258.55</v>
      </c>
      <c r="M31" s="6">
        <v>0</v>
      </c>
      <c r="N31" s="6">
        <v>0</v>
      </c>
      <c r="O31" s="6">
        <v>0</v>
      </c>
      <c r="P31" s="6">
        <v>18727.37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32756.77</v>
      </c>
      <c r="AC31" s="6">
        <v>34059.910000000003</v>
      </c>
      <c r="AD31" s="6">
        <v>0</v>
      </c>
      <c r="AE31" s="6">
        <v>35952.68</v>
      </c>
      <c r="AF31" s="6">
        <v>0</v>
      </c>
      <c r="AG31" s="6">
        <v>0</v>
      </c>
      <c r="AH31" s="6">
        <v>39975.440000000002</v>
      </c>
      <c r="AI31" s="6">
        <v>0</v>
      </c>
      <c r="AJ31" s="6">
        <v>15032.45</v>
      </c>
      <c r="AK31" s="6">
        <v>15157.4</v>
      </c>
      <c r="AL31" s="6">
        <v>16898.060000000001</v>
      </c>
      <c r="AM31" s="6">
        <v>0</v>
      </c>
      <c r="AN31" s="6">
        <v>16895.240000000002</v>
      </c>
      <c r="AO31" s="6">
        <v>15182.64</v>
      </c>
      <c r="AP31" s="6">
        <v>15943.24</v>
      </c>
      <c r="AQ31" s="6">
        <v>14360.14</v>
      </c>
      <c r="AR31" s="6">
        <v>12358.73</v>
      </c>
      <c r="AS31" s="6">
        <v>17397.78</v>
      </c>
      <c r="AT31" s="6">
        <v>6737.22</v>
      </c>
      <c r="AU31" s="6">
        <v>6155.52</v>
      </c>
      <c r="AV31" s="6">
        <v>4904.25</v>
      </c>
      <c r="AW31" s="6">
        <v>5702.89</v>
      </c>
      <c r="AX31" s="6">
        <v>4429</v>
      </c>
      <c r="AY31" s="6">
        <v>3286</v>
      </c>
      <c r="AZ31" s="6">
        <v>2999.82</v>
      </c>
      <c r="BA31" s="6">
        <v>1778</v>
      </c>
      <c r="BB31" s="6">
        <v>1711.52</v>
      </c>
    </row>
    <row r="32" spans="1:54">
      <c r="A32" s="6" t="s">
        <v>84</v>
      </c>
      <c r="B32" s="6">
        <v>609262.74</v>
      </c>
      <c r="C32" s="6">
        <v>641275.73</v>
      </c>
      <c r="D32" s="6">
        <v>615926.74</v>
      </c>
      <c r="E32" s="6">
        <v>636719.1</v>
      </c>
      <c r="F32" s="6">
        <v>689593.87</v>
      </c>
      <c r="G32" s="6">
        <v>610849.72</v>
      </c>
      <c r="H32" s="6">
        <v>614456.67000000004</v>
      </c>
      <c r="I32" s="6">
        <v>588578.44999999995</v>
      </c>
      <c r="J32" s="6">
        <v>589806.6</v>
      </c>
      <c r="K32" s="6">
        <v>572989.17000000004</v>
      </c>
      <c r="L32" s="6">
        <v>558289.38</v>
      </c>
      <c r="M32" s="6">
        <v>546845.68000000005</v>
      </c>
      <c r="N32" s="6">
        <v>532852.52</v>
      </c>
      <c r="O32" s="6">
        <v>517812.16</v>
      </c>
      <c r="P32" s="6">
        <v>521216.23</v>
      </c>
      <c r="Q32" s="6">
        <v>512040.24</v>
      </c>
      <c r="R32" s="6">
        <v>528801.76</v>
      </c>
      <c r="S32" s="6">
        <v>532287.93999999994</v>
      </c>
      <c r="T32" s="6">
        <v>544352.12</v>
      </c>
      <c r="U32" s="6">
        <v>541556</v>
      </c>
      <c r="V32" s="6">
        <v>548398.56999999995</v>
      </c>
      <c r="W32" s="6">
        <v>544859.31999999995</v>
      </c>
      <c r="X32" s="6">
        <v>544807.24</v>
      </c>
      <c r="Y32" s="6">
        <v>530255.49</v>
      </c>
      <c r="Z32" s="6">
        <v>533996.61</v>
      </c>
      <c r="AA32" s="6">
        <v>550493.9</v>
      </c>
      <c r="AB32" s="6">
        <v>564133.09</v>
      </c>
      <c r="AC32" s="6">
        <v>555707.93999999994</v>
      </c>
      <c r="AD32" s="6">
        <v>560696.03</v>
      </c>
      <c r="AE32" s="6">
        <v>566795.43000000005</v>
      </c>
      <c r="AF32" s="6">
        <v>548944.97</v>
      </c>
      <c r="AG32" s="6">
        <v>535403</v>
      </c>
      <c r="AH32" s="6">
        <v>526124.56999999995</v>
      </c>
      <c r="AI32" s="6">
        <v>428703.23</v>
      </c>
      <c r="AJ32" s="6">
        <v>426819.41</v>
      </c>
      <c r="AK32" s="6">
        <v>417999.33</v>
      </c>
      <c r="AL32" s="6">
        <v>419094.31</v>
      </c>
      <c r="AM32" s="6">
        <v>420728.21</v>
      </c>
      <c r="AN32" s="6">
        <v>426477.21</v>
      </c>
      <c r="AO32" s="6">
        <v>428042.97</v>
      </c>
      <c r="AP32" s="6">
        <v>435597.26</v>
      </c>
      <c r="AQ32" s="6">
        <v>430414.4</v>
      </c>
      <c r="AR32" s="6">
        <v>421356.68</v>
      </c>
      <c r="AS32" s="6">
        <v>422727.08</v>
      </c>
      <c r="AT32" s="6">
        <v>424552.21</v>
      </c>
      <c r="AU32" s="6">
        <v>435254.18</v>
      </c>
      <c r="AV32" s="6">
        <v>446813.42</v>
      </c>
      <c r="AW32" s="6">
        <v>445664.64</v>
      </c>
      <c r="AX32" s="6">
        <v>458426</v>
      </c>
      <c r="AY32" s="6">
        <v>461298</v>
      </c>
      <c r="AZ32" s="6">
        <v>467778.1</v>
      </c>
      <c r="BA32" s="6">
        <v>469777</v>
      </c>
      <c r="BB32" s="6">
        <v>478223.68</v>
      </c>
    </row>
    <row r="33" spans="1:54">
      <c r="A33" s="6" t="s">
        <v>85</v>
      </c>
      <c r="B33" s="6">
        <v>2716033.3</v>
      </c>
      <c r="C33" s="6">
        <v>2803941.46</v>
      </c>
      <c r="D33" s="6">
        <v>2796625.27</v>
      </c>
      <c r="E33" s="6">
        <v>2931642.81</v>
      </c>
      <c r="F33" s="6">
        <v>3026564.02</v>
      </c>
      <c r="G33" s="6">
        <v>3017907.45</v>
      </c>
      <c r="H33" s="6">
        <v>2991169.35</v>
      </c>
      <c r="I33" s="6">
        <v>2821572.81</v>
      </c>
      <c r="J33" s="6">
        <v>2713895.07</v>
      </c>
      <c r="K33" s="6">
        <v>2602022.39</v>
      </c>
      <c r="L33" s="6">
        <v>2438248.0099999998</v>
      </c>
      <c r="M33" s="6">
        <v>2369952.37</v>
      </c>
      <c r="N33" s="6">
        <v>2460733.15</v>
      </c>
      <c r="O33" s="6">
        <v>2387249.2000000002</v>
      </c>
      <c r="P33" s="6">
        <v>2281449.65</v>
      </c>
      <c r="Q33" s="6">
        <v>2203793.4300000002</v>
      </c>
      <c r="R33" s="6">
        <v>2252764.38</v>
      </c>
      <c r="S33" s="6">
        <v>2238030.91</v>
      </c>
      <c r="T33" s="6">
        <v>2195901.0699999998</v>
      </c>
      <c r="U33" s="6">
        <v>2168557.81</v>
      </c>
      <c r="V33" s="6">
        <v>2175793.81</v>
      </c>
      <c r="W33" s="6">
        <v>2215861.08</v>
      </c>
      <c r="X33" s="6">
        <v>2244939.2000000002</v>
      </c>
      <c r="Y33" s="6">
        <v>2224759.61</v>
      </c>
      <c r="Z33" s="6">
        <v>2242041.88</v>
      </c>
      <c r="AA33" s="6">
        <v>2307508.41</v>
      </c>
      <c r="AB33" s="6">
        <v>2315209.6</v>
      </c>
      <c r="AC33" s="6">
        <v>2252666.2000000002</v>
      </c>
      <c r="AD33" s="6">
        <v>2260745.71</v>
      </c>
      <c r="AE33" s="6">
        <v>2293408.5699999998</v>
      </c>
      <c r="AF33" s="6">
        <v>2272083.7799999998</v>
      </c>
      <c r="AG33" s="6">
        <v>2202948.64</v>
      </c>
      <c r="AH33" s="6">
        <v>2269404.94</v>
      </c>
      <c r="AI33" s="6">
        <v>2167385.9500000002</v>
      </c>
      <c r="AJ33" s="6">
        <v>2224605.69</v>
      </c>
      <c r="AK33" s="6">
        <v>2151938.4300000002</v>
      </c>
      <c r="AL33" s="6">
        <v>2186051.5099999998</v>
      </c>
      <c r="AM33" s="6">
        <v>2136280.38</v>
      </c>
      <c r="AN33" s="6">
        <v>2187531.38</v>
      </c>
      <c r="AO33" s="6">
        <v>2089439.24</v>
      </c>
      <c r="AP33" s="6">
        <v>1983617.33</v>
      </c>
      <c r="AQ33" s="6">
        <v>1893638.55</v>
      </c>
      <c r="AR33" s="6">
        <v>1900355.51</v>
      </c>
      <c r="AS33" s="6">
        <v>1943624.64</v>
      </c>
      <c r="AT33" s="6">
        <v>1961735.02</v>
      </c>
      <c r="AU33" s="6">
        <v>2034156.32</v>
      </c>
      <c r="AV33" s="6">
        <v>1989405.26</v>
      </c>
      <c r="AW33" s="6">
        <v>1843762.17</v>
      </c>
      <c r="AX33" s="6">
        <v>1759665</v>
      </c>
      <c r="AY33" s="6">
        <v>1798793</v>
      </c>
      <c r="AZ33" s="6">
        <v>1780761.14</v>
      </c>
      <c r="BA33" s="6">
        <v>1757833</v>
      </c>
      <c r="BB33" s="6">
        <v>1626630.18</v>
      </c>
    </row>
    <row r="34" spans="1:54">
      <c r="A34" s="6" t="s">
        <v>86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spans="1:54">
      <c r="A35" s="6" t="s">
        <v>87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>
      <c r="A36" s="8" t="s">
        <v>88</v>
      </c>
      <c r="B36" s="6">
        <v>456269.49</v>
      </c>
      <c r="C36" s="6">
        <v>558821.12</v>
      </c>
      <c r="D36" s="6">
        <v>621913.42000000004</v>
      </c>
      <c r="E36" s="6">
        <v>723216.76</v>
      </c>
      <c r="F36" s="6">
        <v>646065.84</v>
      </c>
      <c r="G36" s="6">
        <v>565067.72</v>
      </c>
      <c r="H36" s="6">
        <v>597974.36</v>
      </c>
      <c r="I36" s="6">
        <v>400824.3</v>
      </c>
      <c r="J36" s="6">
        <v>232460.58</v>
      </c>
      <c r="K36" s="6">
        <v>156162.82999999999</v>
      </c>
      <c r="L36" s="6">
        <v>102473.25</v>
      </c>
      <c r="M36" s="6">
        <v>78000</v>
      </c>
      <c r="N36" s="6">
        <v>34000</v>
      </c>
      <c r="O36" s="6">
        <v>18000</v>
      </c>
      <c r="P36" s="6">
        <v>19000</v>
      </c>
      <c r="Q36" s="6">
        <v>51000</v>
      </c>
      <c r="R36" s="6">
        <v>128000</v>
      </c>
      <c r="S36" s="6">
        <v>108000</v>
      </c>
      <c r="T36" s="6">
        <v>121000</v>
      </c>
      <c r="U36" s="6">
        <v>125000</v>
      </c>
      <c r="V36" s="6">
        <v>166000</v>
      </c>
      <c r="W36" s="6">
        <v>219000</v>
      </c>
      <c r="X36" s="6">
        <v>330000</v>
      </c>
      <c r="Y36" s="6">
        <v>361000</v>
      </c>
      <c r="Z36" s="6">
        <v>387000</v>
      </c>
      <c r="AA36" s="6">
        <v>431000</v>
      </c>
      <c r="AB36" s="6">
        <v>476866.41</v>
      </c>
      <c r="AC36" s="6">
        <v>482000</v>
      </c>
      <c r="AD36" s="6">
        <v>526000</v>
      </c>
      <c r="AE36" s="6">
        <v>532000</v>
      </c>
      <c r="AF36" s="6">
        <v>514000</v>
      </c>
      <c r="AG36" s="6">
        <v>480000</v>
      </c>
      <c r="AH36" s="6">
        <v>549000</v>
      </c>
      <c r="AI36" s="6">
        <v>581000</v>
      </c>
      <c r="AJ36" s="6">
        <v>622000</v>
      </c>
      <c r="AK36" s="6">
        <v>594000</v>
      </c>
      <c r="AL36" s="6">
        <v>644000</v>
      </c>
      <c r="AM36" s="6">
        <v>614000</v>
      </c>
      <c r="AN36" s="6">
        <v>579000</v>
      </c>
      <c r="AO36" s="6">
        <v>528409.05000000005</v>
      </c>
      <c r="AP36" s="6">
        <v>420388.36</v>
      </c>
      <c r="AQ36" s="6">
        <v>340000</v>
      </c>
      <c r="AR36" s="6">
        <v>350000</v>
      </c>
      <c r="AS36" s="6">
        <v>436000</v>
      </c>
      <c r="AT36" s="6">
        <v>469000</v>
      </c>
      <c r="AU36" s="6">
        <v>500501.09</v>
      </c>
      <c r="AV36" s="6">
        <v>454000</v>
      </c>
      <c r="AW36" s="6">
        <v>355000</v>
      </c>
      <c r="AX36" s="6">
        <v>295000</v>
      </c>
      <c r="AY36" s="6">
        <v>240216</v>
      </c>
      <c r="AZ36" s="6">
        <v>192423.95</v>
      </c>
      <c r="BA36" s="6">
        <v>214296</v>
      </c>
      <c r="BB36" s="6">
        <v>454877.61</v>
      </c>
    </row>
    <row r="37" spans="1:54">
      <c r="A37" s="6" t="s">
        <v>89</v>
      </c>
      <c r="B37" s="6">
        <v>160489.1</v>
      </c>
      <c r="C37" s="6">
        <v>212742</v>
      </c>
      <c r="D37" s="6">
        <v>225466.66</v>
      </c>
      <c r="E37" s="6">
        <v>173141.38</v>
      </c>
      <c r="F37" s="6">
        <v>167112.99</v>
      </c>
      <c r="G37" s="6">
        <v>366532.74</v>
      </c>
      <c r="H37" s="6">
        <v>332777.2</v>
      </c>
      <c r="I37" s="6">
        <v>349020.61</v>
      </c>
      <c r="J37" s="6">
        <v>301162.11</v>
      </c>
      <c r="K37" s="6">
        <v>409311.94</v>
      </c>
      <c r="L37" s="6">
        <v>337428.5</v>
      </c>
      <c r="M37" s="6">
        <v>294238.15000000002</v>
      </c>
      <c r="N37" s="6">
        <v>269953.71999999997</v>
      </c>
      <c r="O37" s="6">
        <v>327814.59000000003</v>
      </c>
      <c r="P37" s="6">
        <v>255252.68</v>
      </c>
      <c r="Q37" s="6">
        <v>210476.56</v>
      </c>
      <c r="R37" s="6">
        <v>179796.85</v>
      </c>
      <c r="S37" s="6">
        <v>255739.82</v>
      </c>
      <c r="T37" s="6">
        <v>244883.66</v>
      </c>
      <c r="U37" s="6">
        <v>223572.34</v>
      </c>
      <c r="V37" s="6">
        <v>189531.32</v>
      </c>
      <c r="W37" s="6">
        <v>231543.82</v>
      </c>
      <c r="X37" s="6">
        <v>191608.22</v>
      </c>
      <c r="Y37" s="6">
        <v>176090.74</v>
      </c>
      <c r="Z37" s="6">
        <v>168522.18</v>
      </c>
      <c r="AA37" s="6">
        <v>224314.56</v>
      </c>
      <c r="AB37" s="6">
        <v>214446.34</v>
      </c>
      <c r="AC37" s="6">
        <v>187748.77</v>
      </c>
      <c r="AD37" s="6">
        <v>158533.71</v>
      </c>
      <c r="AE37" s="6">
        <v>229153.51</v>
      </c>
      <c r="AF37" s="6">
        <v>233365.5</v>
      </c>
      <c r="AG37" s="6">
        <v>228464.69</v>
      </c>
      <c r="AH37" s="6">
        <v>207418.71</v>
      </c>
      <c r="AI37" s="6">
        <v>205714.82</v>
      </c>
      <c r="AJ37" s="6">
        <v>202625.65</v>
      </c>
      <c r="AK37" s="6">
        <v>199179.32</v>
      </c>
      <c r="AL37" s="6">
        <v>185500.83</v>
      </c>
      <c r="AM37" s="6">
        <v>228474.19</v>
      </c>
      <c r="AN37" s="6">
        <v>191523.04</v>
      </c>
      <c r="AO37" s="6">
        <v>210884.51</v>
      </c>
      <c r="AP37" s="6">
        <v>170753.43</v>
      </c>
      <c r="AQ37" s="6">
        <v>180288.65</v>
      </c>
      <c r="AR37" s="6">
        <v>150228.57999999999</v>
      </c>
      <c r="AS37" s="6">
        <v>129778.2</v>
      </c>
      <c r="AT37" s="6">
        <v>101420.18</v>
      </c>
      <c r="AU37" s="6">
        <v>145500.48000000001</v>
      </c>
      <c r="AV37" s="6">
        <v>200085.96</v>
      </c>
      <c r="AW37" s="6">
        <v>186860.18</v>
      </c>
      <c r="AX37" s="6">
        <v>113330</v>
      </c>
      <c r="AY37" s="6">
        <v>174445</v>
      </c>
      <c r="AZ37" s="6">
        <v>222874.68</v>
      </c>
      <c r="BA37" s="6">
        <v>188662</v>
      </c>
      <c r="BB37" s="6">
        <v>174140.07</v>
      </c>
    </row>
    <row r="38" spans="1:54">
      <c r="A38" s="6" t="s">
        <v>60</v>
      </c>
      <c r="B38" s="6">
        <v>104293.02</v>
      </c>
      <c r="C38" s="6">
        <v>212742</v>
      </c>
      <c r="D38" s="6">
        <v>225466.66</v>
      </c>
      <c r="E38" s="6">
        <v>173141.38</v>
      </c>
      <c r="F38" s="6">
        <v>167112.99</v>
      </c>
      <c r="G38" s="6">
        <v>366532.74</v>
      </c>
      <c r="H38" s="6">
        <v>332777.2</v>
      </c>
      <c r="I38" s="6">
        <v>349020.61</v>
      </c>
      <c r="J38" s="6">
        <v>301162.11</v>
      </c>
      <c r="K38" s="6">
        <v>184243.18</v>
      </c>
      <c r="L38" s="6">
        <v>337428.5</v>
      </c>
      <c r="M38" s="6">
        <v>183581.44</v>
      </c>
      <c r="N38" s="6">
        <v>269953.71999999997</v>
      </c>
      <c r="O38" s="6">
        <v>327814.59000000003</v>
      </c>
      <c r="P38" s="6">
        <v>255252.68</v>
      </c>
      <c r="Q38" s="6">
        <v>210476.56</v>
      </c>
      <c r="R38" s="6">
        <v>179796.85</v>
      </c>
      <c r="S38" s="6">
        <v>255739.82</v>
      </c>
      <c r="T38" s="6">
        <v>244883.66</v>
      </c>
      <c r="U38" s="6">
        <v>223572.34</v>
      </c>
      <c r="V38" s="6">
        <v>189531.32</v>
      </c>
      <c r="W38" s="6">
        <v>231543.82</v>
      </c>
      <c r="X38" s="6">
        <v>191608.22</v>
      </c>
      <c r="Y38" s="6">
        <v>176090.74</v>
      </c>
      <c r="Z38" s="6">
        <v>168522.18</v>
      </c>
      <c r="AA38" s="6">
        <v>224314.56</v>
      </c>
      <c r="AB38" s="6">
        <v>214446.34</v>
      </c>
      <c r="AC38" s="6">
        <v>187748.77</v>
      </c>
      <c r="AD38" s="6">
        <v>158533.71</v>
      </c>
      <c r="AE38" s="6">
        <v>229153.51</v>
      </c>
      <c r="AF38" s="6">
        <v>233365.5</v>
      </c>
      <c r="AG38" s="6">
        <v>228464.69</v>
      </c>
      <c r="AH38" s="6">
        <v>207418.71</v>
      </c>
      <c r="AI38" s="6">
        <v>205714.82</v>
      </c>
      <c r="AJ38" s="6">
        <v>202625.65</v>
      </c>
      <c r="AK38" s="6">
        <v>199179.32</v>
      </c>
      <c r="AL38" s="6">
        <v>185500.83</v>
      </c>
      <c r="AM38" s="6">
        <v>228474.19</v>
      </c>
      <c r="AN38" s="6">
        <v>191523.04</v>
      </c>
      <c r="AO38" s="6">
        <v>210884.51</v>
      </c>
      <c r="AP38" s="6">
        <v>170753.43</v>
      </c>
      <c r="AQ38" s="6">
        <v>180288.65</v>
      </c>
      <c r="AR38" s="6">
        <v>150228.57999999999</v>
      </c>
      <c r="AS38" s="6">
        <v>129778.2</v>
      </c>
      <c r="AT38" s="6">
        <v>101420.18</v>
      </c>
      <c r="AU38" s="6">
        <v>145500.48000000001</v>
      </c>
      <c r="AV38" s="6">
        <v>200085.96</v>
      </c>
      <c r="AW38" s="6">
        <v>186860.18</v>
      </c>
      <c r="AX38" s="6">
        <v>113330</v>
      </c>
      <c r="AY38" s="6">
        <v>174445</v>
      </c>
      <c r="AZ38" s="6">
        <v>222874.68</v>
      </c>
      <c r="BA38" s="6">
        <v>188662</v>
      </c>
      <c r="BB38" s="6">
        <v>174140.07</v>
      </c>
    </row>
    <row r="39" spans="1:54">
      <c r="A39" s="6" t="s">
        <v>90</v>
      </c>
      <c r="B39" s="6">
        <v>56196.08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225068.76</v>
      </c>
      <c r="L39" s="6">
        <v>0</v>
      </c>
      <c r="M39" s="6">
        <v>110656.71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</row>
    <row r="40" spans="1:54">
      <c r="A40" s="6" t="s">
        <v>91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89529.9</v>
      </c>
      <c r="AO40" s="6">
        <v>68452.84</v>
      </c>
      <c r="AP40" s="6">
        <v>53444.51</v>
      </c>
      <c r="AQ40" s="6">
        <v>72156.56</v>
      </c>
      <c r="AR40" s="6">
        <v>74709.289999999994</v>
      </c>
      <c r="AS40" s="6">
        <v>59067.07</v>
      </c>
      <c r="AT40" s="6">
        <v>45385.51</v>
      </c>
      <c r="AU40" s="6">
        <v>64692.29</v>
      </c>
      <c r="AV40" s="6">
        <v>45263.79</v>
      </c>
      <c r="AW40" s="6">
        <v>39435.18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</row>
    <row r="41" spans="1:54">
      <c r="A41" s="8" t="s">
        <v>92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18580</v>
      </c>
    </row>
    <row r="42" spans="1:54">
      <c r="A42" s="6" t="s">
        <v>93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18580</v>
      </c>
    </row>
    <row r="43" spans="1:54">
      <c r="A43" s="6" t="s">
        <v>94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21.83</v>
      </c>
      <c r="AO43" s="6">
        <v>25.73</v>
      </c>
      <c r="AP43" s="6">
        <v>12.08</v>
      </c>
      <c r="AQ43" s="6">
        <v>12.41</v>
      </c>
      <c r="AR43" s="6">
        <v>14.99</v>
      </c>
      <c r="AS43" s="6">
        <v>24.07</v>
      </c>
      <c r="AT43" s="6">
        <v>11.81</v>
      </c>
      <c r="AU43" s="6">
        <v>11.81</v>
      </c>
      <c r="AV43" s="6">
        <v>13.24</v>
      </c>
      <c r="AW43" s="6">
        <v>19.739999999999998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</row>
    <row r="44" spans="1:54">
      <c r="A44" s="6" t="s">
        <v>95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21.83</v>
      </c>
      <c r="AO44" s="6">
        <v>25.73</v>
      </c>
      <c r="AP44" s="6">
        <v>12.08</v>
      </c>
      <c r="AQ44" s="6">
        <v>12.41</v>
      </c>
      <c r="AR44" s="6">
        <v>14.99</v>
      </c>
      <c r="AS44" s="6">
        <v>24.07</v>
      </c>
      <c r="AT44" s="6">
        <v>11.81</v>
      </c>
      <c r="AU44" s="6">
        <v>11.81</v>
      </c>
      <c r="AV44" s="6">
        <v>13.24</v>
      </c>
      <c r="AW44" s="6">
        <v>19.739999999999998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</row>
    <row r="45" spans="1:54">
      <c r="A45" s="6" t="s">
        <v>96</v>
      </c>
      <c r="B45" s="6">
        <v>32500.55</v>
      </c>
      <c r="C45" s="6">
        <v>36152.129999999997</v>
      </c>
      <c r="D45" s="6">
        <v>37955.86</v>
      </c>
      <c r="E45" s="6">
        <v>41231.01</v>
      </c>
      <c r="F45" s="6">
        <v>39380.910000000003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277.95</v>
      </c>
      <c r="AQ45" s="6">
        <v>0</v>
      </c>
      <c r="AR45" s="6">
        <v>1716.67</v>
      </c>
      <c r="AS45" s="6">
        <v>0</v>
      </c>
      <c r="AT45" s="6">
        <v>0</v>
      </c>
      <c r="AU45" s="6">
        <v>0</v>
      </c>
      <c r="AV45" s="6">
        <v>1681.28</v>
      </c>
      <c r="AW45" s="6">
        <v>1681.28</v>
      </c>
      <c r="AX45" s="6">
        <v>1681</v>
      </c>
      <c r="AY45" s="6">
        <v>1681</v>
      </c>
      <c r="AZ45" s="6">
        <v>1681.28</v>
      </c>
      <c r="BA45" s="6">
        <v>1681</v>
      </c>
      <c r="BB45" s="6">
        <v>1681.28</v>
      </c>
    </row>
    <row r="46" spans="1:54">
      <c r="A46" s="6" t="s">
        <v>97</v>
      </c>
      <c r="B46" s="6">
        <v>15253.64</v>
      </c>
      <c r="C46" s="6">
        <v>11104.45</v>
      </c>
      <c r="D46" s="6">
        <v>12407.25</v>
      </c>
      <c r="E46" s="6">
        <v>75873.039999999994</v>
      </c>
      <c r="F46" s="6">
        <v>99838.25</v>
      </c>
      <c r="G46" s="6">
        <v>82020.570000000007</v>
      </c>
      <c r="H46" s="6">
        <v>131360.09</v>
      </c>
      <c r="I46" s="6">
        <v>76149.59</v>
      </c>
      <c r="J46" s="6">
        <v>121273.62</v>
      </c>
      <c r="K46" s="6">
        <v>77367.149999999994</v>
      </c>
      <c r="L46" s="6">
        <v>97986.17</v>
      </c>
      <c r="M46" s="6">
        <v>60973.87</v>
      </c>
      <c r="N46" s="6">
        <v>74285.58</v>
      </c>
      <c r="O46" s="6">
        <v>39259.18</v>
      </c>
      <c r="P46" s="6">
        <v>57290.53</v>
      </c>
      <c r="Q46" s="6">
        <v>25274.35</v>
      </c>
      <c r="R46" s="6">
        <v>44387.8</v>
      </c>
      <c r="S46" s="6">
        <v>26663.53</v>
      </c>
      <c r="T46" s="6">
        <v>45843.41</v>
      </c>
      <c r="U46" s="6">
        <v>26654.78</v>
      </c>
      <c r="V46" s="6">
        <v>34614.550000000003</v>
      </c>
      <c r="W46" s="6">
        <v>19435.45</v>
      </c>
      <c r="X46" s="6">
        <v>31251.41</v>
      </c>
      <c r="Y46" s="6">
        <v>10145.74</v>
      </c>
      <c r="Z46" s="6">
        <v>18944.7</v>
      </c>
      <c r="AA46" s="6">
        <v>17368.32</v>
      </c>
      <c r="AB46" s="6">
        <v>37058.370000000003</v>
      </c>
      <c r="AC46" s="6">
        <v>15561.51</v>
      </c>
      <c r="AD46" s="6">
        <v>39180.080000000002</v>
      </c>
      <c r="AE46" s="6">
        <v>28387.08</v>
      </c>
      <c r="AF46" s="6">
        <v>49182.67</v>
      </c>
      <c r="AG46" s="6">
        <v>27567.98</v>
      </c>
      <c r="AH46" s="6">
        <v>51512.56</v>
      </c>
      <c r="AI46" s="6">
        <v>38262.410000000003</v>
      </c>
      <c r="AJ46" s="6">
        <v>66840.53</v>
      </c>
      <c r="AK46" s="6">
        <v>37708.26</v>
      </c>
      <c r="AL46" s="6">
        <v>46851.78</v>
      </c>
      <c r="AM46" s="6">
        <v>25895.33</v>
      </c>
      <c r="AN46" s="6">
        <v>47968</v>
      </c>
      <c r="AO46" s="6">
        <v>36065.22</v>
      </c>
      <c r="AP46" s="6">
        <v>21882.66</v>
      </c>
      <c r="AQ46" s="6">
        <v>10447.68</v>
      </c>
      <c r="AR46" s="6">
        <v>12509.95</v>
      </c>
      <c r="AS46" s="6">
        <v>9741.6299999999992</v>
      </c>
      <c r="AT46" s="6">
        <v>7500.59</v>
      </c>
      <c r="AU46" s="6">
        <v>5263.5</v>
      </c>
      <c r="AV46" s="6">
        <v>10778.21</v>
      </c>
      <c r="AW46" s="6">
        <v>9217.18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</row>
    <row r="47" spans="1:54">
      <c r="A47" s="6" t="s">
        <v>98</v>
      </c>
      <c r="B47" s="6">
        <v>4395.8100000000004</v>
      </c>
      <c r="C47" s="6">
        <v>33964.089999999997</v>
      </c>
      <c r="D47" s="6">
        <v>15834.23</v>
      </c>
      <c r="E47" s="6">
        <v>8034.91</v>
      </c>
      <c r="F47" s="6">
        <v>7689.65</v>
      </c>
      <c r="G47" s="6">
        <v>20961.7</v>
      </c>
      <c r="H47" s="6">
        <v>27699.55</v>
      </c>
      <c r="I47" s="6">
        <v>12126.64</v>
      </c>
      <c r="J47" s="6">
        <v>15953.75</v>
      </c>
      <c r="K47" s="6">
        <v>21634.73</v>
      </c>
      <c r="L47" s="6">
        <v>28036.78</v>
      </c>
      <c r="M47" s="6">
        <v>10282.59</v>
      </c>
      <c r="N47" s="6">
        <v>16779.349999999999</v>
      </c>
      <c r="O47" s="6">
        <v>18661.669999999998</v>
      </c>
      <c r="P47" s="6">
        <v>13388.58</v>
      </c>
      <c r="Q47" s="6">
        <v>12645.07</v>
      </c>
      <c r="R47" s="6">
        <v>14107.59</v>
      </c>
      <c r="S47" s="6">
        <v>17599.8</v>
      </c>
      <c r="T47" s="6">
        <v>14615.75</v>
      </c>
      <c r="U47" s="6">
        <v>14467.47</v>
      </c>
      <c r="V47" s="6">
        <v>15862.81</v>
      </c>
      <c r="W47" s="6">
        <v>15952.28</v>
      </c>
      <c r="X47" s="6">
        <v>13200.19</v>
      </c>
      <c r="Y47" s="6">
        <v>14920.48</v>
      </c>
      <c r="Z47" s="6">
        <v>7527.28</v>
      </c>
      <c r="AA47" s="6">
        <v>15277.3</v>
      </c>
      <c r="AB47" s="6">
        <v>13906.45</v>
      </c>
      <c r="AC47" s="6">
        <v>9114.75</v>
      </c>
      <c r="AD47" s="6">
        <v>6788.72</v>
      </c>
      <c r="AE47" s="6">
        <v>10604.41</v>
      </c>
      <c r="AF47" s="6">
        <v>12331.5</v>
      </c>
      <c r="AG47" s="6">
        <v>11824.79</v>
      </c>
      <c r="AH47" s="6">
        <v>9867.2900000000009</v>
      </c>
      <c r="AI47" s="6">
        <v>15949.05</v>
      </c>
      <c r="AJ47" s="6">
        <v>14760.14</v>
      </c>
      <c r="AK47" s="6">
        <v>10569.39</v>
      </c>
      <c r="AL47" s="6">
        <v>8826.2099999999991</v>
      </c>
      <c r="AM47" s="6">
        <v>9804.41</v>
      </c>
      <c r="AN47" s="6">
        <v>5000.84</v>
      </c>
      <c r="AO47" s="6">
        <v>4896.32</v>
      </c>
      <c r="AP47" s="6">
        <v>4929.04</v>
      </c>
      <c r="AQ47" s="6">
        <v>8905.67</v>
      </c>
      <c r="AR47" s="6">
        <v>5801.73</v>
      </c>
      <c r="AS47" s="6">
        <v>6800.9</v>
      </c>
      <c r="AT47" s="6">
        <v>9848.08</v>
      </c>
      <c r="AU47" s="6">
        <v>8037.06</v>
      </c>
      <c r="AV47" s="6">
        <v>4293.72</v>
      </c>
      <c r="AW47" s="6">
        <v>4134.74</v>
      </c>
      <c r="AX47" s="6">
        <v>63260</v>
      </c>
      <c r="AY47" s="6">
        <v>101082</v>
      </c>
      <c r="AZ47" s="6">
        <v>113922.14</v>
      </c>
      <c r="BA47" s="6">
        <v>95942</v>
      </c>
      <c r="BB47" s="6">
        <v>92546.28</v>
      </c>
    </row>
    <row r="48" spans="1:54">
      <c r="A48" s="6" t="s">
        <v>99</v>
      </c>
      <c r="B48" s="6">
        <v>668908.6</v>
      </c>
      <c r="C48" s="6">
        <v>852783.79</v>
      </c>
      <c r="D48" s="6">
        <v>913577.42</v>
      </c>
      <c r="E48" s="6">
        <v>1021497.1</v>
      </c>
      <c r="F48" s="6">
        <v>960087.64</v>
      </c>
      <c r="G48" s="6">
        <v>1034582.73</v>
      </c>
      <c r="H48" s="6">
        <v>1089811.19</v>
      </c>
      <c r="I48" s="6">
        <v>838121.13</v>
      </c>
      <c r="J48" s="6">
        <v>670850.06000000006</v>
      </c>
      <c r="K48" s="6">
        <v>664476.66</v>
      </c>
      <c r="L48" s="6">
        <v>565924.68999999994</v>
      </c>
      <c r="M48" s="6">
        <v>443494.61</v>
      </c>
      <c r="N48" s="6">
        <v>395018.65</v>
      </c>
      <c r="O48" s="6">
        <v>403735.43</v>
      </c>
      <c r="P48" s="6">
        <v>344931.79</v>
      </c>
      <c r="Q48" s="6">
        <v>299395.99</v>
      </c>
      <c r="R48" s="6">
        <v>366292.24</v>
      </c>
      <c r="S48" s="6">
        <v>408003.15</v>
      </c>
      <c r="T48" s="6">
        <v>426342.81</v>
      </c>
      <c r="U48" s="6">
        <v>389694.59</v>
      </c>
      <c r="V48" s="6">
        <v>406008.67</v>
      </c>
      <c r="W48" s="6">
        <v>485931.55</v>
      </c>
      <c r="X48" s="6">
        <v>566059.81999999995</v>
      </c>
      <c r="Y48" s="6">
        <v>562156.96</v>
      </c>
      <c r="Z48" s="6">
        <v>581994.17000000004</v>
      </c>
      <c r="AA48" s="6">
        <v>687960.18</v>
      </c>
      <c r="AB48" s="6">
        <v>742277.56</v>
      </c>
      <c r="AC48" s="6">
        <v>694425.03</v>
      </c>
      <c r="AD48" s="6">
        <v>730502.51</v>
      </c>
      <c r="AE48" s="6">
        <v>800145</v>
      </c>
      <c r="AF48" s="6">
        <v>808879.67</v>
      </c>
      <c r="AG48" s="6">
        <v>747857.46</v>
      </c>
      <c r="AH48" s="6">
        <v>817798.56</v>
      </c>
      <c r="AI48" s="6">
        <v>840926.28</v>
      </c>
      <c r="AJ48" s="6">
        <v>906226.33</v>
      </c>
      <c r="AK48" s="6">
        <v>841456.97</v>
      </c>
      <c r="AL48" s="6">
        <v>885178.82</v>
      </c>
      <c r="AM48" s="6">
        <v>878173.93</v>
      </c>
      <c r="AN48" s="6">
        <v>913043.62</v>
      </c>
      <c r="AO48" s="6">
        <v>848733.66</v>
      </c>
      <c r="AP48" s="6">
        <v>671688.04</v>
      </c>
      <c r="AQ48" s="6">
        <v>611810.96</v>
      </c>
      <c r="AR48" s="6">
        <v>594981.21</v>
      </c>
      <c r="AS48" s="6">
        <v>641411.86</v>
      </c>
      <c r="AT48" s="6">
        <v>633166.17000000004</v>
      </c>
      <c r="AU48" s="6">
        <v>724006.23</v>
      </c>
      <c r="AV48" s="6">
        <v>716116.2</v>
      </c>
      <c r="AW48" s="6">
        <v>596348.31000000006</v>
      </c>
      <c r="AX48" s="6">
        <v>473271</v>
      </c>
      <c r="AY48" s="6">
        <v>517424</v>
      </c>
      <c r="AZ48" s="6">
        <v>530902.05000000005</v>
      </c>
      <c r="BA48" s="6">
        <v>500582</v>
      </c>
      <c r="BB48" s="6">
        <v>741825.24</v>
      </c>
    </row>
    <row r="49" spans="1:54">
      <c r="A49" s="6" t="s">
        <v>100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>
      <c r="A50" s="9" t="s">
        <v>101</v>
      </c>
      <c r="B50" s="6">
        <v>0</v>
      </c>
      <c r="C50" s="6">
        <v>6617</v>
      </c>
      <c r="D50" s="6">
        <v>6651.5</v>
      </c>
      <c r="E50" s="6">
        <v>0</v>
      </c>
      <c r="F50" s="6">
        <v>0</v>
      </c>
      <c r="G50" s="6">
        <v>122384.63</v>
      </c>
      <c r="H50" s="6">
        <v>0</v>
      </c>
      <c r="I50" s="6">
        <v>126630.43</v>
      </c>
      <c r="J50" s="6">
        <v>0</v>
      </c>
      <c r="K50" s="6">
        <v>0</v>
      </c>
      <c r="L50" s="6">
        <v>101704.51</v>
      </c>
      <c r="M50" s="6">
        <v>0</v>
      </c>
      <c r="N50" s="6">
        <v>0</v>
      </c>
      <c r="O50" s="6">
        <v>88151.07</v>
      </c>
      <c r="P50" s="6">
        <v>86736.97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57458.36</v>
      </c>
      <c r="AC50" s="6">
        <v>54267.8</v>
      </c>
      <c r="AD50" s="6">
        <v>0</v>
      </c>
      <c r="AE50" s="6">
        <v>20979.91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1927</v>
      </c>
      <c r="AS50" s="6">
        <v>0</v>
      </c>
      <c r="AT50" s="6">
        <v>0</v>
      </c>
      <c r="AU50" s="6">
        <v>0</v>
      </c>
      <c r="AV50" s="6">
        <v>3019.34</v>
      </c>
      <c r="AW50" s="6">
        <v>3394.03</v>
      </c>
      <c r="AX50" s="6">
        <v>0</v>
      </c>
      <c r="AY50" s="6">
        <v>0</v>
      </c>
      <c r="AZ50" s="6">
        <v>1338</v>
      </c>
      <c r="BA50" s="6">
        <v>1300</v>
      </c>
      <c r="BB50" s="6">
        <v>3629</v>
      </c>
    </row>
    <row r="51" spans="1:54">
      <c r="A51" s="6" t="s">
        <v>102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2330</v>
      </c>
    </row>
    <row r="52" spans="1:54">
      <c r="A52" s="6" t="s">
        <v>103</v>
      </c>
      <c r="B52" s="6">
        <v>0</v>
      </c>
      <c r="C52" s="6">
        <v>6617</v>
      </c>
      <c r="D52" s="6">
        <v>6651.5</v>
      </c>
      <c r="E52" s="6">
        <v>0</v>
      </c>
      <c r="F52" s="6">
        <v>0</v>
      </c>
      <c r="G52" s="6">
        <v>122384.63</v>
      </c>
      <c r="H52" s="6">
        <v>0</v>
      </c>
      <c r="I52" s="6">
        <v>126630.43</v>
      </c>
      <c r="J52" s="6">
        <v>0</v>
      </c>
      <c r="K52" s="6">
        <v>0</v>
      </c>
      <c r="L52" s="6">
        <v>101704.51</v>
      </c>
      <c r="M52" s="6">
        <v>0</v>
      </c>
      <c r="N52" s="6">
        <v>0</v>
      </c>
      <c r="O52" s="6">
        <v>88151.07</v>
      </c>
      <c r="P52" s="6">
        <v>86736.97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57458.36</v>
      </c>
      <c r="AC52" s="6">
        <v>54267.8</v>
      </c>
      <c r="AD52" s="6">
        <v>0</v>
      </c>
      <c r="AE52" s="6">
        <v>20979.91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1927</v>
      </c>
      <c r="AS52" s="6">
        <v>0</v>
      </c>
      <c r="AT52" s="6">
        <v>0</v>
      </c>
      <c r="AU52" s="6">
        <v>0</v>
      </c>
      <c r="AV52" s="6">
        <v>3019.34</v>
      </c>
      <c r="AW52" s="6">
        <v>3394.03</v>
      </c>
      <c r="AX52" s="6">
        <v>0</v>
      </c>
      <c r="AY52" s="6">
        <v>0</v>
      </c>
      <c r="AZ52" s="6">
        <v>1338</v>
      </c>
      <c r="BA52" s="6">
        <v>1300</v>
      </c>
      <c r="BB52" s="6">
        <v>1299</v>
      </c>
    </row>
    <row r="53" spans="1:54">
      <c r="A53" s="6" t="s">
        <v>104</v>
      </c>
      <c r="B53" s="6">
        <v>23233.37</v>
      </c>
      <c r="C53" s="6">
        <v>23578.16</v>
      </c>
      <c r="D53" s="6">
        <v>21510.85</v>
      </c>
      <c r="E53" s="6">
        <v>26206.52</v>
      </c>
      <c r="F53" s="6">
        <v>31346.06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2300</v>
      </c>
      <c r="AY53" s="6">
        <v>3043</v>
      </c>
      <c r="AZ53" s="6">
        <v>3463.57</v>
      </c>
      <c r="BA53" s="6">
        <v>3884</v>
      </c>
      <c r="BB53" s="6">
        <v>4304.21</v>
      </c>
    </row>
    <row r="54" spans="1:54">
      <c r="A54" s="6" t="s">
        <v>105</v>
      </c>
      <c r="B54" s="6">
        <v>6540</v>
      </c>
      <c r="C54" s="6">
        <v>0</v>
      </c>
      <c r="D54" s="6">
        <v>0</v>
      </c>
      <c r="E54" s="6">
        <v>6711</v>
      </c>
      <c r="F54" s="6">
        <v>6823.5</v>
      </c>
      <c r="G54" s="6">
        <v>0</v>
      </c>
      <c r="H54" s="6">
        <v>6699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</row>
    <row r="55" spans="1:54">
      <c r="A55" s="6" t="s">
        <v>75</v>
      </c>
      <c r="B55" s="6">
        <v>6540</v>
      </c>
      <c r="C55" s="6">
        <v>0</v>
      </c>
      <c r="D55" s="6">
        <v>0</v>
      </c>
      <c r="E55" s="6">
        <v>6711</v>
      </c>
      <c r="F55" s="6">
        <v>6823.5</v>
      </c>
      <c r="G55" s="6">
        <v>0</v>
      </c>
      <c r="H55" s="6">
        <v>6699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</row>
    <row r="56" spans="1:54">
      <c r="A56" s="6" t="s">
        <v>106</v>
      </c>
      <c r="B56" s="6">
        <v>131631.06</v>
      </c>
      <c r="C56" s="6">
        <v>125853.85</v>
      </c>
      <c r="D56" s="6">
        <v>131490.70000000001</v>
      </c>
      <c r="E56" s="6">
        <v>126126.19</v>
      </c>
      <c r="F56" s="6">
        <v>121017.68</v>
      </c>
      <c r="G56" s="6">
        <v>0</v>
      </c>
      <c r="H56" s="6">
        <v>123756.11</v>
      </c>
      <c r="I56" s="6">
        <v>0</v>
      </c>
      <c r="J56" s="6">
        <v>0</v>
      </c>
      <c r="K56" s="6">
        <v>95623.15</v>
      </c>
      <c r="L56" s="6">
        <v>0</v>
      </c>
      <c r="M56" s="6">
        <v>90766.01</v>
      </c>
      <c r="N56" s="6">
        <v>86231.039999999994</v>
      </c>
      <c r="O56" s="6">
        <v>0</v>
      </c>
      <c r="P56" s="6">
        <v>0</v>
      </c>
      <c r="Q56" s="6">
        <v>76696.44</v>
      </c>
      <c r="R56" s="6">
        <v>73076.86</v>
      </c>
      <c r="S56" s="6">
        <v>69570.37</v>
      </c>
      <c r="T56" s="6">
        <v>70819.53</v>
      </c>
      <c r="U56" s="6">
        <v>67505.48</v>
      </c>
      <c r="V56" s="6">
        <v>64352.18</v>
      </c>
      <c r="W56" s="6">
        <v>61035.68</v>
      </c>
      <c r="X56" s="6">
        <v>62599.34</v>
      </c>
      <c r="Y56" s="6">
        <v>59702.25</v>
      </c>
      <c r="Z56" s="6">
        <v>53304.72</v>
      </c>
      <c r="AA56" s="6">
        <v>50594.080000000002</v>
      </c>
      <c r="AB56" s="6">
        <v>0</v>
      </c>
      <c r="AC56" s="6">
        <v>0</v>
      </c>
      <c r="AD56" s="6">
        <v>18894.38</v>
      </c>
      <c r="AE56" s="6">
        <v>0</v>
      </c>
      <c r="AF56" s="6">
        <v>21230.21</v>
      </c>
      <c r="AG56" s="6">
        <v>20458.32</v>
      </c>
      <c r="AH56" s="6">
        <v>0</v>
      </c>
      <c r="AI56" s="6">
        <v>0</v>
      </c>
      <c r="AJ56" s="6">
        <v>19106.259999999998</v>
      </c>
      <c r="AK56" s="6">
        <v>18305.5</v>
      </c>
      <c r="AL56" s="6">
        <v>17283.04</v>
      </c>
      <c r="AM56" s="6">
        <v>17489.96</v>
      </c>
      <c r="AN56" s="6">
        <v>17902.689999999999</v>
      </c>
      <c r="AO56" s="6">
        <v>16846.18</v>
      </c>
      <c r="AP56" s="6">
        <v>15789.83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</row>
    <row r="57" spans="1:54">
      <c r="A57" s="6" t="s">
        <v>107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106519.08</v>
      </c>
      <c r="K57" s="6">
        <v>6543.5</v>
      </c>
      <c r="L57" s="6">
        <v>0</v>
      </c>
      <c r="M57" s="6">
        <v>6362.5</v>
      </c>
      <c r="N57" s="6">
        <v>6410</v>
      </c>
      <c r="O57" s="6">
        <v>0</v>
      </c>
      <c r="P57" s="6">
        <v>0</v>
      </c>
      <c r="Q57" s="6">
        <v>6347</v>
      </c>
      <c r="R57" s="6">
        <v>6570</v>
      </c>
      <c r="S57" s="6">
        <v>6318</v>
      </c>
      <c r="T57" s="6">
        <v>6328.5</v>
      </c>
      <c r="U57" s="6">
        <v>6338.5</v>
      </c>
      <c r="V57" s="6">
        <v>6386.5</v>
      </c>
      <c r="W57" s="6">
        <v>5365.5</v>
      </c>
      <c r="X57" s="6">
        <v>3766</v>
      </c>
      <c r="Y57" s="6">
        <v>2666</v>
      </c>
      <c r="Z57" s="6">
        <v>2766</v>
      </c>
      <c r="AA57" s="6">
        <v>2695</v>
      </c>
      <c r="AB57" s="6">
        <v>0</v>
      </c>
      <c r="AC57" s="6">
        <v>0</v>
      </c>
      <c r="AD57" s="6">
        <v>2718.5</v>
      </c>
      <c r="AE57" s="6">
        <v>0</v>
      </c>
      <c r="AF57" s="6">
        <v>2567</v>
      </c>
      <c r="AG57" s="6">
        <v>2486.5</v>
      </c>
      <c r="AH57" s="6">
        <v>22830.22</v>
      </c>
      <c r="AI57" s="6">
        <v>22064.21</v>
      </c>
      <c r="AJ57" s="6">
        <v>2415</v>
      </c>
      <c r="AK57" s="6">
        <v>2212.5</v>
      </c>
      <c r="AL57" s="6">
        <v>2151</v>
      </c>
      <c r="AM57" s="6">
        <v>2109</v>
      </c>
      <c r="AN57" s="6">
        <v>2052</v>
      </c>
      <c r="AO57" s="6">
        <v>1944</v>
      </c>
      <c r="AP57" s="6">
        <v>1950</v>
      </c>
      <c r="AQ57" s="6">
        <v>2021</v>
      </c>
      <c r="AR57" s="6">
        <v>0</v>
      </c>
      <c r="AS57" s="6">
        <v>1819.5</v>
      </c>
      <c r="AT57" s="6">
        <v>1966.03</v>
      </c>
      <c r="AU57" s="6">
        <v>2963.71</v>
      </c>
      <c r="AV57" s="6">
        <v>0</v>
      </c>
      <c r="AW57" s="6">
        <v>0</v>
      </c>
      <c r="AX57" s="6">
        <v>1437</v>
      </c>
      <c r="AY57" s="6">
        <v>1351</v>
      </c>
      <c r="AZ57" s="6">
        <v>0</v>
      </c>
      <c r="BA57" s="6">
        <v>0</v>
      </c>
      <c r="BB57" s="6">
        <v>0</v>
      </c>
    </row>
    <row r="58" spans="1:54">
      <c r="A58" s="6" t="s">
        <v>108</v>
      </c>
      <c r="B58" s="6">
        <v>161404.43</v>
      </c>
      <c r="C58" s="6">
        <v>156049.01</v>
      </c>
      <c r="D58" s="6">
        <v>159653.04999999999</v>
      </c>
      <c r="E58" s="6">
        <v>159043.71</v>
      </c>
      <c r="F58" s="6">
        <v>159187.25</v>
      </c>
      <c r="G58" s="6">
        <v>122384.63</v>
      </c>
      <c r="H58" s="6">
        <v>130455.11</v>
      </c>
      <c r="I58" s="6">
        <v>126630.43</v>
      </c>
      <c r="J58" s="6">
        <v>106519.08</v>
      </c>
      <c r="K58" s="6">
        <v>102166.65</v>
      </c>
      <c r="L58" s="6">
        <v>101704.51</v>
      </c>
      <c r="M58" s="6">
        <v>97128.51</v>
      </c>
      <c r="N58" s="6">
        <v>92641.04</v>
      </c>
      <c r="O58" s="6">
        <v>88151.07</v>
      </c>
      <c r="P58" s="6">
        <v>86736.97</v>
      </c>
      <c r="Q58" s="6">
        <v>83043.44</v>
      </c>
      <c r="R58" s="6">
        <v>79646.86</v>
      </c>
      <c r="S58" s="6">
        <v>75888.37</v>
      </c>
      <c r="T58" s="6">
        <v>77148.03</v>
      </c>
      <c r="U58" s="6">
        <v>73843.98</v>
      </c>
      <c r="V58" s="6">
        <v>70738.679999999993</v>
      </c>
      <c r="W58" s="6">
        <v>66401.179999999993</v>
      </c>
      <c r="X58" s="6">
        <v>66365.34</v>
      </c>
      <c r="Y58" s="6">
        <v>62368.25</v>
      </c>
      <c r="Z58" s="6">
        <v>56070.720000000001</v>
      </c>
      <c r="AA58" s="6">
        <v>53289.08</v>
      </c>
      <c r="AB58" s="6">
        <v>57458.36</v>
      </c>
      <c r="AC58" s="6">
        <v>54267.8</v>
      </c>
      <c r="AD58" s="6">
        <v>21612.880000000001</v>
      </c>
      <c r="AE58" s="6">
        <v>20979.91</v>
      </c>
      <c r="AF58" s="6">
        <v>23797.21</v>
      </c>
      <c r="AG58" s="6">
        <v>22944.82</v>
      </c>
      <c r="AH58" s="6">
        <v>22830.22</v>
      </c>
      <c r="AI58" s="6">
        <v>22064.21</v>
      </c>
      <c r="AJ58" s="6">
        <v>21521.26</v>
      </c>
      <c r="AK58" s="6">
        <v>20518</v>
      </c>
      <c r="AL58" s="6">
        <v>19434.04</v>
      </c>
      <c r="AM58" s="6">
        <v>19598.96</v>
      </c>
      <c r="AN58" s="6">
        <v>19954.689999999999</v>
      </c>
      <c r="AO58" s="6">
        <v>18790.18</v>
      </c>
      <c r="AP58" s="6">
        <v>17739.830000000002</v>
      </c>
      <c r="AQ58" s="6">
        <v>2021</v>
      </c>
      <c r="AR58" s="6">
        <v>1927</v>
      </c>
      <c r="AS58" s="6">
        <v>1819.5</v>
      </c>
      <c r="AT58" s="6">
        <v>1966.03</v>
      </c>
      <c r="AU58" s="6">
        <v>2963.71</v>
      </c>
      <c r="AV58" s="6">
        <v>3019.34</v>
      </c>
      <c r="AW58" s="6">
        <v>3394.03</v>
      </c>
      <c r="AX58" s="6">
        <v>3737</v>
      </c>
      <c r="AY58" s="6">
        <v>4394</v>
      </c>
      <c r="AZ58" s="6">
        <v>4801.57</v>
      </c>
      <c r="BA58" s="6">
        <v>5183</v>
      </c>
      <c r="BB58" s="6">
        <v>7933.21</v>
      </c>
    </row>
    <row r="59" spans="1:54">
      <c r="A59" s="6" t="s">
        <v>109</v>
      </c>
      <c r="B59" s="6">
        <v>830313.03</v>
      </c>
      <c r="C59" s="6">
        <v>1008832.8</v>
      </c>
      <c r="D59" s="6">
        <v>1073230.48</v>
      </c>
      <c r="E59" s="6">
        <v>1180540.81</v>
      </c>
      <c r="F59" s="6">
        <v>1119274.8899999999</v>
      </c>
      <c r="G59" s="6">
        <v>1156967.3600000001</v>
      </c>
      <c r="H59" s="6">
        <v>1220266.3</v>
      </c>
      <c r="I59" s="6">
        <v>964751.56</v>
      </c>
      <c r="J59" s="6">
        <v>777369.14</v>
      </c>
      <c r="K59" s="6">
        <v>766643.31</v>
      </c>
      <c r="L59" s="6">
        <v>667629.19999999995</v>
      </c>
      <c r="M59" s="6">
        <v>540623.12</v>
      </c>
      <c r="N59" s="6">
        <v>487659.69</v>
      </c>
      <c r="O59" s="6">
        <v>491886.5</v>
      </c>
      <c r="P59" s="6">
        <v>431668.77</v>
      </c>
      <c r="Q59" s="6">
        <v>382439.43</v>
      </c>
      <c r="R59" s="6">
        <v>445939.1</v>
      </c>
      <c r="S59" s="6">
        <v>483891.51</v>
      </c>
      <c r="T59" s="6">
        <v>503490.84</v>
      </c>
      <c r="U59" s="6">
        <v>463538.57</v>
      </c>
      <c r="V59" s="6">
        <v>476747.36</v>
      </c>
      <c r="W59" s="6">
        <v>552332.73</v>
      </c>
      <c r="X59" s="6">
        <v>632425.15</v>
      </c>
      <c r="Y59" s="6">
        <v>624525.22</v>
      </c>
      <c r="Z59" s="6">
        <v>638064.89</v>
      </c>
      <c r="AA59" s="6">
        <v>741249.26</v>
      </c>
      <c r="AB59" s="6">
        <v>799735.92</v>
      </c>
      <c r="AC59" s="6">
        <v>748692.83</v>
      </c>
      <c r="AD59" s="6">
        <v>752115.4</v>
      </c>
      <c r="AE59" s="6">
        <v>821124.9</v>
      </c>
      <c r="AF59" s="6">
        <v>832676.88</v>
      </c>
      <c r="AG59" s="6">
        <v>770802.27</v>
      </c>
      <c r="AH59" s="6">
        <v>840628.78</v>
      </c>
      <c r="AI59" s="6">
        <v>862990.49</v>
      </c>
      <c r="AJ59" s="6">
        <v>927747.58</v>
      </c>
      <c r="AK59" s="6">
        <v>861974.97</v>
      </c>
      <c r="AL59" s="6">
        <v>904612.86</v>
      </c>
      <c r="AM59" s="6">
        <v>897772.89</v>
      </c>
      <c r="AN59" s="6">
        <v>932998.31</v>
      </c>
      <c r="AO59" s="6">
        <v>867523.84</v>
      </c>
      <c r="AP59" s="6">
        <v>689427.86</v>
      </c>
      <c r="AQ59" s="6">
        <v>613831.96</v>
      </c>
      <c r="AR59" s="6">
        <v>596908.21</v>
      </c>
      <c r="AS59" s="6">
        <v>643231.36</v>
      </c>
      <c r="AT59" s="6">
        <v>635132.19999999995</v>
      </c>
      <c r="AU59" s="6">
        <v>726969.93</v>
      </c>
      <c r="AV59" s="6">
        <v>719135.54</v>
      </c>
      <c r="AW59" s="6">
        <v>599742.32999999996</v>
      </c>
      <c r="AX59" s="6">
        <v>477008</v>
      </c>
      <c r="AY59" s="6">
        <v>521818</v>
      </c>
      <c r="AZ59" s="6">
        <v>535703.61</v>
      </c>
      <c r="BA59" s="6">
        <v>505765</v>
      </c>
      <c r="BB59" s="6">
        <v>749758.45</v>
      </c>
    </row>
    <row r="60" spans="1:54">
      <c r="A60" s="6" t="s">
        <v>110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>
      <c r="A61" s="6" t="s">
        <v>111</v>
      </c>
      <c r="B61" s="6">
        <v>347500</v>
      </c>
      <c r="C61" s="6">
        <v>347500</v>
      </c>
      <c r="D61" s="6">
        <v>347500</v>
      </c>
      <c r="E61" s="6">
        <v>347500</v>
      </c>
      <c r="F61" s="6">
        <v>347500</v>
      </c>
      <c r="G61" s="6">
        <v>347500</v>
      </c>
      <c r="H61" s="6">
        <v>347500</v>
      </c>
      <c r="I61" s="6">
        <v>347500</v>
      </c>
      <c r="J61" s="6">
        <v>347500</v>
      </c>
      <c r="K61" s="6">
        <v>347500</v>
      </c>
      <c r="L61" s="6">
        <v>347500</v>
      </c>
      <c r="M61" s="6">
        <v>347500</v>
      </c>
      <c r="N61" s="6">
        <v>347500</v>
      </c>
      <c r="O61" s="6">
        <v>347500</v>
      </c>
      <c r="P61" s="6">
        <v>347500</v>
      </c>
      <c r="Q61" s="6">
        <v>347500</v>
      </c>
      <c r="R61" s="6">
        <v>347500</v>
      </c>
      <c r="S61" s="6">
        <v>347500</v>
      </c>
      <c r="T61" s="6">
        <v>347500</v>
      </c>
      <c r="U61" s="6">
        <v>347500</v>
      </c>
      <c r="V61" s="6">
        <v>347500</v>
      </c>
      <c r="W61" s="6">
        <v>347500</v>
      </c>
      <c r="X61" s="6">
        <v>347500</v>
      </c>
      <c r="Y61" s="6">
        <v>347500</v>
      </c>
      <c r="Z61" s="6">
        <v>347500</v>
      </c>
      <c r="AA61" s="6">
        <v>347500</v>
      </c>
      <c r="AB61" s="6">
        <v>347500</v>
      </c>
      <c r="AC61" s="6">
        <v>347500</v>
      </c>
      <c r="AD61" s="6">
        <v>347500</v>
      </c>
      <c r="AE61" s="6">
        <v>347500</v>
      </c>
      <c r="AF61" s="6">
        <v>347500</v>
      </c>
      <c r="AG61" s="6">
        <v>347500</v>
      </c>
      <c r="AH61" s="6">
        <v>347500</v>
      </c>
      <c r="AI61" s="6">
        <v>347500</v>
      </c>
      <c r="AJ61" s="6">
        <v>347500</v>
      </c>
      <c r="AK61" s="6">
        <v>347500</v>
      </c>
      <c r="AL61" s="6">
        <v>347500</v>
      </c>
      <c r="AM61" s="6">
        <v>347500</v>
      </c>
      <c r="AN61" s="6">
        <v>347500</v>
      </c>
      <c r="AO61" s="6">
        <v>347500</v>
      </c>
      <c r="AP61" s="6">
        <v>347500</v>
      </c>
      <c r="AQ61" s="6">
        <v>347500</v>
      </c>
      <c r="AR61" s="6">
        <v>347500</v>
      </c>
      <c r="AS61" s="6">
        <v>347500</v>
      </c>
      <c r="AT61" s="6">
        <v>347500</v>
      </c>
      <c r="AU61" s="6">
        <v>347500</v>
      </c>
      <c r="AV61" s="6">
        <v>347500</v>
      </c>
      <c r="AW61" s="6">
        <v>347500</v>
      </c>
      <c r="AX61" s="6">
        <v>347500</v>
      </c>
      <c r="AY61" s="6">
        <v>347500</v>
      </c>
      <c r="AZ61" s="6">
        <v>347500</v>
      </c>
      <c r="BA61" s="6">
        <v>347500</v>
      </c>
      <c r="BB61" s="6">
        <v>347500</v>
      </c>
    </row>
    <row r="62" spans="1:54">
      <c r="A62" s="6" t="s">
        <v>112</v>
      </c>
      <c r="B62" s="6">
        <v>347500</v>
      </c>
      <c r="C62" s="6">
        <v>347500</v>
      </c>
      <c r="D62" s="6">
        <v>347500</v>
      </c>
      <c r="E62" s="6">
        <v>347500</v>
      </c>
      <c r="F62" s="6">
        <v>347500</v>
      </c>
      <c r="G62" s="6">
        <v>347500</v>
      </c>
      <c r="H62" s="6">
        <v>347500</v>
      </c>
      <c r="I62" s="6">
        <v>347500</v>
      </c>
      <c r="J62" s="6">
        <v>347500</v>
      </c>
      <c r="K62" s="6">
        <v>347500</v>
      </c>
      <c r="L62" s="6">
        <v>347500</v>
      </c>
      <c r="M62" s="6">
        <v>347500</v>
      </c>
      <c r="N62" s="6">
        <v>347500</v>
      </c>
      <c r="O62" s="6">
        <v>347500</v>
      </c>
      <c r="P62" s="6">
        <v>347500</v>
      </c>
      <c r="Q62" s="6">
        <v>347500</v>
      </c>
      <c r="R62" s="6">
        <v>347500</v>
      </c>
      <c r="S62" s="6">
        <v>347500</v>
      </c>
      <c r="T62" s="6">
        <v>347500</v>
      </c>
      <c r="U62" s="6">
        <v>347500</v>
      </c>
      <c r="V62" s="6">
        <v>347500</v>
      </c>
      <c r="W62" s="6">
        <v>347500</v>
      </c>
      <c r="X62" s="6">
        <v>347500</v>
      </c>
      <c r="Y62" s="6">
        <v>347500</v>
      </c>
      <c r="Z62" s="6">
        <v>347500</v>
      </c>
      <c r="AA62" s="6">
        <v>347500</v>
      </c>
      <c r="AB62" s="6">
        <v>347500</v>
      </c>
      <c r="AC62" s="6">
        <v>347500</v>
      </c>
      <c r="AD62" s="6">
        <v>347500</v>
      </c>
      <c r="AE62" s="6">
        <v>347500</v>
      </c>
      <c r="AF62" s="6">
        <v>347500</v>
      </c>
      <c r="AG62" s="6">
        <v>347500</v>
      </c>
      <c r="AH62" s="6">
        <v>347500</v>
      </c>
      <c r="AI62" s="6">
        <v>347500</v>
      </c>
      <c r="AJ62" s="6">
        <v>347500</v>
      </c>
      <c r="AK62" s="6">
        <v>347500</v>
      </c>
      <c r="AL62" s="6">
        <v>347500</v>
      </c>
      <c r="AM62" s="6">
        <v>347500</v>
      </c>
      <c r="AN62" s="6">
        <v>347500</v>
      </c>
      <c r="AO62" s="6">
        <v>347500</v>
      </c>
      <c r="AP62" s="6">
        <v>347500</v>
      </c>
      <c r="AQ62" s="6">
        <v>347500</v>
      </c>
      <c r="AR62" s="6">
        <v>347500</v>
      </c>
      <c r="AS62" s="6">
        <v>347500</v>
      </c>
      <c r="AT62" s="6">
        <v>347500</v>
      </c>
      <c r="AU62" s="6">
        <v>347500</v>
      </c>
      <c r="AV62" s="6">
        <v>347500</v>
      </c>
      <c r="AW62" s="6">
        <v>347500</v>
      </c>
      <c r="AX62" s="6">
        <v>347500</v>
      </c>
      <c r="AY62" s="6">
        <v>347500</v>
      </c>
      <c r="AZ62" s="6">
        <v>347500</v>
      </c>
      <c r="BA62" s="6">
        <v>347500</v>
      </c>
      <c r="BB62" s="6">
        <v>347500</v>
      </c>
    </row>
    <row r="63" spans="1:54">
      <c r="A63" s="6" t="s">
        <v>113</v>
      </c>
      <c r="B63" s="6">
        <v>347500</v>
      </c>
      <c r="C63" s="6">
        <v>347500</v>
      </c>
      <c r="D63" s="6">
        <v>347500</v>
      </c>
      <c r="E63" s="6">
        <v>347500</v>
      </c>
      <c r="F63" s="6">
        <v>347500</v>
      </c>
      <c r="G63" s="6">
        <v>347500</v>
      </c>
      <c r="H63" s="6">
        <v>347500</v>
      </c>
      <c r="I63" s="6">
        <v>347500</v>
      </c>
      <c r="J63" s="6">
        <v>347500</v>
      </c>
      <c r="K63" s="6">
        <v>347500</v>
      </c>
      <c r="L63" s="6">
        <v>347500</v>
      </c>
      <c r="M63" s="6">
        <v>347500</v>
      </c>
      <c r="N63" s="6">
        <v>347500</v>
      </c>
      <c r="O63" s="6">
        <v>347500</v>
      </c>
      <c r="P63" s="6">
        <v>347500</v>
      </c>
      <c r="Q63" s="6">
        <v>347500</v>
      </c>
      <c r="R63" s="6">
        <v>347500</v>
      </c>
      <c r="S63" s="6">
        <v>347500</v>
      </c>
      <c r="T63" s="6">
        <v>347500</v>
      </c>
      <c r="U63" s="6">
        <v>347500</v>
      </c>
      <c r="V63" s="6">
        <v>347500</v>
      </c>
      <c r="W63" s="6">
        <v>347500</v>
      </c>
      <c r="X63" s="6">
        <v>347500</v>
      </c>
      <c r="Y63" s="6">
        <v>347500</v>
      </c>
      <c r="Z63" s="6">
        <v>347500</v>
      </c>
      <c r="AA63" s="6">
        <v>347500</v>
      </c>
      <c r="AB63" s="6">
        <v>347500</v>
      </c>
      <c r="AC63" s="6">
        <v>347500</v>
      </c>
      <c r="AD63" s="6">
        <v>347500</v>
      </c>
      <c r="AE63" s="6">
        <v>347500</v>
      </c>
      <c r="AF63" s="6">
        <v>347500</v>
      </c>
      <c r="AG63" s="6">
        <v>347500</v>
      </c>
      <c r="AH63" s="6">
        <v>347500</v>
      </c>
      <c r="AI63" s="6">
        <v>347500</v>
      </c>
      <c r="AJ63" s="6">
        <v>347500</v>
      </c>
      <c r="AK63" s="6">
        <v>347500</v>
      </c>
      <c r="AL63" s="6">
        <v>347500</v>
      </c>
      <c r="AM63" s="6">
        <v>347500</v>
      </c>
      <c r="AN63" s="6">
        <v>347500</v>
      </c>
      <c r="AO63" s="6">
        <v>347500</v>
      </c>
      <c r="AP63" s="6">
        <v>347500</v>
      </c>
      <c r="AQ63" s="6">
        <v>347500</v>
      </c>
      <c r="AR63" s="6">
        <v>347500</v>
      </c>
      <c r="AS63" s="6">
        <v>347500</v>
      </c>
      <c r="AT63" s="6">
        <v>347500</v>
      </c>
      <c r="AU63" s="6">
        <v>347500</v>
      </c>
      <c r="AV63" s="6">
        <v>347500</v>
      </c>
      <c r="AW63" s="6">
        <v>347500</v>
      </c>
      <c r="AX63" s="6">
        <v>347500</v>
      </c>
      <c r="AY63" s="6">
        <v>347500</v>
      </c>
      <c r="AZ63" s="6">
        <v>347500</v>
      </c>
      <c r="BA63" s="6">
        <v>347500</v>
      </c>
      <c r="BB63" s="6">
        <v>295000</v>
      </c>
    </row>
    <row r="64" spans="1:54">
      <c r="A64" s="6" t="s">
        <v>114</v>
      </c>
      <c r="B64" s="6">
        <v>347500</v>
      </c>
      <c r="C64" s="6">
        <v>347500</v>
      </c>
      <c r="D64" s="6">
        <v>347500</v>
      </c>
      <c r="E64" s="6">
        <v>347500</v>
      </c>
      <c r="F64" s="6">
        <v>347500</v>
      </c>
      <c r="G64" s="6">
        <v>347500</v>
      </c>
      <c r="H64" s="6">
        <v>347500</v>
      </c>
      <c r="I64" s="6">
        <v>347500</v>
      </c>
      <c r="J64" s="6">
        <v>347500</v>
      </c>
      <c r="K64" s="6">
        <v>347500</v>
      </c>
      <c r="L64" s="6">
        <v>347500</v>
      </c>
      <c r="M64" s="6">
        <v>347500</v>
      </c>
      <c r="N64" s="6">
        <v>347500</v>
      </c>
      <c r="O64" s="6">
        <v>347500</v>
      </c>
      <c r="P64" s="6">
        <v>347500</v>
      </c>
      <c r="Q64" s="6">
        <v>347500</v>
      </c>
      <c r="R64" s="6">
        <v>347500</v>
      </c>
      <c r="S64" s="6">
        <v>347500</v>
      </c>
      <c r="T64" s="6">
        <v>347500</v>
      </c>
      <c r="U64" s="6">
        <v>347500</v>
      </c>
      <c r="V64" s="6">
        <v>347500</v>
      </c>
      <c r="W64" s="6">
        <v>347500</v>
      </c>
      <c r="X64" s="6">
        <v>347500</v>
      </c>
      <c r="Y64" s="6">
        <v>347500</v>
      </c>
      <c r="Z64" s="6">
        <v>347500</v>
      </c>
      <c r="AA64" s="6">
        <v>347500</v>
      </c>
      <c r="AB64" s="6">
        <v>347500</v>
      </c>
      <c r="AC64" s="6">
        <v>347500</v>
      </c>
      <c r="AD64" s="6">
        <v>347500</v>
      </c>
      <c r="AE64" s="6">
        <v>347500</v>
      </c>
      <c r="AF64" s="6">
        <v>347500</v>
      </c>
      <c r="AG64" s="6">
        <v>347500</v>
      </c>
      <c r="AH64" s="6">
        <v>347500</v>
      </c>
      <c r="AI64" s="6">
        <v>347500</v>
      </c>
      <c r="AJ64" s="6">
        <v>347500</v>
      </c>
      <c r="AK64" s="6">
        <v>347500</v>
      </c>
      <c r="AL64" s="6">
        <v>347500</v>
      </c>
      <c r="AM64" s="6">
        <v>347500</v>
      </c>
      <c r="AN64" s="6">
        <v>347500</v>
      </c>
      <c r="AO64" s="6">
        <v>347500</v>
      </c>
      <c r="AP64" s="6">
        <v>347500</v>
      </c>
      <c r="AQ64" s="6">
        <v>347500</v>
      </c>
      <c r="AR64" s="6">
        <v>347500</v>
      </c>
      <c r="AS64" s="6">
        <v>347500</v>
      </c>
      <c r="AT64" s="6">
        <v>347500</v>
      </c>
      <c r="AU64" s="6">
        <v>347500</v>
      </c>
      <c r="AV64" s="6">
        <v>347500</v>
      </c>
      <c r="AW64" s="6">
        <v>347500</v>
      </c>
      <c r="AX64" s="6">
        <v>347500</v>
      </c>
      <c r="AY64" s="6">
        <v>347500</v>
      </c>
      <c r="AZ64" s="6">
        <v>347500</v>
      </c>
      <c r="BA64" s="6">
        <v>347500</v>
      </c>
      <c r="BB64" s="6">
        <v>295000</v>
      </c>
    </row>
    <row r="65" spans="1:54">
      <c r="A65" s="6" t="s">
        <v>115</v>
      </c>
      <c r="B65" s="6">
        <v>275164</v>
      </c>
      <c r="C65" s="6">
        <v>275164</v>
      </c>
      <c r="D65" s="6">
        <v>275164</v>
      </c>
      <c r="E65" s="6">
        <v>275164</v>
      </c>
      <c r="F65" s="6">
        <v>275164</v>
      </c>
      <c r="G65" s="6">
        <v>275164</v>
      </c>
      <c r="H65" s="6">
        <v>275164</v>
      </c>
      <c r="I65" s="6">
        <v>275164</v>
      </c>
      <c r="J65" s="6">
        <v>275164</v>
      </c>
      <c r="K65" s="6">
        <v>275164</v>
      </c>
      <c r="L65" s="6">
        <v>275164</v>
      </c>
      <c r="M65" s="6">
        <v>275164</v>
      </c>
      <c r="N65" s="6">
        <v>275164</v>
      </c>
      <c r="O65" s="6">
        <v>275164</v>
      </c>
      <c r="P65" s="6">
        <v>275164</v>
      </c>
      <c r="Q65" s="6">
        <v>275164</v>
      </c>
      <c r="R65" s="6">
        <v>275164</v>
      </c>
      <c r="S65" s="6">
        <v>275164</v>
      </c>
      <c r="T65" s="6">
        <v>275164</v>
      </c>
      <c r="U65" s="6">
        <v>275164</v>
      </c>
      <c r="V65" s="6">
        <v>275164</v>
      </c>
      <c r="W65" s="6">
        <v>275164</v>
      </c>
      <c r="X65" s="6">
        <v>275164</v>
      </c>
      <c r="Y65" s="6">
        <v>275164</v>
      </c>
      <c r="Z65" s="6">
        <v>275164</v>
      </c>
      <c r="AA65" s="6">
        <v>275164</v>
      </c>
      <c r="AB65" s="6">
        <v>275164</v>
      </c>
      <c r="AC65" s="6">
        <v>275164</v>
      </c>
      <c r="AD65" s="6">
        <v>275164</v>
      </c>
      <c r="AE65" s="6">
        <v>275164</v>
      </c>
      <c r="AF65" s="6">
        <v>275164</v>
      </c>
      <c r="AG65" s="6">
        <v>275164</v>
      </c>
      <c r="AH65" s="6">
        <v>275164</v>
      </c>
      <c r="AI65" s="6">
        <v>275164</v>
      </c>
      <c r="AJ65" s="6">
        <v>275164</v>
      </c>
      <c r="AK65" s="6">
        <v>275164</v>
      </c>
      <c r="AL65" s="6">
        <v>275164</v>
      </c>
      <c r="AM65" s="6">
        <v>275164</v>
      </c>
      <c r="AN65" s="6">
        <v>275164</v>
      </c>
      <c r="AO65" s="6">
        <v>275164</v>
      </c>
      <c r="AP65" s="6">
        <v>275164</v>
      </c>
      <c r="AQ65" s="6">
        <v>275164</v>
      </c>
      <c r="AR65" s="6">
        <v>275164</v>
      </c>
      <c r="AS65" s="6">
        <v>275164</v>
      </c>
      <c r="AT65" s="6">
        <v>275164</v>
      </c>
      <c r="AU65" s="6">
        <v>275164</v>
      </c>
      <c r="AV65" s="6">
        <v>275164</v>
      </c>
      <c r="AW65" s="6">
        <v>275164</v>
      </c>
      <c r="AX65" s="6">
        <v>275164</v>
      </c>
      <c r="AY65" s="6">
        <v>275164</v>
      </c>
      <c r="AZ65" s="6">
        <v>275164</v>
      </c>
      <c r="BA65" s="6">
        <v>275164</v>
      </c>
      <c r="BB65" s="6">
        <v>0</v>
      </c>
    </row>
    <row r="66" spans="1:54">
      <c r="A66" s="6" t="s">
        <v>116</v>
      </c>
      <c r="B66" s="6">
        <v>275164</v>
      </c>
      <c r="C66" s="6">
        <v>275164</v>
      </c>
      <c r="D66" s="6">
        <v>275164</v>
      </c>
      <c r="E66" s="6">
        <v>275164</v>
      </c>
      <c r="F66" s="6">
        <v>275164</v>
      </c>
      <c r="G66" s="6">
        <v>275164</v>
      </c>
      <c r="H66" s="6">
        <v>275164</v>
      </c>
      <c r="I66" s="6">
        <v>275164</v>
      </c>
      <c r="J66" s="6">
        <v>275164</v>
      </c>
      <c r="K66" s="6">
        <v>275164</v>
      </c>
      <c r="L66" s="6">
        <v>275164</v>
      </c>
      <c r="M66" s="6">
        <v>275164</v>
      </c>
      <c r="N66" s="6">
        <v>275164</v>
      </c>
      <c r="O66" s="6">
        <v>275164</v>
      </c>
      <c r="P66" s="6">
        <v>275164</v>
      </c>
      <c r="Q66" s="6">
        <v>275164</v>
      </c>
      <c r="R66" s="6">
        <v>275164</v>
      </c>
      <c r="S66" s="6">
        <v>275164</v>
      </c>
      <c r="T66" s="6">
        <v>275164</v>
      </c>
      <c r="U66" s="6">
        <v>275164</v>
      </c>
      <c r="V66" s="6">
        <v>275164</v>
      </c>
      <c r="W66" s="6">
        <v>275164</v>
      </c>
      <c r="X66" s="6">
        <v>275164</v>
      </c>
      <c r="Y66" s="6">
        <v>275164</v>
      </c>
      <c r="Z66" s="6">
        <v>275164</v>
      </c>
      <c r="AA66" s="6">
        <v>275164</v>
      </c>
      <c r="AB66" s="6">
        <v>275164</v>
      </c>
      <c r="AC66" s="6">
        <v>275164</v>
      </c>
      <c r="AD66" s="6">
        <v>275164</v>
      </c>
      <c r="AE66" s="6">
        <v>275164</v>
      </c>
      <c r="AF66" s="6">
        <v>275164</v>
      </c>
      <c r="AG66" s="6">
        <v>275164</v>
      </c>
      <c r="AH66" s="6">
        <v>275164</v>
      </c>
      <c r="AI66" s="6">
        <v>275164</v>
      </c>
      <c r="AJ66" s="6">
        <v>275164</v>
      </c>
      <c r="AK66" s="6">
        <v>275164</v>
      </c>
      <c r="AL66" s="6">
        <v>275164</v>
      </c>
      <c r="AM66" s="6">
        <v>275164</v>
      </c>
      <c r="AN66" s="6">
        <v>275164</v>
      </c>
      <c r="AO66" s="6">
        <v>275164</v>
      </c>
      <c r="AP66" s="6">
        <v>275164</v>
      </c>
      <c r="AQ66" s="6">
        <v>275164</v>
      </c>
      <c r="AR66" s="6">
        <v>275164</v>
      </c>
      <c r="AS66" s="6">
        <v>275164</v>
      </c>
      <c r="AT66" s="6">
        <v>275164</v>
      </c>
      <c r="AU66" s="6">
        <v>275164</v>
      </c>
      <c r="AV66" s="6">
        <v>275164</v>
      </c>
      <c r="AW66" s="6">
        <v>275164</v>
      </c>
      <c r="AX66" s="6">
        <v>275164</v>
      </c>
      <c r="AY66" s="6">
        <v>275164</v>
      </c>
      <c r="AZ66" s="6">
        <v>275164</v>
      </c>
      <c r="BA66" s="6">
        <v>275164</v>
      </c>
      <c r="BB66" s="6">
        <v>0</v>
      </c>
    </row>
    <row r="67" spans="1:54">
      <c r="A67" s="6" t="s">
        <v>117</v>
      </c>
      <c r="B67" s="6">
        <v>1315693.1000000001</v>
      </c>
      <c r="C67" s="6">
        <v>1237304.7</v>
      </c>
      <c r="D67" s="6">
        <v>1167213.6200000001</v>
      </c>
      <c r="E67" s="6">
        <v>1203123.23</v>
      </c>
      <c r="F67" s="6">
        <v>1368195.17</v>
      </c>
      <c r="G67" s="6">
        <v>1297822.92</v>
      </c>
      <c r="H67" s="6">
        <v>998784.77</v>
      </c>
      <c r="I67" s="6">
        <v>1080394.97</v>
      </c>
      <c r="J67" s="6">
        <v>1163348.44</v>
      </c>
      <c r="K67" s="6">
        <v>1068098.52</v>
      </c>
      <c r="L67" s="6">
        <v>992794.15</v>
      </c>
      <c r="M67" s="6">
        <v>1056267.02</v>
      </c>
      <c r="N67" s="6">
        <v>1196108.95</v>
      </c>
      <c r="O67" s="6">
        <v>1116718.18</v>
      </c>
      <c r="P67" s="6">
        <v>1065676.3700000001</v>
      </c>
      <c r="Q67" s="6">
        <v>1036409.48</v>
      </c>
      <c r="R67" s="6">
        <v>1021880.76</v>
      </c>
      <c r="S67" s="6">
        <v>970874.88</v>
      </c>
      <c r="T67" s="6">
        <v>909565.71</v>
      </c>
      <c r="U67" s="6">
        <v>913774.73</v>
      </c>
      <c r="V67" s="6">
        <v>904101.94</v>
      </c>
      <c r="W67" s="6">
        <v>868183.83</v>
      </c>
      <c r="X67" s="6">
        <v>804769.53</v>
      </c>
      <c r="Y67" s="6">
        <v>792889.87</v>
      </c>
      <c r="Z67" s="6">
        <v>800232.48</v>
      </c>
      <c r="AA67" s="6">
        <v>768114.63</v>
      </c>
      <c r="AB67" s="6">
        <v>710129.16</v>
      </c>
      <c r="AC67" s="6">
        <v>708228.85</v>
      </c>
      <c r="AD67" s="6">
        <v>722885.79</v>
      </c>
      <c r="AE67" s="6">
        <v>689739.15</v>
      </c>
      <c r="AF67" s="6">
        <v>654967.38</v>
      </c>
      <c r="AG67" s="6">
        <v>646106.84</v>
      </c>
      <c r="AH67" s="6">
        <v>634736.64000000001</v>
      </c>
      <c r="AI67" s="6">
        <v>513555.94</v>
      </c>
      <c r="AJ67" s="6">
        <v>510018.59</v>
      </c>
      <c r="AK67" s="6">
        <v>508123.95</v>
      </c>
      <c r="AL67" s="6">
        <v>493099.13</v>
      </c>
      <c r="AM67" s="6">
        <v>454167.97</v>
      </c>
      <c r="AN67" s="6">
        <v>471693.56</v>
      </c>
      <c r="AO67" s="6">
        <v>443575.88</v>
      </c>
      <c r="AP67" s="6">
        <v>506849.95</v>
      </c>
      <c r="AQ67" s="6">
        <v>496467.07</v>
      </c>
      <c r="AR67" s="6">
        <v>478347.78</v>
      </c>
      <c r="AS67" s="6">
        <v>469553.76</v>
      </c>
      <c r="AT67" s="6">
        <v>485763.3</v>
      </c>
      <c r="AU67" s="6">
        <v>467346.87</v>
      </c>
      <c r="AV67" s="6">
        <v>445170.19</v>
      </c>
      <c r="AW67" s="6">
        <v>418920.32</v>
      </c>
      <c r="AX67" s="6">
        <v>457558</v>
      </c>
      <c r="AY67" s="6">
        <v>451876</v>
      </c>
      <c r="AZ67" s="6">
        <v>419958.01</v>
      </c>
      <c r="BA67" s="6">
        <v>426968</v>
      </c>
      <c r="BB67" s="6">
        <v>379436.21</v>
      </c>
    </row>
    <row r="68" spans="1:54">
      <c r="A68" s="6" t="s">
        <v>118</v>
      </c>
      <c r="B68" s="6">
        <v>49250</v>
      </c>
      <c r="C68" s="6">
        <v>49250</v>
      </c>
      <c r="D68" s="6">
        <v>49250</v>
      </c>
      <c r="E68" s="6">
        <v>49250</v>
      </c>
      <c r="F68" s="6">
        <v>49250</v>
      </c>
      <c r="G68" s="6">
        <v>49250</v>
      </c>
      <c r="H68" s="6">
        <v>49250</v>
      </c>
      <c r="I68" s="6">
        <v>49250</v>
      </c>
      <c r="J68" s="6">
        <v>49250</v>
      </c>
      <c r="K68" s="6">
        <v>49250</v>
      </c>
      <c r="L68" s="6">
        <v>49250</v>
      </c>
      <c r="M68" s="6">
        <v>49250</v>
      </c>
      <c r="N68" s="6">
        <v>49250</v>
      </c>
      <c r="O68" s="6">
        <v>49250</v>
      </c>
      <c r="P68" s="6">
        <v>49250</v>
      </c>
      <c r="Q68" s="6">
        <v>49250</v>
      </c>
      <c r="R68" s="6">
        <v>49250</v>
      </c>
      <c r="S68" s="6">
        <v>49250</v>
      </c>
      <c r="T68" s="6">
        <v>49250</v>
      </c>
      <c r="U68" s="6">
        <v>49250</v>
      </c>
      <c r="V68" s="6">
        <v>49250</v>
      </c>
      <c r="W68" s="6">
        <v>49250</v>
      </c>
      <c r="X68" s="6">
        <v>49250</v>
      </c>
      <c r="Y68" s="6">
        <v>49250</v>
      </c>
      <c r="Z68" s="6">
        <v>49250</v>
      </c>
      <c r="AA68" s="6">
        <v>49250</v>
      </c>
      <c r="AB68" s="6">
        <v>45950</v>
      </c>
      <c r="AC68" s="6">
        <v>45950</v>
      </c>
      <c r="AD68" s="6">
        <v>45950</v>
      </c>
      <c r="AE68" s="6">
        <v>45950</v>
      </c>
      <c r="AF68" s="6">
        <v>41950</v>
      </c>
      <c r="AG68" s="6">
        <v>41950</v>
      </c>
      <c r="AH68" s="6">
        <v>41950</v>
      </c>
      <c r="AI68" s="6">
        <v>41950</v>
      </c>
      <c r="AJ68" s="6">
        <v>38720</v>
      </c>
      <c r="AK68" s="6">
        <v>38720</v>
      </c>
      <c r="AL68" s="6">
        <v>38720</v>
      </c>
      <c r="AM68" s="6">
        <v>38720</v>
      </c>
      <c r="AN68" s="6">
        <v>34031</v>
      </c>
      <c r="AO68" s="6">
        <v>34031</v>
      </c>
      <c r="AP68" s="6">
        <v>34031</v>
      </c>
      <c r="AQ68" s="6">
        <v>34031</v>
      </c>
      <c r="AR68" s="6">
        <v>31134.57</v>
      </c>
      <c r="AS68" s="6">
        <v>31134.57</v>
      </c>
      <c r="AT68" s="6">
        <v>31134.57</v>
      </c>
      <c r="AU68" s="6">
        <v>31134.57</v>
      </c>
      <c r="AV68" s="6">
        <v>28337.57</v>
      </c>
      <c r="AW68" s="6">
        <v>28337.57</v>
      </c>
      <c r="AX68" s="6">
        <v>28338</v>
      </c>
      <c r="AY68" s="6">
        <v>28338</v>
      </c>
      <c r="AZ68" s="6">
        <v>19250</v>
      </c>
      <c r="BA68" s="6">
        <v>19250</v>
      </c>
      <c r="BB68" s="6">
        <v>19250</v>
      </c>
    </row>
    <row r="69" spans="1:54">
      <c r="A69" s="6" t="s">
        <v>119</v>
      </c>
      <c r="B69" s="6">
        <v>49250</v>
      </c>
      <c r="C69" s="6">
        <v>49250</v>
      </c>
      <c r="D69" s="6">
        <v>49250</v>
      </c>
      <c r="E69" s="6">
        <v>49250</v>
      </c>
      <c r="F69" s="6">
        <v>49250</v>
      </c>
      <c r="G69" s="6">
        <v>49250</v>
      </c>
      <c r="H69" s="6">
        <v>49250</v>
      </c>
      <c r="I69" s="6">
        <v>49250</v>
      </c>
      <c r="J69" s="6">
        <v>49250</v>
      </c>
      <c r="K69" s="6">
        <v>49250</v>
      </c>
      <c r="L69" s="6">
        <v>49250</v>
      </c>
      <c r="M69" s="6">
        <v>49250</v>
      </c>
      <c r="N69" s="6">
        <v>49250</v>
      </c>
      <c r="O69" s="6">
        <v>49250</v>
      </c>
      <c r="P69" s="6">
        <v>49250</v>
      </c>
      <c r="Q69" s="6">
        <v>49250</v>
      </c>
      <c r="R69" s="6">
        <v>49250</v>
      </c>
      <c r="S69" s="6">
        <v>49250</v>
      </c>
      <c r="T69" s="6">
        <v>49250</v>
      </c>
      <c r="U69" s="6">
        <v>49250</v>
      </c>
      <c r="V69" s="6">
        <v>49250</v>
      </c>
      <c r="W69" s="6">
        <v>49250</v>
      </c>
      <c r="X69" s="6">
        <v>49250</v>
      </c>
      <c r="Y69" s="6">
        <v>49250</v>
      </c>
      <c r="Z69" s="6">
        <v>49250</v>
      </c>
      <c r="AA69" s="6">
        <v>49250</v>
      </c>
      <c r="AB69" s="6">
        <v>45950</v>
      </c>
      <c r="AC69" s="6">
        <v>45950</v>
      </c>
      <c r="AD69" s="6">
        <v>45950</v>
      </c>
      <c r="AE69" s="6">
        <v>45950</v>
      </c>
      <c r="AF69" s="6">
        <v>41950</v>
      </c>
      <c r="AG69" s="6">
        <v>41950</v>
      </c>
      <c r="AH69" s="6">
        <v>41950</v>
      </c>
      <c r="AI69" s="6">
        <v>41950</v>
      </c>
      <c r="AJ69" s="6">
        <v>38720</v>
      </c>
      <c r="AK69" s="6">
        <v>38720</v>
      </c>
      <c r="AL69" s="6">
        <v>38720</v>
      </c>
      <c r="AM69" s="6">
        <v>38720</v>
      </c>
      <c r="AN69" s="6">
        <v>34031</v>
      </c>
      <c r="AO69" s="6">
        <v>34031</v>
      </c>
      <c r="AP69" s="6">
        <v>34031</v>
      </c>
      <c r="AQ69" s="6">
        <v>34031</v>
      </c>
      <c r="AR69" s="6">
        <v>31134.57</v>
      </c>
      <c r="AS69" s="6">
        <v>31134.57</v>
      </c>
      <c r="AT69" s="6">
        <v>31134.57</v>
      </c>
      <c r="AU69" s="6">
        <v>31134.57</v>
      </c>
      <c r="AV69" s="6">
        <v>28337.57</v>
      </c>
      <c r="AW69" s="6">
        <v>28337.57</v>
      </c>
      <c r="AX69" s="6">
        <v>28338</v>
      </c>
      <c r="AY69" s="6">
        <v>28338</v>
      </c>
      <c r="AZ69" s="6">
        <v>0</v>
      </c>
      <c r="BA69" s="6">
        <v>19250</v>
      </c>
      <c r="BB69" s="6">
        <v>0</v>
      </c>
    </row>
    <row r="70" spans="1:54">
      <c r="A70" s="6" t="s">
        <v>120</v>
      </c>
      <c r="B70" s="6">
        <v>1266443.1000000001</v>
      </c>
      <c r="C70" s="6">
        <v>1188054.7</v>
      </c>
      <c r="D70" s="6">
        <v>1117963.6200000001</v>
      </c>
      <c r="E70" s="6">
        <v>1153873.23</v>
      </c>
      <c r="F70" s="6">
        <v>1318945.17</v>
      </c>
      <c r="G70" s="6">
        <v>1248572.92</v>
      </c>
      <c r="H70" s="6">
        <v>949534.77</v>
      </c>
      <c r="I70" s="6">
        <v>1031144.97</v>
      </c>
      <c r="J70" s="6">
        <v>1114098.44</v>
      </c>
      <c r="K70" s="6">
        <v>1018848.52</v>
      </c>
      <c r="L70" s="6">
        <v>943544.15</v>
      </c>
      <c r="M70" s="6">
        <v>1007017.02</v>
      </c>
      <c r="N70" s="6">
        <v>1146858.95</v>
      </c>
      <c r="O70" s="6">
        <v>1067468.18</v>
      </c>
      <c r="P70" s="6">
        <v>1016426.37</v>
      </c>
      <c r="Q70" s="6">
        <v>987159.48</v>
      </c>
      <c r="R70" s="6">
        <v>972630.76</v>
      </c>
      <c r="S70" s="6">
        <v>921624.88</v>
      </c>
      <c r="T70" s="6">
        <v>860315.71</v>
      </c>
      <c r="U70" s="6">
        <v>864524.73</v>
      </c>
      <c r="V70" s="6">
        <v>854851.94</v>
      </c>
      <c r="W70" s="6">
        <v>818933.83</v>
      </c>
      <c r="X70" s="6">
        <v>755519.53</v>
      </c>
      <c r="Y70" s="6">
        <v>743639.87</v>
      </c>
      <c r="Z70" s="6">
        <v>750982.48</v>
      </c>
      <c r="AA70" s="6">
        <v>718864.63</v>
      </c>
      <c r="AB70" s="6">
        <v>664179.16</v>
      </c>
      <c r="AC70" s="6">
        <v>662278.85</v>
      </c>
      <c r="AD70" s="6">
        <v>676935.79</v>
      </c>
      <c r="AE70" s="6">
        <v>643789.15</v>
      </c>
      <c r="AF70" s="6">
        <v>613017.38</v>
      </c>
      <c r="AG70" s="6">
        <v>604156.84</v>
      </c>
      <c r="AH70" s="6">
        <v>592786.64</v>
      </c>
      <c r="AI70" s="6">
        <v>471605.94</v>
      </c>
      <c r="AJ70" s="6">
        <v>471298.59</v>
      </c>
      <c r="AK70" s="6">
        <v>469403.95</v>
      </c>
      <c r="AL70" s="6">
        <v>454379.13</v>
      </c>
      <c r="AM70" s="6">
        <v>415447.97</v>
      </c>
      <c r="AN70" s="6">
        <v>437662.56</v>
      </c>
      <c r="AO70" s="6">
        <v>409544.88</v>
      </c>
      <c r="AP70" s="6">
        <v>472818.95</v>
      </c>
      <c r="AQ70" s="6">
        <v>462436.07</v>
      </c>
      <c r="AR70" s="6">
        <v>447213.22</v>
      </c>
      <c r="AS70" s="6">
        <v>438419.19</v>
      </c>
      <c r="AT70" s="6">
        <v>454628.73</v>
      </c>
      <c r="AU70" s="6">
        <v>436212.3</v>
      </c>
      <c r="AV70" s="6">
        <v>416832.63</v>
      </c>
      <c r="AW70" s="6">
        <v>390582.76</v>
      </c>
      <c r="AX70" s="6">
        <v>429220</v>
      </c>
      <c r="AY70" s="6">
        <v>423538</v>
      </c>
      <c r="AZ70" s="6">
        <v>400708.01</v>
      </c>
      <c r="BA70" s="6">
        <v>407718</v>
      </c>
      <c r="BB70" s="6">
        <v>360186.21</v>
      </c>
    </row>
    <row r="71" spans="1:54">
      <c r="A71" s="6" t="s">
        <v>121</v>
      </c>
      <c r="B71" s="6">
        <v>-52636.84</v>
      </c>
      <c r="C71" s="6">
        <v>-64860.04</v>
      </c>
      <c r="D71" s="6">
        <v>-66482.84</v>
      </c>
      <c r="E71" s="6">
        <v>-74685.240000000005</v>
      </c>
      <c r="F71" s="6">
        <v>-83570.039999999994</v>
      </c>
      <c r="G71" s="6">
        <v>-59546.84</v>
      </c>
      <c r="H71" s="6">
        <v>149454.28</v>
      </c>
      <c r="I71" s="6">
        <v>153762.28</v>
      </c>
      <c r="J71" s="6">
        <v>150513.48000000001</v>
      </c>
      <c r="K71" s="6">
        <v>144616.56</v>
      </c>
      <c r="L71" s="6">
        <v>155160.66</v>
      </c>
      <c r="M71" s="6">
        <v>150398.23000000001</v>
      </c>
      <c r="N71" s="6">
        <v>154300.51999999999</v>
      </c>
      <c r="O71" s="6">
        <v>155980.51999999999</v>
      </c>
      <c r="P71" s="6">
        <v>161440.51999999999</v>
      </c>
      <c r="Q71" s="6">
        <v>162280.51999999999</v>
      </c>
      <c r="R71" s="6">
        <v>162280.51999999999</v>
      </c>
      <c r="S71" s="6">
        <v>160600.51999999999</v>
      </c>
      <c r="T71" s="6">
        <v>160180.51999999999</v>
      </c>
      <c r="U71" s="6">
        <v>168580.52</v>
      </c>
      <c r="V71" s="6">
        <v>172280.52</v>
      </c>
      <c r="W71" s="6">
        <v>172680.52</v>
      </c>
      <c r="X71" s="6">
        <v>185080.52</v>
      </c>
      <c r="Y71" s="6">
        <v>184680.52</v>
      </c>
      <c r="Z71" s="6">
        <v>181080.52</v>
      </c>
      <c r="AA71" s="6">
        <v>175480.52</v>
      </c>
      <c r="AB71" s="6">
        <v>182680.52</v>
      </c>
      <c r="AC71" s="6">
        <v>173080.52</v>
      </c>
      <c r="AD71" s="6">
        <v>163080.51999999999</v>
      </c>
      <c r="AE71" s="6">
        <v>159880.51999999999</v>
      </c>
      <c r="AF71" s="6">
        <v>161775.51999999999</v>
      </c>
      <c r="AG71" s="6">
        <v>163375.51999999999</v>
      </c>
      <c r="AH71" s="6">
        <v>171375.52</v>
      </c>
      <c r="AI71" s="6">
        <v>168175.52</v>
      </c>
      <c r="AJ71" s="6">
        <v>164175.51999999999</v>
      </c>
      <c r="AK71" s="6">
        <v>159175.51999999999</v>
      </c>
      <c r="AL71" s="6">
        <v>165675.51999999999</v>
      </c>
      <c r="AM71" s="6">
        <v>161675.51999999999</v>
      </c>
      <c r="AN71" s="6">
        <v>160175.51999999999</v>
      </c>
      <c r="AO71" s="6">
        <v>155675.51999999999</v>
      </c>
      <c r="AP71" s="6">
        <v>164675.51999999999</v>
      </c>
      <c r="AQ71" s="6">
        <v>160675.51999999999</v>
      </c>
      <c r="AR71" s="6">
        <v>202435.52</v>
      </c>
      <c r="AS71" s="6">
        <v>208175.52</v>
      </c>
      <c r="AT71" s="6">
        <v>218175.52</v>
      </c>
      <c r="AU71" s="6">
        <v>217175.52</v>
      </c>
      <c r="AV71" s="6">
        <v>202435.52</v>
      </c>
      <c r="AW71" s="6">
        <v>202435.52</v>
      </c>
      <c r="AX71" s="6">
        <v>202435</v>
      </c>
      <c r="AY71" s="6">
        <v>202435</v>
      </c>
      <c r="AZ71" s="6">
        <v>202435.52</v>
      </c>
      <c r="BA71" s="6">
        <v>202436</v>
      </c>
      <c r="BB71" s="6">
        <v>202435.52</v>
      </c>
    </row>
    <row r="72" spans="1:54">
      <c r="A72" s="6" t="s">
        <v>122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-41760</v>
      </c>
      <c r="AR72" s="6">
        <v>0</v>
      </c>
      <c r="AS72" s="6">
        <v>5740</v>
      </c>
      <c r="AT72" s="6">
        <v>15740</v>
      </c>
      <c r="AU72" s="6">
        <v>14740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</row>
    <row r="73" spans="1:54">
      <c r="A73" s="6" t="s">
        <v>123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-41760</v>
      </c>
      <c r="AR73" s="6">
        <v>0</v>
      </c>
      <c r="AS73" s="6">
        <v>5740</v>
      </c>
      <c r="AT73" s="6">
        <v>15740</v>
      </c>
      <c r="AU73" s="6">
        <v>14740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</row>
    <row r="74" spans="1:54">
      <c r="A74" s="6" t="s">
        <v>124</v>
      </c>
      <c r="B74" s="6">
        <v>-52636.84</v>
      </c>
      <c r="C74" s="6">
        <v>0</v>
      </c>
      <c r="D74" s="6">
        <v>0</v>
      </c>
      <c r="E74" s="6">
        <v>-74685.240000000005</v>
      </c>
      <c r="F74" s="6">
        <v>-83570.039999999994</v>
      </c>
      <c r="G74" s="6">
        <v>0</v>
      </c>
      <c r="H74" s="6">
        <v>149454.28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202435.52</v>
      </c>
      <c r="AR74" s="6">
        <v>202435.52</v>
      </c>
      <c r="AS74" s="6">
        <v>202435.52</v>
      </c>
      <c r="AT74" s="6">
        <v>202435.52</v>
      </c>
      <c r="AU74" s="6">
        <v>202435.52</v>
      </c>
      <c r="AV74" s="6">
        <v>202435.52</v>
      </c>
      <c r="AW74" s="6">
        <v>202435.52</v>
      </c>
      <c r="AX74" s="6">
        <v>202435</v>
      </c>
      <c r="AY74" s="6">
        <v>202435</v>
      </c>
      <c r="AZ74" s="6">
        <v>202435.52</v>
      </c>
      <c r="BA74" s="6">
        <v>202436</v>
      </c>
      <c r="BB74" s="6">
        <v>202435.52</v>
      </c>
    </row>
    <row r="75" spans="1:54">
      <c r="A75" s="6" t="s">
        <v>125</v>
      </c>
      <c r="B75" s="6">
        <v>1885720.27</v>
      </c>
      <c r="C75" s="6">
        <v>1795108.66</v>
      </c>
      <c r="D75" s="6">
        <v>1723394.79</v>
      </c>
      <c r="E75" s="6">
        <v>1751102</v>
      </c>
      <c r="F75" s="6">
        <v>1907289.13</v>
      </c>
      <c r="G75" s="6">
        <v>1860940.09</v>
      </c>
      <c r="H75" s="6">
        <v>1770903.05</v>
      </c>
      <c r="I75" s="6">
        <v>1856821.25</v>
      </c>
      <c r="J75" s="6">
        <v>1936525.92</v>
      </c>
      <c r="K75" s="6">
        <v>1835379.08</v>
      </c>
      <c r="L75" s="6">
        <v>1770618.81</v>
      </c>
      <c r="M75" s="6">
        <v>1829329.26</v>
      </c>
      <c r="N75" s="6">
        <v>1973073.46</v>
      </c>
      <c r="O75" s="6">
        <v>1895362.7</v>
      </c>
      <c r="P75" s="6">
        <v>1849780.89</v>
      </c>
      <c r="Q75" s="6">
        <v>1821354</v>
      </c>
      <c r="R75" s="6">
        <v>1806825.28</v>
      </c>
      <c r="S75" s="6">
        <v>1754139.4</v>
      </c>
      <c r="T75" s="6">
        <v>1692410.23</v>
      </c>
      <c r="U75" s="6">
        <v>1705019.25</v>
      </c>
      <c r="V75" s="6">
        <v>1699046.46</v>
      </c>
      <c r="W75" s="6">
        <v>1663528.35</v>
      </c>
      <c r="X75" s="6">
        <v>1612514.05</v>
      </c>
      <c r="Y75" s="6">
        <v>1600234.39</v>
      </c>
      <c r="Z75" s="6">
        <v>1603977</v>
      </c>
      <c r="AA75" s="6">
        <v>1566259.14</v>
      </c>
      <c r="AB75" s="6">
        <v>1515473.68</v>
      </c>
      <c r="AC75" s="6">
        <v>1503973.37</v>
      </c>
      <c r="AD75" s="6">
        <v>1508630.31</v>
      </c>
      <c r="AE75" s="6">
        <v>1472283.67</v>
      </c>
      <c r="AF75" s="6">
        <v>1439406.9</v>
      </c>
      <c r="AG75" s="6">
        <v>1432146.36</v>
      </c>
      <c r="AH75" s="6">
        <v>1428776.16</v>
      </c>
      <c r="AI75" s="6">
        <v>1304395.46</v>
      </c>
      <c r="AJ75" s="6">
        <v>1296858.1100000001</v>
      </c>
      <c r="AK75" s="6">
        <v>1289963.47</v>
      </c>
      <c r="AL75" s="6">
        <v>1281438.6499999999</v>
      </c>
      <c r="AM75" s="6">
        <v>1238507.49</v>
      </c>
      <c r="AN75" s="6">
        <v>1254533.08</v>
      </c>
      <c r="AO75" s="6">
        <v>1221915.3999999999</v>
      </c>
      <c r="AP75" s="6">
        <v>1294189.47</v>
      </c>
      <c r="AQ75" s="6">
        <v>1279806.5900000001</v>
      </c>
      <c r="AR75" s="6">
        <v>1303447.3</v>
      </c>
      <c r="AS75" s="6">
        <v>1300393.28</v>
      </c>
      <c r="AT75" s="6">
        <v>1326602.82</v>
      </c>
      <c r="AU75" s="6">
        <v>1307186.3899999999</v>
      </c>
      <c r="AV75" s="6">
        <v>1270269.71</v>
      </c>
      <c r="AW75" s="6">
        <v>1244019.8400000001</v>
      </c>
      <c r="AX75" s="6">
        <v>1282657</v>
      </c>
      <c r="AY75" s="6">
        <v>1276975</v>
      </c>
      <c r="AZ75" s="6">
        <v>1245057.53</v>
      </c>
      <c r="BA75" s="6">
        <v>1252068</v>
      </c>
      <c r="BB75" s="6">
        <v>876871.73</v>
      </c>
    </row>
    <row r="76" spans="1:54">
      <c r="A76" s="6" t="s">
        <v>126</v>
      </c>
      <c r="B76" s="6">
        <v>1885720.27</v>
      </c>
      <c r="C76" s="6">
        <v>1795108.66</v>
      </c>
      <c r="D76" s="6">
        <v>1723394.79</v>
      </c>
      <c r="E76" s="6">
        <v>1751102</v>
      </c>
      <c r="F76" s="6">
        <v>1907289.13</v>
      </c>
      <c r="G76" s="6">
        <v>1860940.09</v>
      </c>
      <c r="H76" s="6">
        <v>1770903.05</v>
      </c>
      <c r="I76" s="6">
        <v>1856821.25</v>
      </c>
      <c r="J76" s="6">
        <v>1936525.92</v>
      </c>
      <c r="K76" s="6">
        <v>1835379.08</v>
      </c>
      <c r="L76" s="6">
        <v>1770618.81</v>
      </c>
      <c r="M76" s="6">
        <v>1829329.26</v>
      </c>
      <c r="N76" s="6">
        <v>1973073.46</v>
      </c>
      <c r="O76" s="6">
        <v>1895362.7</v>
      </c>
      <c r="P76" s="6">
        <v>1849780.89</v>
      </c>
      <c r="Q76" s="6">
        <v>1821354</v>
      </c>
      <c r="R76" s="6">
        <v>1806825.28</v>
      </c>
      <c r="S76" s="6">
        <v>1754139.4</v>
      </c>
      <c r="T76" s="6">
        <v>1692410.23</v>
      </c>
      <c r="U76" s="6">
        <v>1705019.25</v>
      </c>
      <c r="V76" s="6">
        <v>1699046.46</v>
      </c>
      <c r="W76" s="6">
        <v>1663528.35</v>
      </c>
      <c r="X76" s="6">
        <v>1612514.05</v>
      </c>
      <c r="Y76" s="6">
        <v>1600234.39</v>
      </c>
      <c r="Z76" s="6">
        <v>1603977</v>
      </c>
      <c r="AA76" s="6">
        <v>1566259.14</v>
      </c>
      <c r="AB76" s="6">
        <v>1515473.68</v>
      </c>
      <c r="AC76" s="6">
        <v>1503973.37</v>
      </c>
      <c r="AD76" s="6">
        <v>1508630.31</v>
      </c>
      <c r="AE76" s="6">
        <v>1472283.67</v>
      </c>
      <c r="AF76" s="6">
        <v>1439406.9</v>
      </c>
      <c r="AG76" s="6">
        <v>1432146.36</v>
      </c>
      <c r="AH76" s="6">
        <v>1428776.16</v>
      </c>
      <c r="AI76" s="6">
        <v>1304395.46</v>
      </c>
      <c r="AJ76" s="6">
        <v>1296858.1100000001</v>
      </c>
      <c r="AK76" s="6">
        <v>1289963.47</v>
      </c>
      <c r="AL76" s="6">
        <v>1281438.6499999999</v>
      </c>
      <c r="AM76" s="6">
        <v>1238507.49</v>
      </c>
      <c r="AN76" s="6">
        <v>1254533.08</v>
      </c>
      <c r="AO76" s="6">
        <v>1221915.3999999999</v>
      </c>
      <c r="AP76" s="6">
        <v>1294189.47</v>
      </c>
      <c r="AQ76" s="6">
        <v>1279806.5900000001</v>
      </c>
      <c r="AR76" s="6">
        <v>1303447.3</v>
      </c>
      <c r="AS76" s="6">
        <v>1300393.28</v>
      </c>
      <c r="AT76" s="6">
        <v>1326602.82</v>
      </c>
      <c r="AU76" s="6">
        <v>1307186.3899999999</v>
      </c>
      <c r="AV76" s="6">
        <v>1270269.71</v>
      </c>
      <c r="AW76" s="6">
        <v>1244019.8400000001</v>
      </c>
      <c r="AX76" s="6">
        <v>1282657</v>
      </c>
      <c r="AY76" s="6">
        <v>1276975</v>
      </c>
      <c r="AZ76" s="6">
        <v>1245057.53</v>
      </c>
      <c r="BA76" s="6">
        <v>1252068</v>
      </c>
      <c r="BB76" s="6">
        <v>876871.73</v>
      </c>
    </row>
    <row r="77" spans="1:54">
      <c r="A77" s="6" t="s">
        <v>127</v>
      </c>
      <c r="B77" s="6">
        <v>2716033.3</v>
      </c>
      <c r="C77" s="6">
        <v>2803941.46</v>
      </c>
      <c r="D77" s="6">
        <v>2796625.27</v>
      </c>
      <c r="E77" s="6">
        <v>2931642.81</v>
      </c>
      <c r="F77" s="6">
        <v>3026564.02</v>
      </c>
      <c r="G77" s="6">
        <v>3017907.45</v>
      </c>
      <c r="H77" s="6">
        <v>2991169.35</v>
      </c>
      <c r="I77" s="6">
        <v>2821572.81</v>
      </c>
      <c r="J77" s="6">
        <v>2713895.07</v>
      </c>
      <c r="K77" s="6">
        <v>2602022.39</v>
      </c>
      <c r="L77" s="6">
        <v>2438248.0099999998</v>
      </c>
      <c r="M77" s="6">
        <v>2369952.38</v>
      </c>
      <c r="N77" s="6">
        <v>2460733.15</v>
      </c>
      <c r="O77" s="6">
        <v>2387249.2000000002</v>
      </c>
      <c r="P77" s="6">
        <v>2281449.65</v>
      </c>
      <c r="Q77" s="6">
        <v>2203793.4300000002</v>
      </c>
      <c r="R77" s="6">
        <v>2252764.38</v>
      </c>
      <c r="S77" s="6">
        <v>2238030.91</v>
      </c>
      <c r="T77" s="6">
        <v>2195901.0699999998</v>
      </c>
      <c r="U77" s="6">
        <v>2168557.8199999998</v>
      </c>
      <c r="V77" s="6">
        <v>2175793.8199999998</v>
      </c>
      <c r="W77" s="6">
        <v>2215861.08</v>
      </c>
      <c r="X77" s="6">
        <v>2244939.2000000002</v>
      </c>
      <c r="Y77" s="6">
        <v>2224759.61</v>
      </c>
      <c r="Z77" s="6">
        <v>2242041.89</v>
      </c>
      <c r="AA77" s="6">
        <v>2307508.4</v>
      </c>
      <c r="AB77" s="6">
        <v>2315209.6</v>
      </c>
      <c r="AC77" s="6">
        <v>2252666.2000000002</v>
      </c>
      <c r="AD77" s="6">
        <v>2260745.71</v>
      </c>
      <c r="AE77" s="6">
        <v>2293408.5699999998</v>
      </c>
      <c r="AF77" s="6">
        <v>2272083.7799999998</v>
      </c>
      <c r="AG77" s="6">
        <v>2202948.64</v>
      </c>
      <c r="AH77" s="6">
        <v>2269404.94</v>
      </c>
      <c r="AI77" s="6">
        <v>2167385.9500000002</v>
      </c>
      <c r="AJ77" s="6">
        <v>2224605.69</v>
      </c>
      <c r="AK77" s="6">
        <v>2151938.4300000002</v>
      </c>
      <c r="AL77" s="6">
        <v>2186051.5099999998</v>
      </c>
      <c r="AM77" s="6">
        <v>2136280.38</v>
      </c>
      <c r="AN77" s="6">
        <v>2187531.38</v>
      </c>
      <c r="AO77" s="6">
        <v>2089439.24</v>
      </c>
      <c r="AP77" s="6">
        <v>1983617.33</v>
      </c>
      <c r="AQ77" s="6">
        <v>1893638.55</v>
      </c>
      <c r="AR77" s="6">
        <v>1900355.51</v>
      </c>
      <c r="AS77" s="6">
        <v>1943624.64</v>
      </c>
      <c r="AT77" s="6">
        <v>1961735.02</v>
      </c>
      <c r="AU77" s="6">
        <v>2034156.32</v>
      </c>
      <c r="AV77" s="6">
        <v>1989405.26</v>
      </c>
      <c r="AW77" s="6">
        <v>1843762.17</v>
      </c>
      <c r="AX77" s="6">
        <v>1759665</v>
      </c>
      <c r="AY77" s="6">
        <v>1798793</v>
      </c>
      <c r="AZ77" s="6">
        <v>1780761.14</v>
      </c>
      <c r="BA77" s="6">
        <v>1757833</v>
      </c>
      <c r="BB77" s="6">
        <v>1626630.18</v>
      </c>
    </row>
    <row r="78" spans="1:5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1:5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1:5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1:5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1:5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1:5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1:5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1:5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1:5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</row>
    <row r="98" spans="1:5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</row>
    <row r="99" spans="1:5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</row>
    <row r="100" spans="1:5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</row>
    <row r="101" spans="1:5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</row>
    <row r="102" spans="1:5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</row>
    <row r="103" spans="1:5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</row>
    <row r="104" spans="1:5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</row>
    <row r="105" spans="1:54">
      <c r="BA105" s="10"/>
    </row>
    <row r="106" spans="1:54">
      <c r="BA106" s="10"/>
    </row>
    <row r="107" spans="1:54">
      <c r="BA107" s="10"/>
    </row>
    <row r="108" spans="1:54">
      <c r="BA108" s="10"/>
    </row>
    <row r="109" spans="1:54">
      <c r="BA109" s="10"/>
    </row>
    <row r="110" spans="1:54">
      <c r="BA110" s="10"/>
    </row>
    <row r="111" spans="1:54">
      <c r="BA111" s="10"/>
    </row>
    <row r="112" spans="1:54">
      <c r="BA112" s="10"/>
    </row>
    <row r="113" spans="1:69">
      <c r="BA113" s="10"/>
    </row>
    <row r="114" spans="1:69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</row>
    <row r="115" spans="1:69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</row>
    <row r="116" spans="1:69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</row>
    <row r="117" spans="1:69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</row>
    <row r="118" spans="1:69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</row>
    <row r="119" spans="1:69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</row>
    <row r="120" spans="1:69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</row>
    <row r="121" spans="1:69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</row>
    <row r="122" spans="1:69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69" s="10" customFormat="1">
      <c r="A123" s="11" t="s">
        <v>128</v>
      </c>
      <c r="B123" s="10">
        <f>B36+B41</f>
        <v>456269.49</v>
      </c>
      <c r="C123" s="10">
        <f t="shared" ref="C123:BB123" si="0">C36+C41</f>
        <v>558821.12</v>
      </c>
      <c r="D123" s="10">
        <f t="shared" si="0"/>
        <v>621913.42000000004</v>
      </c>
      <c r="E123" s="10">
        <f t="shared" si="0"/>
        <v>723216.76</v>
      </c>
      <c r="F123" s="10">
        <f t="shared" si="0"/>
        <v>646065.84</v>
      </c>
      <c r="G123" s="10">
        <f t="shared" si="0"/>
        <v>565067.72</v>
      </c>
      <c r="H123" s="10">
        <f t="shared" si="0"/>
        <v>597974.36</v>
      </c>
      <c r="I123" s="10">
        <f t="shared" si="0"/>
        <v>400824.3</v>
      </c>
      <c r="J123" s="10">
        <f t="shared" si="0"/>
        <v>232460.58</v>
      </c>
      <c r="K123" s="10">
        <f t="shared" si="0"/>
        <v>156162.82999999999</v>
      </c>
      <c r="L123" s="10">
        <f t="shared" si="0"/>
        <v>102473.25</v>
      </c>
      <c r="M123" s="10">
        <f t="shared" si="0"/>
        <v>78000</v>
      </c>
      <c r="N123" s="10">
        <f t="shared" si="0"/>
        <v>34000</v>
      </c>
      <c r="O123" s="10">
        <f t="shared" si="0"/>
        <v>18000</v>
      </c>
      <c r="P123" s="10">
        <f t="shared" si="0"/>
        <v>19000</v>
      </c>
      <c r="Q123" s="10">
        <f t="shared" si="0"/>
        <v>51000</v>
      </c>
      <c r="R123" s="10">
        <f t="shared" si="0"/>
        <v>128000</v>
      </c>
      <c r="S123" s="10">
        <f t="shared" si="0"/>
        <v>108000</v>
      </c>
      <c r="T123" s="10">
        <f t="shared" si="0"/>
        <v>121000</v>
      </c>
      <c r="U123" s="10">
        <f t="shared" si="0"/>
        <v>125000</v>
      </c>
      <c r="V123" s="10">
        <f t="shared" si="0"/>
        <v>166000</v>
      </c>
      <c r="W123" s="10">
        <f t="shared" si="0"/>
        <v>219000</v>
      </c>
      <c r="X123" s="10">
        <f t="shared" si="0"/>
        <v>330000</v>
      </c>
      <c r="Y123" s="10">
        <f t="shared" si="0"/>
        <v>361000</v>
      </c>
      <c r="Z123" s="10">
        <f t="shared" si="0"/>
        <v>387000</v>
      </c>
      <c r="AA123" s="10">
        <f t="shared" si="0"/>
        <v>431000</v>
      </c>
      <c r="AB123" s="10">
        <f t="shared" si="0"/>
        <v>476866.41</v>
      </c>
      <c r="AC123" s="10">
        <f t="shared" si="0"/>
        <v>482000</v>
      </c>
      <c r="AD123" s="10">
        <f t="shared" si="0"/>
        <v>526000</v>
      </c>
      <c r="AE123" s="10">
        <f t="shared" si="0"/>
        <v>532000</v>
      </c>
      <c r="AF123" s="10">
        <f t="shared" si="0"/>
        <v>514000</v>
      </c>
      <c r="AG123" s="10">
        <f t="shared" si="0"/>
        <v>480000</v>
      </c>
      <c r="AH123" s="10">
        <f t="shared" si="0"/>
        <v>549000</v>
      </c>
      <c r="AI123" s="10">
        <f t="shared" si="0"/>
        <v>581000</v>
      </c>
      <c r="AJ123" s="10">
        <f t="shared" si="0"/>
        <v>622000</v>
      </c>
      <c r="AK123" s="10">
        <f t="shared" si="0"/>
        <v>594000</v>
      </c>
      <c r="AL123" s="10">
        <f t="shared" si="0"/>
        <v>644000</v>
      </c>
      <c r="AM123" s="10">
        <f t="shared" si="0"/>
        <v>614000</v>
      </c>
      <c r="AN123" s="10">
        <f t="shared" si="0"/>
        <v>579000</v>
      </c>
      <c r="AO123" s="10">
        <f t="shared" si="0"/>
        <v>528409.05000000005</v>
      </c>
      <c r="AP123" s="10">
        <f t="shared" si="0"/>
        <v>420388.36</v>
      </c>
      <c r="AQ123" s="10">
        <f t="shared" si="0"/>
        <v>340000</v>
      </c>
      <c r="AR123" s="10">
        <f t="shared" si="0"/>
        <v>350000</v>
      </c>
      <c r="AS123" s="10">
        <f t="shared" si="0"/>
        <v>436000</v>
      </c>
      <c r="AT123" s="10">
        <f t="shared" si="0"/>
        <v>469000</v>
      </c>
      <c r="AU123" s="10">
        <f t="shared" si="0"/>
        <v>500501.09</v>
      </c>
      <c r="AV123" s="10">
        <f t="shared" si="0"/>
        <v>454000</v>
      </c>
      <c r="AW123" s="10">
        <f t="shared" si="0"/>
        <v>355000</v>
      </c>
      <c r="AX123" s="10">
        <f t="shared" si="0"/>
        <v>295000</v>
      </c>
      <c r="AY123" s="10">
        <f t="shared" si="0"/>
        <v>240216</v>
      </c>
      <c r="AZ123" s="10">
        <f t="shared" si="0"/>
        <v>192423.95</v>
      </c>
      <c r="BA123" s="10">
        <f t="shared" si="0"/>
        <v>214296</v>
      </c>
      <c r="BB123" s="10">
        <f t="shared" si="0"/>
        <v>473457.61</v>
      </c>
    </row>
    <row r="124" spans="1:69" s="10" customFormat="1">
      <c r="A124" s="11" t="s">
        <v>129</v>
      </c>
      <c r="B124" s="10">
        <f>B50</f>
        <v>0</v>
      </c>
      <c r="C124" s="10">
        <f t="shared" ref="C124:BB124" si="1">C50</f>
        <v>6617</v>
      </c>
      <c r="D124" s="10">
        <f t="shared" si="1"/>
        <v>6651.5</v>
      </c>
      <c r="E124" s="10">
        <f t="shared" si="1"/>
        <v>0</v>
      </c>
      <c r="F124" s="10">
        <f t="shared" si="1"/>
        <v>0</v>
      </c>
      <c r="G124" s="10">
        <f t="shared" si="1"/>
        <v>122384.63</v>
      </c>
      <c r="H124" s="10">
        <f t="shared" si="1"/>
        <v>0</v>
      </c>
      <c r="I124" s="10">
        <f t="shared" si="1"/>
        <v>126630.43</v>
      </c>
      <c r="J124" s="10">
        <f t="shared" si="1"/>
        <v>0</v>
      </c>
      <c r="K124" s="10">
        <f t="shared" si="1"/>
        <v>0</v>
      </c>
      <c r="L124" s="10">
        <f t="shared" si="1"/>
        <v>101704.51</v>
      </c>
      <c r="M124" s="10">
        <f t="shared" si="1"/>
        <v>0</v>
      </c>
      <c r="N124" s="10">
        <f t="shared" si="1"/>
        <v>0</v>
      </c>
      <c r="O124" s="10">
        <f t="shared" si="1"/>
        <v>88151.07</v>
      </c>
      <c r="P124" s="10">
        <f t="shared" si="1"/>
        <v>86736.97</v>
      </c>
      <c r="Q124" s="10">
        <f t="shared" si="1"/>
        <v>0</v>
      </c>
      <c r="R124" s="10">
        <f t="shared" si="1"/>
        <v>0</v>
      </c>
      <c r="S124" s="10">
        <f t="shared" si="1"/>
        <v>0</v>
      </c>
      <c r="T124" s="10">
        <f t="shared" si="1"/>
        <v>0</v>
      </c>
      <c r="U124" s="10">
        <f t="shared" si="1"/>
        <v>0</v>
      </c>
      <c r="V124" s="10">
        <f t="shared" si="1"/>
        <v>0</v>
      </c>
      <c r="W124" s="10">
        <f t="shared" si="1"/>
        <v>0</v>
      </c>
      <c r="X124" s="10">
        <f t="shared" si="1"/>
        <v>0</v>
      </c>
      <c r="Y124" s="10">
        <f t="shared" si="1"/>
        <v>0</v>
      </c>
      <c r="Z124" s="10">
        <f t="shared" si="1"/>
        <v>0</v>
      </c>
      <c r="AA124" s="10">
        <f t="shared" si="1"/>
        <v>0</v>
      </c>
      <c r="AB124" s="10">
        <f t="shared" si="1"/>
        <v>57458.36</v>
      </c>
      <c r="AC124" s="10">
        <f t="shared" si="1"/>
        <v>54267.8</v>
      </c>
      <c r="AD124" s="10">
        <f t="shared" si="1"/>
        <v>0</v>
      </c>
      <c r="AE124" s="10">
        <f t="shared" si="1"/>
        <v>20979.91</v>
      </c>
      <c r="AF124" s="10">
        <f t="shared" si="1"/>
        <v>0</v>
      </c>
      <c r="AG124" s="10">
        <f t="shared" si="1"/>
        <v>0</v>
      </c>
      <c r="AH124" s="10">
        <f t="shared" si="1"/>
        <v>0</v>
      </c>
      <c r="AI124" s="10">
        <f t="shared" si="1"/>
        <v>0</v>
      </c>
      <c r="AJ124" s="10">
        <f t="shared" si="1"/>
        <v>0</v>
      </c>
      <c r="AK124" s="10">
        <f t="shared" si="1"/>
        <v>0</v>
      </c>
      <c r="AL124" s="10">
        <f t="shared" si="1"/>
        <v>0</v>
      </c>
      <c r="AM124" s="10">
        <f t="shared" si="1"/>
        <v>0</v>
      </c>
      <c r="AN124" s="10">
        <f t="shared" si="1"/>
        <v>0</v>
      </c>
      <c r="AO124" s="10">
        <f t="shared" si="1"/>
        <v>0</v>
      </c>
      <c r="AP124" s="10">
        <f t="shared" si="1"/>
        <v>0</v>
      </c>
      <c r="AQ124" s="10">
        <f t="shared" si="1"/>
        <v>0</v>
      </c>
      <c r="AR124" s="10">
        <f t="shared" si="1"/>
        <v>1927</v>
      </c>
      <c r="AS124" s="10">
        <f t="shared" si="1"/>
        <v>0</v>
      </c>
      <c r="AT124" s="10">
        <f t="shared" si="1"/>
        <v>0</v>
      </c>
      <c r="AU124" s="10">
        <f t="shared" si="1"/>
        <v>0</v>
      </c>
      <c r="AV124" s="10">
        <f t="shared" si="1"/>
        <v>3019.34</v>
      </c>
      <c r="AW124" s="10">
        <f t="shared" si="1"/>
        <v>3394.03</v>
      </c>
      <c r="AX124" s="10">
        <f t="shared" si="1"/>
        <v>0</v>
      </c>
      <c r="AY124" s="10">
        <f t="shared" si="1"/>
        <v>0</v>
      </c>
      <c r="AZ124" s="10">
        <f t="shared" si="1"/>
        <v>1338</v>
      </c>
      <c r="BA124" s="10">
        <f t="shared" si="1"/>
        <v>1300</v>
      </c>
      <c r="BB124" s="10">
        <f t="shared" si="1"/>
        <v>3629</v>
      </c>
    </row>
    <row r="125" spans="1:69" s="12" customFormat="1">
      <c r="A125" s="11" t="s">
        <v>130</v>
      </c>
      <c r="B125" s="12">
        <f>SUM(B123:B124)</f>
        <v>456269.49</v>
      </c>
      <c r="C125" s="12">
        <f t="shared" ref="C125:BB125" si="2">SUM(C123:C124)</f>
        <v>565438.12</v>
      </c>
      <c r="D125" s="12">
        <f t="shared" si="2"/>
        <v>628564.92000000004</v>
      </c>
      <c r="E125" s="12">
        <f t="shared" si="2"/>
        <v>723216.76</v>
      </c>
      <c r="F125" s="12">
        <f t="shared" si="2"/>
        <v>646065.84</v>
      </c>
      <c r="G125" s="12">
        <f t="shared" si="2"/>
        <v>687452.35</v>
      </c>
      <c r="H125" s="12">
        <f t="shared" si="2"/>
        <v>597974.36</v>
      </c>
      <c r="I125" s="12">
        <f t="shared" si="2"/>
        <v>527454.73</v>
      </c>
      <c r="J125" s="12">
        <f t="shared" si="2"/>
        <v>232460.58</v>
      </c>
      <c r="K125" s="12">
        <f t="shared" si="2"/>
        <v>156162.82999999999</v>
      </c>
      <c r="L125" s="12">
        <f t="shared" si="2"/>
        <v>204177.76</v>
      </c>
      <c r="M125" s="12">
        <f t="shared" si="2"/>
        <v>78000</v>
      </c>
      <c r="N125" s="12">
        <f t="shared" si="2"/>
        <v>34000</v>
      </c>
      <c r="O125" s="12">
        <f t="shared" si="2"/>
        <v>106151.07</v>
      </c>
      <c r="P125" s="12">
        <f t="shared" si="2"/>
        <v>105736.97</v>
      </c>
      <c r="Q125" s="12">
        <f t="shared" si="2"/>
        <v>51000</v>
      </c>
      <c r="R125" s="12">
        <f t="shared" si="2"/>
        <v>128000</v>
      </c>
      <c r="S125" s="12">
        <f t="shared" si="2"/>
        <v>108000</v>
      </c>
      <c r="T125" s="12">
        <f t="shared" si="2"/>
        <v>121000</v>
      </c>
      <c r="U125" s="12">
        <f t="shared" si="2"/>
        <v>125000</v>
      </c>
      <c r="V125" s="12">
        <f t="shared" si="2"/>
        <v>166000</v>
      </c>
      <c r="W125" s="12">
        <f t="shared" si="2"/>
        <v>219000</v>
      </c>
      <c r="X125" s="12">
        <f t="shared" si="2"/>
        <v>330000</v>
      </c>
      <c r="Y125" s="12">
        <f t="shared" si="2"/>
        <v>361000</v>
      </c>
      <c r="Z125" s="12">
        <f t="shared" si="2"/>
        <v>387000</v>
      </c>
      <c r="AA125" s="12">
        <f t="shared" si="2"/>
        <v>431000</v>
      </c>
      <c r="AB125" s="12">
        <f t="shared" si="2"/>
        <v>534324.77</v>
      </c>
      <c r="AC125" s="12">
        <f t="shared" si="2"/>
        <v>536267.80000000005</v>
      </c>
      <c r="AD125" s="12">
        <f t="shared" si="2"/>
        <v>526000</v>
      </c>
      <c r="AE125" s="12">
        <f t="shared" si="2"/>
        <v>552979.91</v>
      </c>
      <c r="AF125" s="12">
        <f t="shared" si="2"/>
        <v>514000</v>
      </c>
      <c r="AG125" s="12">
        <f t="shared" si="2"/>
        <v>480000</v>
      </c>
      <c r="AH125" s="12">
        <f t="shared" si="2"/>
        <v>549000</v>
      </c>
      <c r="AI125" s="12">
        <f t="shared" si="2"/>
        <v>581000</v>
      </c>
      <c r="AJ125" s="12">
        <f t="shared" si="2"/>
        <v>622000</v>
      </c>
      <c r="AK125" s="12">
        <f t="shared" si="2"/>
        <v>594000</v>
      </c>
      <c r="AL125" s="12">
        <f t="shared" si="2"/>
        <v>644000</v>
      </c>
      <c r="AM125" s="12">
        <f t="shared" si="2"/>
        <v>614000</v>
      </c>
      <c r="AN125" s="12">
        <f t="shared" si="2"/>
        <v>579000</v>
      </c>
      <c r="AO125" s="12">
        <f t="shared" si="2"/>
        <v>528409.05000000005</v>
      </c>
      <c r="AP125" s="12">
        <f t="shared" si="2"/>
        <v>420388.36</v>
      </c>
      <c r="AQ125" s="12">
        <f t="shared" si="2"/>
        <v>340000</v>
      </c>
      <c r="AR125" s="12">
        <f t="shared" si="2"/>
        <v>351927</v>
      </c>
      <c r="AS125" s="12">
        <f t="shared" si="2"/>
        <v>436000</v>
      </c>
      <c r="AT125" s="12">
        <f t="shared" si="2"/>
        <v>469000</v>
      </c>
      <c r="AU125" s="12">
        <f t="shared" si="2"/>
        <v>500501.09</v>
      </c>
      <c r="AV125" s="12">
        <f t="shared" si="2"/>
        <v>457019.34</v>
      </c>
      <c r="AW125" s="12">
        <f t="shared" si="2"/>
        <v>358394.03</v>
      </c>
      <c r="AX125" s="12">
        <f t="shared" si="2"/>
        <v>295000</v>
      </c>
      <c r="AY125" s="12">
        <f t="shared" si="2"/>
        <v>240216</v>
      </c>
      <c r="AZ125" s="12">
        <f t="shared" si="2"/>
        <v>193761.95</v>
      </c>
      <c r="BA125" s="12">
        <f t="shared" si="2"/>
        <v>215596</v>
      </c>
      <c r="BB125" s="12">
        <f t="shared" si="2"/>
        <v>477086.61</v>
      </c>
    </row>
    <row r="126" spans="1:69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</row>
    <row r="127" spans="1:69">
      <c r="A127" s="13" t="s">
        <v>131</v>
      </c>
    </row>
    <row r="128" spans="1:69" s="7" customFormat="1">
      <c r="A128" s="6" t="s">
        <v>1</v>
      </c>
      <c r="B128" s="6" t="s">
        <v>2</v>
      </c>
      <c r="C128" s="6" t="s">
        <v>132</v>
      </c>
      <c r="D128" s="6" t="s">
        <v>4</v>
      </c>
      <c r="E128" s="6" t="s">
        <v>5</v>
      </c>
      <c r="F128" s="6" t="s">
        <v>6</v>
      </c>
      <c r="G128" s="6" t="s">
        <v>133</v>
      </c>
      <c r="H128" s="6" t="s">
        <v>8</v>
      </c>
      <c r="I128" s="6" t="s">
        <v>9</v>
      </c>
      <c r="J128" s="6" t="s">
        <v>10</v>
      </c>
      <c r="K128" s="6" t="s">
        <v>134</v>
      </c>
      <c r="L128" s="6" t="s">
        <v>12</v>
      </c>
      <c r="M128" s="6" t="s">
        <v>13</v>
      </c>
      <c r="N128" s="6" t="s">
        <v>14</v>
      </c>
      <c r="O128" s="6" t="s">
        <v>135</v>
      </c>
      <c r="P128" s="6" t="s">
        <v>16</v>
      </c>
      <c r="Q128" s="6" t="s">
        <v>17</v>
      </c>
      <c r="R128" s="6" t="s">
        <v>18</v>
      </c>
      <c r="S128" s="6" t="s">
        <v>136</v>
      </c>
      <c r="T128" s="6" t="s">
        <v>20</v>
      </c>
      <c r="U128" s="6" t="s">
        <v>21</v>
      </c>
      <c r="V128" s="6" t="s">
        <v>22</v>
      </c>
      <c r="W128" s="6" t="s">
        <v>137</v>
      </c>
      <c r="X128" s="6" t="s">
        <v>24</v>
      </c>
      <c r="Y128" s="6" t="s">
        <v>25</v>
      </c>
      <c r="Z128" s="6" t="s">
        <v>26</v>
      </c>
      <c r="AA128" s="6" t="s">
        <v>138</v>
      </c>
      <c r="AB128" s="6" t="s">
        <v>28</v>
      </c>
      <c r="AC128" s="6" t="s">
        <v>29</v>
      </c>
      <c r="AD128" s="6" t="s">
        <v>30</v>
      </c>
      <c r="AE128" s="6" t="s">
        <v>139</v>
      </c>
      <c r="AF128" s="6" t="s">
        <v>32</v>
      </c>
      <c r="AG128" s="6" t="s">
        <v>33</v>
      </c>
      <c r="AH128" s="6" t="s">
        <v>34</v>
      </c>
      <c r="AI128" s="6" t="s">
        <v>140</v>
      </c>
      <c r="AJ128" s="6" t="s">
        <v>36</v>
      </c>
      <c r="AK128" s="6" t="s">
        <v>37</v>
      </c>
      <c r="AL128" s="6" t="s">
        <v>38</v>
      </c>
      <c r="AM128" s="6" t="s">
        <v>141</v>
      </c>
      <c r="AN128" s="6" t="s">
        <v>40</v>
      </c>
      <c r="AO128" s="6" t="s">
        <v>41</v>
      </c>
      <c r="AP128" s="6" t="s">
        <v>42</v>
      </c>
      <c r="AQ128" s="6" t="s">
        <v>142</v>
      </c>
      <c r="AR128" s="6" t="s">
        <v>44</v>
      </c>
      <c r="AS128" s="6" t="s">
        <v>45</v>
      </c>
      <c r="AT128" s="6" t="s">
        <v>46</v>
      </c>
      <c r="AU128" s="6" t="s">
        <v>143</v>
      </c>
      <c r="AV128" s="6" t="s">
        <v>48</v>
      </c>
      <c r="AW128" s="6" t="s">
        <v>49</v>
      </c>
      <c r="AX128" s="6" t="s">
        <v>50</v>
      </c>
      <c r="AY128" s="6" t="s">
        <v>144</v>
      </c>
      <c r="AZ128" s="6" t="s">
        <v>52</v>
      </c>
      <c r="BA128" s="6" t="s">
        <v>53</v>
      </c>
      <c r="BB128" s="6" t="s">
        <v>54</v>
      </c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1:69">
      <c r="A129" s="6" t="s">
        <v>145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69">
      <c r="A130" s="6" t="s">
        <v>146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69">
      <c r="A131" s="6" t="s">
        <v>147</v>
      </c>
      <c r="B131" s="6">
        <v>665155.81000000006</v>
      </c>
      <c r="C131" s="6">
        <v>758039</v>
      </c>
      <c r="D131" s="6">
        <v>808861.34</v>
      </c>
      <c r="E131" s="6">
        <v>658665.05000000005</v>
      </c>
      <c r="F131" s="6">
        <v>672440.53</v>
      </c>
      <c r="G131" s="6">
        <v>803273.67</v>
      </c>
      <c r="H131" s="6">
        <v>844432.44</v>
      </c>
      <c r="I131" s="6">
        <v>861899.24</v>
      </c>
      <c r="J131" s="6">
        <v>770136.66</v>
      </c>
      <c r="K131" s="6">
        <v>771775.01</v>
      </c>
      <c r="L131" s="6">
        <v>848985.81</v>
      </c>
      <c r="M131" s="6">
        <v>783065.53</v>
      </c>
      <c r="N131" s="6">
        <v>686016.25</v>
      </c>
      <c r="O131" s="6">
        <v>672311.8</v>
      </c>
      <c r="P131" s="6">
        <v>730843.68</v>
      </c>
      <c r="Q131" s="6">
        <v>681376.7</v>
      </c>
      <c r="R131" s="6">
        <v>578149</v>
      </c>
      <c r="S131" s="6">
        <v>623859.80000000005</v>
      </c>
      <c r="T131" s="6">
        <v>541532.06000000006</v>
      </c>
      <c r="U131" s="6">
        <v>648374.65</v>
      </c>
      <c r="V131" s="6">
        <v>569146.82999999996</v>
      </c>
      <c r="W131" s="6">
        <v>645201.16</v>
      </c>
      <c r="X131" s="6">
        <v>598353.37</v>
      </c>
      <c r="Y131" s="6">
        <v>569195.02</v>
      </c>
      <c r="Z131" s="6">
        <v>483807.28</v>
      </c>
      <c r="AA131" s="6">
        <v>592928.36</v>
      </c>
      <c r="AB131" s="6">
        <v>533126.76</v>
      </c>
      <c r="AC131" s="6">
        <v>540768.47</v>
      </c>
      <c r="AD131" s="6">
        <v>486604.88</v>
      </c>
      <c r="AE131" s="6">
        <v>532309.44999999995</v>
      </c>
      <c r="AF131" s="6">
        <v>506583.05</v>
      </c>
      <c r="AG131" s="6">
        <v>606170.94999999995</v>
      </c>
      <c r="AH131" s="6">
        <v>532592.02</v>
      </c>
      <c r="AI131" s="6">
        <v>541068</v>
      </c>
      <c r="AJ131" s="6">
        <v>484643.49</v>
      </c>
      <c r="AK131" s="6">
        <v>509408.05</v>
      </c>
      <c r="AL131" s="6">
        <v>479602.26</v>
      </c>
      <c r="AM131" s="6">
        <v>445005.61</v>
      </c>
      <c r="AN131" s="6">
        <v>482398.16</v>
      </c>
      <c r="AO131" s="6">
        <v>492372.14</v>
      </c>
      <c r="AP131" s="6">
        <v>481158.08</v>
      </c>
      <c r="AQ131" s="6">
        <v>468901.5</v>
      </c>
      <c r="AR131" s="6">
        <v>498490.58</v>
      </c>
      <c r="AS131" s="6">
        <v>439536.15</v>
      </c>
      <c r="AT131" s="6">
        <v>460614.73</v>
      </c>
      <c r="AU131" s="6">
        <v>470768.15</v>
      </c>
      <c r="AV131" s="6">
        <v>421642.46</v>
      </c>
      <c r="AW131" s="6">
        <v>380442.33</v>
      </c>
      <c r="AX131" s="6">
        <v>377673</v>
      </c>
      <c r="AY131" s="6">
        <v>483923.22</v>
      </c>
      <c r="AZ131" s="6">
        <v>546506.44999999995</v>
      </c>
      <c r="BA131" s="6">
        <v>457149</v>
      </c>
      <c r="BB131" s="6">
        <v>466271.62</v>
      </c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</row>
    <row r="132" spans="1:69">
      <c r="A132" s="6" t="s">
        <v>148</v>
      </c>
      <c r="B132" s="6">
        <v>659716.44999999995</v>
      </c>
      <c r="C132" s="6">
        <v>755037.87</v>
      </c>
      <c r="D132" s="6">
        <v>799476.77</v>
      </c>
      <c r="E132" s="6">
        <v>635253.55000000005</v>
      </c>
      <c r="F132" s="6">
        <v>672440.53</v>
      </c>
      <c r="G132" s="6">
        <v>803273.67</v>
      </c>
      <c r="H132" s="6">
        <v>844432.44</v>
      </c>
      <c r="I132" s="6">
        <v>861899.24</v>
      </c>
      <c r="J132" s="6">
        <v>769893.66</v>
      </c>
      <c r="K132" s="6">
        <v>771775.01</v>
      </c>
      <c r="L132" s="6">
        <v>848985.81</v>
      </c>
      <c r="M132" s="6">
        <v>783065.53</v>
      </c>
      <c r="N132" s="6">
        <v>686016.25</v>
      </c>
      <c r="O132" s="6">
        <v>672311.8</v>
      </c>
      <c r="P132" s="6">
        <v>730843.68</v>
      </c>
      <c r="Q132" s="6">
        <v>680236.01</v>
      </c>
      <c r="R132" s="6">
        <v>575627.43999999994</v>
      </c>
      <c r="S132" s="6">
        <v>623859.80000000005</v>
      </c>
      <c r="T132" s="6">
        <v>541532.06000000006</v>
      </c>
      <c r="U132" s="6">
        <v>648374.65</v>
      </c>
      <c r="V132" s="6">
        <v>569146.82999999996</v>
      </c>
      <c r="W132" s="6">
        <v>645201.16</v>
      </c>
      <c r="X132" s="6">
        <v>598353.37</v>
      </c>
      <c r="Y132" s="6">
        <v>569195.02</v>
      </c>
      <c r="Z132" s="6">
        <v>483786.88</v>
      </c>
      <c r="AA132" s="6">
        <v>592928.36</v>
      </c>
      <c r="AB132" s="6">
        <v>533126.76</v>
      </c>
      <c r="AC132" s="6">
        <v>540768.47</v>
      </c>
      <c r="AD132" s="6">
        <v>486604.88</v>
      </c>
      <c r="AE132" s="6">
        <v>532309.44999999995</v>
      </c>
      <c r="AF132" s="6">
        <v>506583.05</v>
      </c>
      <c r="AG132" s="6">
        <v>606170.94999999995</v>
      </c>
      <c r="AH132" s="6">
        <v>532592.02</v>
      </c>
      <c r="AI132" s="6">
        <v>540504.41</v>
      </c>
      <c r="AJ132" s="6">
        <v>481204.13</v>
      </c>
      <c r="AK132" s="6">
        <v>509298.05</v>
      </c>
      <c r="AL132" s="6">
        <v>479602.26</v>
      </c>
      <c r="AM132" s="6">
        <v>445005.61</v>
      </c>
      <c r="AN132" s="6">
        <v>482398.16</v>
      </c>
      <c r="AO132" s="6">
        <v>492372.14</v>
      </c>
      <c r="AP132" s="6">
        <v>481158.08</v>
      </c>
      <c r="AQ132" s="6">
        <v>468901.5</v>
      </c>
      <c r="AR132" s="6">
        <v>498490.58</v>
      </c>
      <c r="AS132" s="6">
        <v>439376.05</v>
      </c>
      <c r="AT132" s="6">
        <v>460378.79</v>
      </c>
      <c r="AU132" s="6">
        <v>470768.15</v>
      </c>
      <c r="AV132" s="6">
        <v>421642.46</v>
      </c>
      <c r="AW132" s="6">
        <v>380442.33</v>
      </c>
      <c r="AX132" s="6">
        <v>377660</v>
      </c>
      <c r="AY132" s="6">
        <v>483923</v>
      </c>
      <c r="AZ132" s="6">
        <v>546497.62</v>
      </c>
      <c r="BA132" s="6">
        <v>456796</v>
      </c>
      <c r="BB132" s="6">
        <v>466264.32000000001</v>
      </c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</row>
    <row r="133" spans="1:69">
      <c r="A133" s="6" t="s">
        <v>149</v>
      </c>
      <c r="B133" s="6">
        <v>5439.36</v>
      </c>
      <c r="C133" s="6">
        <v>3001.13</v>
      </c>
      <c r="D133" s="6">
        <v>9384.57</v>
      </c>
      <c r="E133" s="6">
        <v>23411.5</v>
      </c>
      <c r="F133" s="6">
        <v>0</v>
      </c>
      <c r="G133" s="6">
        <v>0</v>
      </c>
      <c r="H133" s="6">
        <v>81</v>
      </c>
      <c r="I133" s="6">
        <v>0</v>
      </c>
      <c r="J133" s="6">
        <v>243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1220.75</v>
      </c>
      <c r="Q133" s="6">
        <v>1140.69</v>
      </c>
      <c r="R133" s="6">
        <v>2521.56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6.8</v>
      </c>
      <c r="Y133" s="6">
        <v>0</v>
      </c>
      <c r="Z133" s="6">
        <v>20.399999999999999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563.58000000000004</v>
      </c>
      <c r="AJ133" s="6">
        <v>3439.35</v>
      </c>
      <c r="AK133" s="6">
        <v>110.01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132.01</v>
      </c>
      <c r="AS133" s="6">
        <v>160.1</v>
      </c>
      <c r="AT133" s="6">
        <v>235.94</v>
      </c>
      <c r="AU133" s="6">
        <v>0</v>
      </c>
      <c r="AV133" s="6">
        <v>4.2699999999999996</v>
      </c>
      <c r="AW133" s="6">
        <v>-0.19</v>
      </c>
      <c r="AX133" s="6">
        <v>13</v>
      </c>
      <c r="AY133" s="6">
        <v>0.21</v>
      </c>
      <c r="AZ133" s="6">
        <v>8.83</v>
      </c>
      <c r="BA133" s="6">
        <v>353</v>
      </c>
      <c r="BB133" s="6">
        <v>7.3</v>
      </c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</row>
    <row r="134" spans="1:69">
      <c r="A134" s="14" t="s">
        <v>150</v>
      </c>
      <c r="B134" s="6">
        <v>0</v>
      </c>
      <c r="C134" s="6">
        <v>0</v>
      </c>
      <c r="D134" s="6">
        <v>2154</v>
      </c>
      <c r="E134" s="6">
        <v>0</v>
      </c>
      <c r="F134" s="6">
        <v>0</v>
      </c>
      <c r="G134" s="6">
        <v>0</v>
      </c>
      <c r="H134" s="6">
        <v>1077</v>
      </c>
      <c r="I134" s="6">
        <v>2915.85</v>
      </c>
      <c r="J134" s="6">
        <v>0</v>
      </c>
      <c r="K134" s="6">
        <v>359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</row>
    <row r="135" spans="1:69">
      <c r="A135" s="6" t="s">
        <v>151</v>
      </c>
      <c r="B135" s="6">
        <v>0</v>
      </c>
      <c r="C135" s="6">
        <v>0</v>
      </c>
      <c r="D135" s="6">
        <v>2154</v>
      </c>
      <c r="E135" s="6">
        <v>0</v>
      </c>
      <c r="F135" s="6">
        <v>0</v>
      </c>
      <c r="G135" s="6">
        <v>0</v>
      </c>
      <c r="H135" s="6">
        <v>1077</v>
      </c>
      <c r="I135" s="6">
        <v>2915.85</v>
      </c>
      <c r="J135" s="6">
        <v>0</v>
      </c>
      <c r="K135" s="6">
        <v>359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</row>
    <row r="136" spans="1:69">
      <c r="A136" s="14" t="s">
        <v>152</v>
      </c>
      <c r="B136" s="6">
        <v>7176.57</v>
      </c>
      <c r="C136" s="6">
        <v>1071.24</v>
      </c>
      <c r="D136" s="6">
        <v>4089.34</v>
      </c>
      <c r="E136" s="6">
        <v>958.9</v>
      </c>
      <c r="F136" s="6">
        <v>9145.64</v>
      </c>
      <c r="G136" s="6">
        <v>1049.05</v>
      </c>
      <c r="H136" s="6">
        <v>1977.43</v>
      </c>
      <c r="I136" s="6">
        <v>3852.82</v>
      </c>
      <c r="J136" s="6">
        <v>4342.47</v>
      </c>
      <c r="K136" s="6">
        <v>2023.28</v>
      </c>
      <c r="L136" s="6">
        <v>3611.14</v>
      </c>
      <c r="M136" s="6">
        <v>2410.06</v>
      </c>
      <c r="N136" s="6">
        <v>3583.37</v>
      </c>
      <c r="O136" s="6">
        <v>2693.74</v>
      </c>
      <c r="P136" s="6">
        <v>3877.94</v>
      </c>
      <c r="Q136" s="6">
        <v>8096.79</v>
      </c>
      <c r="R136" s="6">
        <v>1774.44</v>
      </c>
      <c r="S136" s="6">
        <v>3809.53</v>
      </c>
      <c r="T136" s="6">
        <v>3272.81</v>
      </c>
      <c r="U136" s="6">
        <v>4018.89</v>
      </c>
      <c r="V136" s="6">
        <v>3024.12</v>
      </c>
      <c r="W136" s="6">
        <v>-691.27</v>
      </c>
      <c r="X136" s="6">
        <v>4201.2</v>
      </c>
      <c r="Y136" s="6">
        <v>3561.05</v>
      </c>
      <c r="Z136" s="6">
        <v>4296.79</v>
      </c>
      <c r="AA136" s="6">
        <v>2842.2</v>
      </c>
      <c r="AB136" s="6">
        <v>2724.38</v>
      </c>
      <c r="AC136" s="6">
        <v>4042.75</v>
      </c>
      <c r="AD136" s="6">
        <v>1558.72</v>
      </c>
      <c r="AE136" s="6">
        <v>3181.59</v>
      </c>
      <c r="AF136" s="6">
        <v>1455.54</v>
      </c>
      <c r="AG136" s="6">
        <v>4401.87</v>
      </c>
      <c r="AH136" s="6">
        <v>2736.43</v>
      </c>
      <c r="AI136" s="6">
        <v>3513.2</v>
      </c>
      <c r="AJ136" s="6">
        <v>4761.32</v>
      </c>
      <c r="AK136" s="6">
        <v>6342.39</v>
      </c>
      <c r="AL136" s="6">
        <v>3144.04</v>
      </c>
      <c r="AM136" s="6">
        <v>2587.56</v>
      </c>
      <c r="AN136" s="6">
        <v>4630.53</v>
      </c>
      <c r="AO136" s="6">
        <v>10613.84</v>
      </c>
      <c r="AP136" s="6">
        <v>8505.6299999999992</v>
      </c>
      <c r="AQ136" s="6">
        <v>10596.47</v>
      </c>
      <c r="AR136" s="6">
        <v>4565.3</v>
      </c>
      <c r="AS136" s="6">
        <v>3644.99</v>
      </c>
      <c r="AT136" s="6">
        <v>7106.08</v>
      </c>
      <c r="AU136" s="6">
        <v>6296.03</v>
      </c>
      <c r="AV136" s="6">
        <v>6513.54</v>
      </c>
      <c r="AW136" s="6">
        <v>5518.11</v>
      </c>
      <c r="AX136" s="6">
        <v>6467</v>
      </c>
      <c r="AY136" s="6">
        <v>7626.1</v>
      </c>
      <c r="AZ136" s="6">
        <v>4699.8100000000004</v>
      </c>
      <c r="BA136" s="6">
        <v>3728</v>
      </c>
      <c r="BB136" s="6">
        <v>14335.16</v>
      </c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</row>
    <row r="137" spans="1:69">
      <c r="A137" s="6" t="s">
        <v>153</v>
      </c>
      <c r="B137" s="6">
        <v>672332.37</v>
      </c>
      <c r="C137" s="6">
        <v>759110.23</v>
      </c>
      <c r="D137" s="6">
        <v>815104.68</v>
      </c>
      <c r="E137" s="6">
        <v>659623.94999999995</v>
      </c>
      <c r="F137" s="6">
        <v>681586.18</v>
      </c>
      <c r="G137" s="6">
        <v>804322.73</v>
      </c>
      <c r="H137" s="6">
        <v>847486.87</v>
      </c>
      <c r="I137" s="6">
        <v>868667.91</v>
      </c>
      <c r="J137" s="6">
        <v>774479.13</v>
      </c>
      <c r="K137" s="6">
        <v>775234.29</v>
      </c>
      <c r="L137" s="6">
        <v>852596.95</v>
      </c>
      <c r="M137" s="6">
        <v>785475.58</v>
      </c>
      <c r="N137" s="6">
        <v>689599.62</v>
      </c>
      <c r="O137" s="6">
        <v>675005.54</v>
      </c>
      <c r="P137" s="6">
        <v>734721.62</v>
      </c>
      <c r="Q137" s="6">
        <v>689473.49</v>
      </c>
      <c r="R137" s="6">
        <v>579923.43999999994</v>
      </c>
      <c r="S137" s="6">
        <v>627669.31999999995</v>
      </c>
      <c r="T137" s="6">
        <v>544804.87</v>
      </c>
      <c r="U137" s="6">
        <v>652393.54</v>
      </c>
      <c r="V137" s="6">
        <v>572170.94999999995</v>
      </c>
      <c r="W137" s="6">
        <v>644509.89</v>
      </c>
      <c r="X137" s="6">
        <v>602554.56999999995</v>
      </c>
      <c r="Y137" s="6">
        <v>572756.06999999995</v>
      </c>
      <c r="Z137" s="6">
        <v>488104.07</v>
      </c>
      <c r="AA137" s="6">
        <v>595770.55000000005</v>
      </c>
      <c r="AB137" s="6">
        <v>535851.14</v>
      </c>
      <c r="AC137" s="6">
        <v>544811.22</v>
      </c>
      <c r="AD137" s="6">
        <v>488163.59</v>
      </c>
      <c r="AE137" s="6">
        <v>535491.04</v>
      </c>
      <c r="AF137" s="6">
        <v>508038.59</v>
      </c>
      <c r="AG137" s="6">
        <v>610572.81999999995</v>
      </c>
      <c r="AH137" s="6">
        <v>535328.44999999995</v>
      </c>
      <c r="AI137" s="6">
        <v>544581.19999999995</v>
      </c>
      <c r="AJ137" s="6">
        <v>489404.81</v>
      </c>
      <c r="AK137" s="6">
        <v>515750.44</v>
      </c>
      <c r="AL137" s="6">
        <v>482746.3</v>
      </c>
      <c r="AM137" s="6">
        <v>447593.17</v>
      </c>
      <c r="AN137" s="6">
        <v>487028.68</v>
      </c>
      <c r="AO137" s="6">
        <v>502985.99</v>
      </c>
      <c r="AP137" s="6">
        <v>489663.71</v>
      </c>
      <c r="AQ137" s="6">
        <v>479497.96</v>
      </c>
      <c r="AR137" s="6">
        <v>503055.88</v>
      </c>
      <c r="AS137" s="6">
        <v>443181.13</v>
      </c>
      <c r="AT137" s="6">
        <v>467720.81</v>
      </c>
      <c r="AU137" s="6">
        <v>477064.18</v>
      </c>
      <c r="AV137" s="6">
        <v>428156.01</v>
      </c>
      <c r="AW137" s="6">
        <v>385960.44</v>
      </c>
      <c r="AX137" s="6">
        <v>384140</v>
      </c>
      <c r="AY137" s="6">
        <v>491549.32</v>
      </c>
      <c r="AZ137" s="6">
        <v>551206.27</v>
      </c>
      <c r="BA137" s="6">
        <v>460877</v>
      </c>
      <c r="BB137" s="6">
        <v>480606.78</v>
      </c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</row>
    <row r="138" spans="1:69">
      <c r="A138" s="6" t="s">
        <v>154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</row>
    <row r="139" spans="1:69">
      <c r="A139" s="6" t="s">
        <v>155</v>
      </c>
      <c r="B139" s="6">
        <v>348233.3</v>
      </c>
      <c r="C139" s="6">
        <v>376968.34</v>
      </c>
      <c r="D139" s="6">
        <v>428274.07</v>
      </c>
      <c r="E139" s="6">
        <v>403068.58</v>
      </c>
      <c r="F139" s="6">
        <v>316492.52</v>
      </c>
      <c r="G139" s="6">
        <v>348046.51</v>
      </c>
      <c r="H139" s="6">
        <v>388090.08</v>
      </c>
      <c r="I139" s="6">
        <v>408886.3</v>
      </c>
      <c r="J139" s="6">
        <v>349108.47999999998</v>
      </c>
      <c r="K139" s="6">
        <v>355070.55</v>
      </c>
      <c r="L139" s="6">
        <v>430198.08</v>
      </c>
      <c r="M139" s="6">
        <v>387343.99</v>
      </c>
      <c r="N139" s="6">
        <v>322240.38</v>
      </c>
      <c r="O139" s="6">
        <v>328899.71999999997</v>
      </c>
      <c r="P139" s="6">
        <v>363146.79</v>
      </c>
      <c r="Q139" s="6">
        <v>348443.78</v>
      </c>
      <c r="R139" s="6">
        <v>266618.01</v>
      </c>
      <c r="S139" s="6">
        <v>289273.28000000003</v>
      </c>
      <c r="T139" s="6">
        <v>246729.76</v>
      </c>
      <c r="U139" s="6">
        <v>320464.46999999997</v>
      </c>
      <c r="V139" s="6">
        <v>268535.59000000003</v>
      </c>
      <c r="W139" s="6">
        <v>303830.74</v>
      </c>
      <c r="X139" s="6">
        <v>281976.84000000003</v>
      </c>
      <c r="Y139" s="6">
        <v>294241.96000000002</v>
      </c>
      <c r="Z139" s="6">
        <v>218973.95</v>
      </c>
      <c r="AA139" s="6">
        <v>277094.05</v>
      </c>
      <c r="AB139" s="6">
        <v>234305.78</v>
      </c>
      <c r="AC139" s="6">
        <v>271171.21000000002</v>
      </c>
      <c r="AD139" s="6">
        <v>229549.24</v>
      </c>
      <c r="AE139" s="6">
        <v>261130.47</v>
      </c>
      <c r="AF139" s="6">
        <v>218019.63</v>
      </c>
      <c r="AG139" s="6">
        <v>314130.34999999998</v>
      </c>
      <c r="AH139" s="6">
        <v>268199.42</v>
      </c>
      <c r="AI139" s="6">
        <v>299986.89</v>
      </c>
      <c r="AJ139" s="6">
        <v>220796.06</v>
      </c>
      <c r="AK139" s="6">
        <v>251004.01</v>
      </c>
      <c r="AL139" s="6">
        <v>240805.06</v>
      </c>
      <c r="AM139" s="6">
        <v>264843.57</v>
      </c>
      <c r="AN139" s="6">
        <v>265836.77</v>
      </c>
      <c r="AO139" s="6">
        <v>257292.75</v>
      </c>
      <c r="AP139" s="6">
        <v>285459.34000000003</v>
      </c>
      <c r="AQ139" s="6">
        <v>304412.39</v>
      </c>
      <c r="AR139" s="6">
        <v>329129.55</v>
      </c>
      <c r="AS139" s="6">
        <v>277582.53000000003</v>
      </c>
      <c r="AT139" s="6">
        <v>303586.87</v>
      </c>
      <c r="AU139" s="6">
        <v>300703.43</v>
      </c>
      <c r="AV139" s="6">
        <v>256491.64</v>
      </c>
      <c r="AW139" s="6">
        <v>237482.66</v>
      </c>
      <c r="AX139" s="6">
        <v>236926</v>
      </c>
      <c r="AY139" s="6">
        <v>319493.40999999997</v>
      </c>
      <c r="AZ139" s="6">
        <v>351958.33</v>
      </c>
      <c r="BA139" s="6">
        <v>277457</v>
      </c>
      <c r="BB139" s="6">
        <v>287664.63</v>
      </c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</row>
    <row r="140" spans="1:69">
      <c r="A140" s="6" t="s">
        <v>156</v>
      </c>
      <c r="B140" s="6">
        <v>0</v>
      </c>
      <c r="C140" s="6">
        <v>376968.34</v>
      </c>
      <c r="D140" s="6">
        <v>428274.07</v>
      </c>
      <c r="E140" s="6">
        <v>0</v>
      </c>
      <c r="F140" s="6">
        <v>0</v>
      </c>
      <c r="G140" s="6">
        <v>373532.84</v>
      </c>
      <c r="H140" s="6">
        <v>0</v>
      </c>
      <c r="I140" s="6">
        <v>408886.3</v>
      </c>
      <c r="J140" s="6">
        <v>349108.47999999998</v>
      </c>
      <c r="K140" s="6">
        <v>0</v>
      </c>
      <c r="L140" s="6">
        <v>430198.08</v>
      </c>
      <c r="M140" s="6">
        <v>0</v>
      </c>
      <c r="N140" s="6">
        <v>0</v>
      </c>
      <c r="O140" s="6">
        <v>328899.71999999997</v>
      </c>
      <c r="P140" s="6">
        <v>363146.79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234305.78</v>
      </c>
      <c r="AC140" s="6">
        <v>271171.21000000002</v>
      </c>
      <c r="AD140" s="6">
        <v>0</v>
      </c>
      <c r="AE140" s="6">
        <v>265369.96999999997</v>
      </c>
      <c r="AF140" s="6">
        <v>0</v>
      </c>
      <c r="AG140" s="6">
        <v>0</v>
      </c>
      <c r="AH140" s="6">
        <v>268199.42</v>
      </c>
      <c r="AI140" s="6">
        <v>299986.89</v>
      </c>
      <c r="AJ140" s="6">
        <v>220796.06</v>
      </c>
      <c r="AK140" s="6">
        <v>251004.01</v>
      </c>
      <c r="AL140" s="6">
        <v>240805.06</v>
      </c>
      <c r="AM140" s="6">
        <v>0</v>
      </c>
      <c r="AN140" s="6">
        <v>265836.77</v>
      </c>
      <c r="AO140" s="6">
        <v>257292.75</v>
      </c>
      <c r="AP140" s="6">
        <v>285459.34000000003</v>
      </c>
      <c r="AQ140" s="6">
        <v>304412.39</v>
      </c>
      <c r="AR140" s="6">
        <v>329129.55</v>
      </c>
      <c r="AS140" s="6">
        <v>277582.53000000003</v>
      </c>
      <c r="AT140" s="6">
        <v>303586.87</v>
      </c>
      <c r="AU140" s="6">
        <v>300703.43</v>
      </c>
      <c r="AV140" s="6">
        <v>256491.64</v>
      </c>
      <c r="AW140" s="6">
        <v>237482.66</v>
      </c>
      <c r="AX140" s="6">
        <v>0</v>
      </c>
      <c r="AY140" s="6">
        <v>309143.25</v>
      </c>
      <c r="AZ140" s="6">
        <v>0</v>
      </c>
      <c r="BA140" s="6">
        <v>0</v>
      </c>
      <c r="BB140" s="6">
        <v>0</v>
      </c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</row>
    <row r="141" spans="1:69">
      <c r="A141" s="6" t="s">
        <v>157</v>
      </c>
      <c r="B141" s="6">
        <v>223825.46</v>
      </c>
      <c r="C141" s="6">
        <v>293641.5</v>
      </c>
      <c r="D141" s="6">
        <v>277458.84999999998</v>
      </c>
      <c r="E141" s="6">
        <v>190848.69</v>
      </c>
      <c r="F141" s="6">
        <v>273786.5</v>
      </c>
      <c r="G141" s="6">
        <v>334326.46000000002</v>
      </c>
      <c r="H141" s="6">
        <v>310387.7</v>
      </c>
      <c r="I141" s="6">
        <v>327346.38</v>
      </c>
      <c r="J141" s="6">
        <v>304387.68</v>
      </c>
      <c r="K141" s="6">
        <v>326938.83</v>
      </c>
      <c r="L141" s="6">
        <v>284391.98</v>
      </c>
      <c r="M141" s="6">
        <v>277136.64000000001</v>
      </c>
      <c r="N141" s="6">
        <v>267294.69</v>
      </c>
      <c r="O141" s="6">
        <v>284530.57</v>
      </c>
      <c r="P141" s="6">
        <v>273528.63</v>
      </c>
      <c r="Q141" s="6">
        <v>261346.01</v>
      </c>
      <c r="R141" s="6">
        <v>247349.42</v>
      </c>
      <c r="S141" s="6">
        <v>262370.36</v>
      </c>
      <c r="T141" s="6">
        <v>258765.09</v>
      </c>
      <c r="U141" s="6">
        <v>271449.59999999998</v>
      </c>
      <c r="V141" s="6">
        <v>258306.99</v>
      </c>
      <c r="W141" s="6">
        <v>263017.99</v>
      </c>
      <c r="X141" s="6">
        <v>270262.38</v>
      </c>
      <c r="Y141" s="6">
        <v>238899.09</v>
      </c>
      <c r="Z141" s="6">
        <v>224644.92</v>
      </c>
      <c r="AA141" s="6">
        <v>241770.17</v>
      </c>
      <c r="AB141" s="6">
        <v>265662.61</v>
      </c>
      <c r="AC141" s="6">
        <v>233847.32</v>
      </c>
      <c r="AD141" s="6">
        <v>211843.06</v>
      </c>
      <c r="AE141" s="6">
        <v>227661.28</v>
      </c>
      <c r="AF141" s="6">
        <v>247526.29</v>
      </c>
      <c r="AG141" s="6">
        <v>258077.54</v>
      </c>
      <c r="AH141" s="6">
        <v>214489.18</v>
      </c>
      <c r="AI141" s="6">
        <v>220688.58</v>
      </c>
      <c r="AJ141" s="6">
        <v>209727.46</v>
      </c>
      <c r="AK141" s="6">
        <v>216846.38</v>
      </c>
      <c r="AL141" s="6">
        <v>165850.1</v>
      </c>
      <c r="AM141" s="6">
        <v>176743.62</v>
      </c>
      <c r="AN141" s="6">
        <v>165555.92000000001</v>
      </c>
      <c r="AO141" s="6">
        <v>180248.17</v>
      </c>
      <c r="AP141" s="6">
        <v>155357.10999999999</v>
      </c>
      <c r="AQ141" s="6">
        <v>139885.38</v>
      </c>
      <c r="AR141" s="6">
        <v>146111.56</v>
      </c>
      <c r="AS141" s="6">
        <v>136323.18</v>
      </c>
      <c r="AT141" s="6">
        <v>129949.05</v>
      </c>
      <c r="AU141" s="6">
        <v>137327.35</v>
      </c>
      <c r="AV141" s="6">
        <v>131628.62</v>
      </c>
      <c r="AW141" s="6">
        <v>122703.69</v>
      </c>
      <c r="AX141" s="6">
        <v>124538</v>
      </c>
      <c r="AY141" s="6">
        <v>132786.29</v>
      </c>
      <c r="AZ141" s="6">
        <v>148998.65</v>
      </c>
      <c r="BA141" s="6">
        <v>118315</v>
      </c>
      <c r="BB141" s="6">
        <v>116836.9</v>
      </c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</row>
    <row r="142" spans="1:69">
      <c r="A142" s="6" t="s">
        <v>158</v>
      </c>
      <c r="B142" s="6">
        <v>184032.09</v>
      </c>
      <c r="C142" s="6">
        <v>251681.97</v>
      </c>
      <c r="D142" s="6">
        <v>234882.74</v>
      </c>
      <c r="E142" s="6">
        <v>150954.82</v>
      </c>
      <c r="F142" s="6">
        <v>225588.57</v>
      </c>
      <c r="G142" s="6">
        <v>275208.86</v>
      </c>
      <c r="H142" s="6">
        <v>258764.67</v>
      </c>
      <c r="I142" s="6">
        <v>269938.48</v>
      </c>
      <c r="J142" s="6">
        <v>251817.8</v>
      </c>
      <c r="K142" s="6">
        <v>259878.41</v>
      </c>
      <c r="L142" s="6">
        <v>220835.17</v>
      </c>
      <c r="M142" s="6">
        <v>217392.9</v>
      </c>
      <c r="N142" s="6">
        <v>212293.71</v>
      </c>
      <c r="O142" s="6">
        <v>218413.62</v>
      </c>
      <c r="P142" s="6">
        <v>220594.82</v>
      </c>
      <c r="Q142" s="6">
        <v>207360.81</v>
      </c>
      <c r="R142" s="6">
        <v>190187.1</v>
      </c>
      <c r="S142" s="6">
        <v>210761.7</v>
      </c>
      <c r="T142" s="6">
        <v>205350.85</v>
      </c>
      <c r="U142" s="6">
        <v>216576.63</v>
      </c>
      <c r="V142" s="6">
        <v>200302.48</v>
      </c>
      <c r="W142" s="6">
        <v>204362.84</v>
      </c>
      <c r="X142" s="6">
        <v>218644.97</v>
      </c>
      <c r="Y142" s="6">
        <v>190284.49</v>
      </c>
      <c r="Z142" s="6">
        <v>171685.01</v>
      </c>
      <c r="AA142" s="6">
        <v>191930.34</v>
      </c>
      <c r="AB142" s="6">
        <v>214099.20000000001</v>
      </c>
      <c r="AC142" s="6">
        <v>181534.85</v>
      </c>
      <c r="AD142" s="6">
        <v>145504.32000000001</v>
      </c>
      <c r="AE142" s="6">
        <v>183269.61</v>
      </c>
      <c r="AF142" s="6">
        <v>195489.49</v>
      </c>
      <c r="AG142" s="6">
        <v>210034.79</v>
      </c>
      <c r="AH142" s="6">
        <v>162115.76999999999</v>
      </c>
      <c r="AI142" s="6">
        <v>182673.49</v>
      </c>
      <c r="AJ142" s="6">
        <v>159713.59</v>
      </c>
      <c r="AK142" s="6">
        <v>165590.65</v>
      </c>
      <c r="AL142" s="6">
        <v>125442.54</v>
      </c>
      <c r="AM142" s="6">
        <v>124246.04</v>
      </c>
      <c r="AN142" s="6">
        <v>120815.51</v>
      </c>
      <c r="AO142" s="6">
        <v>137245.56</v>
      </c>
      <c r="AP142" s="6">
        <v>113901.51</v>
      </c>
      <c r="AQ142" s="6">
        <v>106737.48</v>
      </c>
      <c r="AR142" s="6">
        <v>107878.95</v>
      </c>
      <c r="AS142" s="6">
        <v>102386.11</v>
      </c>
      <c r="AT142" s="6">
        <v>87215.62</v>
      </c>
      <c r="AU142" s="6">
        <v>96404.39</v>
      </c>
      <c r="AV142" s="6">
        <v>93269.21</v>
      </c>
      <c r="AW142" s="6">
        <v>80072.06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</row>
    <row r="143" spans="1:69">
      <c r="A143" s="6" t="s">
        <v>159</v>
      </c>
      <c r="B143" s="6">
        <v>39793.360000000001</v>
      </c>
      <c r="C143" s="6">
        <v>41959.53</v>
      </c>
      <c r="D143" s="6">
        <v>42576.11</v>
      </c>
      <c r="E143" s="6">
        <v>39893.870000000003</v>
      </c>
      <c r="F143" s="6">
        <v>48197.93</v>
      </c>
      <c r="G143" s="6">
        <v>59117.599999999999</v>
      </c>
      <c r="H143" s="6">
        <v>51623.03</v>
      </c>
      <c r="I143" s="6">
        <v>57407.9</v>
      </c>
      <c r="J143" s="6">
        <v>52569.87</v>
      </c>
      <c r="K143" s="6">
        <v>67060.42</v>
      </c>
      <c r="L143" s="6">
        <v>63556.81</v>
      </c>
      <c r="M143" s="6">
        <v>59743.74</v>
      </c>
      <c r="N143" s="6">
        <v>55000.98</v>
      </c>
      <c r="O143" s="6">
        <v>66116.95</v>
      </c>
      <c r="P143" s="6">
        <v>52933.81</v>
      </c>
      <c r="Q143" s="6">
        <v>53985.2</v>
      </c>
      <c r="R143" s="6">
        <v>57162.32</v>
      </c>
      <c r="S143" s="6">
        <v>51608.66</v>
      </c>
      <c r="T143" s="6">
        <v>53414.239999999998</v>
      </c>
      <c r="U143" s="6">
        <v>54872.97</v>
      </c>
      <c r="V143" s="6">
        <v>58004.51</v>
      </c>
      <c r="W143" s="6">
        <v>58655.15</v>
      </c>
      <c r="X143" s="6">
        <v>51617.41</v>
      </c>
      <c r="Y143" s="6">
        <v>48614.6</v>
      </c>
      <c r="Z143" s="6">
        <v>52959.91</v>
      </c>
      <c r="AA143" s="6">
        <v>49839.83</v>
      </c>
      <c r="AB143" s="6">
        <v>51563.41</v>
      </c>
      <c r="AC143" s="6">
        <v>52312.47</v>
      </c>
      <c r="AD143" s="6">
        <v>66338.740000000005</v>
      </c>
      <c r="AE143" s="6">
        <v>44391.66</v>
      </c>
      <c r="AF143" s="6">
        <v>52036.800000000003</v>
      </c>
      <c r="AG143" s="6">
        <v>48042.75</v>
      </c>
      <c r="AH143" s="6">
        <v>52373.41</v>
      </c>
      <c r="AI143" s="6">
        <v>38015.08</v>
      </c>
      <c r="AJ143" s="6">
        <v>50013.87</v>
      </c>
      <c r="AK143" s="6">
        <v>51255.73</v>
      </c>
      <c r="AL143" s="6">
        <v>40407.56</v>
      </c>
      <c r="AM143" s="6">
        <v>52497.58</v>
      </c>
      <c r="AN143" s="6">
        <v>44740.42</v>
      </c>
      <c r="AO143" s="6">
        <v>43002.61</v>
      </c>
      <c r="AP143" s="6">
        <v>41455.599999999999</v>
      </c>
      <c r="AQ143" s="6">
        <v>33147.910000000003</v>
      </c>
      <c r="AR143" s="6">
        <v>38232.61</v>
      </c>
      <c r="AS143" s="6">
        <v>33937.07</v>
      </c>
      <c r="AT143" s="6">
        <v>42733.42</v>
      </c>
      <c r="AU143" s="6">
        <v>40922.959999999999</v>
      </c>
      <c r="AV143" s="6">
        <v>38359.42</v>
      </c>
      <c r="AW143" s="6">
        <v>42631.63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</row>
    <row r="144" spans="1:69">
      <c r="A144" s="6" t="s">
        <v>160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10439.14</v>
      </c>
      <c r="AM144" s="6">
        <v>9651.5499999999993</v>
      </c>
      <c r="AN144" s="6">
        <v>10622.44</v>
      </c>
      <c r="AO144" s="6">
        <v>9976.5300000000007</v>
      </c>
      <c r="AP144" s="6">
        <v>10086.700000000001</v>
      </c>
      <c r="AQ144" s="6">
        <v>8165.57</v>
      </c>
      <c r="AR144" s="6">
        <v>9461.7199999999993</v>
      </c>
      <c r="AS144" s="6">
        <v>9248.18</v>
      </c>
      <c r="AT144" s="6">
        <v>9544.23</v>
      </c>
      <c r="AU144" s="6">
        <v>9838.61</v>
      </c>
      <c r="AV144" s="6">
        <v>8772.26</v>
      </c>
      <c r="AW144" s="6">
        <v>8514.77</v>
      </c>
      <c r="AX144" s="6">
        <v>9485</v>
      </c>
      <c r="AY144" s="6">
        <v>0</v>
      </c>
      <c r="AZ144" s="6">
        <v>0</v>
      </c>
      <c r="BA144" s="6">
        <v>0</v>
      </c>
      <c r="BB144" s="6">
        <v>0</v>
      </c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</row>
    <row r="145" spans="1:69">
      <c r="A145" s="15" t="s">
        <v>161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511.54</v>
      </c>
      <c r="AR145" s="6">
        <v>0</v>
      </c>
      <c r="AS145" s="6">
        <v>2046.16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</row>
    <row r="146" spans="1:69">
      <c r="A146" s="6" t="s">
        <v>162</v>
      </c>
      <c r="B146" s="6">
        <v>572058.76</v>
      </c>
      <c r="C146" s="6">
        <v>670609.85</v>
      </c>
      <c r="D146" s="6">
        <v>705732.93</v>
      </c>
      <c r="E146" s="6">
        <v>593917.27</v>
      </c>
      <c r="F146" s="6">
        <v>590279.02</v>
      </c>
      <c r="G146" s="6">
        <v>682372.97</v>
      </c>
      <c r="H146" s="6">
        <v>698477.78</v>
      </c>
      <c r="I146" s="6">
        <v>736232.68</v>
      </c>
      <c r="J146" s="6">
        <v>653496.15</v>
      </c>
      <c r="K146" s="6">
        <v>682009.38</v>
      </c>
      <c r="L146" s="6">
        <v>714590.06</v>
      </c>
      <c r="M146" s="6">
        <v>664480.63</v>
      </c>
      <c r="N146" s="6">
        <v>589535.07999999996</v>
      </c>
      <c r="O146" s="6">
        <v>613430.29</v>
      </c>
      <c r="P146" s="6">
        <v>636675.42000000004</v>
      </c>
      <c r="Q146" s="6">
        <v>609789.79</v>
      </c>
      <c r="R146" s="6">
        <v>513967.43</v>
      </c>
      <c r="S146" s="6">
        <v>551643.64</v>
      </c>
      <c r="T146" s="6">
        <v>505494.85</v>
      </c>
      <c r="U146" s="6">
        <v>591914.06999999995</v>
      </c>
      <c r="V146" s="6">
        <v>526842.57999999996</v>
      </c>
      <c r="W146" s="6">
        <v>566848.72</v>
      </c>
      <c r="X146" s="6">
        <v>552239.23</v>
      </c>
      <c r="Y146" s="6">
        <v>533141.04</v>
      </c>
      <c r="Z146" s="6">
        <v>443618.86</v>
      </c>
      <c r="AA146" s="6">
        <v>518864.22</v>
      </c>
      <c r="AB146" s="6">
        <v>499968.39</v>
      </c>
      <c r="AC146" s="6">
        <v>505018.53</v>
      </c>
      <c r="AD146" s="6">
        <v>441392.31</v>
      </c>
      <c r="AE146" s="6">
        <v>488791.75</v>
      </c>
      <c r="AF146" s="6">
        <v>465545.92</v>
      </c>
      <c r="AG146" s="6">
        <v>572207.89</v>
      </c>
      <c r="AH146" s="6">
        <v>482688.6</v>
      </c>
      <c r="AI146" s="6">
        <v>520675.47</v>
      </c>
      <c r="AJ146" s="6">
        <v>430523.52</v>
      </c>
      <c r="AK146" s="6">
        <v>467850.39</v>
      </c>
      <c r="AL146" s="6">
        <v>417094.31</v>
      </c>
      <c r="AM146" s="6">
        <v>451238.75</v>
      </c>
      <c r="AN146" s="6">
        <v>442015.13</v>
      </c>
      <c r="AO146" s="6">
        <v>447517.45</v>
      </c>
      <c r="AP146" s="6">
        <v>450903.16</v>
      </c>
      <c r="AQ146" s="6">
        <v>454509.49</v>
      </c>
      <c r="AR146" s="6">
        <v>484702.82</v>
      </c>
      <c r="AS146" s="6">
        <v>425200.05</v>
      </c>
      <c r="AT146" s="6">
        <v>443080.14</v>
      </c>
      <c r="AU146" s="6">
        <v>447869.4</v>
      </c>
      <c r="AV146" s="6">
        <v>396892.53</v>
      </c>
      <c r="AW146" s="6">
        <v>368701.12</v>
      </c>
      <c r="AX146" s="6">
        <v>370949</v>
      </c>
      <c r="AY146" s="6">
        <v>452279.7</v>
      </c>
      <c r="AZ146" s="6">
        <v>500956.98</v>
      </c>
      <c r="BA146" s="6">
        <v>395772</v>
      </c>
      <c r="BB146" s="6">
        <v>404501.52</v>
      </c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</row>
    <row r="147" spans="1:69">
      <c r="A147" s="6" t="s">
        <v>163</v>
      </c>
      <c r="B147" s="6">
        <v>100273.62</v>
      </c>
      <c r="C147" s="6">
        <v>88500.39</v>
      </c>
      <c r="D147" s="6">
        <v>109371.76</v>
      </c>
      <c r="E147" s="6">
        <v>65706.679999999993</v>
      </c>
      <c r="F147" s="6">
        <v>91307.16</v>
      </c>
      <c r="G147" s="6">
        <v>121949.75999999999</v>
      </c>
      <c r="H147" s="6">
        <v>149009.09</v>
      </c>
      <c r="I147" s="6">
        <v>132435.23000000001</v>
      </c>
      <c r="J147" s="6">
        <v>120982.98</v>
      </c>
      <c r="K147" s="6">
        <v>93224.92</v>
      </c>
      <c r="L147" s="6">
        <v>138006.89000000001</v>
      </c>
      <c r="M147" s="6">
        <v>120994.95</v>
      </c>
      <c r="N147" s="6">
        <v>100064.54</v>
      </c>
      <c r="O147" s="6">
        <v>61575.25</v>
      </c>
      <c r="P147" s="6">
        <v>98046.2</v>
      </c>
      <c r="Q147" s="6">
        <v>79683.710000000006</v>
      </c>
      <c r="R147" s="6">
        <v>65956.009999999995</v>
      </c>
      <c r="S147" s="6">
        <v>76025.69</v>
      </c>
      <c r="T147" s="6">
        <v>39310.019999999997</v>
      </c>
      <c r="U147" s="6">
        <v>60479.47</v>
      </c>
      <c r="V147" s="6">
        <v>45328.37</v>
      </c>
      <c r="W147" s="6">
        <v>77661.17</v>
      </c>
      <c r="X147" s="6">
        <v>50315.34</v>
      </c>
      <c r="Y147" s="6">
        <v>39615.03</v>
      </c>
      <c r="Z147" s="6">
        <v>44485.21</v>
      </c>
      <c r="AA147" s="6">
        <v>76906.34</v>
      </c>
      <c r="AB147" s="6">
        <v>35882.74</v>
      </c>
      <c r="AC147" s="6">
        <v>39792.69</v>
      </c>
      <c r="AD147" s="6">
        <v>46771.29</v>
      </c>
      <c r="AE147" s="6">
        <v>46699.29</v>
      </c>
      <c r="AF147" s="6">
        <v>42492.67</v>
      </c>
      <c r="AG147" s="6">
        <v>38364.92</v>
      </c>
      <c r="AH147" s="6">
        <v>52639.85</v>
      </c>
      <c r="AI147" s="6">
        <v>23905.73</v>
      </c>
      <c r="AJ147" s="6">
        <v>58881.29</v>
      </c>
      <c r="AK147" s="6">
        <v>47900.06</v>
      </c>
      <c r="AL147" s="6">
        <v>65651.990000000005</v>
      </c>
      <c r="AM147" s="6">
        <v>-3645.58</v>
      </c>
      <c r="AN147" s="6">
        <v>45013.56</v>
      </c>
      <c r="AO147" s="6">
        <v>55468.53</v>
      </c>
      <c r="AP147" s="6">
        <v>38760.550000000003</v>
      </c>
      <c r="AQ147" s="6">
        <v>24988.47</v>
      </c>
      <c r="AR147" s="6">
        <v>18353.060000000001</v>
      </c>
      <c r="AS147" s="6">
        <v>17981.080000000002</v>
      </c>
      <c r="AT147" s="6">
        <v>24640.67</v>
      </c>
      <c r="AU147" s="6">
        <v>29194.78</v>
      </c>
      <c r="AV147" s="6">
        <v>31263.48</v>
      </c>
      <c r="AW147" s="6">
        <v>17259.32</v>
      </c>
      <c r="AX147" s="6">
        <v>13191</v>
      </c>
      <c r="AY147" s="6">
        <v>39269.620000000003</v>
      </c>
      <c r="AZ147" s="6">
        <v>50249.279999999999</v>
      </c>
      <c r="BA147" s="6">
        <v>65105</v>
      </c>
      <c r="BB147" s="6">
        <v>76105.259999999995</v>
      </c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</row>
    <row r="148" spans="1:69">
      <c r="A148" s="6" t="s">
        <v>164</v>
      </c>
      <c r="B148" s="6">
        <v>1385.37</v>
      </c>
      <c r="C148" s="6">
        <v>1961.05</v>
      </c>
      <c r="D148" s="6">
        <v>1977.74</v>
      </c>
      <c r="E148" s="6">
        <v>2330.8000000000002</v>
      </c>
      <c r="F148" s="6">
        <v>2831.53</v>
      </c>
      <c r="G148" s="6">
        <v>2815.19</v>
      </c>
      <c r="H148" s="6">
        <v>2577.1</v>
      </c>
      <c r="I148" s="6">
        <v>1600.33</v>
      </c>
      <c r="J148" s="6">
        <v>1337.52</v>
      </c>
      <c r="K148" s="6">
        <v>750.44</v>
      </c>
      <c r="L148" s="6">
        <v>358.12</v>
      </c>
      <c r="M148" s="6">
        <v>210.97</v>
      </c>
      <c r="N148" s="6">
        <v>121.81</v>
      </c>
      <c r="O148" s="6">
        <v>94.05</v>
      </c>
      <c r="P148" s="6">
        <v>152.81</v>
      </c>
      <c r="Q148" s="6">
        <v>562.29999999999995</v>
      </c>
      <c r="R148" s="6">
        <v>641.52</v>
      </c>
      <c r="S148" s="6">
        <v>668.99</v>
      </c>
      <c r="T148" s="6">
        <v>673.57</v>
      </c>
      <c r="U148" s="6">
        <v>805.91</v>
      </c>
      <c r="V148" s="6">
        <v>1120</v>
      </c>
      <c r="W148" s="6">
        <v>1567.71</v>
      </c>
      <c r="X148" s="6">
        <v>1912.37</v>
      </c>
      <c r="Y148" s="6">
        <v>2292.16</v>
      </c>
      <c r="Z148" s="6">
        <v>2645.94</v>
      </c>
      <c r="AA148" s="6">
        <v>3080.56</v>
      </c>
      <c r="AB148" s="6">
        <v>3198.32</v>
      </c>
      <c r="AC148" s="6">
        <v>3440.77</v>
      </c>
      <c r="AD148" s="6">
        <v>3706.83</v>
      </c>
      <c r="AE148" s="6">
        <v>3877.67</v>
      </c>
      <c r="AF148" s="6">
        <v>3605.33</v>
      </c>
      <c r="AG148" s="6">
        <v>3999.21</v>
      </c>
      <c r="AH148" s="6">
        <v>4598.04</v>
      </c>
      <c r="AI148" s="6">
        <v>5302.52</v>
      </c>
      <c r="AJ148" s="6">
        <v>5266.88</v>
      </c>
      <c r="AK148" s="6">
        <v>5698.42</v>
      </c>
      <c r="AL148" s="6">
        <v>5764.39</v>
      </c>
      <c r="AM148" s="6">
        <v>5732.62</v>
      </c>
      <c r="AN148" s="6">
        <v>4993.1000000000004</v>
      </c>
      <c r="AO148" s="6">
        <v>3762.37</v>
      </c>
      <c r="AP148" s="6">
        <v>2209.1</v>
      </c>
      <c r="AQ148" s="6">
        <v>3861.49</v>
      </c>
      <c r="AR148" s="6">
        <v>3530.71</v>
      </c>
      <c r="AS148" s="6">
        <v>3751.09</v>
      </c>
      <c r="AT148" s="6">
        <v>3987.15</v>
      </c>
      <c r="AU148" s="6">
        <v>4061.74</v>
      </c>
      <c r="AV148" s="6">
        <v>3452.58</v>
      </c>
      <c r="AW148" s="6">
        <v>4075.63</v>
      </c>
      <c r="AX148" s="6">
        <v>4938</v>
      </c>
      <c r="AY148" s="6">
        <v>4798.46</v>
      </c>
      <c r="AZ148" s="6">
        <v>3239.23</v>
      </c>
      <c r="BA148" s="6">
        <v>4079</v>
      </c>
      <c r="BB148" s="6">
        <v>4757.84</v>
      </c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</row>
    <row r="149" spans="1:69">
      <c r="A149" s="6" t="s">
        <v>165</v>
      </c>
      <c r="B149" s="6">
        <v>20499.84</v>
      </c>
      <c r="C149" s="6">
        <v>16385.05</v>
      </c>
      <c r="D149" s="6">
        <v>21626.29</v>
      </c>
      <c r="E149" s="6">
        <v>12951.16</v>
      </c>
      <c r="F149" s="6">
        <v>18031.14</v>
      </c>
      <c r="G149" s="6">
        <v>22471.73</v>
      </c>
      <c r="H149" s="6">
        <v>29858.35</v>
      </c>
      <c r="I149" s="6">
        <v>26070.65</v>
      </c>
      <c r="J149" s="6">
        <v>24395.55</v>
      </c>
      <c r="K149" s="6">
        <v>17013.580000000002</v>
      </c>
      <c r="L149" s="6">
        <v>27371.64</v>
      </c>
      <c r="M149" s="6">
        <v>24325.91</v>
      </c>
      <c r="N149" s="6">
        <v>20551.97</v>
      </c>
      <c r="O149" s="6">
        <v>10439.39</v>
      </c>
      <c r="P149" s="6">
        <v>19976.509999999998</v>
      </c>
      <c r="Q149" s="6">
        <v>15942.68</v>
      </c>
      <c r="R149" s="6">
        <v>14308.62</v>
      </c>
      <c r="S149" s="6">
        <v>14047.53</v>
      </c>
      <c r="T149" s="6">
        <v>8095.47</v>
      </c>
      <c r="U149" s="6">
        <v>11775.76</v>
      </c>
      <c r="V149" s="6">
        <v>8290.26</v>
      </c>
      <c r="W149" s="6">
        <v>12679.17</v>
      </c>
      <c r="X149" s="6">
        <v>8723.32</v>
      </c>
      <c r="Y149" s="6">
        <v>6991.25</v>
      </c>
      <c r="Z149" s="6">
        <v>9721.41</v>
      </c>
      <c r="AA149" s="6">
        <v>15840.31</v>
      </c>
      <c r="AB149" s="6">
        <v>6459.11</v>
      </c>
      <c r="AC149" s="6">
        <v>6792.77</v>
      </c>
      <c r="AD149" s="6">
        <v>9917.81</v>
      </c>
      <c r="AE149" s="6">
        <v>9544.85</v>
      </c>
      <c r="AF149" s="6">
        <v>7439.3</v>
      </c>
      <c r="AG149" s="6">
        <v>6279.55</v>
      </c>
      <c r="AH149" s="6">
        <v>23704.58</v>
      </c>
      <c r="AI149" s="6">
        <v>15065.85</v>
      </c>
      <c r="AJ149" s="6">
        <v>29132.27</v>
      </c>
      <c r="AK149" s="6">
        <v>16751.810000000001</v>
      </c>
      <c r="AL149" s="6">
        <v>20956.45</v>
      </c>
      <c r="AM149" s="6">
        <v>8147.39</v>
      </c>
      <c r="AN149" s="6">
        <v>11902.78</v>
      </c>
      <c r="AO149" s="6">
        <v>24630.23</v>
      </c>
      <c r="AP149" s="6">
        <v>11434.98</v>
      </c>
      <c r="AQ149" s="6">
        <v>6267.7</v>
      </c>
      <c r="AR149" s="6">
        <v>2768.33</v>
      </c>
      <c r="AS149" s="6">
        <v>7504.54</v>
      </c>
      <c r="AT149" s="6">
        <v>2237.09</v>
      </c>
      <c r="AU149" s="6">
        <v>2956.37</v>
      </c>
      <c r="AV149" s="6">
        <v>1561.03</v>
      </c>
      <c r="AW149" s="6">
        <v>6645.64</v>
      </c>
      <c r="AX149" s="6">
        <v>2571</v>
      </c>
      <c r="AY149" s="6">
        <v>2554.33</v>
      </c>
      <c r="AZ149" s="6">
        <v>1895.43</v>
      </c>
      <c r="BA149" s="6">
        <v>13493</v>
      </c>
      <c r="BB149" s="6">
        <v>15664.04</v>
      </c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</row>
    <row r="150" spans="1:69">
      <c r="A150" s="6" t="s">
        <v>166</v>
      </c>
      <c r="B150" s="6">
        <v>78388.41</v>
      </c>
      <c r="C150" s="6">
        <v>70154.28</v>
      </c>
      <c r="D150" s="6">
        <v>85767.73</v>
      </c>
      <c r="E150" s="6">
        <v>50424.72</v>
      </c>
      <c r="F150" s="6">
        <v>70444.490000000005</v>
      </c>
      <c r="G150" s="6">
        <v>96662.84</v>
      </c>
      <c r="H150" s="6">
        <v>116573.65</v>
      </c>
      <c r="I150" s="6">
        <v>104764.25</v>
      </c>
      <c r="J150" s="6">
        <v>95249.919999999998</v>
      </c>
      <c r="K150" s="6">
        <v>75460.89</v>
      </c>
      <c r="L150" s="6">
        <v>110277.12</v>
      </c>
      <c r="M150" s="6">
        <v>96458.07</v>
      </c>
      <c r="N150" s="6">
        <v>79390.759999999995</v>
      </c>
      <c r="O150" s="6">
        <v>51041.81</v>
      </c>
      <c r="P150" s="6">
        <v>77916.89</v>
      </c>
      <c r="Q150" s="6">
        <v>63178.73</v>
      </c>
      <c r="R150" s="6">
        <v>51005.87</v>
      </c>
      <c r="S150" s="6">
        <v>61309.17</v>
      </c>
      <c r="T150" s="6">
        <v>30540.98</v>
      </c>
      <c r="U150" s="6">
        <v>47897.8</v>
      </c>
      <c r="V150" s="6">
        <v>35918.11</v>
      </c>
      <c r="W150" s="6">
        <v>63414.29</v>
      </c>
      <c r="X150" s="6">
        <v>39679.65</v>
      </c>
      <c r="Y150" s="6">
        <v>30331.62</v>
      </c>
      <c r="Z150" s="6">
        <v>32117.86</v>
      </c>
      <c r="AA150" s="6">
        <v>57985.46</v>
      </c>
      <c r="AB150" s="6">
        <v>26225.31</v>
      </c>
      <c r="AC150" s="6">
        <v>29559.15</v>
      </c>
      <c r="AD150" s="6">
        <v>33146.639999999999</v>
      </c>
      <c r="AE150" s="6">
        <v>33276.769999999997</v>
      </c>
      <c r="AF150" s="6">
        <v>31448.04</v>
      </c>
      <c r="AG150" s="6">
        <v>28086.16</v>
      </c>
      <c r="AH150" s="6">
        <v>24337.23</v>
      </c>
      <c r="AI150" s="6">
        <v>3537.35</v>
      </c>
      <c r="AJ150" s="6">
        <v>24482.14</v>
      </c>
      <c r="AK150" s="6">
        <v>25449.82</v>
      </c>
      <c r="AL150" s="6">
        <v>38931.160000000003</v>
      </c>
      <c r="AM150" s="6">
        <v>-17525.59</v>
      </c>
      <c r="AN150" s="6">
        <v>28117.68</v>
      </c>
      <c r="AO150" s="6">
        <v>27075.93</v>
      </c>
      <c r="AP150" s="6">
        <v>25116.47</v>
      </c>
      <c r="AQ150" s="6">
        <v>14859.29</v>
      </c>
      <c r="AR150" s="6">
        <v>12054.02</v>
      </c>
      <c r="AS150" s="6">
        <v>6725.46</v>
      </c>
      <c r="AT150" s="6">
        <v>18416.43</v>
      </c>
      <c r="AU150" s="6">
        <v>22176.68</v>
      </c>
      <c r="AV150" s="6">
        <v>26249.87</v>
      </c>
      <c r="AW150" s="6">
        <v>6538.06</v>
      </c>
      <c r="AX150" s="6">
        <v>5682</v>
      </c>
      <c r="AY150" s="6">
        <v>31916.83</v>
      </c>
      <c r="AZ150" s="6">
        <v>45114.62</v>
      </c>
      <c r="BA150" s="6">
        <v>47533</v>
      </c>
      <c r="BB150" s="6">
        <v>55683.38</v>
      </c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</row>
    <row r="151" spans="1:69">
      <c r="A151" s="6" t="s">
        <v>167</v>
      </c>
      <c r="B151" s="6">
        <v>78388.41</v>
      </c>
      <c r="C151" s="6">
        <v>70154.28</v>
      </c>
      <c r="D151" s="6">
        <v>85767.73</v>
      </c>
      <c r="E151" s="6">
        <v>50424.72</v>
      </c>
      <c r="F151" s="6">
        <v>70444.490000000005</v>
      </c>
      <c r="G151" s="6">
        <v>96662.84</v>
      </c>
      <c r="H151" s="6">
        <v>116573.65</v>
      </c>
      <c r="I151" s="6">
        <v>104764.25</v>
      </c>
      <c r="J151" s="6">
        <v>95249.919999999998</v>
      </c>
      <c r="K151" s="6">
        <v>75460.89</v>
      </c>
      <c r="L151" s="6">
        <v>110277.12</v>
      </c>
      <c r="M151" s="6">
        <v>96458.08</v>
      </c>
      <c r="N151" s="6">
        <v>79390.759999999995</v>
      </c>
      <c r="O151" s="6">
        <v>51041.81</v>
      </c>
      <c r="P151" s="6">
        <v>77916.89</v>
      </c>
      <c r="Q151" s="6">
        <v>63178.720000000001</v>
      </c>
      <c r="R151" s="6">
        <v>51005.88</v>
      </c>
      <c r="S151" s="6">
        <v>61309.17</v>
      </c>
      <c r="T151" s="6">
        <v>30540.98</v>
      </c>
      <c r="U151" s="6">
        <v>47897.79</v>
      </c>
      <c r="V151" s="6">
        <v>35918.11</v>
      </c>
      <c r="W151" s="6">
        <v>63414.3</v>
      </c>
      <c r="X151" s="6">
        <v>39679.65</v>
      </c>
      <c r="Y151" s="6">
        <v>30331.62</v>
      </c>
      <c r="Z151" s="6">
        <v>32117.85</v>
      </c>
      <c r="AA151" s="6">
        <v>57985.46</v>
      </c>
      <c r="AB151" s="6">
        <v>26225.31</v>
      </c>
      <c r="AC151" s="6">
        <v>29559.15</v>
      </c>
      <c r="AD151" s="6">
        <v>33146.639999999999</v>
      </c>
      <c r="AE151" s="6">
        <v>33276.769999999997</v>
      </c>
      <c r="AF151" s="6">
        <v>31448.04</v>
      </c>
      <c r="AG151" s="6">
        <v>28086.16</v>
      </c>
      <c r="AH151" s="6">
        <v>24337.23</v>
      </c>
      <c r="AI151" s="6">
        <v>3537.35</v>
      </c>
      <c r="AJ151" s="6">
        <v>24482.14</v>
      </c>
      <c r="AK151" s="6">
        <v>25449.82</v>
      </c>
      <c r="AL151" s="6">
        <v>38931.160000000003</v>
      </c>
      <c r="AM151" s="6">
        <v>-17525.59</v>
      </c>
      <c r="AN151" s="6">
        <v>28117.68</v>
      </c>
      <c r="AO151" s="6">
        <v>27075.93</v>
      </c>
      <c r="AP151" s="6">
        <v>25116.47</v>
      </c>
      <c r="AQ151" s="6">
        <v>14859.29</v>
      </c>
      <c r="AR151" s="6">
        <v>12054.02</v>
      </c>
      <c r="AS151" s="6">
        <v>6725.46</v>
      </c>
      <c r="AT151" s="6">
        <v>18416.43</v>
      </c>
      <c r="AU151" s="6">
        <v>22176.68</v>
      </c>
      <c r="AV151" s="6">
        <v>26249.87</v>
      </c>
      <c r="AW151" s="6">
        <v>6538.06</v>
      </c>
      <c r="AX151" s="6">
        <v>5682</v>
      </c>
      <c r="AY151" s="6">
        <v>31916.83</v>
      </c>
      <c r="AZ151" s="6">
        <v>45114.62</v>
      </c>
      <c r="BA151" s="6">
        <v>47532</v>
      </c>
      <c r="BB151" s="6">
        <v>55683.38</v>
      </c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</row>
    <row r="152" spans="1:69">
      <c r="A152" s="6" t="s">
        <v>168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</row>
    <row r="153" spans="1:69">
      <c r="A153" s="6" t="s">
        <v>169</v>
      </c>
      <c r="B153" s="6">
        <v>78388.41</v>
      </c>
      <c r="C153" s="6">
        <v>70154.28</v>
      </c>
      <c r="D153" s="6">
        <v>85767.73</v>
      </c>
      <c r="E153" s="6">
        <v>50424.72</v>
      </c>
      <c r="F153" s="6">
        <v>70444.490000000005</v>
      </c>
      <c r="G153" s="6">
        <v>96662.84</v>
      </c>
      <c r="H153" s="6">
        <v>116573.65</v>
      </c>
      <c r="I153" s="6">
        <v>104764.25</v>
      </c>
      <c r="J153" s="6">
        <v>95249.919999999998</v>
      </c>
      <c r="K153" s="6">
        <v>75460.89</v>
      </c>
      <c r="L153" s="6">
        <v>110277.12</v>
      </c>
      <c r="M153" s="6">
        <v>96458.08</v>
      </c>
      <c r="N153" s="6">
        <v>79390.759999999995</v>
      </c>
      <c r="O153" s="6">
        <v>51041.81</v>
      </c>
      <c r="P153" s="6">
        <v>77916.89</v>
      </c>
      <c r="Q153" s="6">
        <v>63178.720000000001</v>
      </c>
      <c r="R153" s="6">
        <v>51005.88</v>
      </c>
      <c r="S153" s="6">
        <v>61309.17</v>
      </c>
      <c r="T153" s="6">
        <v>30540.98</v>
      </c>
      <c r="U153" s="6">
        <v>47897.79</v>
      </c>
      <c r="V153" s="6">
        <v>35918.11</v>
      </c>
      <c r="W153" s="6">
        <v>63414.3</v>
      </c>
      <c r="X153" s="6">
        <v>39679.65</v>
      </c>
      <c r="Y153" s="6">
        <v>30331.62</v>
      </c>
      <c r="Z153" s="6">
        <v>32117.85</v>
      </c>
      <c r="AA153" s="6">
        <v>57985.46</v>
      </c>
      <c r="AB153" s="6">
        <v>26225.31</v>
      </c>
      <c r="AC153" s="6">
        <v>29559.15</v>
      </c>
      <c r="AD153" s="6">
        <v>33146.639999999999</v>
      </c>
      <c r="AE153" s="6">
        <v>33276.769999999997</v>
      </c>
      <c r="AF153" s="6">
        <v>31448.04</v>
      </c>
      <c r="AG153" s="6">
        <v>28086.16</v>
      </c>
      <c r="AH153" s="6">
        <v>24337.23</v>
      </c>
      <c r="AI153" s="6">
        <v>3537.35</v>
      </c>
      <c r="AJ153" s="6">
        <v>24482.14</v>
      </c>
      <c r="AK153" s="6">
        <v>25449.82</v>
      </c>
      <c r="AL153" s="6">
        <v>38931.160000000003</v>
      </c>
      <c r="AM153" s="6">
        <v>-17525.59</v>
      </c>
      <c r="AN153" s="6">
        <v>28117.68</v>
      </c>
      <c r="AO153" s="6">
        <v>27075.93</v>
      </c>
      <c r="AP153" s="6">
        <v>25116.47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</row>
    <row r="154" spans="1:69">
      <c r="A154" s="6" t="s">
        <v>170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</row>
    <row r="155" spans="1:69">
      <c r="A155" s="6" t="s">
        <v>171</v>
      </c>
      <c r="B155" s="6">
        <v>0</v>
      </c>
      <c r="C155" s="6">
        <v>2028.5</v>
      </c>
      <c r="D155" s="6">
        <v>10253</v>
      </c>
      <c r="E155" s="6">
        <v>0</v>
      </c>
      <c r="F155" s="6">
        <v>0</v>
      </c>
      <c r="G155" s="6">
        <v>0</v>
      </c>
      <c r="H155" s="6">
        <v>-5385</v>
      </c>
      <c r="I155" s="6">
        <v>4061</v>
      </c>
      <c r="J155" s="6">
        <v>7371.16</v>
      </c>
      <c r="K155" s="6">
        <v>-13180.13</v>
      </c>
      <c r="L155" s="6">
        <v>5953.04</v>
      </c>
      <c r="M155" s="6">
        <v>-4877.8599999999997</v>
      </c>
      <c r="N155" s="6">
        <v>-2100</v>
      </c>
      <c r="O155" s="6">
        <v>-6615</v>
      </c>
      <c r="P155" s="6">
        <v>-840</v>
      </c>
      <c r="Q155" s="6">
        <v>840</v>
      </c>
      <c r="R155" s="6">
        <v>0</v>
      </c>
      <c r="S155" s="6">
        <v>525</v>
      </c>
      <c r="T155" s="6">
        <v>-4625</v>
      </c>
      <c r="U155" s="6">
        <v>-4625</v>
      </c>
      <c r="V155" s="6">
        <v>-500</v>
      </c>
      <c r="W155" s="6">
        <v>-15500</v>
      </c>
      <c r="X155" s="6">
        <v>500</v>
      </c>
      <c r="Y155" s="6">
        <v>3600</v>
      </c>
      <c r="Z155" s="6">
        <v>7000</v>
      </c>
      <c r="AA155" s="6">
        <v>-36035.74</v>
      </c>
      <c r="AB155" s="6">
        <v>12000</v>
      </c>
      <c r="AC155" s="6">
        <v>12500</v>
      </c>
      <c r="AD155" s="6">
        <v>4000</v>
      </c>
      <c r="AE155" s="6">
        <v>0</v>
      </c>
      <c r="AF155" s="6">
        <v>-2000</v>
      </c>
      <c r="AG155" s="6">
        <v>-10000</v>
      </c>
      <c r="AH155" s="6">
        <v>0</v>
      </c>
      <c r="AI155" s="6">
        <v>4000</v>
      </c>
      <c r="AJ155" s="6">
        <v>5000</v>
      </c>
      <c r="AK155" s="6">
        <v>-6500</v>
      </c>
      <c r="AL155" s="6">
        <v>4000</v>
      </c>
      <c r="AM155" s="6">
        <v>1500</v>
      </c>
      <c r="AN155" s="6">
        <v>4500</v>
      </c>
      <c r="AO155" s="6">
        <v>-9000</v>
      </c>
      <c r="AP155" s="6">
        <v>4000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6">
        <v>0</v>
      </c>
      <c r="AY155" s="6">
        <v>0</v>
      </c>
      <c r="AZ155" s="6">
        <v>0</v>
      </c>
      <c r="BA155" s="6">
        <v>0</v>
      </c>
      <c r="BB155" s="6">
        <v>0</v>
      </c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</row>
    <row r="156" spans="1:69">
      <c r="A156" s="6" t="s">
        <v>172</v>
      </c>
      <c r="B156" s="6">
        <v>15279</v>
      </c>
      <c r="C156" s="6">
        <v>0</v>
      </c>
      <c r="D156" s="6">
        <v>0</v>
      </c>
      <c r="E156" s="6">
        <v>11106</v>
      </c>
      <c r="F156" s="6">
        <v>-30029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-1700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</row>
    <row r="157" spans="1:69">
      <c r="A157" s="6" t="s">
        <v>173</v>
      </c>
      <c r="B157" s="6">
        <v>-3055.8</v>
      </c>
      <c r="C157" s="6">
        <v>-405.7</v>
      </c>
      <c r="D157" s="6">
        <v>-2050.6</v>
      </c>
      <c r="E157" s="6">
        <v>-2221.1999999999998</v>
      </c>
      <c r="F157" s="6">
        <v>6005.8</v>
      </c>
      <c r="G157" s="6">
        <v>0</v>
      </c>
      <c r="H157" s="6">
        <v>1077</v>
      </c>
      <c r="I157" s="6">
        <v>-812.2</v>
      </c>
      <c r="J157" s="6">
        <v>-1474.23</v>
      </c>
      <c r="K157" s="6">
        <v>2636.03</v>
      </c>
      <c r="L157" s="6">
        <v>-1190.6099999999999</v>
      </c>
      <c r="M157" s="6">
        <v>975.57</v>
      </c>
      <c r="N157" s="6">
        <v>420</v>
      </c>
      <c r="O157" s="6">
        <v>288.75</v>
      </c>
      <c r="P157" s="6">
        <v>0</v>
      </c>
      <c r="Q157" s="6">
        <v>0</v>
      </c>
      <c r="R157" s="6">
        <v>0</v>
      </c>
      <c r="S157" s="6">
        <v>-105</v>
      </c>
      <c r="T157" s="6">
        <v>925</v>
      </c>
      <c r="U157" s="6">
        <v>925</v>
      </c>
      <c r="V157" s="6">
        <v>100</v>
      </c>
      <c r="W157" s="6">
        <v>3100</v>
      </c>
      <c r="X157" s="6">
        <v>-100</v>
      </c>
      <c r="Y157" s="6">
        <v>0</v>
      </c>
      <c r="Z157" s="6">
        <v>-1400</v>
      </c>
      <c r="AA157" s="6">
        <v>1800</v>
      </c>
      <c r="AB157" s="6">
        <v>-2400</v>
      </c>
      <c r="AC157" s="6">
        <v>2907.15</v>
      </c>
      <c r="AD157" s="6">
        <v>-800</v>
      </c>
      <c r="AE157" s="6">
        <v>0</v>
      </c>
      <c r="AF157" s="6">
        <v>400</v>
      </c>
      <c r="AG157" s="6">
        <v>2000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</row>
    <row r="158" spans="1:69">
      <c r="A158" s="6" t="s">
        <v>174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</row>
    <row r="159" spans="1:69">
      <c r="A159" s="6" t="s">
        <v>175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-1218.43</v>
      </c>
      <c r="Y159" s="6">
        <v>-2924.23</v>
      </c>
      <c r="Z159" s="6">
        <v>0</v>
      </c>
      <c r="AA159" s="6">
        <v>0</v>
      </c>
      <c r="AB159" s="6">
        <v>-9011.91</v>
      </c>
      <c r="AC159" s="6">
        <v>-27035.74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</row>
    <row r="160" spans="1:69">
      <c r="A160" s="6" t="s">
        <v>176</v>
      </c>
      <c r="B160" s="6">
        <v>12223.2</v>
      </c>
      <c r="C160" s="6">
        <v>1622.8</v>
      </c>
      <c r="D160" s="6">
        <v>8202.4</v>
      </c>
      <c r="E160" s="6">
        <v>8884.7999999999993</v>
      </c>
      <c r="F160" s="6">
        <v>-24023.200000000001</v>
      </c>
      <c r="G160" s="6">
        <v>0</v>
      </c>
      <c r="H160" s="6">
        <v>-4308</v>
      </c>
      <c r="I160" s="6">
        <v>3248.8</v>
      </c>
      <c r="J160" s="6">
        <v>5896.93</v>
      </c>
      <c r="K160" s="6">
        <v>-10544.1</v>
      </c>
      <c r="L160" s="6">
        <v>4762.43</v>
      </c>
      <c r="M160" s="6">
        <v>-3902.29</v>
      </c>
      <c r="N160" s="6">
        <v>-1680</v>
      </c>
      <c r="O160" s="6">
        <v>-5460</v>
      </c>
      <c r="P160" s="6">
        <v>-840</v>
      </c>
      <c r="Q160" s="6">
        <v>840</v>
      </c>
      <c r="R160" s="6">
        <v>0</v>
      </c>
      <c r="S160" s="6">
        <v>420</v>
      </c>
      <c r="T160" s="6">
        <v>-3700</v>
      </c>
      <c r="U160" s="6">
        <v>-3700</v>
      </c>
      <c r="V160" s="6">
        <v>-400</v>
      </c>
      <c r="W160" s="6">
        <v>-12400</v>
      </c>
      <c r="X160" s="6">
        <v>400</v>
      </c>
      <c r="Y160" s="6">
        <v>675.77</v>
      </c>
      <c r="Z160" s="6">
        <v>5600</v>
      </c>
      <c r="AA160" s="6">
        <v>-7200</v>
      </c>
      <c r="AB160" s="6">
        <v>9600</v>
      </c>
      <c r="AC160" s="6">
        <v>-11628.59</v>
      </c>
      <c r="AD160" s="6">
        <v>3200</v>
      </c>
      <c r="AE160" s="6">
        <v>-400</v>
      </c>
      <c r="AF160" s="6">
        <v>-1600</v>
      </c>
      <c r="AG160" s="6">
        <v>-8000</v>
      </c>
      <c r="AH160" s="6">
        <v>0</v>
      </c>
      <c r="AI160" s="6">
        <v>4000</v>
      </c>
      <c r="AJ160" s="6">
        <v>5000</v>
      </c>
      <c r="AK160" s="6">
        <v>-6500</v>
      </c>
      <c r="AL160" s="6">
        <v>4000</v>
      </c>
      <c r="AM160" s="6">
        <v>1500</v>
      </c>
      <c r="AN160" s="6">
        <v>4500</v>
      </c>
      <c r="AO160" s="6">
        <v>-9000</v>
      </c>
      <c r="AP160" s="6">
        <v>4000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</row>
    <row r="161" spans="1:69">
      <c r="A161" s="6" t="s">
        <v>177</v>
      </c>
      <c r="B161" s="6">
        <v>90611.61</v>
      </c>
      <c r="C161" s="6">
        <v>71777.08</v>
      </c>
      <c r="D161" s="6">
        <v>93970.13</v>
      </c>
      <c r="E161" s="6">
        <v>59309.52</v>
      </c>
      <c r="F161" s="6">
        <v>46421.29</v>
      </c>
      <c r="G161" s="6">
        <v>91825.11</v>
      </c>
      <c r="H161" s="6">
        <v>112265.65</v>
      </c>
      <c r="I161" s="6">
        <v>108013.05</v>
      </c>
      <c r="J161" s="6">
        <v>101146.84</v>
      </c>
      <c r="K161" s="6">
        <v>64916.79</v>
      </c>
      <c r="L161" s="6">
        <v>115039.55</v>
      </c>
      <c r="M161" s="6">
        <v>92555.79</v>
      </c>
      <c r="N161" s="6">
        <v>77710.759999999995</v>
      </c>
      <c r="O161" s="6">
        <v>45581.81</v>
      </c>
      <c r="P161" s="6">
        <v>77076.89</v>
      </c>
      <c r="Q161" s="6">
        <v>63178.720000000001</v>
      </c>
      <c r="R161" s="6">
        <v>51005.88</v>
      </c>
      <c r="S161" s="6">
        <v>61729.17</v>
      </c>
      <c r="T161" s="6">
        <v>26840.98</v>
      </c>
      <c r="U161" s="6">
        <v>44197.79</v>
      </c>
      <c r="V161" s="6">
        <v>35518.11</v>
      </c>
      <c r="W161" s="6">
        <v>51014.3</v>
      </c>
      <c r="X161" s="6">
        <v>40079.65</v>
      </c>
      <c r="Y161" s="6">
        <v>31007.4</v>
      </c>
      <c r="Z161" s="6">
        <v>37717.85</v>
      </c>
      <c r="AA161" s="6">
        <v>50785.47</v>
      </c>
      <c r="AB161" s="6">
        <v>35825.31</v>
      </c>
      <c r="AC161" s="6">
        <v>17930.560000000001</v>
      </c>
      <c r="AD161" s="6">
        <v>36346.639999999999</v>
      </c>
      <c r="AE161" s="6">
        <v>32876.769999999997</v>
      </c>
      <c r="AF161" s="6">
        <v>29848.04</v>
      </c>
      <c r="AG161" s="6">
        <v>20086.16</v>
      </c>
      <c r="AH161" s="6">
        <v>24337.23</v>
      </c>
      <c r="AI161" s="6">
        <v>7537.35</v>
      </c>
      <c r="AJ161" s="6">
        <v>29482.14</v>
      </c>
      <c r="AK161" s="6">
        <v>18949.82</v>
      </c>
      <c r="AL161" s="6">
        <v>42931.16</v>
      </c>
      <c r="AM161" s="6">
        <v>-16025.59</v>
      </c>
      <c r="AN161" s="6">
        <v>32617.68</v>
      </c>
      <c r="AO161" s="6">
        <v>18075.93</v>
      </c>
      <c r="AP161" s="6">
        <v>29116.47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</row>
    <row r="162" spans="1:69">
      <c r="A162" s="6" t="s">
        <v>178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</row>
    <row r="163" spans="1:69">
      <c r="A163" s="6" t="s">
        <v>179</v>
      </c>
      <c r="B163" s="6">
        <v>78388.41</v>
      </c>
      <c r="C163" s="6">
        <v>70154.28</v>
      </c>
      <c r="D163" s="6">
        <v>85767.73</v>
      </c>
      <c r="E163" s="6">
        <v>50424.72</v>
      </c>
      <c r="F163" s="6">
        <v>70444.490000000005</v>
      </c>
      <c r="G163" s="6">
        <v>96662.84</v>
      </c>
      <c r="H163" s="6">
        <v>116573.65</v>
      </c>
      <c r="I163" s="6">
        <v>104764.25</v>
      </c>
      <c r="J163" s="6">
        <v>95249.919999999998</v>
      </c>
      <c r="K163" s="6">
        <v>75460.89</v>
      </c>
      <c r="L163" s="6">
        <v>110277.12</v>
      </c>
      <c r="M163" s="6">
        <v>96458.08</v>
      </c>
      <c r="N163" s="6">
        <v>79390.759999999995</v>
      </c>
      <c r="O163" s="6">
        <v>51041.81</v>
      </c>
      <c r="P163" s="6">
        <v>77916.89</v>
      </c>
      <c r="Q163" s="6">
        <v>63178.720000000001</v>
      </c>
      <c r="R163" s="6">
        <v>51005.88</v>
      </c>
      <c r="S163" s="6">
        <v>61309.17</v>
      </c>
      <c r="T163" s="6">
        <v>30540.98</v>
      </c>
      <c r="U163" s="6">
        <v>47897.79</v>
      </c>
      <c r="V163" s="6">
        <v>35918.11</v>
      </c>
      <c r="W163" s="6">
        <v>63414.3</v>
      </c>
      <c r="X163" s="6">
        <v>39679.65</v>
      </c>
      <c r="Y163" s="6">
        <v>30331.62</v>
      </c>
      <c r="Z163" s="6">
        <v>32117.85</v>
      </c>
      <c r="AA163" s="6">
        <v>57985.46</v>
      </c>
      <c r="AB163" s="6">
        <v>26225.31</v>
      </c>
      <c r="AC163" s="6">
        <v>29559.15</v>
      </c>
      <c r="AD163" s="6">
        <v>33146.639999999999</v>
      </c>
      <c r="AE163" s="6">
        <v>33276.769999999997</v>
      </c>
      <c r="AF163" s="6">
        <v>31448.04</v>
      </c>
      <c r="AG163" s="6">
        <v>28086.16</v>
      </c>
      <c r="AH163" s="6">
        <v>24337.23</v>
      </c>
      <c r="AI163" s="6">
        <v>3537.35</v>
      </c>
      <c r="AJ163" s="6">
        <v>24482.14</v>
      </c>
      <c r="AK163" s="6">
        <v>25449.82</v>
      </c>
      <c r="AL163" s="6">
        <v>38931.160000000003</v>
      </c>
      <c r="AM163" s="6">
        <v>-17525.59</v>
      </c>
      <c r="AN163" s="6">
        <v>28117.68</v>
      </c>
      <c r="AO163" s="6">
        <v>27075.93</v>
      </c>
      <c r="AP163" s="6">
        <v>25116.47</v>
      </c>
      <c r="AQ163" s="6">
        <v>14859.29</v>
      </c>
      <c r="AR163" s="6">
        <v>12054.02</v>
      </c>
      <c r="AS163" s="6">
        <v>6725.46</v>
      </c>
      <c r="AT163" s="6">
        <v>18416.43</v>
      </c>
      <c r="AU163" s="6">
        <v>22176.68</v>
      </c>
      <c r="AV163" s="6">
        <v>26249.87</v>
      </c>
      <c r="AW163" s="6">
        <v>6538.06</v>
      </c>
      <c r="AX163" s="6">
        <v>5682</v>
      </c>
      <c r="AY163" s="6">
        <v>31916.83</v>
      </c>
      <c r="AZ163" s="6">
        <v>45114.62</v>
      </c>
      <c r="BA163" s="6">
        <v>47532</v>
      </c>
      <c r="BB163" s="6">
        <v>55683.38</v>
      </c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</row>
    <row r="164" spans="1:69">
      <c r="A164" s="6" t="s">
        <v>180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</row>
    <row r="165" spans="1:69">
      <c r="A165" s="6" t="s">
        <v>181</v>
      </c>
      <c r="B165" s="6">
        <v>90611.61</v>
      </c>
      <c r="C165" s="6">
        <v>71777.08</v>
      </c>
      <c r="D165" s="6">
        <v>93970.13</v>
      </c>
      <c r="E165" s="6">
        <v>59309.52</v>
      </c>
      <c r="F165" s="6">
        <v>46421.29</v>
      </c>
      <c r="G165" s="6">
        <v>91825.11</v>
      </c>
      <c r="H165" s="6">
        <v>112265.65</v>
      </c>
      <c r="I165" s="6">
        <v>108013.05</v>
      </c>
      <c r="J165" s="6">
        <v>101146.84</v>
      </c>
      <c r="K165" s="6">
        <v>64916.79</v>
      </c>
      <c r="L165" s="6">
        <v>115039.55</v>
      </c>
      <c r="M165" s="6">
        <v>92555.79</v>
      </c>
      <c r="N165" s="6">
        <v>77710.759999999995</v>
      </c>
      <c r="O165" s="6">
        <v>45581.81</v>
      </c>
      <c r="P165" s="6">
        <v>77076.89</v>
      </c>
      <c r="Q165" s="6">
        <v>63178.720000000001</v>
      </c>
      <c r="R165" s="6">
        <v>51005.88</v>
      </c>
      <c r="S165" s="6">
        <v>61729.17</v>
      </c>
      <c r="T165" s="6">
        <v>26840.98</v>
      </c>
      <c r="U165" s="6">
        <v>44197.79</v>
      </c>
      <c r="V165" s="6">
        <v>35518.11</v>
      </c>
      <c r="W165" s="6">
        <v>51014.3</v>
      </c>
      <c r="X165" s="6">
        <v>40079.65</v>
      </c>
      <c r="Y165" s="6">
        <v>31007.4</v>
      </c>
      <c r="Z165" s="6">
        <v>37717.85</v>
      </c>
      <c r="AA165" s="6">
        <v>50785.47</v>
      </c>
      <c r="AB165" s="6">
        <v>35825.31</v>
      </c>
      <c r="AC165" s="6">
        <v>17930.560000000001</v>
      </c>
      <c r="AD165" s="6">
        <v>36346.639999999999</v>
      </c>
      <c r="AE165" s="6">
        <v>32876.769999999997</v>
      </c>
      <c r="AF165" s="6">
        <v>29848.04</v>
      </c>
      <c r="AG165" s="6">
        <v>20086.16</v>
      </c>
      <c r="AH165" s="6">
        <v>24337.23</v>
      </c>
      <c r="AI165" s="6">
        <v>7537.35</v>
      </c>
      <c r="AJ165" s="6">
        <v>29482.14</v>
      </c>
      <c r="AK165" s="6">
        <v>18949.82</v>
      </c>
      <c r="AL165" s="6">
        <v>42931.16</v>
      </c>
      <c r="AM165" s="6">
        <v>-16025.59</v>
      </c>
      <c r="AN165" s="6">
        <v>32617.68</v>
      </c>
      <c r="AO165" s="6">
        <v>18075.93</v>
      </c>
      <c r="AP165" s="6">
        <v>29116.47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</row>
    <row r="166" spans="1:69">
      <c r="A166" s="6" t="s">
        <v>182</v>
      </c>
      <c r="B166" s="6">
        <v>0.22558</v>
      </c>
      <c r="C166" s="6">
        <v>0.21</v>
      </c>
      <c r="D166" s="6">
        <v>0.25</v>
      </c>
      <c r="E166" s="6">
        <v>0.14510999999999999</v>
      </c>
      <c r="F166" s="6">
        <v>0.20272000000000001</v>
      </c>
      <c r="G166" s="6">
        <v>0.27895999999999999</v>
      </c>
      <c r="H166" s="6">
        <v>0.33545999999999998</v>
      </c>
      <c r="I166" s="6">
        <v>0.3</v>
      </c>
      <c r="J166" s="6">
        <v>0.27</v>
      </c>
      <c r="K166" s="6">
        <v>0.22054000000000001</v>
      </c>
      <c r="L166" s="6">
        <v>0.32</v>
      </c>
      <c r="M166" s="6">
        <v>0.27757999999999999</v>
      </c>
      <c r="N166" s="6">
        <v>0.22846</v>
      </c>
      <c r="O166" s="6">
        <v>0.15</v>
      </c>
      <c r="P166" s="6">
        <v>0.22</v>
      </c>
      <c r="Q166" s="6">
        <v>0.18181</v>
      </c>
      <c r="R166" s="6">
        <v>0.14677999999999999</v>
      </c>
      <c r="S166" s="6">
        <v>0.17643</v>
      </c>
      <c r="T166" s="6">
        <v>8.7889999999999996E-2</v>
      </c>
      <c r="U166" s="6">
        <v>0.13783999999999999</v>
      </c>
      <c r="V166" s="6">
        <v>0.10335999999999999</v>
      </c>
      <c r="W166" s="6">
        <v>0.18248</v>
      </c>
      <c r="X166" s="6">
        <v>0.11419</v>
      </c>
      <c r="Y166" s="6">
        <v>8.7290000000000006E-2</v>
      </c>
      <c r="Z166" s="6">
        <v>9.2429999999999998E-2</v>
      </c>
      <c r="AA166" s="6">
        <v>0.16278000000000001</v>
      </c>
      <c r="AB166" s="6">
        <v>0.08</v>
      </c>
      <c r="AC166" s="6">
        <v>0.09</v>
      </c>
      <c r="AD166" s="6">
        <v>9.5390000000000003E-2</v>
      </c>
      <c r="AE166" s="6">
        <v>9.8640000000000005E-2</v>
      </c>
      <c r="AF166" s="6">
        <v>9.0499999999999997E-2</v>
      </c>
      <c r="AG166" s="6">
        <v>8.0820000000000003E-2</v>
      </c>
      <c r="AH166" s="6">
        <v>7.0000000000000007E-2</v>
      </c>
      <c r="AI166" s="6">
        <v>0.01</v>
      </c>
      <c r="AJ166" s="6">
        <v>7.0000000000000007E-2</v>
      </c>
      <c r="AK166" s="6">
        <v>0.37</v>
      </c>
      <c r="AL166" s="6">
        <v>0.56000000000000005</v>
      </c>
      <c r="AM166" s="6">
        <v>-0.26</v>
      </c>
      <c r="AN166" s="6">
        <v>0.4</v>
      </c>
      <c r="AO166" s="6">
        <v>0.39</v>
      </c>
      <c r="AP166" s="6">
        <v>0.36</v>
      </c>
      <c r="AQ166" s="6">
        <v>0.21</v>
      </c>
      <c r="AR166" s="6">
        <v>0.17</v>
      </c>
      <c r="AS166" s="6">
        <v>0.1</v>
      </c>
      <c r="AT166" s="6">
        <v>0.26</v>
      </c>
      <c r="AU166" s="6">
        <v>0.32</v>
      </c>
      <c r="AV166" s="6">
        <v>0.38</v>
      </c>
      <c r="AW166" s="6">
        <v>0.09</v>
      </c>
      <c r="AX166" s="6">
        <v>0.08</v>
      </c>
      <c r="AY166" s="6">
        <v>0.44</v>
      </c>
      <c r="AZ166" s="6">
        <v>0.65</v>
      </c>
      <c r="BA166" s="6">
        <v>0.74</v>
      </c>
      <c r="BB166" s="6">
        <v>0.94</v>
      </c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</row>
    <row r="167" spans="1:69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</row>
    <row r="168" spans="1:69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</row>
    <row r="169" spans="1:69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</row>
    <row r="170" spans="1:69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</row>
    <row r="171" spans="1:69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</row>
    <row r="172" spans="1:69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</row>
    <row r="173" spans="1:69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</row>
    <row r="174" spans="1:69"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</row>
    <row r="175" spans="1:69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</row>
    <row r="176" spans="1:69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</row>
    <row r="177" spans="2:69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</row>
    <row r="178" spans="2:69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</row>
    <row r="179" spans="2:69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</row>
    <row r="180" spans="2:69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</row>
    <row r="181" spans="2:69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</row>
    <row r="182" spans="2:69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</row>
    <row r="183" spans="2:69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</row>
    <row r="184" spans="2:69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</row>
    <row r="185" spans="2:69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</row>
    <row r="186" spans="2:69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</row>
    <row r="187" spans="2:69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</row>
    <row r="188" spans="2:69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</row>
    <row r="189" spans="2:69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</row>
    <row r="190" spans="2:69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</row>
    <row r="191" spans="2:69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</row>
    <row r="192" spans="2:69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</row>
    <row r="193" spans="1:118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</row>
    <row r="194" spans="1:118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</row>
    <row r="195" spans="1:118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</row>
    <row r="196" spans="1:118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</row>
    <row r="197" spans="1:118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</row>
    <row r="198" spans="1:118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</row>
    <row r="199" spans="1:118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</row>
    <row r="201" spans="1:118">
      <c r="A201" s="11" t="s">
        <v>183</v>
      </c>
      <c r="B201" s="10">
        <f>B136+B134</f>
        <v>7176.57</v>
      </c>
      <c r="C201" s="10">
        <f t="shared" ref="C201:BB201" si="3">C136+C134</f>
        <v>1071.24</v>
      </c>
      <c r="D201" s="10">
        <f t="shared" si="3"/>
        <v>6243.34</v>
      </c>
      <c r="E201" s="10">
        <f t="shared" si="3"/>
        <v>958.9</v>
      </c>
      <c r="F201" s="10">
        <f t="shared" si="3"/>
        <v>9145.64</v>
      </c>
      <c r="G201" s="10">
        <f t="shared" si="3"/>
        <v>1049.05</v>
      </c>
      <c r="H201" s="10">
        <f t="shared" si="3"/>
        <v>3054.4300000000003</v>
      </c>
      <c r="I201" s="10">
        <f t="shared" si="3"/>
        <v>6768.67</v>
      </c>
      <c r="J201" s="10">
        <f t="shared" si="3"/>
        <v>4342.47</v>
      </c>
      <c r="K201" s="10">
        <f t="shared" si="3"/>
        <v>2382.2799999999997</v>
      </c>
      <c r="L201" s="10">
        <f t="shared" si="3"/>
        <v>3611.14</v>
      </c>
      <c r="M201" s="10">
        <f t="shared" si="3"/>
        <v>2410.06</v>
      </c>
      <c r="N201" s="10">
        <f t="shared" si="3"/>
        <v>3583.37</v>
      </c>
      <c r="O201" s="10">
        <f t="shared" si="3"/>
        <v>2693.74</v>
      </c>
      <c r="P201" s="10">
        <f t="shared" si="3"/>
        <v>3877.94</v>
      </c>
      <c r="Q201" s="10">
        <f t="shared" si="3"/>
        <v>8096.79</v>
      </c>
      <c r="R201" s="10">
        <f t="shared" si="3"/>
        <v>1774.44</v>
      </c>
      <c r="S201" s="10">
        <f t="shared" si="3"/>
        <v>3809.53</v>
      </c>
      <c r="T201" s="10">
        <f t="shared" si="3"/>
        <v>3272.81</v>
      </c>
      <c r="U201" s="10">
        <f t="shared" si="3"/>
        <v>4018.89</v>
      </c>
      <c r="V201" s="10">
        <f t="shared" si="3"/>
        <v>3024.12</v>
      </c>
      <c r="W201" s="10">
        <f t="shared" si="3"/>
        <v>-691.27</v>
      </c>
      <c r="X201" s="10">
        <f t="shared" si="3"/>
        <v>4201.2</v>
      </c>
      <c r="Y201" s="10">
        <f t="shared" si="3"/>
        <v>3561.05</v>
      </c>
      <c r="Z201" s="10">
        <f t="shared" si="3"/>
        <v>4296.79</v>
      </c>
      <c r="AA201" s="10">
        <f t="shared" si="3"/>
        <v>2842.2</v>
      </c>
      <c r="AB201" s="10">
        <f t="shared" si="3"/>
        <v>2724.38</v>
      </c>
      <c r="AC201" s="10">
        <f t="shared" si="3"/>
        <v>4042.75</v>
      </c>
      <c r="AD201" s="10">
        <f t="shared" si="3"/>
        <v>1558.72</v>
      </c>
      <c r="AE201" s="10">
        <f t="shared" si="3"/>
        <v>3181.59</v>
      </c>
      <c r="AF201" s="10">
        <f t="shared" si="3"/>
        <v>1455.54</v>
      </c>
      <c r="AG201" s="10">
        <f t="shared" si="3"/>
        <v>4401.87</v>
      </c>
      <c r="AH201" s="10">
        <f t="shared" si="3"/>
        <v>2736.43</v>
      </c>
      <c r="AI201" s="10">
        <f t="shared" si="3"/>
        <v>3513.2</v>
      </c>
      <c r="AJ201" s="10">
        <f t="shared" si="3"/>
        <v>4761.32</v>
      </c>
      <c r="AK201" s="10">
        <f t="shared" si="3"/>
        <v>6342.39</v>
      </c>
      <c r="AL201" s="10">
        <f t="shared" si="3"/>
        <v>3144.04</v>
      </c>
      <c r="AM201" s="10">
        <f t="shared" si="3"/>
        <v>2587.56</v>
      </c>
      <c r="AN201" s="10">
        <f t="shared" si="3"/>
        <v>4630.53</v>
      </c>
      <c r="AO201" s="10">
        <f t="shared" si="3"/>
        <v>10613.84</v>
      </c>
      <c r="AP201" s="10">
        <f t="shared" si="3"/>
        <v>8505.6299999999992</v>
      </c>
      <c r="AQ201" s="10">
        <f t="shared" si="3"/>
        <v>10596.47</v>
      </c>
      <c r="AR201" s="10">
        <f t="shared" si="3"/>
        <v>4565.3</v>
      </c>
      <c r="AS201" s="10">
        <f t="shared" si="3"/>
        <v>3644.99</v>
      </c>
      <c r="AT201" s="10">
        <f t="shared" si="3"/>
        <v>7106.08</v>
      </c>
      <c r="AU201" s="10">
        <f t="shared" si="3"/>
        <v>6296.03</v>
      </c>
      <c r="AV201" s="10">
        <f t="shared" si="3"/>
        <v>6513.54</v>
      </c>
      <c r="AW201" s="10">
        <f t="shared" si="3"/>
        <v>5518.11</v>
      </c>
      <c r="AX201" s="10">
        <f t="shared" si="3"/>
        <v>6467</v>
      </c>
      <c r="AY201" s="10">
        <f t="shared" si="3"/>
        <v>7626.1</v>
      </c>
      <c r="AZ201" s="10">
        <f t="shared" si="3"/>
        <v>4699.8100000000004</v>
      </c>
      <c r="BA201" s="10">
        <f t="shared" si="3"/>
        <v>3728</v>
      </c>
      <c r="BB201" s="10">
        <f t="shared" si="3"/>
        <v>14335.16</v>
      </c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</row>
    <row r="202" spans="1:118">
      <c r="A202" s="11" t="s">
        <v>184</v>
      </c>
      <c r="B202" s="10">
        <f>B145</f>
        <v>0</v>
      </c>
      <c r="C202" s="10">
        <f t="shared" ref="C202:BB202" si="4">C145</f>
        <v>0</v>
      </c>
      <c r="D202" s="10">
        <f t="shared" si="4"/>
        <v>0</v>
      </c>
      <c r="E202" s="10">
        <f t="shared" si="4"/>
        <v>0</v>
      </c>
      <c r="F202" s="10">
        <f t="shared" si="4"/>
        <v>0</v>
      </c>
      <c r="G202" s="10">
        <f t="shared" si="4"/>
        <v>0</v>
      </c>
      <c r="H202" s="10">
        <f t="shared" si="4"/>
        <v>0</v>
      </c>
      <c r="I202" s="10">
        <f t="shared" si="4"/>
        <v>0</v>
      </c>
      <c r="J202" s="10">
        <f t="shared" si="4"/>
        <v>0</v>
      </c>
      <c r="K202" s="10">
        <f t="shared" si="4"/>
        <v>0</v>
      </c>
      <c r="L202" s="10">
        <f t="shared" si="4"/>
        <v>0</v>
      </c>
      <c r="M202" s="10">
        <f t="shared" si="4"/>
        <v>0</v>
      </c>
      <c r="N202" s="10">
        <f t="shared" si="4"/>
        <v>0</v>
      </c>
      <c r="O202" s="10">
        <f t="shared" si="4"/>
        <v>0</v>
      </c>
      <c r="P202" s="10">
        <f t="shared" si="4"/>
        <v>0</v>
      </c>
      <c r="Q202" s="10">
        <f t="shared" si="4"/>
        <v>0</v>
      </c>
      <c r="R202" s="10">
        <f t="shared" si="4"/>
        <v>0</v>
      </c>
      <c r="S202" s="10">
        <f t="shared" si="4"/>
        <v>0</v>
      </c>
      <c r="T202" s="10">
        <f t="shared" si="4"/>
        <v>0</v>
      </c>
      <c r="U202" s="10">
        <f t="shared" si="4"/>
        <v>0</v>
      </c>
      <c r="V202" s="10">
        <f t="shared" si="4"/>
        <v>0</v>
      </c>
      <c r="W202" s="10">
        <f t="shared" si="4"/>
        <v>0</v>
      </c>
      <c r="X202" s="10">
        <f t="shared" si="4"/>
        <v>0</v>
      </c>
      <c r="Y202" s="10">
        <f t="shared" si="4"/>
        <v>0</v>
      </c>
      <c r="Z202" s="10">
        <f t="shared" si="4"/>
        <v>0</v>
      </c>
      <c r="AA202" s="10">
        <f t="shared" si="4"/>
        <v>0</v>
      </c>
      <c r="AB202" s="10">
        <f t="shared" si="4"/>
        <v>0</v>
      </c>
      <c r="AC202" s="10">
        <f t="shared" si="4"/>
        <v>0</v>
      </c>
      <c r="AD202" s="10">
        <f t="shared" si="4"/>
        <v>0</v>
      </c>
      <c r="AE202" s="10">
        <f t="shared" si="4"/>
        <v>0</v>
      </c>
      <c r="AF202" s="10">
        <f t="shared" si="4"/>
        <v>0</v>
      </c>
      <c r="AG202" s="10">
        <f t="shared" si="4"/>
        <v>0</v>
      </c>
      <c r="AH202" s="10">
        <f t="shared" si="4"/>
        <v>0</v>
      </c>
      <c r="AI202" s="10">
        <f t="shared" si="4"/>
        <v>0</v>
      </c>
      <c r="AJ202" s="10">
        <f t="shared" si="4"/>
        <v>0</v>
      </c>
      <c r="AK202" s="10">
        <f t="shared" si="4"/>
        <v>0</v>
      </c>
      <c r="AL202" s="10">
        <f t="shared" si="4"/>
        <v>0</v>
      </c>
      <c r="AM202" s="10">
        <f t="shared" si="4"/>
        <v>0</v>
      </c>
      <c r="AN202" s="10">
        <f t="shared" si="4"/>
        <v>0</v>
      </c>
      <c r="AO202" s="10">
        <f t="shared" si="4"/>
        <v>0</v>
      </c>
      <c r="AP202" s="10">
        <f t="shared" si="4"/>
        <v>0</v>
      </c>
      <c r="AQ202" s="10">
        <f t="shared" si="4"/>
        <v>511.54</v>
      </c>
      <c r="AR202" s="10">
        <f t="shared" si="4"/>
        <v>0</v>
      </c>
      <c r="AS202" s="10">
        <f t="shared" si="4"/>
        <v>2046.16</v>
      </c>
      <c r="AT202" s="10">
        <f t="shared" si="4"/>
        <v>0</v>
      </c>
      <c r="AU202" s="10">
        <f t="shared" si="4"/>
        <v>0</v>
      </c>
      <c r="AV202" s="10">
        <f t="shared" si="4"/>
        <v>0</v>
      </c>
      <c r="AW202" s="10">
        <f t="shared" si="4"/>
        <v>0</v>
      </c>
      <c r="AX202" s="10">
        <f t="shared" si="4"/>
        <v>0</v>
      </c>
      <c r="AY202" s="10">
        <f t="shared" si="4"/>
        <v>0</v>
      </c>
      <c r="AZ202" s="10">
        <f t="shared" si="4"/>
        <v>0</v>
      </c>
      <c r="BA202" s="10">
        <f t="shared" si="4"/>
        <v>0</v>
      </c>
      <c r="BB202" s="10">
        <f t="shared" si="4"/>
        <v>0</v>
      </c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</row>
    <row r="203" spans="1:118"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</row>
    <row r="205" spans="1:118">
      <c r="A205" s="4" t="s">
        <v>185</v>
      </c>
    </row>
    <row r="206" spans="1:118">
      <c r="A206" s="6" t="s">
        <v>1</v>
      </c>
      <c r="B206" s="6" t="s">
        <v>2</v>
      </c>
      <c r="C206" s="6" t="s">
        <v>3</v>
      </c>
      <c r="D206" s="6" t="s">
        <v>4</v>
      </c>
      <c r="E206" s="6" t="s">
        <v>5</v>
      </c>
      <c r="F206" s="6" t="s">
        <v>6</v>
      </c>
      <c r="G206" s="6" t="s">
        <v>7</v>
      </c>
      <c r="H206" s="6" t="s">
        <v>8</v>
      </c>
      <c r="I206" s="6" t="s">
        <v>9</v>
      </c>
      <c r="J206" s="6" t="s">
        <v>10</v>
      </c>
      <c r="K206" s="6" t="s">
        <v>11</v>
      </c>
      <c r="L206" s="6" t="s">
        <v>12</v>
      </c>
      <c r="M206" s="6" t="s">
        <v>13</v>
      </c>
      <c r="N206" s="6" t="s">
        <v>14</v>
      </c>
      <c r="O206" s="6" t="s">
        <v>15</v>
      </c>
      <c r="P206" s="6" t="s">
        <v>16</v>
      </c>
      <c r="Q206" s="6" t="s">
        <v>17</v>
      </c>
      <c r="R206" s="6" t="s">
        <v>18</v>
      </c>
      <c r="S206" s="6" t="s">
        <v>19</v>
      </c>
      <c r="T206" s="6" t="s">
        <v>20</v>
      </c>
      <c r="U206" s="6" t="s">
        <v>21</v>
      </c>
      <c r="V206" s="6" t="s">
        <v>22</v>
      </c>
      <c r="W206" s="6" t="s">
        <v>23</v>
      </c>
      <c r="X206" s="6" t="s">
        <v>24</v>
      </c>
      <c r="Y206" s="6" t="s">
        <v>25</v>
      </c>
      <c r="Z206" s="6" t="s">
        <v>26</v>
      </c>
      <c r="AA206" s="6" t="s">
        <v>27</v>
      </c>
      <c r="AB206" s="6" t="s">
        <v>28</v>
      </c>
      <c r="AC206" s="6" t="s">
        <v>29</v>
      </c>
      <c r="AD206" s="6" t="s">
        <v>30</v>
      </c>
      <c r="AE206" s="6" t="s">
        <v>31</v>
      </c>
      <c r="AF206" s="6" t="s">
        <v>32</v>
      </c>
      <c r="AG206" s="6" t="s">
        <v>33</v>
      </c>
      <c r="AH206" s="6" t="s">
        <v>34</v>
      </c>
      <c r="AI206" s="6" t="s">
        <v>35</v>
      </c>
      <c r="AJ206" s="6" t="s">
        <v>36</v>
      </c>
      <c r="AK206" s="6" t="s">
        <v>37</v>
      </c>
      <c r="AL206" s="6" t="s">
        <v>38</v>
      </c>
      <c r="AM206" s="6" t="s">
        <v>39</v>
      </c>
      <c r="AN206" s="6" t="s">
        <v>40</v>
      </c>
      <c r="AO206" s="6" t="s">
        <v>41</v>
      </c>
      <c r="AP206" s="6" t="s">
        <v>42</v>
      </c>
      <c r="AQ206" s="6" t="s">
        <v>43</v>
      </c>
      <c r="AR206" s="6" t="s">
        <v>44</v>
      </c>
      <c r="AS206" s="6" t="s">
        <v>45</v>
      </c>
      <c r="AT206" s="6" t="s">
        <v>46</v>
      </c>
      <c r="AU206" s="6" t="s">
        <v>47</v>
      </c>
      <c r="AV206" s="6" t="s">
        <v>48</v>
      </c>
      <c r="AW206" s="6" t="s">
        <v>49</v>
      </c>
      <c r="AX206" s="6" t="s">
        <v>50</v>
      </c>
      <c r="AY206" s="6" t="s">
        <v>51</v>
      </c>
      <c r="AZ206" s="6" t="s">
        <v>52</v>
      </c>
      <c r="BA206" s="6" t="s">
        <v>53</v>
      </c>
      <c r="BB206" s="6" t="s">
        <v>54</v>
      </c>
    </row>
    <row r="207" spans="1:118">
      <c r="A207" s="6" t="s">
        <v>186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</row>
    <row r="208" spans="1:118">
      <c r="A208" s="6" t="s">
        <v>187</v>
      </c>
      <c r="B208" s="6">
        <v>78388.41</v>
      </c>
      <c r="C208" s="6">
        <v>276811.12</v>
      </c>
      <c r="D208" s="6">
        <v>206656.84</v>
      </c>
      <c r="E208" s="6">
        <v>120869.2</v>
      </c>
      <c r="F208" s="6">
        <v>70444.490000000005</v>
      </c>
      <c r="G208" s="6">
        <v>413250.65</v>
      </c>
      <c r="H208" s="6">
        <v>316587.81</v>
      </c>
      <c r="I208" s="6">
        <v>200014.17</v>
      </c>
      <c r="J208" s="6">
        <v>95249.919999999998</v>
      </c>
      <c r="K208" s="6">
        <v>361586.86</v>
      </c>
      <c r="L208" s="6">
        <v>286125.96999999997</v>
      </c>
      <c r="M208" s="6">
        <v>175848.84</v>
      </c>
      <c r="N208" s="6">
        <v>79390.759999999995</v>
      </c>
      <c r="O208" s="6">
        <v>243143.3</v>
      </c>
      <c r="P208" s="6">
        <v>192101.48</v>
      </c>
      <c r="Q208" s="6">
        <v>114184.6</v>
      </c>
      <c r="R208" s="6">
        <v>51005.88</v>
      </c>
      <c r="S208" s="6">
        <v>175666.05</v>
      </c>
      <c r="T208" s="6">
        <v>114356.88</v>
      </c>
      <c r="U208" s="6">
        <v>83815.899999999994</v>
      </c>
      <c r="V208" s="6">
        <v>35918.11</v>
      </c>
      <c r="W208" s="6">
        <v>165543.43</v>
      </c>
      <c r="X208" s="6">
        <v>102129.13</v>
      </c>
      <c r="Y208" s="6">
        <v>62449.48</v>
      </c>
      <c r="Z208" s="6">
        <v>32117.85</v>
      </c>
      <c r="AA208" s="6">
        <v>146916.57</v>
      </c>
      <c r="AB208" s="6">
        <v>88931.11</v>
      </c>
      <c r="AC208" s="6">
        <v>62705.79</v>
      </c>
      <c r="AD208" s="6">
        <v>33146.639999999999</v>
      </c>
      <c r="AE208" s="6">
        <v>117148.2</v>
      </c>
      <c r="AF208" s="6">
        <v>83871.429999999993</v>
      </c>
      <c r="AG208" s="6">
        <v>52423.39</v>
      </c>
      <c r="AH208" s="6">
        <v>24337.23</v>
      </c>
      <c r="AI208" s="6">
        <v>92400.47</v>
      </c>
      <c r="AJ208" s="6">
        <v>88863.12</v>
      </c>
      <c r="AK208" s="6">
        <v>64380.98</v>
      </c>
      <c r="AL208" s="6">
        <v>38931.160000000003</v>
      </c>
      <c r="AM208" s="6">
        <v>62784.480000000003</v>
      </c>
      <c r="AN208" s="6">
        <v>80310.070000000007</v>
      </c>
      <c r="AO208" s="6">
        <v>52192.39</v>
      </c>
      <c r="AP208" s="6">
        <v>25116.47</v>
      </c>
      <c r="AQ208" s="6">
        <v>52055.199999999997</v>
      </c>
      <c r="AR208" s="6">
        <v>37195.910000000003</v>
      </c>
      <c r="AS208" s="6">
        <v>25141.89</v>
      </c>
      <c r="AT208" s="6">
        <v>18416.43</v>
      </c>
      <c r="AU208" s="6">
        <v>60646.559999999998</v>
      </c>
      <c r="AV208" s="6">
        <v>38469.89</v>
      </c>
      <c r="AW208" s="6">
        <v>12220.01</v>
      </c>
      <c r="AX208" s="6">
        <v>5682</v>
      </c>
      <c r="AY208" s="6">
        <v>180247</v>
      </c>
      <c r="AZ208" s="6">
        <v>148330.17000000001</v>
      </c>
      <c r="BA208" s="6">
        <v>103216</v>
      </c>
      <c r="BB208" s="6">
        <v>55683.38</v>
      </c>
    </row>
    <row r="209" spans="1:54">
      <c r="A209" s="6" t="s">
        <v>188</v>
      </c>
      <c r="B209" s="6">
        <v>10186.76</v>
      </c>
      <c r="C209" s="6">
        <v>53779.37</v>
      </c>
      <c r="D209" s="6">
        <v>42468.83</v>
      </c>
      <c r="E209" s="6">
        <v>31185.18</v>
      </c>
      <c r="F209" s="6">
        <v>19789.05</v>
      </c>
      <c r="G209" s="6">
        <v>48371.01</v>
      </c>
      <c r="H209" s="6">
        <v>36094.720000000001</v>
      </c>
      <c r="I209" s="6">
        <v>23961.33</v>
      </c>
      <c r="J209" s="6">
        <v>11962.22</v>
      </c>
      <c r="K209" s="6">
        <v>50121.2</v>
      </c>
      <c r="L209" s="6">
        <v>37653.449999999997</v>
      </c>
      <c r="M209" s="6">
        <v>24945.65</v>
      </c>
      <c r="N209" s="6">
        <v>12363.41</v>
      </c>
      <c r="O209" s="6">
        <v>55610.35</v>
      </c>
      <c r="P209" s="6">
        <v>42573.51</v>
      </c>
      <c r="Q209" s="6">
        <v>28631.88</v>
      </c>
      <c r="R209" s="6">
        <v>14362.69</v>
      </c>
      <c r="S209" s="6">
        <v>60099.7</v>
      </c>
      <c r="T209" s="6">
        <v>45164.42</v>
      </c>
      <c r="U209" s="6">
        <v>30240.09</v>
      </c>
      <c r="V209" s="6">
        <v>15165.65</v>
      </c>
      <c r="W209" s="6">
        <v>59773.66</v>
      </c>
      <c r="X209" s="6">
        <v>44247.71</v>
      </c>
      <c r="Y209" s="6">
        <v>29237.52</v>
      </c>
      <c r="Z209" s="6">
        <v>14470.36</v>
      </c>
      <c r="AA209" s="6">
        <v>58032.82</v>
      </c>
      <c r="AB209" s="6">
        <v>43304.47</v>
      </c>
      <c r="AC209" s="6">
        <v>28778.37</v>
      </c>
      <c r="AD209" s="6">
        <v>14087.56</v>
      </c>
      <c r="AE209" s="6">
        <v>58540.61</v>
      </c>
      <c r="AF209" s="6">
        <v>44188.79</v>
      </c>
      <c r="AG209" s="6">
        <v>29953.25</v>
      </c>
      <c r="AH209" s="6">
        <v>14741.33</v>
      </c>
      <c r="AI209" s="6">
        <v>57974.09</v>
      </c>
      <c r="AJ209" s="6">
        <v>42855.28</v>
      </c>
      <c r="AK209" s="6">
        <v>28403.43</v>
      </c>
      <c r="AL209" s="6">
        <v>14274.46</v>
      </c>
      <c r="AM209" s="6">
        <v>56848.62</v>
      </c>
      <c r="AN209" s="6">
        <v>42287.79</v>
      </c>
      <c r="AO209" s="6">
        <v>27663.98</v>
      </c>
      <c r="AP209" s="6">
        <v>13652.65</v>
      </c>
      <c r="AQ209" s="6">
        <v>55031.37</v>
      </c>
      <c r="AR209" s="6">
        <v>41272.230000000003</v>
      </c>
      <c r="AS209" s="6">
        <v>27273.26</v>
      </c>
      <c r="AT209" s="6">
        <v>13797.37</v>
      </c>
      <c r="AU209" s="6">
        <v>58311.839999999997</v>
      </c>
      <c r="AV209" s="6">
        <v>43946.720000000001</v>
      </c>
      <c r="AW209" s="6">
        <v>29510.39</v>
      </c>
      <c r="AX209" s="6">
        <v>14697</v>
      </c>
      <c r="AY209" s="6">
        <v>59968</v>
      </c>
      <c r="AZ209" s="6">
        <v>45007.02</v>
      </c>
      <c r="BA209" s="6">
        <v>29513</v>
      </c>
      <c r="BB209" s="6">
        <v>13893.59</v>
      </c>
    </row>
    <row r="210" spans="1:54">
      <c r="A210" s="6" t="s">
        <v>189</v>
      </c>
      <c r="B210" s="6">
        <v>10186.76</v>
      </c>
      <c r="C210" s="6">
        <v>43681.7</v>
      </c>
      <c r="D210" s="6">
        <v>32976.35</v>
      </c>
      <c r="E210" s="6">
        <v>21972.7</v>
      </c>
      <c r="F210" s="6">
        <v>18405.97</v>
      </c>
      <c r="G210" s="6">
        <v>42753.95</v>
      </c>
      <c r="H210" s="6">
        <v>31862.639999999999</v>
      </c>
      <c r="I210" s="6">
        <v>21118.51</v>
      </c>
      <c r="J210" s="6">
        <v>10502.88</v>
      </c>
      <c r="K210" s="6">
        <v>44352.92</v>
      </c>
      <c r="L210" s="6">
        <v>33349.660000000003</v>
      </c>
      <c r="M210" s="6">
        <v>22068.76</v>
      </c>
      <c r="N210" s="6">
        <v>10927.67</v>
      </c>
      <c r="O210" s="6">
        <v>49742.14</v>
      </c>
      <c r="P210" s="6">
        <v>38182</v>
      </c>
      <c r="Q210" s="6">
        <v>25708.42</v>
      </c>
      <c r="R210" s="6">
        <v>12903.47</v>
      </c>
      <c r="S210" s="6">
        <v>54212.68</v>
      </c>
      <c r="T210" s="6">
        <v>40743.300000000003</v>
      </c>
      <c r="U210" s="6">
        <v>27284.86</v>
      </c>
      <c r="V210" s="6">
        <v>13663.49</v>
      </c>
      <c r="W210" s="6">
        <v>53272.98</v>
      </c>
      <c r="X210" s="6">
        <v>39334.57</v>
      </c>
      <c r="Y210" s="6">
        <v>25965.77</v>
      </c>
      <c r="Z210" s="6">
        <v>12836.32</v>
      </c>
      <c r="AA210" s="6">
        <v>51518.89</v>
      </c>
      <c r="AB210" s="6">
        <v>38431.93</v>
      </c>
      <c r="AC210" s="6">
        <v>25550.42</v>
      </c>
      <c r="AD210" s="6">
        <v>12477.88</v>
      </c>
      <c r="AE210" s="6">
        <v>51238.22</v>
      </c>
      <c r="AF210" s="6">
        <v>38505.040000000001</v>
      </c>
      <c r="AG210" s="6">
        <v>25947.42</v>
      </c>
      <c r="AH210" s="6">
        <v>12524.19</v>
      </c>
      <c r="AI210" s="6">
        <v>49074.42</v>
      </c>
      <c r="AJ210" s="6">
        <v>36410.68</v>
      </c>
      <c r="AK210" s="6">
        <v>24062.880000000001</v>
      </c>
      <c r="AL210" s="6">
        <v>12111.27</v>
      </c>
      <c r="AM210" s="6">
        <v>48188.51</v>
      </c>
      <c r="AN210" s="6">
        <v>35797.49</v>
      </c>
      <c r="AO210" s="6">
        <v>23347.200000000001</v>
      </c>
      <c r="AP210" s="6">
        <v>11511.52</v>
      </c>
      <c r="AQ210" s="6">
        <v>46533.79</v>
      </c>
      <c r="AR210" s="6">
        <v>34900.11</v>
      </c>
      <c r="AS210" s="6">
        <v>23324.97</v>
      </c>
      <c r="AT210" s="6">
        <v>11813.86</v>
      </c>
      <c r="AU210" s="6">
        <v>49853.279999999999</v>
      </c>
      <c r="AV210" s="6">
        <v>37574.57</v>
      </c>
      <c r="AW210" s="6">
        <v>25225.88</v>
      </c>
      <c r="AX210" s="6">
        <v>14697</v>
      </c>
      <c r="AY210" s="6">
        <v>59968</v>
      </c>
      <c r="AZ210" s="6">
        <v>45007.02</v>
      </c>
      <c r="BA210" s="6">
        <v>29513</v>
      </c>
      <c r="BB210" s="6">
        <v>13893.59</v>
      </c>
    </row>
    <row r="211" spans="1:54">
      <c r="A211" s="6" t="s">
        <v>190</v>
      </c>
      <c r="B211" s="6">
        <v>0</v>
      </c>
      <c r="C211" s="6">
        <v>10097.67</v>
      </c>
      <c r="D211" s="6">
        <v>9492.49</v>
      </c>
      <c r="E211" s="6">
        <v>9212.48</v>
      </c>
      <c r="F211" s="6">
        <v>1383.08</v>
      </c>
      <c r="G211" s="6">
        <v>5617.06</v>
      </c>
      <c r="H211" s="6">
        <v>4232.09</v>
      </c>
      <c r="I211" s="6">
        <v>2842.82</v>
      </c>
      <c r="J211" s="6">
        <v>1459.34</v>
      </c>
      <c r="K211" s="6">
        <v>5768.28</v>
      </c>
      <c r="L211" s="6">
        <v>4303.79</v>
      </c>
      <c r="M211" s="6">
        <v>2876.89</v>
      </c>
      <c r="N211" s="6">
        <v>1435.75</v>
      </c>
      <c r="O211" s="6">
        <v>5868.21</v>
      </c>
      <c r="P211" s="6">
        <v>4391.51</v>
      </c>
      <c r="Q211" s="6">
        <v>2923.46</v>
      </c>
      <c r="R211" s="6">
        <v>1459.22</v>
      </c>
      <c r="S211" s="6">
        <v>5887.02</v>
      </c>
      <c r="T211" s="6">
        <v>4421.12</v>
      </c>
      <c r="U211" s="6">
        <v>2955.23</v>
      </c>
      <c r="V211" s="6">
        <v>1502.16</v>
      </c>
      <c r="W211" s="6">
        <v>6500.68</v>
      </c>
      <c r="X211" s="6">
        <v>4913.1400000000003</v>
      </c>
      <c r="Y211" s="6">
        <v>3271.75</v>
      </c>
      <c r="Z211" s="6">
        <v>1634.04</v>
      </c>
      <c r="AA211" s="6">
        <v>6513.93</v>
      </c>
      <c r="AB211" s="6">
        <v>4872.54</v>
      </c>
      <c r="AC211" s="6">
        <v>3227.95</v>
      </c>
      <c r="AD211" s="6">
        <v>1609.68</v>
      </c>
      <c r="AE211" s="6">
        <v>7302.4</v>
      </c>
      <c r="AF211" s="6">
        <v>5683.75</v>
      </c>
      <c r="AG211" s="6">
        <v>4005.83</v>
      </c>
      <c r="AH211" s="6">
        <v>2217.14</v>
      </c>
      <c r="AI211" s="6">
        <v>8899.66</v>
      </c>
      <c r="AJ211" s="6">
        <v>6444.6</v>
      </c>
      <c r="AK211" s="6">
        <v>4340.5600000000004</v>
      </c>
      <c r="AL211" s="6">
        <v>2163.1799999999998</v>
      </c>
      <c r="AM211" s="6">
        <v>8660.11</v>
      </c>
      <c r="AN211" s="6">
        <v>6490.3</v>
      </c>
      <c r="AO211" s="6">
        <v>4316.78</v>
      </c>
      <c r="AP211" s="6">
        <v>2141.13</v>
      </c>
      <c r="AQ211" s="6">
        <v>8497.58</v>
      </c>
      <c r="AR211" s="6">
        <v>6372.12</v>
      </c>
      <c r="AS211" s="6">
        <v>3948.29</v>
      </c>
      <c r="AT211" s="6">
        <v>1983.51</v>
      </c>
      <c r="AU211" s="6">
        <v>8458.56</v>
      </c>
      <c r="AV211" s="6">
        <v>6372.16</v>
      </c>
      <c r="AW211" s="6">
        <v>4284.5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</row>
    <row r="212" spans="1:54">
      <c r="A212" s="6" t="s">
        <v>191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1577.34</v>
      </c>
      <c r="X212" s="6">
        <v>0</v>
      </c>
      <c r="Y212" s="6">
        <v>0</v>
      </c>
      <c r="Z212" s="6">
        <v>0</v>
      </c>
      <c r="AA212" s="6">
        <v>2181.98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17306.8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</row>
    <row r="213" spans="1:54">
      <c r="A213" s="6" t="s">
        <v>192</v>
      </c>
      <c r="B213" s="6">
        <v>-2419.44</v>
      </c>
      <c r="C213" s="6">
        <v>581.1</v>
      </c>
      <c r="D213" s="6">
        <v>618</v>
      </c>
      <c r="E213" s="6">
        <v>1327.6</v>
      </c>
      <c r="F213" s="6">
        <v>-3797.44</v>
      </c>
      <c r="G213" s="6">
        <v>2257.69</v>
      </c>
      <c r="H213" s="6">
        <v>1539.82</v>
      </c>
      <c r="I213" s="6">
        <v>2873.23</v>
      </c>
      <c r="J213" s="6">
        <v>440.55</v>
      </c>
      <c r="K213" s="6">
        <v>3463.76</v>
      </c>
      <c r="L213" s="6">
        <v>-652.69000000000005</v>
      </c>
      <c r="M213" s="6">
        <v>845.06</v>
      </c>
      <c r="N213" s="6">
        <v>-44.84</v>
      </c>
      <c r="O213" s="6">
        <v>-105.36</v>
      </c>
      <c r="P213" s="6">
        <v>-725.26</v>
      </c>
      <c r="Q213" s="6">
        <v>-177.29</v>
      </c>
      <c r="R213" s="6">
        <v>252.43</v>
      </c>
      <c r="S213" s="6">
        <v>344.42</v>
      </c>
      <c r="T213" s="6">
        <v>460.5</v>
      </c>
      <c r="U213" s="6">
        <v>-1545.01</v>
      </c>
      <c r="V213" s="6">
        <v>288.76</v>
      </c>
      <c r="W213" s="6">
        <v>0.99</v>
      </c>
      <c r="X213" s="6">
        <v>-287.01</v>
      </c>
      <c r="Y213" s="6">
        <v>-540.04999999999995</v>
      </c>
      <c r="Z213" s="6">
        <v>310.07</v>
      </c>
      <c r="AA213" s="6">
        <v>217.33</v>
      </c>
      <c r="AB213" s="6">
        <v>369.51</v>
      </c>
      <c r="AC213" s="6">
        <v>50.38</v>
      </c>
      <c r="AD213" s="6">
        <v>178.39</v>
      </c>
      <c r="AE213" s="6">
        <v>-696.79</v>
      </c>
      <c r="AF213" s="6">
        <v>-375.95</v>
      </c>
      <c r="AG213" s="6">
        <v>166.38</v>
      </c>
      <c r="AH213" s="6">
        <v>778.71</v>
      </c>
      <c r="AI213" s="6">
        <v>-329.4</v>
      </c>
      <c r="AJ213" s="6">
        <v>-111.27</v>
      </c>
      <c r="AK213" s="6">
        <v>37.86</v>
      </c>
      <c r="AL213" s="6">
        <v>-427.51</v>
      </c>
      <c r="AM213" s="6">
        <v>-384.74</v>
      </c>
      <c r="AN213" s="6">
        <v>-830.25</v>
      </c>
      <c r="AO213" s="6">
        <v>-513.11</v>
      </c>
      <c r="AP213" s="6">
        <v>794.18</v>
      </c>
      <c r="AQ213" s="6">
        <v>1210.05</v>
      </c>
      <c r="AR213" s="6">
        <v>107.59</v>
      </c>
      <c r="AS213" s="6">
        <v>-374.23</v>
      </c>
      <c r="AT213" s="6">
        <v>1761.04</v>
      </c>
      <c r="AU213" s="6">
        <v>857.11</v>
      </c>
      <c r="AV213" s="6">
        <v>1162.05</v>
      </c>
      <c r="AW213" s="6">
        <v>-427.66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</row>
    <row r="214" spans="1:54">
      <c r="A214" s="6" t="s">
        <v>193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6">
        <v>92.37</v>
      </c>
      <c r="H214" s="6">
        <v>92.37</v>
      </c>
      <c r="I214" s="6">
        <v>92.37</v>
      </c>
      <c r="J214" s="6">
        <v>92.37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</row>
    <row r="215" spans="1:54">
      <c r="A215" s="6" t="s">
        <v>194</v>
      </c>
      <c r="B215" s="6">
        <v>-10.49</v>
      </c>
      <c r="C215" s="6">
        <v>-1256.19</v>
      </c>
      <c r="D215" s="6">
        <v>-1026.57</v>
      </c>
      <c r="E215" s="6">
        <v>0</v>
      </c>
      <c r="F215" s="6">
        <v>0</v>
      </c>
      <c r="G215" s="6">
        <v>-479.32</v>
      </c>
      <c r="H215" s="6">
        <v>0</v>
      </c>
      <c r="I215" s="6">
        <v>-89.85</v>
      </c>
      <c r="J215" s="6">
        <v>-47.67</v>
      </c>
      <c r="K215" s="6">
        <v>0</v>
      </c>
      <c r="L215" s="6">
        <v>-807.52</v>
      </c>
      <c r="M215" s="6">
        <v>0</v>
      </c>
      <c r="N215" s="6">
        <v>0</v>
      </c>
      <c r="O215" s="6">
        <v>-1896.66</v>
      </c>
      <c r="P215" s="6">
        <v>-1921.9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-1460.45</v>
      </c>
      <c r="AC215" s="6">
        <v>-1394.31</v>
      </c>
      <c r="AD215" s="6">
        <v>0</v>
      </c>
      <c r="AE215" s="6">
        <v>-633.94000000000005</v>
      </c>
      <c r="AF215" s="6">
        <v>0</v>
      </c>
      <c r="AG215" s="6">
        <v>0</v>
      </c>
      <c r="AH215" s="6">
        <v>218.72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-163.52000000000001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</row>
    <row r="216" spans="1:54">
      <c r="A216" s="6" t="s">
        <v>195</v>
      </c>
      <c r="B216" s="6">
        <v>-10.49</v>
      </c>
      <c r="C216" s="6">
        <v>-1256.19</v>
      </c>
      <c r="D216" s="6">
        <v>-1026.57</v>
      </c>
      <c r="E216" s="6">
        <v>0</v>
      </c>
      <c r="F216" s="6">
        <v>0</v>
      </c>
      <c r="G216" s="6">
        <v>-479.32</v>
      </c>
      <c r="H216" s="6">
        <v>0</v>
      </c>
      <c r="I216" s="6">
        <v>-89.85</v>
      </c>
      <c r="J216" s="6">
        <v>-47.67</v>
      </c>
      <c r="K216" s="6">
        <v>0</v>
      </c>
      <c r="L216" s="6">
        <v>-807.52</v>
      </c>
      <c r="M216" s="6">
        <v>0</v>
      </c>
      <c r="N216" s="6">
        <v>0</v>
      </c>
      <c r="O216" s="6">
        <v>-1896.66</v>
      </c>
      <c r="P216" s="6">
        <v>-1921.9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218.72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-163.52000000000001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</row>
    <row r="217" spans="1:54">
      <c r="A217" s="6" t="s">
        <v>196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-1460.45</v>
      </c>
      <c r="AC217" s="6">
        <v>-1394.31</v>
      </c>
      <c r="AD217" s="6">
        <v>0</v>
      </c>
      <c r="AE217" s="6">
        <v>-633.94000000000005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</row>
    <row r="218" spans="1:54">
      <c r="A218" s="6" t="s">
        <v>197</v>
      </c>
      <c r="B218" s="6">
        <v>0</v>
      </c>
      <c r="C218" s="6">
        <v>0</v>
      </c>
      <c r="D218" s="6">
        <v>0</v>
      </c>
      <c r="E218" s="6">
        <v>-1025.46</v>
      </c>
      <c r="F218" s="6">
        <v>-987.04</v>
      </c>
      <c r="G218" s="6">
        <v>0</v>
      </c>
      <c r="H218" s="6">
        <v>-441.71</v>
      </c>
      <c r="I218" s="6">
        <v>0</v>
      </c>
      <c r="J218" s="6">
        <v>0</v>
      </c>
      <c r="K218" s="6">
        <v>-1417.75</v>
      </c>
      <c r="L218" s="6">
        <v>0</v>
      </c>
      <c r="M218" s="6">
        <v>-388.26</v>
      </c>
      <c r="N218" s="6">
        <v>-382.47</v>
      </c>
      <c r="O218" s="6">
        <v>0</v>
      </c>
      <c r="P218" s="6">
        <v>0</v>
      </c>
      <c r="Q218" s="6">
        <v>-1132.23</v>
      </c>
      <c r="R218" s="6">
        <v>-702.26</v>
      </c>
      <c r="S218" s="6">
        <v>-777.68</v>
      </c>
      <c r="T218" s="6">
        <v>-615.08000000000004</v>
      </c>
      <c r="U218" s="6">
        <v>-630.91999999999996</v>
      </c>
      <c r="V218" s="6">
        <v>-1.49</v>
      </c>
      <c r="W218" s="6">
        <v>-1168.26</v>
      </c>
      <c r="X218" s="6">
        <v>-952.17</v>
      </c>
      <c r="Y218" s="6">
        <v>-936.55</v>
      </c>
      <c r="Z218" s="6">
        <v>-922.05</v>
      </c>
      <c r="AA218" s="6">
        <v>-1488.46</v>
      </c>
      <c r="AB218" s="6">
        <v>0</v>
      </c>
      <c r="AC218" s="6">
        <v>0</v>
      </c>
      <c r="AD218" s="6">
        <v>-482.21</v>
      </c>
      <c r="AE218" s="6">
        <v>0</v>
      </c>
      <c r="AF218" s="6">
        <v>-297.5</v>
      </c>
      <c r="AG218" s="6">
        <v>-276.19</v>
      </c>
      <c r="AH218" s="6">
        <v>0</v>
      </c>
      <c r="AI218" s="6">
        <v>0</v>
      </c>
      <c r="AJ218" s="6">
        <v>-366.95</v>
      </c>
      <c r="AK218" s="6">
        <v>-253.79</v>
      </c>
      <c r="AL218" s="6">
        <v>-140.19</v>
      </c>
      <c r="AM218" s="6">
        <v>-728.46</v>
      </c>
      <c r="AN218" s="6">
        <v>-73.84</v>
      </c>
      <c r="AO218" s="6">
        <v>-16.52</v>
      </c>
      <c r="AP218" s="6">
        <v>-13.32</v>
      </c>
      <c r="AQ218" s="6">
        <v>-88.56</v>
      </c>
      <c r="AR218" s="6">
        <v>-4.6900000000000004</v>
      </c>
      <c r="AS218" s="6">
        <v>-5.46</v>
      </c>
      <c r="AT218" s="6">
        <v>-1.7</v>
      </c>
      <c r="AU218" s="6">
        <v>-200.23</v>
      </c>
      <c r="AV218" s="6">
        <v>0</v>
      </c>
      <c r="AW218" s="6">
        <v>-56.06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</row>
    <row r="219" spans="1:54">
      <c r="A219" s="6" t="s">
        <v>198</v>
      </c>
      <c r="B219" s="6">
        <v>0</v>
      </c>
      <c r="C219" s="6">
        <v>0</v>
      </c>
      <c r="D219" s="6">
        <v>0</v>
      </c>
      <c r="E219" s="6">
        <v>-1025.46</v>
      </c>
      <c r="F219" s="6">
        <v>-987.04</v>
      </c>
      <c r="G219" s="6">
        <v>0</v>
      </c>
      <c r="H219" s="6">
        <v>-441.71</v>
      </c>
      <c r="I219" s="6">
        <v>0</v>
      </c>
      <c r="J219" s="6">
        <v>0</v>
      </c>
      <c r="K219" s="6">
        <v>-1417.75</v>
      </c>
      <c r="L219" s="6">
        <v>0</v>
      </c>
      <c r="M219" s="6">
        <v>-388.26</v>
      </c>
      <c r="N219" s="6">
        <v>-382.47</v>
      </c>
      <c r="O219" s="6">
        <v>0</v>
      </c>
      <c r="P219" s="6">
        <v>0</v>
      </c>
      <c r="Q219" s="6">
        <v>-1132.23</v>
      </c>
      <c r="R219" s="6">
        <v>-702.26</v>
      </c>
      <c r="S219" s="6">
        <v>-777.68</v>
      </c>
      <c r="T219" s="6">
        <v>-615.08000000000004</v>
      </c>
      <c r="U219" s="6">
        <v>-630.91999999999996</v>
      </c>
      <c r="V219" s="6">
        <v>-1.49</v>
      </c>
      <c r="W219" s="6">
        <v>-1168.26</v>
      </c>
      <c r="X219" s="6">
        <v>-952.17</v>
      </c>
      <c r="Y219" s="6">
        <v>-936.55</v>
      </c>
      <c r="Z219" s="6">
        <v>-922.05</v>
      </c>
      <c r="AA219" s="6">
        <v>-1488.46</v>
      </c>
      <c r="AB219" s="6">
        <v>0</v>
      </c>
      <c r="AC219" s="6">
        <v>0</v>
      </c>
      <c r="AD219" s="6">
        <v>-482.21</v>
      </c>
      <c r="AE219" s="6">
        <v>0</v>
      </c>
      <c r="AF219" s="6">
        <v>-297.5</v>
      </c>
      <c r="AG219" s="6">
        <v>-276.19</v>
      </c>
      <c r="AH219" s="6">
        <v>0</v>
      </c>
      <c r="AI219" s="6">
        <v>0</v>
      </c>
      <c r="AJ219" s="6">
        <v>-366.95</v>
      </c>
      <c r="AK219" s="6">
        <v>-253.79</v>
      </c>
      <c r="AL219" s="6">
        <v>-140.19</v>
      </c>
      <c r="AM219" s="6">
        <v>-728.46</v>
      </c>
      <c r="AN219" s="6">
        <v>-73.84</v>
      </c>
      <c r="AO219" s="6">
        <v>-16.52</v>
      </c>
      <c r="AP219" s="6">
        <v>-13.32</v>
      </c>
      <c r="AQ219" s="6">
        <v>-88.56</v>
      </c>
      <c r="AR219" s="6">
        <v>-4.6900000000000004</v>
      </c>
      <c r="AS219" s="6">
        <v>-5.46</v>
      </c>
      <c r="AT219" s="6">
        <v>-1.7</v>
      </c>
      <c r="AU219" s="6">
        <v>-200.23</v>
      </c>
      <c r="AV219" s="6">
        <v>0</v>
      </c>
      <c r="AW219" s="6">
        <v>-56.06</v>
      </c>
      <c r="AX219" s="6">
        <v>0</v>
      </c>
      <c r="AY219" s="6">
        <v>0</v>
      </c>
      <c r="AZ219" s="6">
        <v>0</v>
      </c>
      <c r="BA219" s="6">
        <v>0</v>
      </c>
      <c r="BB219" s="6">
        <v>0</v>
      </c>
    </row>
    <row r="220" spans="1:54">
      <c r="A220" s="6" t="s">
        <v>164</v>
      </c>
      <c r="B220" s="6">
        <v>1385.37</v>
      </c>
      <c r="C220" s="6">
        <v>9101.1200000000008</v>
      </c>
      <c r="D220" s="6">
        <v>7174.97</v>
      </c>
      <c r="E220" s="6">
        <v>5162.33</v>
      </c>
      <c r="F220" s="6">
        <v>2831.53</v>
      </c>
      <c r="G220" s="6">
        <v>8330.14</v>
      </c>
      <c r="H220" s="6">
        <v>5514.95</v>
      </c>
      <c r="I220" s="6">
        <v>2937.84</v>
      </c>
      <c r="J220" s="6">
        <v>1337.52</v>
      </c>
      <c r="K220" s="6">
        <v>1441.34</v>
      </c>
      <c r="L220" s="6">
        <v>690.9</v>
      </c>
      <c r="M220" s="6">
        <v>332.78</v>
      </c>
      <c r="N220" s="6">
        <v>121.81</v>
      </c>
      <c r="O220" s="6">
        <v>1450.68</v>
      </c>
      <c r="P220" s="6">
        <v>1356.63</v>
      </c>
      <c r="Q220" s="6">
        <v>1203.82</v>
      </c>
      <c r="R220" s="6">
        <v>641.52</v>
      </c>
      <c r="S220" s="6">
        <v>3268.47</v>
      </c>
      <c r="T220" s="6">
        <v>2599.48</v>
      </c>
      <c r="U220" s="6">
        <v>1925.92</v>
      </c>
      <c r="V220" s="6">
        <v>1120</v>
      </c>
      <c r="W220" s="6">
        <v>8418.17</v>
      </c>
      <c r="X220" s="6">
        <v>6850.46</v>
      </c>
      <c r="Y220" s="6">
        <v>4938.1000000000004</v>
      </c>
      <c r="Z220" s="6">
        <v>2645.94</v>
      </c>
      <c r="AA220" s="6">
        <v>13426.49</v>
      </c>
      <c r="AB220" s="6">
        <v>10345.93</v>
      </c>
      <c r="AC220" s="6">
        <v>7147.61</v>
      </c>
      <c r="AD220" s="6">
        <v>3706.83</v>
      </c>
      <c r="AE220" s="6">
        <v>16080.26</v>
      </c>
      <c r="AF220" s="6">
        <v>12202.59</v>
      </c>
      <c r="AG220" s="6">
        <v>8597.26</v>
      </c>
      <c r="AH220" s="6">
        <v>4598.04</v>
      </c>
      <c r="AI220" s="6">
        <v>22032.21</v>
      </c>
      <c r="AJ220" s="6">
        <v>16729.689999999999</v>
      </c>
      <c r="AK220" s="6">
        <v>11462.81</v>
      </c>
      <c r="AL220" s="6">
        <v>5764.39</v>
      </c>
      <c r="AM220" s="6">
        <v>16697.18</v>
      </c>
      <c r="AN220" s="6">
        <v>10964.57</v>
      </c>
      <c r="AO220" s="6">
        <v>5971.47</v>
      </c>
      <c r="AP220" s="6">
        <v>2209.1</v>
      </c>
      <c r="AQ220" s="6">
        <v>15130.43</v>
      </c>
      <c r="AR220" s="6">
        <v>11268.94</v>
      </c>
      <c r="AS220" s="6">
        <v>7738.23</v>
      </c>
      <c r="AT220" s="6">
        <v>3987.15</v>
      </c>
      <c r="AU220" s="6">
        <v>16527.740000000002</v>
      </c>
      <c r="AV220" s="6">
        <v>12466</v>
      </c>
      <c r="AW220" s="6">
        <v>9013.42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</row>
    <row r="221" spans="1:54">
      <c r="A221" s="6" t="s">
        <v>165</v>
      </c>
      <c r="B221" s="6">
        <v>20499.84</v>
      </c>
      <c r="C221" s="6">
        <v>51050.239999999998</v>
      </c>
      <c r="D221" s="6">
        <v>9016.86</v>
      </c>
      <c r="E221" s="6">
        <v>-6147.53</v>
      </c>
      <c r="F221" s="6">
        <v>17817.68</v>
      </c>
      <c r="G221" s="6">
        <v>154368.01</v>
      </c>
      <c r="H221" s="6">
        <v>131360.09</v>
      </c>
      <c r="I221" s="6">
        <v>76149.59</v>
      </c>
      <c r="J221" s="6">
        <v>43906.47</v>
      </c>
      <c r="K221" s="6">
        <v>129749.82</v>
      </c>
      <c r="L221" s="6">
        <v>97986.17</v>
      </c>
      <c r="M221" s="6">
        <v>60973.87</v>
      </c>
      <c r="N221" s="6">
        <v>35026.400000000001</v>
      </c>
      <c r="O221" s="6">
        <v>67024.009999999995</v>
      </c>
      <c r="P221" s="6">
        <v>57290.53</v>
      </c>
      <c r="Q221" s="6">
        <v>25274.35</v>
      </c>
      <c r="R221" s="6">
        <v>17724.27</v>
      </c>
      <c r="S221" s="6">
        <v>54615.77</v>
      </c>
      <c r="T221" s="6">
        <v>45843.41</v>
      </c>
      <c r="U221" s="6">
        <v>26654.78</v>
      </c>
      <c r="V221" s="6">
        <v>15179.1</v>
      </c>
      <c r="W221" s="6">
        <v>42663.22</v>
      </c>
      <c r="X221" s="6">
        <v>31251.41</v>
      </c>
      <c r="Y221" s="6">
        <v>10145.74</v>
      </c>
      <c r="Z221" s="6">
        <v>1576.39</v>
      </c>
      <c r="AA221" s="6">
        <v>47839.34</v>
      </c>
      <c r="AB221" s="6">
        <v>37058.370000000003</v>
      </c>
      <c r="AC221" s="6">
        <v>15561.51</v>
      </c>
      <c r="AD221" s="6">
        <v>10793.01</v>
      </c>
      <c r="AE221" s="6">
        <v>70874.52</v>
      </c>
      <c r="AF221" s="6">
        <v>49182.67</v>
      </c>
      <c r="AG221" s="6">
        <v>27567.98</v>
      </c>
      <c r="AH221" s="6">
        <v>12450.15</v>
      </c>
      <c r="AI221" s="6">
        <v>81906.39</v>
      </c>
      <c r="AJ221" s="6">
        <v>66840.53</v>
      </c>
      <c r="AK221" s="6">
        <v>37708.26</v>
      </c>
      <c r="AL221" s="6">
        <v>20956.45</v>
      </c>
      <c r="AM221" s="6">
        <v>56115.39</v>
      </c>
      <c r="AN221" s="6">
        <v>47968</v>
      </c>
      <c r="AO221" s="6">
        <v>36065.22</v>
      </c>
      <c r="AP221" s="6">
        <v>11434.98</v>
      </c>
      <c r="AQ221" s="6">
        <v>18777.650000000001</v>
      </c>
      <c r="AR221" s="6">
        <v>12509.95</v>
      </c>
      <c r="AS221" s="6">
        <v>9741.6299999999992</v>
      </c>
      <c r="AT221" s="6">
        <v>2237.09</v>
      </c>
      <c r="AU221" s="6">
        <v>13734.58</v>
      </c>
      <c r="AV221" s="6">
        <v>10778.21</v>
      </c>
      <c r="AW221" s="6">
        <v>9217.18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</row>
    <row r="222" spans="1:54">
      <c r="A222" s="6" t="s">
        <v>199</v>
      </c>
      <c r="B222" s="6">
        <v>5777.21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</row>
    <row r="223" spans="1:54">
      <c r="A223" s="6" t="s">
        <v>200</v>
      </c>
      <c r="B223" s="6">
        <v>306.05</v>
      </c>
      <c r="C223" s="6">
        <v>39381.620000000003</v>
      </c>
      <c r="D223" s="6">
        <v>59665.39</v>
      </c>
      <c r="E223" s="6">
        <v>47858.89</v>
      </c>
      <c r="F223" s="6">
        <v>5578.01</v>
      </c>
      <c r="G223" s="6">
        <v>-16927.21</v>
      </c>
      <c r="H223" s="6">
        <v>-21549.279999999999</v>
      </c>
      <c r="I223" s="6">
        <v>-1355.41</v>
      </c>
      <c r="J223" s="6">
        <v>-15214.98</v>
      </c>
      <c r="K223" s="6">
        <v>-22346.799999999999</v>
      </c>
      <c r="L223" s="6">
        <v>-12131.71</v>
      </c>
      <c r="M223" s="6">
        <v>-7026.06</v>
      </c>
      <c r="N223" s="6">
        <v>-9939.4599999999991</v>
      </c>
      <c r="O223" s="6">
        <v>8121.33</v>
      </c>
      <c r="P223" s="6">
        <v>3795.91</v>
      </c>
      <c r="Q223" s="6">
        <v>12216.05</v>
      </c>
      <c r="R223" s="6">
        <v>203.87</v>
      </c>
      <c r="S223" s="6">
        <v>853.81</v>
      </c>
      <c r="T223" s="6">
        <v>-7734.87</v>
      </c>
      <c r="U223" s="6">
        <v>44.24</v>
      </c>
      <c r="V223" s="6">
        <v>-3572.34</v>
      </c>
      <c r="W223" s="6">
        <v>10045.469999999999</v>
      </c>
      <c r="X223" s="6">
        <v>2875.67</v>
      </c>
      <c r="Y223" s="6">
        <v>12360.93</v>
      </c>
      <c r="Z223" s="6">
        <v>11132.48</v>
      </c>
      <c r="AA223" s="6">
        <v>4150.7700000000004</v>
      </c>
      <c r="AB223" s="6">
        <v>-4153.57</v>
      </c>
      <c r="AC223" s="6">
        <v>7639.11</v>
      </c>
      <c r="AD223" s="6">
        <v>-58.82</v>
      </c>
      <c r="AE223" s="6">
        <v>-18818.650000000001</v>
      </c>
      <c r="AF223" s="6">
        <v>-9443.5499999999993</v>
      </c>
      <c r="AG223" s="6">
        <v>3959.94</v>
      </c>
      <c r="AH223" s="6">
        <v>12026.33</v>
      </c>
      <c r="AI223" s="6">
        <v>3647.75</v>
      </c>
      <c r="AJ223" s="6">
        <v>6067.38</v>
      </c>
      <c r="AK223" s="6">
        <v>2044.92</v>
      </c>
      <c r="AL223" s="6">
        <v>1312.04</v>
      </c>
      <c r="AM223" s="6">
        <v>2756.37</v>
      </c>
      <c r="AN223" s="6">
        <v>3169.11</v>
      </c>
      <c r="AO223" s="6">
        <v>2112.6</v>
      </c>
      <c r="AP223" s="6">
        <v>14949.37</v>
      </c>
      <c r="AQ223" s="6">
        <v>13616.16</v>
      </c>
      <c r="AR223" s="6">
        <v>10897.24</v>
      </c>
      <c r="AS223" s="6">
        <v>9498.83</v>
      </c>
      <c r="AT223" s="6">
        <v>5873.68</v>
      </c>
      <c r="AU223" s="6">
        <v>6898.96</v>
      </c>
      <c r="AV223" s="6">
        <v>5784.22</v>
      </c>
      <c r="AW223" s="6">
        <v>5955.12</v>
      </c>
      <c r="AX223" s="6">
        <v>11721</v>
      </c>
      <c r="AY223" s="6">
        <v>51137</v>
      </c>
      <c r="AZ223" s="6">
        <v>1239.28</v>
      </c>
      <c r="BA223" s="6">
        <v>22064</v>
      </c>
      <c r="BB223" s="6">
        <v>18957.71</v>
      </c>
    </row>
    <row r="224" spans="1:54">
      <c r="A224" s="6" t="s">
        <v>201</v>
      </c>
      <c r="B224" s="6">
        <v>114113.71</v>
      </c>
      <c r="C224" s="6">
        <v>429448.39</v>
      </c>
      <c r="D224" s="6">
        <v>324574.33</v>
      </c>
      <c r="E224" s="6">
        <v>199230.22</v>
      </c>
      <c r="F224" s="6">
        <v>111676.28</v>
      </c>
      <c r="G224" s="6">
        <v>609263.34</v>
      </c>
      <c r="H224" s="6">
        <v>469198.78</v>
      </c>
      <c r="I224" s="6">
        <v>304583.27</v>
      </c>
      <c r="J224" s="6">
        <v>137726.38</v>
      </c>
      <c r="K224" s="6">
        <v>522598.42</v>
      </c>
      <c r="L224" s="6">
        <v>408864.57</v>
      </c>
      <c r="M224" s="6">
        <v>255531.89</v>
      </c>
      <c r="N224" s="6">
        <v>116535.61</v>
      </c>
      <c r="O224" s="6">
        <v>373347.65</v>
      </c>
      <c r="P224" s="6">
        <v>294470.90999999997</v>
      </c>
      <c r="Q224" s="6">
        <v>180201.18</v>
      </c>
      <c r="R224" s="6">
        <v>83488.399999999994</v>
      </c>
      <c r="S224" s="6">
        <v>294070.53999999998</v>
      </c>
      <c r="T224" s="6">
        <v>200074.75</v>
      </c>
      <c r="U224" s="6">
        <v>140504.99</v>
      </c>
      <c r="V224" s="6">
        <v>64097.78</v>
      </c>
      <c r="W224" s="6">
        <v>286854.01</v>
      </c>
      <c r="X224" s="6">
        <v>186115.20000000001</v>
      </c>
      <c r="Y224" s="6">
        <v>117655.18</v>
      </c>
      <c r="Z224" s="6">
        <v>61331.05</v>
      </c>
      <c r="AA224" s="6">
        <v>271276.83</v>
      </c>
      <c r="AB224" s="6">
        <v>174395.36</v>
      </c>
      <c r="AC224" s="6">
        <v>120488.47</v>
      </c>
      <c r="AD224" s="6">
        <v>61371.41</v>
      </c>
      <c r="AE224" s="6">
        <v>242494.2</v>
      </c>
      <c r="AF224" s="6">
        <v>179328.47</v>
      </c>
      <c r="AG224" s="6">
        <v>122392.01</v>
      </c>
      <c r="AH224" s="6">
        <v>69150.509999999995</v>
      </c>
      <c r="AI224" s="6">
        <v>257631.51</v>
      </c>
      <c r="AJ224" s="6">
        <v>220877.78</v>
      </c>
      <c r="AK224" s="6">
        <v>143784.47</v>
      </c>
      <c r="AL224" s="6">
        <v>80670.789999999994</v>
      </c>
      <c r="AM224" s="6">
        <v>211395.65</v>
      </c>
      <c r="AN224" s="6">
        <v>183795.44</v>
      </c>
      <c r="AO224" s="6">
        <v>123476.04</v>
      </c>
      <c r="AP224" s="6">
        <v>68143.429999999993</v>
      </c>
      <c r="AQ224" s="6">
        <v>155732.29999999999</v>
      </c>
      <c r="AR224" s="6">
        <v>113247.17</v>
      </c>
      <c r="AS224" s="6">
        <v>79014.14</v>
      </c>
      <c r="AT224" s="6">
        <v>46071.06</v>
      </c>
      <c r="AU224" s="6">
        <v>156776.56</v>
      </c>
      <c r="AV224" s="6">
        <v>112443.57</v>
      </c>
      <c r="AW224" s="6">
        <v>65432.39</v>
      </c>
      <c r="AX224" s="6">
        <v>32100</v>
      </c>
      <c r="AY224" s="6">
        <v>291352</v>
      </c>
      <c r="AZ224" s="6">
        <v>194576.48</v>
      </c>
      <c r="BA224" s="6">
        <v>154792</v>
      </c>
      <c r="BB224" s="6">
        <v>88534.68</v>
      </c>
    </row>
    <row r="225" spans="1:54">
      <c r="A225" s="6" t="s">
        <v>202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</row>
    <row r="226" spans="1:54">
      <c r="A226" s="6" t="s">
        <v>203</v>
      </c>
      <c r="B226" s="6">
        <v>13725.97</v>
      </c>
      <c r="C226" s="6">
        <v>55328.94</v>
      </c>
      <c r="D226" s="6">
        <v>54061.75</v>
      </c>
      <c r="E226" s="6">
        <v>41984.36</v>
      </c>
      <c r="F226" s="6">
        <v>96288.17</v>
      </c>
      <c r="G226" s="6">
        <v>-22211.21</v>
      </c>
      <c r="H226" s="6">
        <v>-31104.49</v>
      </c>
      <c r="I226" s="6">
        <v>-47187.39</v>
      </c>
      <c r="J226" s="6">
        <v>-52105.19</v>
      </c>
      <c r="K226" s="6">
        <v>-115031.11</v>
      </c>
      <c r="L226" s="6">
        <v>-143776.10999999999</v>
      </c>
      <c r="M226" s="6">
        <v>-112029.98</v>
      </c>
      <c r="N226" s="6">
        <v>-58390.57</v>
      </c>
      <c r="O226" s="6">
        <v>-30045.86</v>
      </c>
      <c r="P226" s="6">
        <v>-99445.06</v>
      </c>
      <c r="Q226" s="6">
        <v>-46362.16</v>
      </c>
      <c r="R226" s="6">
        <v>-9527.67</v>
      </c>
      <c r="S226" s="6">
        <v>16777.53</v>
      </c>
      <c r="T226" s="6">
        <v>34531.85</v>
      </c>
      <c r="U226" s="6">
        <v>6778.46</v>
      </c>
      <c r="V226" s="6">
        <v>32493.65</v>
      </c>
      <c r="W226" s="6">
        <v>-24489.37</v>
      </c>
      <c r="X226" s="6">
        <v>8592.7800000000007</v>
      </c>
      <c r="Y226" s="6">
        <v>21141.81</v>
      </c>
      <c r="Z226" s="6">
        <v>61707.62</v>
      </c>
      <c r="AA226" s="6">
        <v>56776.78</v>
      </c>
      <c r="AB226" s="6">
        <v>83576.539999999994</v>
      </c>
      <c r="AC226" s="6">
        <v>64876.42</v>
      </c>
      <c r="AD226" s="6">
        <v>56530.39</v>
      </c>
      <c r="AE226" s="6">
        <v>124950.21</v>
      </c>
      <c r="AF226" s="6">
        <v>134928.19</v>
      </c>
      <c r="AG226" s="6">
        <v>48612.65</v>
      </c>
      <c r="AH226" s="6">
        <v>15909.27</v>
      </c>
      <c r="AI226" s="6">
        <v>39784.410000000003</v>
      </c>
      <c r="AJ226" s="6">
        <v>43706.99</v>
      </c>
      <c r="AK226" s="6">
        <v>24524.66</v>
      </c>
      <c r="AL226" s="6">
        <v>3615.1</v>
      </c>
      <c r="AM226" s="6">
        <v>55568</v>
      </c>
      <c r="AN226" s="6">
        <v>37321.25</v>
      </c>
      <c r="AO226" s="6">
        <v>-6047.32</v>
      </c>
      <c r="AP226" s="6">
        <v>-7812.27</v>
      </c>
      <c r="AQ226" s="6">
        <v>-5786.98</v>
      </c>
      <c r="AR226" s="6">
        <v>-3667.05</v>
      </c>
      <c r="AS226" s="6">
        <v>30006.75</v>
      </c>
      <c r="AT226" s="6">
        <v>17428.14</v>
      </c>
      <c r="AU226" s="6">
        <v>27513.77</v>
      </c>
      <c r="AV226" s="6">
        <v>41416.46</v>
      </c>
      <c r="AW226" s="6">
        <v>60916.26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</row>
    <row r="227" spans="1:54">
      <c r="A227" s="6" t="s">
        <v>204</v>
      </c>
      <c r="B227" s="6">
        <v>73372.649999999994</v>
      </c>
      <c r="C227" s="6">
        <v>159837.24</v>
      </c>
      <c r="D227" s="6">
        <v>110697.54</v>
      </c>
      <c r="E227" s="6">
        <v>13592.58</v>
      </c>
      <c r="F227" s="6">
        <v>-80276.42</v>
      </c>
      <c r="G227" s="6">
        <v>-446284.88</v>
      </c>
      <c r="H227" s="6">
        <v>-372865.07</v>
      </c>
      <c r="I227" s="6">
        <v>-268049.71999999997</v>
      </c>
      <c r="J227" s="6">
        <v>-123751.82</v>
      </c>
      <c r="K227" s="6">
        <v>-141866.88</v>
      </c>
      <c r="L227" s="6">
        <v>-8848.7999999999993</v>
      </c>
      <c r="M227" s="6">
        <v>-36612.769999999997</v>
      </c>
      <c r="N227" s="6">
        <v>-34589.65</v>
      </c>
      <c r="O227" s="6">
        <v>175519.93</v>
      </c>
      <c r="P227" s="6">
        <v>166940.01999999999</v>
      </c>
      <c r="Q227" s="6">
        <v>105377.74</v>
      </c>
      <c r="R227" s="6">
        <v>20667.13</v>
      </c>
      <c r="S227" s="6">
        <v>-3563.65</v>
      </c>
      <c r="T227" s="6">
        <v>-6921.48</v>
      </c>
      <c r="U227" s="6">
        <v>49907.22</v>
      </c>
      <c r="V227" s="6">
        <v>9180.6299999999992</v>
      </c>
      <c r="W227" s="6">
        <v>74544.899999999994</v>
      </c>
      <c r="X227" s="6">
        <v>39742.82</v>
      </c>
      <c r="Y227" s="6">
        <v>11606.1</v>
      </c>
      <c r="Z227" s="6">
        <v>-35765.370000000003</v>
      </c>
      <c r="AA227" s="6">
        <v>-43113.55</v>
      </c>
      <c r="AB227" s="6">
        <v>-51669.25</v>
      </c>
      <c r="AC227" s="6">
        <v>-19338.18</v>
      </c>
      <c r="AD227" s="6">
        <v>-27258.720000000001</v>
      </c>
      <c r="AE227" s="6">
        <v>-95985.2</v>
      </c>
      <c r="AF227" s="6">
        <v>-73104.56</v>
      </c>
      <c r="AG227" s="6">
        <v>11955.27</v>
      </c>
      <c r="AH227" s="6">
        <v>-11649.82</v>
      </c>
      <c r="AI227" s="6">
        <v>-20616.88</v>
      </c>
      <c r="AJ227" s="6">
        <v>-75762.44</v>
      </c>
      <c r="AK227" s="6">
        <v>-42961.17</v>
      </c>
      <c r="AL227" s="6">
        <v>-32475.46</v>
      </c>
      <c r="AM227" s="6">
        <v>-311621.78000000003</v>
      </c>
      <c r="AN227" s="6">
        <v>-298144.24</v>
      </c>
      <c r="AO227" s="6">
        <v>-187253.61</v>
      </c>
      <c r="AP227" s="6">
        <v>-65445.85</v>
      </c>
      <c r="AQ227" s="6">
        <v>55720.23</v>
      </c>
      <c r="AR227" s="6">
        <v>90098.96</v>
      </c>
      <c r="AS227" s="6">
        <v>70690.13</v>
      </c>
      <c r="AT227" s="6">
        <v>62389.78</v>
      </c>
      <c r="AU227" s="6">
        <v>-177974.55</v>
      </c>
      <c r="AV227" s="6">
        <v>-184168.38</v>
      </c>
      <c r="AW227" s="6">
        <v>-105310.59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</row>
    <row r="228" spans="1:54">
      <c r="A228" s="6" t="s">
        <v>205</v>
      </c>
      <c r="B228" s="6">
        <v>24423.759999999998</v>
      </c>
      <c r="C228" s="6">
        <v>-54457</v>
      </c>
      <c r="D228" s="6">
        <v>-77797.17</v>
      </c>
      <c r="E228" s="6">
        <v>-55986.239999999998</v>
      </c>
      <c r="F228" s="6">
        <v>-77096.460000000006</v>
      </c>
      <c r="G228" s="6">
        <v>-23797.03</v>
      </c>
      <c r="H228" s="6">
        <v>-90213.440000000002</v>
      </c>
      <c r="I228" s="6">
        <v>-8486.7999999999993</v>
      </c>
      <c r="J228" s="6">
        <v>-9324.17</v>
      </c>
      <c r="K228" s="6">
        <v>-12813.69</v>
      </c>
      <c r="L228" s="6">
        <v>-8390.33</v>
      </c>
      <c r="M228" s="6">
        <v>-6620.94</v>
      </c>
      <c r="N228" s="6">
        <v>-5156.54</v>
      </c>
      <c r="O228" s="6">
        <v>2818.07</v>
      </c>
      <c r="P228" s="6">
        <v>-701.72</v>
      </c>
      <c r="Q228" s="6">
        <v>5019.6099999999997</v>
      </c>
      <c r="R228" s="6">
        <v>-2042.19</v>
      </c>
      <c r="S228" s="6">
        <v>-6087.73</v>
      </c>
      <c r="T228" s="6">
        <v>-26817.08</v>
      </c>
      <c r="U228" s="6">
        <v>-5104.7</v>
      </c>
      <c r="V228" s="6">
        <v>-3139.04</v>
      </c>
      <c r="W228" s="6">
        <v>-11646</v>
      </c>
      <c r="X228" s="6">
        <v>-24094.9</v>
      </c>
      <c r="Y228" s="6">
        <v>382.61</v>
      </c>
      <c r="Z228" s="6">
        <v>3833.65</v>
      </c>
      <c r="AA228" s="6">
        <v>-5489.01</v>
      </c>
      <c r="AB228" s="6">
        <v>-35837.19</v>
      </c>
      <c r="AC228" s="6">
        <v>2823.02</v>
      </c>
      <c r="AD228" s="6">
        <v>611.02</v>
      </c>
      <c r="AE228" s="6">
        <v>-25506</v>
      </c>
      <c r="AF228" s="6">
        <v>-57523.87</v>
      </c>
      <c r="AG228" s="6">
        <v>-8148.79</v>
      </c>
      <c r="AH228" s="6">
        <v>-2237.52</v>
      </c>
      <c r="AI228" s="6">
        <v>-29585.34</v>
      </c>
      <c r="AJ228" s="6">
        <v>-68353.919999999998</v>
      </c>
      <c r="AK228" s="6">
        <v>-9606.5300000000007</v>
      </c>
      <c r="AL228" s="6">
        <v>-4747.47</v>
      </c>
      <c r="AM228" s="6">
        <v>-7397.6</v>
      </c>
      <c r="AN228" s="6">
        <v>-39359.75</v>
      </c>
      <c r="AO228" s="6">
        <v>-10328.049999999999</v>
      </c>
      <c r="AP228" s="6">
        <v>-755.15</v>
      </c>
      <c r="AQ228" s="6">
        <v>-3526.71</v>
      </c>
      <c r="AR228" s="6">
        <v>-10240.799999999999</v>
      </c>
      <c r="AS228" s="6">
        <v>-13579.8</v>
      </c>
      <c r="AT228" s="6">
        <v>587.80999999999995</v>
      </c>
      <c r="AU228" s="6">
        <v>870.98</v>
      </c>
      <c r="AV228" s="6">
        <v>-1169.54</v>
      </c>
      <c r="AW228" s="6">
        <v>-2752.32</v>
      </c>
      <c r="AX228" s="6">
        <v>52202</v>
      </c>
      <c r="AY228" s="6">
        <v>-215659</v>
      </c>
      <c r="AZ228" s="6">
        <v>-148982.76999999999</v>
      </c>
      <c r="BA228" s="6">
        <v>-87595</v>
      </c>
      <c r="BB228" s="6">
        <v>-975.89</v>
      </c>
    </row>
    <row r="229" spans="1:54">
      <c r="A229" s="6" t="s">
        <v>206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</row>
    <row r="230" spans="1:54">
      <c r="A230" s="6" t="s">
        <v>207</v>
      </c>
      <c r="B230" s="6">
        <v>-49851.44</v>
      </c>
      <c r="C230" s="6">
        <v>-154476.43</v>
      </c>
      <c r="D230" s="6">
        <v>-141718.98000000001</v>
      </c>
      <c r="E230" s="6">
        <v>-194764.54</v>
      </c>
      <c r="F230" s="6">
        <v>-195684.15</v>
      </c>
      <c r="G230" s="6">
        <v>-45193.9</v>
      </c>
      <c r="H230" s="6">
        <v>-78146.64</v>
      </c>
      <c r="I230" s="6">
        <v>-63291.54</v>
      </c>
      <c r="J230" s="6">
        <v>-108660.13</v>
      </c>
      <c r="K230" s="6">
        <v>77954.679999999993</v>
      </c>
      <c r="L230" s="6">
        <v>10218.48</v>
      </c>
      <c r="M230" s="6">
        <v>-34451.68</v>
      </c>
      <c r="N230" s="6">
        <v>-57838.2</v>
      </c>
      <c r="O230" s="6">
        <v>72161.66</v>
      </c>
      <c r="P230" s="6">
        <v>235.07</v>
      </c>
      <c r="Q230" s="6">
        <v>-45091.199999999997</v>
      </c>
      <c r="R230" s="6">
        <v>-76208.289999999994</v>
      </c>
      <c r="S230" s="6">
        <v>23794.34</v>
      </c>
      <c r="T230" s="6">
        <v>12867.54</v>
      </c>
      <c r="U230" s="6">
        <v>-6438.21</v>
      </c>
      <c r="V230" s="6">
        <v>-42316.81</v>
      </c>
      <c r="W230" s="6">
        <v>7053.05</v>
      </c>
      <c r="X230" s="6">
        <v>-32450.92</v>
      </c>
      <c r="Y230" s="6">
        <v>-47722.89</v>
      </c>
      <c r="Z230" s="6">
        <v>-56144.26</v>
      </c>
      <c r="AA230" s="6">
        <v>-5415.56</v>
      </c>
      <c r="AB230" s="6">
        <v>-15126.01</v>
      </c>
      <c r="AC230" s="6">
        <v>-41532.339999999997</v>
      </c>
      <c r="AD230" s="6">
        <v>-70890.2</v>
      </c>
      <c r="AE230" s="6">
        <v>23664.639999999999</v>
      </c>
      <c r="AF230" s="6">
        <v>27935.16</v>
      </c>
      <c r="AG230" s="6">
        <v>22290.959999999999</v>
      </c>
      <c r="AH230" s="6">
        <v>487.86</v>
      </c>
      <c r="AI230" s="6">
        <v>-22955.96</v>
      </c>
      <c r="AJ230" s="6">
        <v>-26227.39</v>
      </c>
      <c r="AK230" s="6">
        <v>-29797.07</v>
      </c>
      <c r="AL230" s="6">
        <v>-42919.82</v>
      </c>
      <c r="AM230" s="6">
        <v>-24098.62</v>
      </c>
      <c r="AN230" s="6">
        <v>12064.64</v>
      </c>
      <c r="AO230" s="6">
        <v>31108.97</v>
      </c>
      <c r="AP230" s="6">
        <v>-10329.4</v>
      </c>
      <c r="AQ230" s="6">
        <v>33578.120000000003</v>
      </c>
      <c r="AR230" s="6">
        <v>4620.51</v>
      </c>
      <c r="AS230" s="6">
        <v>-15348.04</v>
      </c>
      <c r="AT230" s="6">
        <v>-45841.33</v>
      </c>
      <c r="AU230" s="6">
        <v>-29801.86</v>
      </c>
      <c r="AV230" s="6">
        <v>24478.68</v>
      </c>
      <c r="AW230" s="6">
        <v>12842.61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</row>
    <row r="231" spans="1:54">
      <c r="A231" s="6" t="s">
        <v>208</v>
      </c>
      <c r="B231" s="6">
        <v>-29976.05</v>
      </c>
      <c r="C231" s="6">
        <v>25208.639999999999</v>
      </c>
      <c r="D231" s="6">
        <v>16047.39</v>
      </c>
      <c r="E231" s="6">
        <v>13003.24</v>
      </c>
      <c r="F231" s="6">
        <v>18166.009999999998</v>
      </c>
      <c r="G231" s="6">
        <v>-15099.56</v>
      </c>
      <c r="H231" s="6">
        <v>4867.0200000000004</v>
      </c>
      <c r="I231" s="6">
        <v>-9372.2900000000009</v>
      </c>
      <c r="J231" s="6">
        <v>-5624.48</v>
      </c>
      <c r="K231" s="6">
        <v>-1151.28</v>
      </c>
      <c r="L231" s="6">
        <v>9323.61</v>
      </c>
      <c r="M231" s="6">
        <v>-8471.58</v>
      </c>
      <c r="N231" s="6">
        <v>-1927.32</v>
      </c>
      <c r="O231" s="6">
        <v>-1153.57</v>
      </c>
      <c r="P231" s="6">
        <v>-4221.24</v>
      </c>
      <c r="Q231" s="6">
        <v>-5038.75</v>
      </c>
      <c r="R231" s="6">
        <v>-3353.23</v>
      </c>
      <c r="S231" s="6">
        <v>-2125.86</v>
      </c>
      <c r="T231" s="6">
        <v>-536.74</v>
      </c>
      <c r="U231" s="6">
        <v>-675.02</v>
      </c>
      <c r="V231" s="6">
        <v>931.53</v>
      </c>
      <c r="W231" s="6">
        <v>-1461.75</v>
      </c>
      <c r="X231" s="6">
        <v>-1347.24</v>
      </c>
      <c r="Y231" s="6">
        <v>-726.95</v>
      </c>
      <c r="Z231" s="6">
        <v>-7955.84</v>
      </c>
      <c r="AA231" s="6">
        <v>-3033.78</v>
      </c>
      <c r="AB231" s="6">
        <v>3009.64</v>
      </c>
      <c r="AC231" s="6">
        <v>-1727.56</v>
      </c>
      <c r="AD231" s="6">
        <v>-3999.09</v>
      </c>
      <c r="AE231" s="6">
        <v>-9516.52</v>
      </c>
      <c r="AF231" s="6">
        <v>-4200.2299999999996</v>
      </c>
      <c r="AG231" s="6">
        <v>-4787.4399999999996</v>
      </c>
      <c r="AH231" s="6">
        <v>-6087.64</v>
      </c>
      <c r="AI231" s="6">
        <v>6144.64</v>
      </c>
      <c r="AJ231" s="6">
        <v>3810.66</v>
      </c>
      <c r="AK231" s="6">
        <v>-360.9</v>
      </c>
      <c r="AL231" s="6">
        <v>-2455.15</v>
      </c>
      <c r="AM231" s="6">
        <v>2408.13</v>
      </c>
      <c r="AN231" s="6">
        <v>15009.42</v>
      </c>
      <c r="AO231" s="6">
        <v>-6304.07</v>
      </c>
      <c r="AP231" s="6">
        <v>-21379.78</v>
      </c>
      <c r="AQ231" s="6">
        <v>8812.59</v>
      </c>
      <c r="AR231" s="6">
        <v>9656.59</v>
      </c>
      <c r="AS231" s="6">
        <v>-7150.4</v>
      </c>
      <c r="AT231" s="6">
        <v>-18116.8</v>
      </c>
      <c r="AU231" s="6">
        <v>-15772.29</v>
      </c>
      <c r="AV231" s="6">
        <v>-37403.03</v>
      </c>
      <c r="AW231" s="6">
        <v>-43362.05</v>
      </c>
      <c r="AX231" s="6">
        <v>-100225</v>
      </c>
      <c r="AY231" s="6">
        <v>24356</v>
      </c>
      <c r="AZ231" s="6">
        <v>86597.62</v>
      </c>
      <c r="BA231" s="6">
        <v>13653</v>
      </c>
      <c r="BB231" s="6">
        <v>215.42</v>
      </c>
    </row>
    <row r="232" spans="1:54">
      <c r="A232" s="6" t="s">
        <v>209</v>
      </c>
      <c r="B232" s="6">
        <v>145808.59</v>
      </c>
      <c r="C232" s="6">
        <v>460889.79</v>
      </c>
      <c r="D232" s="6">
        <v>285864.84999999998</v>
      </c>
      <c r="E232" s="6">
        <v>17059.63</v>
      </c>
      <c r="F232" s="6">
        <v>-126926.57</v>
      </c>
      <c r="G232" s="6">
        <v>56676.75</v>
      </c>
      <c r="H232" s="6">
        <v>-98263.84</v>
      </c>
      <c r="I232" s="6">
        <v>-91804.47</v>
      </c>
      <c r="J232" s="6">
        <v>-161739.42000000001</v>
      </c>
      <c r="K232" s="6">
        <v>329690.14</v>
      </c>
      <c r="L232" s="6">
        <v>267391.40999999997</v>
      </c>
      <c r="M232" s="6">
        <v>57344.95</v>
      </c>
      <c r="N232" s="6">
        <v>-41366.660000000003</v>
      </c>
      <c r="O232" s="6">
        <v>592647.88</v>
      </c>
      <c r="P232" s="6">
        <v>357277.98</v>
      </c>
      <c r="Q232" s="6">
        <v>194106.42</v>
      </c>
      <c r="R232" s="6">
        <v>13024.15</v>
      </c>
      <c r="S232" s="6">
        <v>322865.15999999997</v>
      </c>
      <c r="T232" s="6">
        <v>213198.86</v>
      </c>
      <c r="U232" s="6">
        <v>184972.75</v>
      </c>
      <c r="V232" s="6">
        <v>61247.73</v>
      </c>
      <c r="W232" s="6">
        <v>330854.84000000003</v>
      </c>
      <c r="X232" s="6">
        <v>176557.74</v>
      </c>
      <c r="Y232" s="6">
        <v>102335.87</v>
      </c>
      <c r="Z232" s="6">
        <v>27006.85</v>
      </c>
      <c r="AA232" s="6">
        <v>271001.71999999997</v>
      </c>
      <c r="AB232" s="6">
        <v>158349.09</v>
      </c>
      <c r="AC232" s="6">
        <v>125589.83</v>
      </c>
      <c r="AD232" s="6">
        <v>16364.81</v>
      </c>
      <c r="AE232" s="6">
        <v>260101.33</v>
      </c>
      <c r="AF232" s="6">
        <v>207363.16</v>
      </c>
      <c r="AG232" s="6">
        <v>192314.65</v>
      </c>
      <c r="AH232" s="6">
        <v>65572.649999999994</v>
      </c>
      <c r="AI232" s="6">
        <v>230402.38</v>
      </c>
      <c r="AJ232" s="6">
        <v>98051.67</v>
      </c>
      <c r="AK232" s="6">
        <v>85583.46</v>
      </c>
      <c r="AL232" s="6">
        <v>1687.99</v>
      </c>
      <c r="AM232" s="6">
        <v>-73746.210000000006</v>
      </c>
      <c r="AN232" s="6">
        <v>-89313.23</v>
      </c>
      <c r="AO232" s="6">
        <v>-55348.04</v>
      </c>
      <c r="AP232" s="6">
        <v>-37579.03</v>
      </c>
      <c r="AQ232" s="6">
        <v>244529.54</v>
      </c>
      <c r="AR232" s="6">
        <v>203715.38</v>
      </c>
      <c r="AS232" s="6">
        <v>143632.78</v>
      </c>
      <c r="AT232" s="6">
        <v>62518.65</v>
      </c>
      <c r="AU232" s="6">
        <v>-38387.4</v>
      </c>
      <c r="AV232" s="6">
        <v>-44402.25</v>
      </c>
      <c r="AW232" s="6">
        <v>-12233.7</v>
      </c>
      <c r="AX232" s="6">
        <v>-15923</v>
      </c>
      <c r="AY232" s="6">
        <v>100049</v>
      </c>
      <c r="AZ232" s="6">
        <v>132191.32999999999</v>
      </c>
      <c r="BA232" s="6">
        <v>80850</v>
      </c>
      <c r="BB232" s="6">
        <v>87774.21</v>
      </c>
    </row>
    <row r="233" spans="1:54">
      <c r="A233" s="6" t="s">
        <v>210</v>
      </c>
      <c r="B233" s="6">
        <v>-1367.38</v>
      </c>
      <c r="C233" s="6">
        <v>-8996.5300000000007</v>
      </c>
      <c r="D233" s="6">
        <v>-7140.07</v>
      </c>
      <c r="E233" s="6">
        <v>-5116.76</v>
      </c>
      <c r="F233" s="6">
        <v>-2769.69</v>
      </c>
      <c r="G233" s="6">
        <v>-8173.13</v>
      </c>
      <c r="H233" s="6">
        <v>-5442.88</v>
      </c>
      <c r="I233" s="6">
        <v>-2810.87</v>
      </c>
      <c r="J233" s="6">
        <v>-1267.77</v>
      </c>
      <c r="K233" s="6">
        <v>-1362.42</v>
      </c>
      <c r="L233" s="6">
        <v>-642.78</v>
      </c>
      <c r="M233" s="6">
        <v>-302.61</v>
      </c>
      <c r="N233" s="6">
        <v>-99.64</v>
      </c>
      <c r="O233" s="6">
        <v>-1432.21</v>
      </c>
      <c r="P233" s="6">
        <v>-1353.58</v>
      </c>
      <c r="Q233" s="6">
        <v>-1198.5899999999999</v>
      </c>
      <c r="R233" s="6">
        <v>-628.63</v>
      </c>
      <c r="S233" s="6">
        <v>-3211.22</v>
      </c>
      <c r="T233" s="6">
        <v>-2587.6999999999998</v>
      </c>
      <c r="U233" s="6">
        <v>-1914.18</v>
      </c>
      <c r="V233" s="6">
        <v>-1104.45</v>
      </c>
      <c r="W233" s="6">
        <v>-8242.9500000000007</v>
      </c>
      <c r="X233" s="6">
        <v>-6818.88</v>
      </c>
      <c r="Y233" s="6">
        <v>-4898.9799999999996</v>
      </c>
      <c r="Z233" s="6">
        <v>-2604.13</v>
      </c>
      <c r="AA233" s="6">
        <v>-13067.21</v>
      </c>
      <c r="AB233" s="6">
        <v>-10296.6</v>
      </c>
      <c r="AC233" s="6">
        <v>-7070.4</v>
      </c>
      <c r="AD233" s="6">
        <v>-3614.83</v>
      </c>
      <c r="AE233" s="6">
        <v>-15609.41</v>
      </c>
      <c r="AF233" s="6">
        <v>-12111.11</v>
      </c>
      <c r="AG233" s="6">
        <v>-8304.7199999999993</v>
      </c>
      <c r="AH233" s="6">
        <v>-4160.7299999999996</v>
      </c>
      <c r="AI233" s="6">
        <v>-21506.22</v>
      </c>
      <c r="AJ233" s="6">
        <v>-16239.56</v>
      </c>
      <c r="AK233" s="6">
        <v>-10998.47</v>
      </c>
      <c r="AL233" s="6">
        <v>-5390.42</v>
      </c>
      <c r="AM233" s="6">
        <v>-16197.24</v>
      </c>
      <c r="AN233" s="6">
        <v>-11043.65</v>
      </c>
      <c r="AO233" s="6">
        <v>-6022.75</v>
      </c>
      <c r="AP233" s="6">
        <v>-2167.9299999999998</v>
      </c>
      <c r="AQ233" s="6">
        <v>-15089.13</v>
      </c>
      <c r="AR233" s="6">
        <v>-11292.88</v>
      </c>
      <c r="AS233" s="6">
        <v>-7704.36</v>
      </c>
      <c r="AT233" s="6">
        <v>-3987.15</v>
      </c>
      <c r="AU233" s="6">
        <v>-16452.939999999999</v>
      </c>
      <c r="AV233" s="6">
        <v>-12427.56</v>
      </c>
      <c r="AW233" s="6">
        <v>-9065.0400000000009</v>
      </c>
      <c r="AX233" s="6">
        <v>-5001</v>
      </c>
      <c r="AY233" s="6">
        <v>-17044</v>
      </c>
      <c r="AZ233" s="6">
        <v>0</v>
      </c>
      <c r="BA233" s="6">
        <v>0</v>
      </c>
      <c r="BB233" s="6">
        <v>0</v>
      </c>
    </row>
    <row r="234" spans="1:54">
      <c r="A234" s="6" t="s">
        <v>211</v>
      </c>
      <c r="B234" s="6">
        <v>-493.87</v>
      </c>
      <c r="C234" s="6">
        <v>-121966.36</v>
      </c>
      <c r="D234" s="6">
        <v>-84189.41</v>
      </c>
      <c r="E234" s="6">
        <v>-1722.98</v>
      </c>
      <c r="F234" s="6">
        <v>-1015.69</v>
      </c>
      <c r="G234" s="6">
        <v>-153562.93</v>
      </c>
      <c r="H234" s="6">
        <v>-79752.44</v>
      </c>
      <c r="I234" s="6">
        <v>-79263.77</v>
      </c>
      <c r="J234" s="6">
        <v>-932.33</v>
      </c>
      <c r="K234" s="6">
        <v>-91641.84</v>
      </c>
      <c r="L234" s="6">
        <v>-90365.34</v>
      </c>
      <c r="M234" s="6">
        <v>-40477.19</v>
      </c>
      <c r="N234" s="6">
        <v>-548.21</v>
      </c>
      <c r="O234" s="6">
        <v>-56102.81</v>
      </c>
      <c r="P234" s="6">
        <v>-27868.04</v>
      </c>
      <c r="Q234" s="6">
        <v>-27469.57</v>
      </c>
      <c r="R234" s="6">
        <v>-362.6</v>
      </c>
      <c r="S234" s="6">
        <v>-48825.46</v>
      </c>
      <c r="T234" s="6">
        <v>-20483.87</v>
      </c>
      <c r="U234" s="6">
        <v>-20105.66</v>
      </c>
      <c r="V234" s="6">
        <v>-367.76</v>
      </c>
      <c r="W234" s="6">
        <v>-42692.86</v>
      </c>
      <c r="X234" s="6">
        <v>-18980.96</v>
      </c>
      <c r="Y234" s="6">
        <v>-18453.419999999998</v>
      </c>
      <c r="Z234" s="6">
        <v>-649.95000000000005</v>
      </c>
      <c r="AA234" s="6">
        <v>-58858.1</v>
      </c>
      <c r="AB234" s="6">
        <v>-31775.919999999998</v>
      </c>
      <c r="AC234" s="6">
        <v>-29895.93</v>
      </c>
      <c r="AD234" s="6">
        <v>-962.79</v>
      </c>
      <c r="AE234" s="6">
        <v>-80749.850000000006</v>
      </c>
      <c r="AF234" s="6">
        <v>-40228</v>
      </c>
      <c r="AG234" s="6">
        <v>-39594.050000000003</v>
      </c>
      <c r="AH234" s="6">
        <v>-709.9</v>
      </c>
      <c r="AI234" s="6">
        <v>-69539.31</v>
      </c>
      <c r="AJ234" s="6">
        <v>-27273.43</v>
      </c>
      <c r="AK234" s="6">
        <v>-25169.09</v>
      </c>
      <c r="AL234" s="6">
        <v>343.62</v>
      </c>
      <c r="AM234" s="6">
        <v>-40667.74</v>
      </c>
      <c r="AN234" s="6">
        <v>-9910.44</v>
      </c>
      <c r="AO234" s="6">
        <v>-10325.91</v>
      </c>
      <c r="AP234" s="6">
        <v>66.5</v>
      </c>
      <c r="AQ234" s="6">
        <v>-21923.45</v>
      </c>
      <c r="AR234" s="6">
        <v>-13540.21</v>
      </c>
      <c r="AS234" s="6">
        <v>-5523.8</v>
      </c>
      <c r="AT234" s="6">
        <v>0</v>
      </c>
      <c r="AU234" s="6">
        <v>-22384.83</v>
      </c>
      <c r="AV234" s="6">
        <v>-22314.18</v>
      </c>
      <c r="AW234" s="6">
        <v>-14067.93</v>
      </c>
      <c r="AX234" s="6">
        <v>-83</v>
      </c>
      <c r="AY234" s="6">
        <v>-29271</v>
      </c>
      <c r="AZ234" s="6">
        <v>0</v>
      </c>
      <c r="BA234" s="6">
        <v>0</v>
      </c>
      <c r="BB234" s="6">
        <v>0</v>
      </c>
    </row>
    <row r="235" spans="1:54">
      <c r="A235" s="6" t="s">
        <v>212</v>
      </c>
      <c r="B235" s="6">
        <v>143947.34</v>
      </c>
      <c r="C235" s="6">
        <v>329926.89</v>
      </c>
      <c r="D235" s="6">
        <v>194535.37</v>
      </c>
      <c r="E235" s="6">
        <v>10219.89</v>
      </c>
      <c r="F235" s="6">
        <v>-130711.95</v>
      </c>
      <c r="G235" s="6">
        <v>-105059.3</v>
      </c>
      <c r="H235" s="6">
        <v>-183459.15</v>
      </c>
      <c r="I235" s="6">
        <v>-173879.11</v>
      </c>
      <c r="J235" s="6">
        <v>-163939.51999999999</v>
      </c>
      <c r="K235" s="6">
        <v>236685.87</v>
      </c>
      <c r="L235" s="6">
        <v>176383.29</v>
      </c>
      <c r="M235" s="6">
        <v>16565.16</v>
      </c>
      <c r="N235" s="6">
        <v>-42014.51</v>
      </c>
      <c r="O235" s="6">
        <v>535112.86</v>
      </c>
      <c r="P235" s="6">
        <v>328056.36</v>
      </c>
      <c r="Q235" s="6">
        <v>165438.26</v>
      </c>
      <c r="R235" s="6">
        <v>12032.92</v>
      </c>
      <c r="S235" s="6">
        <v>270828.48</v>
      </c>
      <c r="T235" s="6">
        <v>190127.28</v>
      </c>
      <c r="U235" s="6">
        <v>162952.91</v>
      </c>
      <c r="V235" s="6">
        <v>59775.51</v>
      </c>
      <c r="W235" s="6">
        <v>279919.03000000003</v>
      </c>
      <c r="X235" s="6">
        <v>150757.9</v>
      </c>
      <c r="Y235" s="6">
        <v>78983.47</v>
      </c>
      <c r="Z235" s="6">
        <v>23752.77</v>
      </c>
      <c r="AA235" s="6">
        <v>199076.42</v>
      </c>
      <c r="AB235" s="6">
        <v>116276.58</v>
      </c>
      <c r="AC235" s="6">
        <v>88623.51</v>
      </c>
      <c r="AD235" s="6">
        <v>11787.19</v>
      </c>
      <c r="AE235" s="6">
        <v>163742.07</v>
      </c>
      <c r="AF235" s="6">
        <v>155024.04999999999</v>
      </c>
      <c r="AG235" s="6">
        <v>144415.88</v>
      </c>
      <c r="AH235" s="6">
        <v>60702.03</v>
      </c>
      <c r="AI235" s="6">
        <v>139356.85</v>
      </c>
      <c r="AJ235" s="6">
        <v>54538.67</v>
      </c>
      <c r="AK235" s="6">
        <v>49415.91</v>
      </c>
      <c r="AL235" s="6">
        <v>-3358.81</v>
      </c>
      <c r="AM235" s="6">
        <v>-130611.19</v>
      </c>
      <c r="AN235" s="6">
        <v>-110267.32</v>
      </c>
      <c r="AO235" s="6">
        <v>-71696.710000000006</v>
      </c>
      <c r="AP235" s="6">
        <v>-39680.449999999997</v>
      </c>
      <c r="AQ235" s="6">
        <v>207516.96</v>
      </c>
      <c r="AR235" s="6">
        <v>178882.29</v>
      </c>
      <c r="AS235" s="6">
        <v>130404.62</v>
      </c>
      <c r="AT235" s="6">
        <v>58531.51</v>
      </c>
      <c r="AU235" s="6">
        <v>-77225.17</v>
      </c>
      <c r="AV235" s="6">
        <v>-79143.990000000005</v>
      </c>
      <c r="AW235" s="6">
        <v>-35366.67</v>
      </c>
      <c r="AX235" s="6">
        <v>-21007</v>
      </c>
      <c r="AY235" s="6">
        <v>53734</v>
      </c>
      <c r="AZ235" s="6">
        <v>132191.32999999999</v>
      </c>
      <c r="BA235" s="6">
        <v>80850</v>
      </c>
      <c r="BB235" s="6">
        <v>87774.21</v>
      </c>
    </row>
    <row r="236" spans="1:54">
      <c r="A236" s="6" t="s">
        <v>213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</row>
    <row r="237" spans="1:54">
      <c r="A237" s="6" t="s">
        <v>214</v>
      </c>
      <c r="B237" s="6">
        <v>0</v>
      </c>
      <c r="C237" s="6">
        <v>9345.3799999999992</v>
      </c>
      <c r="D237" s="6">
        <v>57453.97</v>
      </c>
      <c r="E237" s="6">
        <v>0</v>
      </c>
      <c r="F237" s="6">
        <v>0</v>
      </c>
      <c r="G237" s="6">
        <v>98866.95</v>
      </c>
      <c r="H237" s="6">
        <v>137520.42000000001</v>
      </c>
      <c r="I237" s="6">
        <v>110489.73</v>
      </c>
      <c r="J237" s="6">
        <v>70773.98</v>
      </c>
      <c r="K237" s="6">
        <v>111386.63</v>
      </c>
      <c r="L237" s="6">
        <v>280665.99</v>
      </c>
      <c r="M237" s="6">
        <v>183401.15</v>
      </c>
      <c r="N237" s="6">
        <v>31329.75</v>
      </c>
      <c r="O237" s="6">
        <v>0</v>
      </c>
      <c r="P237" s="6">
        <v>-128432.63</v>
      </c>
      <c r="Q237" s="6">
        <v>-45420.35</v>
      </c>
      <c r="R237" s="6">
        <v>-25160.05</v>
      </c>
      <c r="S237" s="6">
        <v>-56249.67</v>
      </c>
      <c r="T237" s="6">
        <v>-4695.49</v>
      </c>
      <c r="U237" s="6">
        <v>-19603.03</v>
      </c>
      <c r="V237" s="6">
        <v>-1052.69</v>
      </c>
      <c r="W237" s="6">
        <v>27704.63</v>
      </c>
      <c r="X237" s="6">
        <v>28745.25</v>
      </c>
      <c r="Y237" s="6">
        <v>26805.14</v>
      </c>
      <c r="Z237" s="6">
        <v>21870.76</v>
      </c>
      <c r="AA237" s="6">
        <v>-23524.07</v>
      </c>
      <c r="AB237" s="6">
        <v>-4355.87</v>
      </c>
      <c r="AC237" s="6">
        <v>-7237.2</v>
      </c>
      <c r="AD237" s="6">
        <v>-10102.14</v>
      </c>
      <c r="AE237" s="6">
        <v>13817.68</v>
      </c>
      <c r="AF237" s="6">
        <v>18876.96</v>
      </c>
      <c r="AG237" s="6">
        <v>19940.41</v>
      </c>
      <c r="AH237" s="6">
        <v>0</v>
      </c>
      <c r="AI237" s="6">
        <v>0</v>
      </c>
      <c r="AJ237" s="6">
        <v>-858.33</v>
      </c>
      <c r="AK237" s="6">
        <v>277.8</v>
      </c>
      <c r="AL237" s="6">
        <v>-10199.52</v>
      </c>
      <c r="AM237" s="6">
        <v>-939.3</v>
      </c>
      <c r="AN237" s="6">
        <v>-303.08</v>
      </c>
      <c r="AO237" s="6">
        <v>-1163.4100000000001</v>
      </c>
      <c r="AP237" s="6">
        <v>0</v>
      </c>
      <c r="AQ237" s="6">
        <v>0</v>
      </c>
      <c r="AR237" s="6">
        <v>6790.3</v>
      </c>
      <c r="AS237" s="6">
        <v>0</v>
      </c>
      <c r="AT237" s="6">
        <v>0</v>
      </c>
      <c r="AU237" s="6">
        <v>0</v>
      </c>
      <c r="AV237" s="6">
        <v>-32689.68</v>
      </c>
      <c r="AW237" s="6">
        <v>1356.15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</row>
    <row r="238" spans="1:54">
      <c r="A238" s="6" t="s">
        <v>215</v>
      </c>
      <c r="B238" s="6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19907.63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</row>
    <row r="239" spans="1:54">
      <c r="A239" s="6" t="s">
        <v>216</v>
      </c>
      <c r="B239" s="6">
        <v>-47683.48</v>
      </c>
      <c r="C239" s="6">
        <v>0</v>
      </c>
      <c r="D239" s="6">
        <v>0</v>
      </c>
      <c r="E239" s="6">
        <v>0</v>
      </c>
      <c r="F239" s="6">
        <v>0</v>
      </c>
      <c r="G239" s="6">
        <v>19907.63</v>
      </c>
      <c r="H239" s="6">
        <v>0</v>
      </c>
      <c r="I239" s="6">
        <v>19907.63</v>
      </c>
      <c r="J239" s="6">
        <v>0</v>
      </c>
      <c r="K239" s="6">
        <v>0</v>
      </c>
      <c r="L239" s="6">
        <v>-59996.79</v>
      </c>
      <c r="M239" s="6">
        <v>0</v>
      </c>
      <c r="N239" s="6">
        <v>0</v>
      </c>
      <c r="O239" s="6">
        <v>-318568.18</v>
      </c>
      <c r="P239" s="6">
        <v>-5000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-17965.919999999998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-15541.4</v>
      </c>
      <c r="AQ239" s="6">
        <v>9727.65</v>
      </c>
      <c r="AR239" s="6">
        <v>0</v>
      </c>
      <c r="AS239" s="6">
        <v>-45148.63</v>
      </c>
      <c r="AT239" s="6">
        <v>-18046.830000000002</v>
      </c>
      <c r="AU239" s="6">
        <v>-99777.64</v>
      </c>
      <c r="AV239" s="6">
        <v>0</v>
      </c>
      <c r="AW239" s="6">
        <v>0</v>
      </c>
      <c r="AX239" s="6">
        <v>-5583</v>
      </c>
      <c r="AY239" s="6">
        <v>-11424</v>
      </c>
      <c r="AZ239" s="6">
        <v>0</v>
      </c>
      <c r="BA239" s="6">
        <v>0</v>
      </c>
      <c r="BB239" s="6">
        <v>0</v>
      </c>
    </row>
    <row r="240" spans="1:54">
      <c r="A240" s="6" t="s">
        <v>217</v>
      </c>
      <c r="B240" s="6">
        <v>10.55</v>
      </c>
      <c r="C240" s="6">
        <v>1256.2</v>
      </c>
      <c r="D240" s="6">
        <v>1026.75</v>
      </c>
      <c r="E240" s="6">
        <v>1025.6500000000001</v>
      </c>
      <c r="F240" s="6">
        <v>987.08</v>
      </c>
      <c r="G240" s="6">
        <v>479.74</v>
      </c>
      <c r="H240" s="6">
        <v>442.03</v>
      </c>
      <c r="I240" s="6">
        <v>90.01</v>
      </c>
      <c r="J240" s="6">
        <v>47.73</v>
      </c>
      <c r="K240" s="6">
        <v>1465.28</v>
      </c>
      <c r="L240" s="6">
        <v>854.99</v>
      </c>
      <c r="M240" s="6">
        <v>435.69</v>
      </c>
      <c r="N240" s="6">
        <v>382.59</v>
      </c>
      <c r="O240" s="6">
        <v>1956.51</v>
      </c>
      <c r="P240" s="6">
        <v>1981.68</v>
      </c>
      <c r="Q240" s="6">
        <v>1176.6199999999999</v>
      </c>
      <c r="R240" s="6">
        <v>702.44</v>
      </c>
      <c r="S240" s="6">
        <v>796.4</v>
      </c>
      <c r="T240" s="6">
        <v>633.72</v>
      </c>
      <c r="U240" s="6">
        <v>631.19000000000005</v>
      </c>
      <c r="V240" s="6">
        <v>1.5</v>
      </c>
      <c r="W240" s="6">
        <v>1169.1400000000001</v>
      </c>
      <c r="X240" s="6">
        <v>952.96</v>
      </c>
      <c r="Y240" s="6">
        <v>937.11</v>
      </c>
      <c r="Z240" s="6">
        <v>922.37</v>
      </c>
      <c r="AA240" s="6">
        <v>1490.31</v>
      </c>
      <c r="AB240" s="6">
        <v>1462.11</v>
      </c>
      <c r="AC240" s="6">
        <v>1395.19</v>
      </c>
      <c r="AD240" s="6">
        <v>482.34</v>
      </c>
      <c r="AE240" s="6">
        <v>1349.78</v>
      </c>
      <c r="AF240" s="6">
        <v>926.17</v>
      </c>
      <c r="AG240" s="6">
        <v>904.41</v>
      </c>
      <c r="AH240" s="6">
        <v>409.31</v>
      </c>
      <c r="AI240" s="6">
        <v>1858.14</v>
      </c>
      <c r="AJ240" s="6">
        <v>392.92</v>
      </c>
      <c r="AK240" s="6">
        <v>253.83</v>
      </c>
      <c r="AL240" s="6">
        <v>140.19</v>
      </c>
      <c r="AM240" s="6">
        <v>733.56</v>
      </c>
      <c r="AN240" s="6">
        <v>76.150000000000006</v>
      </c>
      <c r="AO240" s="6">
        <v>16.54</v>
      </c>
      <c r="AP240" s="6">
        <v>13.34</v>
      </c>
      <c r="AQ240" s="6">
        <v>105.7</v>
      </c>
      <c r="AR240" s="6">
        <v>21.79</v>
      </c>
      <c r="AS240" s="6">
        <v>10.039999999999999</v>
      </c>
      <c r="AT240" s="6">
        <v>1.7</v>
      </c>
      <c r="AU240" s="6">
        <v>213.86</v>
      </c>
      <c r="AV240" s="6">
        <v>164.31</v>
      </c>
      <c r="AW240" s="6">
        <v>56.08</v>
      </c>
      <c r="AX240" s="6">
        <v>39</v>
      </c>
      <c r="AY240" s="6">
        <v>411</v>
      </c>
      <c r="AZ240" s="6">
        <v>410.83</v>
      </c>
      <c r="BA240" s="6">
        <v>32</v>
      </c>
      <c r="BB240" s="6">
        <v>0</v>
      </c>
    </row>
    <row r="241" spans="1:54">
      <c r="A241" s="6" t="s">
        <v>218</v>
      </c>
      <c r="B241" s="6">
        <v>10.55</v>
      </c>
      <c r="C241" s="6">
        <v>1256.2</v>
      </c>
      <c r="D241" s="6">
        <v>1026.75</v>
      </c>
      <c r="E241" s="6">
        <v>1025.6500000000001</v>
      </c>
      <c r="F241" s="6">
        <v>987.08</v>
      </c>
      <c r="G241" s="6">
        <v>479.74</v>
      </c>
      <c r="H241" s="6">
        <v>442.03</v>
      </c>
      <c r="I241" s="6">
        <v>90.01</v>
      </c>
      <c r="J241" s="6">
        <v>47.73</v>
      </c>
      <c r="K241" s="6">
        <v>1465.28</v>
      </c>
      <c r="L241" s="6">
        <v>854.99</v>
      </c>
      <c r="M241" s="6">
        <v>435.69</v>
      </c>
      <c r="N241" s="6">
        <v>382.59</v>
      </c>
      <c r="O241" s="6">
        <v>1956.51</v>
      </c>
      <c r="P241" s="6">
        <v>1981.68</v>
      </c>
      <c r="Q241" s="6">
        <v>1176.6199999999999</v>
      </c>
      <c r="R241" s="6">
        <v>702.44</v>
      </c>
      <c r="S241" s="6">
        <v>796.4</v>
      </c>
      <c r="T241" s="6">
        <v>633.72</v>
      </c>
      <c r="U241" s="6">
        <v>631.19000000000005</v>
      </c>
      <c r="V241" s="6">
        <v>1.5</v>
      </c>
      <c r="W241" s="6">
        <v>1169.1400000000001</v>
      </c>
      <c r="X241" s="6">
        <v>952.96</v>
      </c>
      <c r="Y241" s="6">
        <v>937.11</v>
      </c>
      <c r="Z241" s="6">
        <v>922.37</v>
      </c>
      <c r="AA241" s="6">
        <v>1490.31</v>
      </c>
      <c r="AB241" s="6">
        <v>1462.11</v>
      </c>
      <c r="AC241" s="6">
        <v>1395.19</v>
      </c>
      <c r="AD241" s="6">
        <v>482.34</v>
      </c>
      <c r="AE241" s="6">
        <v>1349.78</v>
      </c>
      <c r="AF241" s="6">
        <v>926.17</v>
      </c>
      <c r="AG241" s="6">
        <v>904.41</v>
      </c>
      <c r="AH241" s="6">
        <v>409.31</v>
      </c>
      <c r="AI241" s="6">
        <v>1858.14</v>
      </c>
      <c r="AJ241" s="6">
        <v>392.92</v>
      </c>
      <c r="AK241" s="6">
        <v>253.83</v>
      </c>
      <c r="AL241" s="6">
        <v>140.19</v>
      </c>
      <c r="AM241" s="6">
        <v>733.56</v>
      </c>
      <c r="AN241" s="6">
        <v>76.150000000000006</v>
      </c>
      <c r="AO241" s="6">
        <v>16.54</v>
      </c>
      <c r="AP241" s="6">
        <v>13.34</v>
      </c>
      <c r="AQ241" s="6">
        <v>105.7</v>
      </c>
      <c r="AR241" s="6">
        <v>21.79</v>
      </c>
      <c r="AS241" s="6">
        <v>10.039999999999999</v>
      </c>
      <c r="AT241" s="6">
        <v>1.7</v>
      </c>
      <c r="AU241" s="6">
        <v>213.86</v>
      </c>
      <c r="AV241" s="6">
        <v>164.31</v>
      </c>
      <c r="AW241" s="6">
        <v>56.08</v>
      </c>
      <c r="AX241" s="6">
        <v>39</v>
      </c>
      <c r="AY241" s="6">
        <v>411</v>
      </c>
      <c r="AZ241" s="6">
        <v>410.83</v>
      </c>
      <c r="BA241" s="6">
        <v>32</v>
      </c>
      <c r="BB241" s="6">
        <v>0</v>
      </c>
    </row>
    <row r="242" spans="1:54">
      <c r="A242" s="6" t="s">
        <v>219</v>
      </c>
      <c r="B242" s="6">
        <v>-4044.04</v>
      </c>
      <c r="C242" s="6">
        <v>-35369.5</v>
      </c>
      <c r="D242" s="6">
        <v>-23802.7</v>
      </c>
      <c r="E242" s="6">
        <v>-16819.54</v>
      </c>
      <c r="F242" s="6">
        <v>-14854.89</v>
      </c>
      <c r="G242" s="6">
        <v>-32407.759999999998</v>
      </c>
      <c r="H242" s="6">
        <v>-25567.07</v>
      </c>
      <c r="I242" s="6">
        <v>-15857.37</v>
      </c>
      <c r="J242" s="6">
        <v>-11056.49</v>
      </c>
      <c r="K242" s="6">
        <v>-60964.68</v>
      </c>
      <c r="L242" s="6">
        <v>-47607.99</v>
      </c>
      <c r="M242" s="6">
        <v>-31638.52</v>
      </c>
      <c r="N242" s="6">
        <v>-11510.62</v>
      </c>
      <c r="O242" s="6">
        <v>-28245.47</v>
      </c>
      <c r="P242" s="6">
        <v>-17445.03</v>
      </c>
      <c r="Q242" s="6">
        <v>-13185.04</v>
      </c>
      <c r="R242" s="6">
        <v>-7014.47</v>
      </c>
      <c r="S242" s="6">
        <v>-29858.73</v>
      </c>
      <c r="T242" s="6">
        <v>-23226.87</v>
      </c>
      <c r="U242" s="6">
        <v>-17994.57</v>
      </c>
      <c r="V242" s="6">
        <v>-11483.79</v>
      </c>
      <c r="W242" s="6">
        <v>-38799.89</v>
      </c>
      <c r="X242" s="6">
        <v>-28487.040000000001</v>
      </c>
      <c r="Y242" s="6">
        <v>-12687.41</v>
      </c>
      <c r="Z242" s="6">
        <v>-6183.53</v>
      </c>
      <c r="AA242" s="6">
        <v>-29381.24</v>
      </c>
      <c r="AB242" s="6">
        <v>-24913.7</v>
      </c>
      <c r="AC242" s="6">
        <v>-16853.54</v>
      </c>
      <c r="AD242" s="6">
        <v>-8449.9500000000007</v>
      </c>
      <c r="AE242" s="6">
        <v>-69631.740000000005</v>
      </c>
      <c r="AF242" s="6">
        <v>-52280.6</v>
      </c>
      <c r="AG242" s="6">
        <v>-40786.980000000003</v>
      </c>
      <c r="AH242" s="6">
        <v>-27181.759999999998</v>
      </c>
      <c r="AI242" s="6">
        <v>-56533.69</v>
      </c>
      <c r="AJ242" s="6">
        <v>-35628.17</v>
      </c>
      <c r="AK242" s="6">
        <v>-21833.47</v>
      </c>
      <c r="AL242" s="6">
        <v>-10271.06</v>
      </c>
      <c r="AM242" s="6">
        <v>-43835.03</v>
      </c>
      <c r="AN242" s="6">
        <v>-35817.79</v>
      </c>
      <c r="AO242" s="6">
        <v>-24470.07</v>
      </c>
      <c r="AP242" s="6">
        <v>-17252.419999999998</v>
      </c>
      <c r="AQ242" s="6">
        <v>-42004.12</v>
      </c>
      <c r="AR242" s="6">
        <v>-21188.62</v>
      </c>
      <c r="AS242" s="6">
        <v>-3508.48</v>
      </c>
      <c r="AT242" s="6">
        <v>-2513.7199999999998</v>
      </c>
      <c r="AU242" s="6">
        <v>-29411.919999999998</v>
      </c>
      <c r="AV242" s="6">
        <v>-27844.5</v>
      </c>
      <c r="AW242" s="6">
        <v>-11459.96</v>
      </c>
      <c r="AX242" s="6">
        <v>-10682</v>
      </c>
      <c r="AY242" s="6">
        <v>-45683</v>
      </c>
      <c r="AZ242" s="6">
        <v>-37488.51</v>
      </c>
      <c r="BA242" s="6">
        <v>-24846</v>
      </c>
      <c r="BB242" s="6">
        <v>-17739.849999999999</v>
      </c>
    </row>
    <row r="243" spans="1:54">
      <c r="A243" s="6" t="s">
        <v>218</v>
      </c>
      <c r="B243" s="6">
        <v>-4012.54</v>
      </c>
      <c r="C243" s="6">
        <v>-29099.96</v>
      </c>
      <c r="D243" s="6">
        <v>-21317.279999999999</v>
      </c>
      <c r="E243" s="6">
        <v>-14614.12</v>
      </c>
      <c r="F243" s="6">
        <v>-12649.47</v>
      </c>
      <c r="G243" s="6">
        <v>-31179.360000000001</v>
      </c>
      <c r="H243" s="6">
        <v>-24338.67</v>
      </c>
      <c r="I243" s="6">
        <v>-14658.97</v>
      </c>
      <c r="J243" s="6">
        <v>-10654.09</v>
      </c>
      <c r="K243" s="6">
        <v>-54605.279999999999</v>
      </c>
      <c r="L243" s="6">
        <v>-44552.79</v>
      </c>
      <c r="M243" s="6">
        <v>-30576.87</v>
      </c>
      <c r="N243" s="6">
        <v>-11232.12</v>
      </c>
      <c r="O243" s="6">
        <v>-27561.07</v>
      </c>
      <c r="P243" s="6">
        <v>-17145.63</v>
      </c>
      <c r="Q243" s="6">
        <v>-12885.64</v>
      </c>
      <c r="R243" s="6">
        <v>-7014.47</v>
      </c>
      <c r="S243" s="6">
        <v>-29858.73</v>
      </c>
      <c r="T243" s="6">
        <v>-23226.87</v>
      </c>
      <c r="U243" s="6">
        <v>-17994.57</v>
      </c>
      <c r="V243" s="6">
        <v>-11483.79</v>
      </c>
      <c r="W243" s="6">
        <v>-38799.89</v>
      </c>
      <c r="X243" s="6">
        <v>-28487.040000000001</v>
      </c>
      <c r="Y243" s="6">
        <v>-12687.41</v>
      </c>
      <c r="Z243" s="6">
        <v>-6183.53</v>
      </c>
      <c r="AA243" s="6">
        <v>-28130.240000000002</v>
      </c>
      <c r="AB243" s="6">
        <v>-23662.7</v>
      </c>
      <c r="AC243" s="6">
        <v>-15680.54</v>
      </c>
      <c r="AD243" s="6">
        <v>-7873.95</v>
      </c>
      <c r="AE243" s="6">
        <v>-69631.740000000005</v>
      </c>
      <c r="AF243" s="6">
        <v>-36106.61</v>
      </c>
      <c r="AG243" s="6">
        <v>-24634.880000000001</v>
      </c>
      <c r="AH243" s="6">
        <v>-11305.66</v>
      </c>
      <c r="AI243" s="6">
        <v>-41055.19</v>
      </c>
      <c r="AJ243" s="6">
        <v>-33193.25</v>
      </c>
      <c r="AK243" s="6">
        <v>-21014.26</v>
      </c>
      <c r="AL243" s="6">
        <v>-9534.06</v>
      </c>
      <c r="AM243" s="6">
        <v>-42024.79</v>
      </c>
      <c r="AN243" s="6">
        <v>-34007.550000000003</v>
      </c>
      <c r="AO243" s="6">
        <v>-22659.83</v>
      </c>
      <c r="AP243" s="6">
        <v>-15701.38</v>
      </c>
      <c r="AQ243" s="6">
        <v>-28389.62</v>
      </c>
      <c r="AR243" s="6">
        <v>-21188.62</v>
      </c>
      <c r="AS243" s="6">
        <v>-3489.98</v>
      </c>
      <c r="AT243" s="6">
        <v>-2495.2199999999998</v>
      </c>
      <c r="AU243" s="6">
        <v>-9748.01</v>
      </c>
      <c r="AV243" s="6">
        <v>-27844.5</v>
      </c>
      <c r="AW243" s="6">
        <v>-11459.96</v>
      </c>
      <c r="AX243" s="6">
        <v>-10682</v>
      </c>
      <c r="AY243" s="6">
        <v>-45683</v>
      </c>
      <c r="AZ243" s="6">
        <v>-37488.51</v>
      </c>
      <c r="BA243" s="6">
        <v>-24846</v>
      </c>
      <c r="BB243" s="6">
        <v>-17739.849999999999</v>
      </c>
    </row>
    <row r="244" spans="1:54">
      <c r="A244" s="6" t="s">
        <v>220</v>
      </c>
      <c r="B244" s="6">
        <v>-31.5</v>
      </c>
      <c r="C244" s="6">
        <v>-6269.54</v>
      </c>
      <c r="D244" s="6">
        <v>-2485.42</v>
      </c>
      <c r="E244" s="6">
        <v>-2205.42</v>
      </c>
      <c r="F244" s="6">
        <v>-2205.42</v>
      </c>
      <c r="G244" s="6">
        <v>-1228.4000000000001</v>
      </c>
      <c r="H244" s="6">
        <v>-1228.4000000000001</v>
      </c>
      <c r="I244" s="6">
        <v>-1198.4000000000001</v>
      </c>
      <c r="J244" s="6">
        <v>-402.4</v>
      </c>
      <c r="K244" s="6">
        <v>-6359.4</v>
      </c>
      <c r="L244" s="6">
        <v>-3055.2</v>
      </c>
      <c r="M244" s="6">
        <v>-1061.6500000000001</v>
      </c>
      <c r="N244" s="6">
        <v>-278.5</v>
      </c>
      <c r="O244" s="6">
        <v>-684.4</v>
      </c>
      <c r="P244" s="6">
        <v>-299.39999999999998</v>
      </c>
      <c r="Q244" s="6">
        <v>-299.39999999999998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-1251</v>
      </c>
      <c r="AB244" s="6">
        <v>-1251</v>
      </c>
      <c r="AC244" s="6">
        <v>-1173</v>
      </c>
      <c r="AD244" s="6">
        <v>-576</v>
      </c>
      <c r="AE244" s="6">
        <v>0</v>
      </c>
      <c r="AF244" s="6">
        <v>-16174</v>
      </c>
      <c r="AG244" s="6">
        <v>-16152.1</v>
      </c>
      <c r="AH244" s="6">
        <v>-15876.1</v>
      </c>
      <c r="AI244" s="6">
        <v>-15478.5</v>
      </c>
      <c r="AJ244" s="6">
        <v>-2434.92</v>
      </c>
      <c r="AK244" s="6">
        <v>-819.21</v>
      </c>
      <c r="AL244" s="6">
        <v>-737</v>
      </c>
      <c r="AM244" s="6">
        <v>-1810.24</v>
      </c>
      <c r="AN244" s="6">
        <v>-1810.24</v>
      </c>
      <c r="AO244" s="6">
        <v>-1810.24</v>
      </c>
      <c r="AP244" s="6">
        <v>-1551.04</v>
      </c>
      <c r="AQ244" s="6">
        <v>-13614.5</v>
      </c>
      <c r="AR244" s="6">
        <v>0</v>
      </c>
      <c r="AS244" s="6">
        <v>-18.5</v>
      </c>
      <c r="AT244" s="6">
        <v>-18.5</v>
      </c>
      <c r="AU244" s="6">
        <v>-19663.91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</row>
    <row r="245" spans="1:54">
      <c r="A245" s="6" t="s">
        <v>221</v>
      </c>
      <c r="B245" s="6">
        <v>0</v>
      </c>
      <c r="C245" s="6">
        <v>0</v>
      </c>
      <c r="D245" s="6">
        <v>0</v>
      </c>
      <c r="E245" s="6">
        <v>42589.82</v>
      </c>
      <c r="F245" s="6">
        <v>7783.82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5843.31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6">
        <v>0</v>
      </c>
      <c r="AX245" s="6">
        <v>0</v>
      </c>
      <c r="AY245" s="6">
        <v>0</v>
      </c>
      <c r="AZ245" s="6">
        <v>-46186.98</v>
      </c>
      <c r="BA245" s="6">
        <v>-65782</v>
      </c>
      <c r="BB245" s="6">
        <v>0</v>
      </c>
    </row>
    <row r="246" spans="1:54">
      <c r="A246" s="6" t="s">
        <v>222</v>
      </c>
      <c r="B246" s="6">
        <v>-51716.97</v>
      </c>
      <c r="C246" s="6">
        <v>-24767.91</v>
      </c>
      <c r="D246" s="6">
        <v>34678.019999999997</v>
      </c>
      <c r="E246" s="6">
        <v>26795.93</v>
      </c>
      <c r="F246" s="6">
        <v>-6084</v>
      </c>
      <c r="G246" s="6">
        <v>86846.57</v>
      </c>
      <c r="H246" s="6">
        <v>112395.38</v>
      </c>
      <c r="I246" s="6">
        <v>114629.99</v>
      </c>
      <c r="J246" s="6">
        <v>79672.850000000006</v>
      </c>
      <c r="K246" s="6">
        <v>51887.24</v>
      </c>
      <c r="L246" s="6">
        <v>173916.2</v>
      </c>
      <c r="M246" s="6">
        <v>152198.32</v>
      </c>
      <c r="N246" s="6">
        <v>20201.72</v>
      </c>
      <c r="O246" s="6">
        <v>-344857.14</v>
      </c>
      <c r="P246" s="6">
        <v>-148895.97</v>
      </c>
      <c r="Q246" s="6">
        <v>-57428.76</v>
      </c>
      <c r="R246" s="6">
        <v>-31472.09</v>
      </c>
      <c r="S246" s="6">
        <v>-85312</v>
      </c>
      <c r="T246" s="6">
        <v>-27288.639999999999</v>
      </c>
      <c r="U246" s="6">
        <v>-36966.410000000003</v>
      </c>
      <c r="V246" s="6">
        <v>-12534.98</v>
      </c>
      <c r="W246" s="6">
        <v>-9926.11</v>
      </c>
      <c r="X246" s="6">
        <v>1211.17</v>
      </c>
      <c r="Y246" s="6">
        <v>15054.83</v>
      </c>
      <c r="Z246" s="6">
        <v>16609.61</v>
      </c>
      <c r="AA246" s="6">
        <v>-51415</v>
      </c>
      <c r="AB246" s="6">
        <v>-27807.45</v>
      </c>
      <c r="AC246" s="6">
        <v>-22695.55</v>
      </c>
      <c r="AD246" s="6">
        <v>-18069.75</v>
      </c>
      <c r="AE246" s="6">
        <v>-54464.28</v>
      </c>
      <c r="AF246" s="6">
        <v>-32477.46</v>
      </c>
      <c r="AG246" s="6">
        <v>-19942.16</v>
      </c>
      <c r="AH246" s="6">
        <v>-20929.13</v>
      </c>
      <c r="AI246" s="6">
        <v>-72641.460000000006</v>
      </c>
      <c r="AJ246" s="6">
        <v>-36093.57</v>
      </c>
      <c r="AK246" s="6">
        <v>-21301.84</v>
      </c>
      <c r="AL246" s="6">
        <v>-20330.39</v>
      </c>
      <c r="AM246" s="6">
        <v>-44040.77</v>
      </c>
      <c r="AN246" s="6">
        <v>-36044.730000000003</v>
      </c>
      <c r="AO246" s="6">
        <v>-25616.94</v>
      </c>
      <c r="AP246" s="6">
        <v>-32780.480000000003</v>
      </c>
      <c r="AQ246" s="6">
        <v>-32170.77</v>
      </c>
      <c r="AR246" s="6">
        <v>-14376.53</v>
      </c>
      <c r="AS246" s="6">
        <v>-48647.07</v>
      </c>
      <c r="AT246" s="6">
        <v>-20558.849999999999</v>
      </c>
      <c r="AU246" s="6">
        <v>-128975.71</v>
      </c>
      <c r="AV246" s="6">
        <v>-60369.87</v>
      </c>
      <c r="AW246" s="6">
        <v>-10047.74</v>
      </c>
      <c r="AX246" s="6">
        <v>-16226</v>
      </c>
      <c r="AY246" s="6">
        <v>-56696</v>
      </c>
      <c r="AZ246" s="6">
        <v>-83264.649999999994</v>
      </c>
      <c r="BA246" s="6">
        <v>-90596</v>
      </c>
      <c r="BB246" s="6">
        <v>-17739.849999999999</v>
      </c>
    </row>
    <row r="247" spans="1:54">
      <c r="A247" s="6" t="s">
        <v>223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</row>
    <row r="248" spans="1:54">
      <c r="A248" s="6" t="s">
        <v>224</v>
      </c>
      <c r="B248" s="6">
        <v>-102551.62</v>
      </c>
      <c r="C248" s="6">
        <v>-6246.61</v>
      </c>
      <c r="D248" s="6">
        <v>56845.7</v>
      </c>
      <c r="E248" s="6">
        <v>158149.04</v>
      </c>
      <c r="F248" s="6">
        <v>80998.12</v>
      </c>
      <c r="G248" s="6">
        <v>408904.89</v>
      </c>
      <c r="H248" s="6">
        <v>441811.53</v>
      </c>
      <c r="I248" s="6">
        <v>244661.47</v>
      </c>
      <c r="J248" s="6">
        <v>76297.75</v>
      </c>
      <c r="K248" s="6">
        <v>138162.82999999999</v>
      </c>
      <c r="L248" s="6">
        <v>84473.25</v>
      </c>
      <c r="M248" s="6">
        <v>60000</v>
      </c>
      <c r="N248" s="6">
        <v>16000</v>
      </c>
      <c r="O248" s="6">
        <v>-90000</v>
      </c>
      <c r="P248" s="6">
        <v>-89000</v>
      </c>
      <c r="Q248" s="6">
        <v>-57000</v>
      </c>
      <c r="R248" s="6">
        <v>20000</v>
      </c>
      <c r="S248" s="6">
        <v>-111000</v>
      </c>
      <c r="T248" s="6">
        <v>-98000</v>
      </c>
      <c r="U248" s="6">
        <v>-94000</v>
      </c>
      <c r="V248" s="6">
        <v>-53000</v>
      </c>
      <c r="W248" s="6">
        <v>-212000</v>
      </c>
      <c r="X248" s="6">
        <v>-101000</v>
      </c>
      <c r="Y248" s="6">
        <v>-70000</v>
      </c>
      <c r="Z248" s="6">
        <v>-44000</v>
      </c>
      <c r="AA248" s="6">
        <v>-101000</v>
      </c>
      <c r="AB248" s="6">
        <v>-55133.59</v>
      </c>
      <c r="AC248" s="6">
        <v>-50000</v>
      </c>
      <c r="AD248" s="6">
        <v>-6000</v>
      </c>
      <c r="AE248" s="6">
        <v>-49000</v>
      </c>
      <c r="AF248" s="6">
        <v>-67000</v>
      </c>
      <c r="AG248" s="6">
        <v>-101000</v>
      </c>
      <c r="AH248" s="6">
        <v>-32000</v>
      </c>
      <c r="AI248" s="6">
        <v>-33000</v>
      </c>
      <c r="AJ248" s="6">
        <v>8000</v>
      </c>
      <c r="AK248" s="6">
        <v>-20000</v>
      </c>
      <c r="AL248" s="6">
        <v>30000</v>
      </c>
      <c r="AM248" s="6">
        <v>274000</v>
      </c>
      <c r="AN248" s="6">
        <v>239000</v>
      </c>
      <c r="AO248" s="6">
        <v>188409.05</v>
      </c>
      <c r="AP248" s="6">
        <v>80388.36</v>
      </c>
      <c r="AQ248" s="6">
        <v>-160501.09</v>
      </c>
      <c r="AR248" s="6">
        <v>-150501.09</v>
      </c>
      <c r="AS248" s="6">
        <v>-64501.09</v>
      </c>
      <c r="AT248" s="6">
        <v>-31501.09</v>
      </c>
      <c r="AU248" s="6">
        <v>260284.61</v>
      </c>
      <c r="AV248" s="6">
        <v>213783.52</v>
      </c>
      <c r="AW248" s="6">
        <v>114783.52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</row>
    <row r="249" spans="1:54">
      <c r="A249" s="6" t="s">
        <v>225</v>
      </c>
      <c r="B249" s="6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54784</v>
      </c>
      <c r="AY249" s="6">
        <v>0</v>
      </c>
      <c r="AZ249" s="6">
        <v>0</v>
      </c>
      <c r="BA249" s="6">
        <v>0</v>
      </c>
      <c r="BB249" s="6">
        <v>34874.07</v>
      </c>
    </row>
    <row r="250" spans="1:54">
      <c r="A250" s="6" t="s">
        <v>226</v>
      </c>
      <c r="B250" s="6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54784</v>
      </c>
      <c r="AY250" s="6">
        <v>0</v>
      </c>
      <c r="AZ250" s="6">
        <v>0</v>
      </c>
      <c r="BA250" s="6">
        <v>0</v>
      </c>
      <c r="BB250" s="6">
        <v>34874.07</v>
      </c>
    </row>
    <row r="251" spans="1:54">
      <c r="A251" s="6" t="s">
        <v>227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6">
        <v>54784</v>
      </c>
      <c r="AY251" s="6">
        <v>0</v>
      </c>
      <c r="AZ251" s="6">
        <v>0</v>
      </c>
      <c r="BA251" s="6">
        <v>0</v>
      </c>
      <c r="BB251" s="6">
        <v>34874.07</v>
      </c>
    </row>
    <row r="252" spans="1:54">
      <c r="A252" s="6" t="s">
        <v>228</v>
      </c>
      <c r="B252" s="6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-200697</v>
      </c>
      <c r="AZ252" s="6">
        <v>-248489.59</v>
      </c>
      <c r="BA252" s="6">
        <v>-226618</v>
      </c>
      <c r="BB252" s="6">
        <v>0</v>
      </c>
    </row>
    <row r="253" spans="1:54">
      <c r="A253" s="6" t="s">
        <v>229</v>
      </c>
      <c r="B253" s="6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-200697</v>
      </c>
      <c r="AZ253" s="6">
        <v>-248489.59</v>
      </c>
      <c r="BA253" s="6">
        <v>-226618</v>
      </c>
      <c r="BB253" s="6">
        <v>0</v>
      </c>
    </row>
    <row r="254" spans="1:54">
      <c r="A254" s="6" t="s">
        <v>230</v>
      </c>
      <c r="B254" s="6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-200697</v>
      </c>
      <c r="AZ254" s="6">
        <v>-248489.59</v>
      </c>
      <c r="BA254" s="6">
        <v>-226618</v>
      </c>
      <c r="BB254" s="6">
        <v>0</v>
      </c>
    </row>
    <row r="255" spans="1:54">
      <c r="A255" s="6" t="s">
        <v>231</v>
      </c>
      <c r="B255" s="6">
        <v>-3651.58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-1421.39</v>
      </c>
      <c r="AN255" s="6">
        <v>0</v>
      </c>
      <c r="AO255" s="6">
        <v>-1421.39</v>
      </c>
      <c r="AP255" s="6">
        <v>-1143.44</v>
      </c>
      <c r="AQ255" s="6">
        <v>-1463.12</v>
      </c>
      <c r="AR255" s="6">
        <v>-1167.8399999999999</v>
      </c>
      <c r="AS255" s="6">
        <v>-876.81</v>
      </c>
      <c r="AT255" s="6">
        <v>-376.64</v>
      </c>
      <c r="AU255" s="6">
        <v>-1451.38</v>
      </c>
      <c r="AV255" s="6">
        <v>-1217.78</v>
      </c>
      <c r="AW255" s="6">
        <v>-775.09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</row>
    <row r="256" spans="1:54">
      <c r="A256" s="6" t="s">
        <v>232</v>
      </c>
      <c r="B256" s="6">
        <v>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327664</v>
      </c>
      <c r="AZ256" s="6">
        <v>52500</v>
      </c>
      <c r="BA256" s="6">
        <v>52500</v>
      </c>
      <c r="BB256" s="6">
        <v>0</v>
      </c>
    </row>
    <row r="257" spans="1:54">
      <c r="A257" s="6" t="s">
        <v>233</v>
      </c>
      <c r="B257" s="6">
        <v>0</v>
      </c>
      <c r="C257" s="6">
        <v>-337329.35</v>
      </c>
      <c r="D257" s="6">
        <v>-337266.14</v>
      </c>
      <c r="E257" s="6">
        <v>-215568.9</v>
      </c>
      <c r="F257" s="6">
        <v>-72.239999999999995</v>
      </c>
      <c r="G257" s="6">
        <v>-385961.77</v>
      </c>
      <c r="H257" s="6">
        <v>-385901.57</v>
      </c>
      <c r="I257" s="6">
        <v>-187717.73</v>
      </c>
      <c r="J257" s="6">
        <v>0</v>
      </c>
      <c r="K257" s="6">
        <v>-410206.52</v>
      </c>
      <c r="L257" s="6">
        <v>-410050</v>
      </c>
      <c r="M257" s="6">
        <v>-236300</v>
      </c>
      <c r="N257" s="6">
        <v>0</v>
      </c>
      <c r="O257" s="6">
        <v>-97300</v>
      </c>
      <c r="P257" s="6">
        <v>-97300</v>
      </c>
      <c r="Q257" s="6">
        <v>-48650</v>
      </c>
      <c r="R257" s="6">
        <v>0</v>
      </c>
      <c r="S257" s="6">
        <v>-72975</v>
      </c>
      <c r="T257" s="6">
        <v>-72975</v>
      </c>
      <c r="U257" s="6">
        <v>-38225</v>
      </c>
      <c r="V257" s="6">
        <v>0</v>
      </c>
      <c r="W257" s="6">
        <v>-62550</v>
      </c>
      <c r="X257" s="6">
        <v>-62550</v>
      </c>
      <c r="Y257" s="6">
        <v>-34750</v>
      </c>
      <c r="Z257" s="6">
        <v>0</v>
      </c>
      <c r="AA257" s="6">
        <v>-46912.5</v>
      </c>
      <c r="AB257" s="6">
        <v>-46912.5</v>
      </c>
      <c r="AC257" s="6">
        <v>-22587.5</v>
      </c>
      <c r="AD257" s="6">
        <v>0</v>
      </c>
      <c r="AE257" s="6">
        <v>-39962.5</v>
      </c>
      <c r="AF257" s="6">
        <v>-39962.5</v>
      </c>
      <c r="AG257" s="6">
        <v>-17375</v>
      </c>
      <c r="AH257" s="6">
        <v>0</v>
      </c>
      <c r="AI257" s="6">
        <v>-33012.5</v>
      </c>
      <c r="AJ257" s="6">
        <v>0</v>
      </c>
      <c r="AK257" s="6">
        <v>0</v>
      </c>
      <c r="AL257" s="6">
        <v>0</v>
      </c>
      <c r="AM257" s="6">
        <v>-90350</v>
      </c>
      <c r="AN257" s="6">
        <v>-90350</v>
      </c>
      <c r="AO257" s="6">
        <v>0</v>
      </c>
      <c r="AP257" s="6">
        <v>0</v>
      </c>
      <c r="AQ257" s="6">
        <v>0</v>
      </c>
      <c r="AR257" s="6">
        <v>-22935</v>
      </c>
      <c r="AS257" s="6">
        <v>0</v>
      </c>
      <c r="AT257" s="6">
        <v>0</v>
      </c>
      <c r="AU257" s="6">
        <v>0</v>
      </c>
      <c r="AV257" s="6">
        <v>-45175</v>
      </c>
      <c r="AW257" s="6">
        <v>-45175</v>
      </c>
      <c r="AX257" s="6">
        <v>0</v>
      </c>
      <c r="AY257" s="6">
        <v>-128825</v>
      </c>
      <c r="AZ257" s="6">
        <v>-128825</v>
      </c>
      <c r="BA257" s="6">
        <v>-76700</v>
      </c>
      <c r="BB257" s="6">
        <v>-76700</v>
      </c>
    </row>
    <row r="258" spans="1:54">
      <c r="A258" s="6" t="s">
        <v>234</v>
      </c>
      <c r="B258" s="6">
        <v>0</v>
      </c>
      <c r="C258" s="6">
        <v>36152.129999999997</v>
      </c>
      <c r="D258" s="6">
        <v>37955.86</v>
      </c>
      <c r="E258" s="6">
        <v>41231.01</v>
      </c>
      <c r="F258" s="6">
        <v>39380.910000000003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-33012.5</v>
      </c>
      <c r="AK258" s="6">
        <v>-10425</v>
      </c>
      <c r="AL258" s="6">
        <v>0</v>
      </c>
      <c r="AM258" s="6">
        <v>0</v>
      </c>
      <c r="AN258" s="6">
        <v>-1421.39</v>
      </c>
      <c r="AO258" s="6">
        <v>-90350</v>
      </c>
      <c r="AP258" s="6">
        <v>0</v>
      </c>
      <c r="AQ258" s="6">
        <v>-22935</v>
      </c>
      <c r="AR258" s="6">
        <v>0</v>
      </c>
      <c r="AS258" s="6">
        <v>-22935</v>
      </c>
      <c r="AT258" s="6">
        <v>0</v>
      </c>
      <c r="AU258" s="6">
        <v>-45175</v>
      </c>
      <c r="AV258" s="6">
        <v>0</v>
      </c>
      <c r="AW258" s="6">
        <v>0</v>
      </c>
      <c r="AX258" s="6">
        <v>-355</v>
      </c>
      <c r="AY258" s="6">
        <v>-1681</v>
      </c>
      <c r="AZ258" s="6">
        <v>275164</v>
      </c>
      <c r="BA258" s="6">
        <v>275164</v>
      </c>
      <c r="BB258" s="6">
        <v>0</v>
      </c>
    </row>
    <row r="259" spans="1:54">
      <c r="A259" s="6" t="s">
        <v>235</v>
      </c>
      <c r="B259" s="6">
        <v>-106203.2</v>
      </c>
      <c r="C259" s="6">
        <v>-307423.82</v>
      </c>
      <c r="D259" s="6">
        <v>-242464.58</v>
      </c>
      <c r="E259" s="6">
        <v>-16188.85</v>
      </c>
      <c r="F259" s="6">
        <v>120306.79</v>
      </c>
      <c r="G259" s="6">
        <v>22943.119999999999</v>
      </c>
      <c r="H259" s="6">
        <v>55909.96</v>
      </c>
      <c r="I259" s="6">
        <v>56943.74</v>
      </c>
      <c r="J259" s="6">
        <v>76297.75</v>
      </c>
      <c r="K259" s="6">
        <v>-272043.69</v>
      </c>
      <c r="L259" s="6">
        <v>-325576.75</v>
      </c>
      <c r="M259" s="6">
        <v>-176300</v>
      </c>
      <c r="N259" s="6">
        <v>16000</v>
      </c>
      <c r="O259" s="6">
        <v>-187300</v>
      </c>
      <c r="P259" s="6">
        <v>-186300</v>
      </c>
      <c r="Q259" s="6">
        <v>-105650</v>
      </c>
      <c r="R259" s="6">
        <v>20000</v>
      </c>
      <c r="S259" s="6">
        <v>-183975</v>
      </c>
      <c r="T259" s="6">
        <v>-170975</v>
      </c>
      <c r="U259" s="6">
        <v>-132225</v>
      </c>
      <c r="V259" s="6">
        <v>-53000</v>
      </c>
      <c r="W259" s="6">
        <v>-274550</v>
      </c>
      <c r="X259" s="6">
        <v>-163550</v>
      </c>
      <c r="Y259" s="6">
        <v>-104750</v>
      </c>
      <c r="Z259" s="6">
        <v>-44000</v>
      </c>
      <c r="AA259" s="6">
        <v>-147912.5</v>
      </c>
      <c r="AB259" s="6">
        <v>-102046.09</v>
      </c>
      <c r="AC259" s="6">
        <v>-72587.5</v>
      </c>
      <c r="AD259" s="6">
        <v>-6000</v>
      </c>
      <c r="AE259" s="6">
        <v>-88962.5</v>
      </c>
      <c r="AF259" s="6">
        <v>-106962.5</v>
      </c>
      <c r="AG259" s="6">
        <v>-118375</v>
      </c>
      <c r="AH259" s="6">
        <v>-32000</v>
      </c>
      <c r="AI259" s="6">
        <v>-66012.5</v>
      </c>
      <c r="AJ259" s="6">
        <v>-25012.5</v>
      </c>
      <c r="AK259" s="6">
        <v>-30425</v>
      </c>
      <c r="AL259" s="6">
        <v>30000</v>
      </c>
      <c r="AM259" s="6">
        <v>182228.61</v>
      </c>
      <c r="AN259" s="6">
        <v>147228.60999999999</v>
      </c>
      <c r="AO259" s="6">
        <v>96637.65</v>
      </c>
      <c r="AP259" s="6">
        <v>79244.92</v>
      </c>
      <c r="AQ259" s="6">
        <v>-184899.21</v>
      </c>
      <c r="AR259" s="6">
        <v>-174603.93</v>
      </c>
      <c r="AS259" s="6">
        <v>-88312.9</v>
      </c>
      <c r="AT259" s="6">
        <v>-31877.73</v>
      </c>
      <c r="AU259" s="6">
        <v>213658.23</v>
      </c>
      <c r="AV259" s="6">
        <v>167390.75</v>
      </c>
      <c r="AW259" s="6">
        <v>68833.429999999993</v>
      </c>
      <c r="AX259" s="6">
        <v>54429</v>
      </c>
      <c r="AY259" s="6">
        <v>-3539</v>
      </c>
      <c r="AZ259" s="6">
        <v>-49650.59</v>
      </c>
      <c r="BA259" s="6">
        <v>24346</v>
      </c>
      <c r="BB259" s="6">
        <v>-41825.93</v>
      </c>
    </row>
    <row r="260" spans="1:54">
      <c r="A260" s="6" t="s">
        <v>236</v>
      </c>
      <c r="B260" s="6">
        <v>-13972.84</v>
      </c>
      <c r="C260" s="6">
        <v>-2264.84</v>
      </c>
      <c r="D260" s="6">
        <v>-13251.19</v>
      </c>
      <c r="E260" s="6">
        <v>20826.96</v>
      </c>
      <c r="F260" s="6">
        <v>-16489.16</v>
      </c>
      <c r="G260" s="6">
        <v>4730.38</v>
      </c>
      <c r="H260" s="6">
        <v>-15153.81</v>
      </c>
      <c r="I260" s="6">
        <v>-2305.38</v>
      </c>
      <c r="J260" s="6">
        <v>-7968.91</v>
      </c>
      <c r="K260" s="6">
        <v>16529.43</v>
      </c>
      <c r="L260" s="6">
        <v>24722.74</v>
      </c>
      <c r="M260" s="6">
        <v>-7536.52</v>
      </c>
      <c r="N260" s="6">
        <v>-5812.79</v>
      </c>
      <c r="O260" s="6">
        <v>2955.72</v>
      </c>
      <c r="P260" s="6">
        <v>-7139.61</v>
      </c>
      <c r="Q260" s="6">
        <v>2359.5</v>
      </c>
      <c r="R260" s="6">
        <v>560.84</v>
      </c>
      <c r="S260" s="6">
        <v>1541.48</v>
      </c>
      <c r="T260" s="6">
        <v>-8136.36</v>
      </c>
      <c r="U260" s="6">
        <v>-6238.5</v>
      </c>
      <c r="V260" s="6">
        <v>-5759.47</v>
      </c>
      <c r="W260" s="6">
        <v>-4557.08</v>
      </c>
      <c r="X260" s="6">
        <v>-11580.92</v>
      </c>
      <c r="Y260" s="6">
        <v>-10711.69</v>
      </c>
      <c r="Z260" s="6">
        <v>-3637.62</v>
      </c>
      <c r="AA260" s="6">
        <v>-251.08</v>
      </c>
      <c r="AB260" s="6">
        <v>-13576.97</v>
      </c>
      <c r="AC260" s="6">
        <v>-6659.55</v>
      </c>
      <c r="AD260" s="6">
        <v>-12282.56</v>
      </c>
      <c r="AE260" s="6">
        <v>20315.28</v>
      </c>
      <c r="AF260" s="6">
        <v>15584.09</v>
      </c>
      <c r="AG260" s="6">
        <v>6098.71</v>
      </c>
      <c r="AH260" s="6">
        <v>7772.9</v>
      </c>
      <c r="AI260" s="6">
        <v>702.88</v>
      </c>
      <c r="AJ260" s="6">
        <v>-6567.4</v>
      </c>
      <c r="AK260" s="6">
        <v>-2310.9299999999998</v>
      </c>
      <c r="AL260" s="6">
        <v>6310.8</v>
      </c>
      <c r="AM260" s="6">
        <v>7576.65</v>
      </c>
      <c r="AN260" s="6">
        <v>916.56</v>
      </c>
      <c r="AO260" s="6">
        <v>-675.99</v>
      </c>
      <c r="AP260" s="6">
        <v>6783.98</v>
      </c>
      <c r="AQ260" s="6">
        <v>-9553.02</v>
      </c>
      <c r="AR260" s="6">
        <v>-10098.17</v>
      </c>
      <c r="AS260" s="6">
        <v>-6555.35</v>
      </c>
      <c r="AT260" s="6">
        <v>6094.93</v>
      </c>
      <c r="AU260" s="6">
        <v>7457.36</v>
      </c>
      <c r="AV260" s="6">
        <v>27876.89</v>
      </c>
      <c r="AW260" s="6">
        <v>23419.02</v>
      </c>
      <c r="AX260" s="6">
        <v>17196</v>
      </c>
      <c r="AY260" s="6">
        <v>-6501</v>
      </c>
      <c r="AZ260" s="6">
        <v>-723.92</v>
      </c>
      <c r="BA260" s="6">
        <v>14600</v>
      </c>
      <c r="BB260" s="6">
        <v>28208.43</v>
      </c>
    </row>
    <row r="261" spans="1:54">
      <c r="A261" s="6" t="s">
        <v>237</v>
      </c>
      <c r="B261" s="6">
        <v>62881.68</v>
      </c>
      <c r="C261" s="6">
        <v>65146.52</v>
      </c>
      <c r="D261" s="6">
        <v>65146.52</v>
      </c>
      <c r="E261" s="6">
        <v>65146.52</v>
      </c>
      <c r="F261" s="6">
        <v>65146.52</v>
      </c>
      <c r="G261" s="6">
        <v>60416.14</v>
      </c>
      <c r="H261" s="6">
        <v>60416.14</v>
      </c>
      <c r="I261" s="6">
        <v>60416.14</v>
      </c>
      <c r="J261" s="6">
        <v>60416.14</v>
      </c>
      <c r="K261" s="6">
        <v>43886.71</v>
      </c>
      <c r="L261" s="6">
        <v>43886.71</v>
      </c>
      <c r="M261" s="6">
        <v>43886.71</v>
      </c>
      <c r="N261" s="6">
        <v>43886.71</v>
      </c>
      <c r="O261" s="6">
        <v>40930.99</v>
      </c>
      <c r="P261" s="6">
        <v>40930.99</v>
      </c>
      <c r="Q261" s="6">
        <v>40930.99</v>
      </c>
      <c r="R261" s="6">
        <v>40930.99</v>
      </c>
      <c r="S261" s="6">
        <v>39389.51</v>
      </c>
      <c r="T261" s="6">
        <v>39389.51</v>
      </c>
      <c r="U261" s="6">
        <v>39389.51</v>
      </c>
      <c r="V261" s="6">
        <v>39389.51</v>
      </c>
      <c r="W261" s="6">
        <v>43946.59</v>
      </c>
      <c r="X261" s="6">
        <v>43946.59</v>
      </c>
      <c r="Y261" s="6">
        <v>43946.59</v>
      </c>
      <c r="Z261" s="6">
        <v>43946.59</v>
      </c>
      <c r="AA261" s="6">
        <v>44197.67</v>
      </c>
      <c r="AB261" s="6">
        <v>44197.67</v>
      </c>
      <c r="AC261" s="6">
        <v>44197.67</v>
      </c>
      <c r="AD261" s="6">
        <v>44197.67</v>
      </c>
      <c r="AE261" s="6">
        <v>23882.38</v>
      </c>
      <c r="AF261" s="6">
        <v>23882.38</v>
      </c>
      <c r="AG261" s="6">
        <v>23882.38</v>
      </c>
      <c r="AH261" s="6">
        <v>23882.38</v>
      </c>
      <c r="AI261" s="6">
        <v>23179.5</v>
      </c>
      <c r="AJ261" s="6">
        <v>23179.5</v>
      </c>
      <c r="AK261" s="6">
        <v>23179.5</v>
      </c>
      <c r="AL261" s="6">
        <v>23179.5</v>
      </c>
      <c r="AM261" s="6">
        <v>15602.85</v>
      </c>
      <c r="AN261" s="6">
        <v>15602.85</v>
      </c>
      <c r="AO261" s="6">
        <v>15602.85</v>
      </c>
      <c r="AP261" s="6">
        <v>15602.85</v>
      </c>
      <c r="AQ261" s="6">
        <v>25155.87</v>
      </c>
      <c r="AR261" s="6">
        <v>25155.87</v>
      </c>
      <c r="AS261" s="6">
        <v>25155.87</v>
      </c>
      <c r="AT261" s="6">
        <v>25155.87</v>
      </c>
      <c r="AU261" s="6">
        <v>17698.52</v>
      </c>
      <c r="AV261" s="6">
        <v>17698.52</v>
      </c>
      <c r="AW261" s="6">
        <v>17698.52</v>
      </c>
      <c r="AX261" s="6">
        <v>17699</v>
      </c>
      <c r="AY261" s="6">
        <v>24200</v>
      </c>
      <c r="AZ261" s="6">
        <v>24199.59</v>
      </c>
      <c r="BA261" s="6">
        <v>24200</v>
      </c>
      <c r="BB261" s="6">
        <v>24199.59</v>
      </c>
    </row>
    <row r="262" spans="1:54">
      <c r="A262" s="6" t="s">
        <v>238</v>
      </c>
      <c r="B262" s="6">
        <v>48908.84</v>
      </c>
      <c r="C262" s="6">
        <v>62881.68</v>
      </c>
      <c r="D262" s="6">
        <v>51895.33</v>
      </c>
      <c r="E262" s="6">
        <v>85973.49</v>
      </c>
      <c r="F262" s="6">
        <v>48657.36</v>
      </c>
      <c r="G262" s="6">
        <v>65146.52</v>
      </c>
      <c r="H262" s="6">
        <v>45262.33</v>
      </c>
      <c r="I262" s="6">
        <v>58110.76</v>
      </c>
      <c r="J262" s="6">
        <v>52447.23</v>
      </c>
      <c r="K262" s="6">
        <v>60416.14</v>
      </c>
      <c r="L262" s="6">
        <v>68609.45</v>
      </c>
      <c r="M262" s="6">
        <v>36350.19</v>
      </c>
      <c r="N262" s="6">
        <v>38073.919999999998</v>
      </c>
      <c r="O262" s="6">
        <v>43886.71</v>
      </c>
      <c r="P262" s="6">
        <v>33791.379999999997</v>
      </c>
      <c r="Q262" s="6">
        <v>43290.49</v>
      </c>
      <c r="R262" s="6">
        <v>41491.83</v>
      </c>
      <c r="S262" s="6">
        <v>40930.99</v>
      </c>
      <c r="T262" s="6">
        <v>31253.15</v>
      </c>
      <c r="U262" s="6">
        <v>33151.01</v>
      </c>
      <c r="V262" s="6">
        <v>33630.04</v>
      </c>
      <c r="W262" s="6">
        <v>39389.51</v>
      </c>
      <c r="X262" s="6">
        <v>32365.67</v>
      </c>
      <c r="Y262" s="6">
        <v>33234.9</v>
      </c>
      <c r="Z262" s="6">
        <v>40308.97</v>
      </c>
      <c r="AA262" s="6">
        <v>43946.59</v>
      </c>
      <c r="AB262" s="6">
        <v>30620.7</v>
      </c>
      <c r="AC262" s="6">
        <v>37538.120000000003</v>
      </c>
      <c r="AD262" s="6">
        <v>31915.11</v>
      </c>
      <c r="AE262" s="6">
        <v>44197.67</v>
      </c>
      <c r="AF262" s="6">
        <v>39466.47</v>
      </c>
      <c r="AG262" s="6">
        <v>29981.1</v>
      </c>
      <c r="AH262" s="6">
        <v>31655.279999999999</v>
      </c>
      <c r="AI262" s="6">
        <v>23882.38</v>
      </c>
      <c r="AJ262" s="6">
        <v>16612.099999999999</v>
      </c>
      <c r="AK262" s="6">
        <v>20868.57</v>
      </c>
      <c r="AL262" s="6">
        <v>29490.3</v>
      </c>
      <c r="AM262" s="6">
        <v>23179.5</v>
      </c>
      <c r="AN262" s="6">
        <v>16519.41</v>
      </c>
      <c r="AO262" s="6">
        <v>14926.86</v>
      </c>
      <c r="AP262" s="6">
        <v>22386.83</v>
      </c>
      <c r="AQ262" s="6">
        <v>15602.85</v>
      </c>
      <c r="AR262" s="6">
        <v>15057.71</v>
      </c>
      <c r="AS262" s="6">
        <v>18600.53</v>
      </c>
      <c r="AT262" s="6">
        <v>31250.799999999999</v>
      </c>
      <c r="AU262" s="6">
        <v>25155.87</v>
      </c>
      <c r="AV262" s="6">
        <v>45575.4</v>
      </c>
      <c r="AW262" s="6">
        <v>41117.54</v>
      </c>
      <c r="AX262" s="6">
        <v>34895</v>
      </c>
      <c r="AY262" s="6">
        <v>17699</v>
      </c>
      <c r="AZ262" s="6">
        <v>23475.67</v>
      </c>
      <c r="BA262" s="6">
        <v>38800</v>
      </c>
      <c r="BB262" s="6">
        <v>52408.01</v>
      </c>
    </row>
    <row r="263" spans="1:5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</row>
    <row r="264" spans="1:5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</row>
    <row r="265" spans="1:5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</row>
    <row r="266" spans="1:5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</row>
    <row r="267" spans="1:5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</row>
    <row r="268" spans="1:5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</row>
    <row r="269" spans="1:5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</row>
    <row r="270" spans="1:5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</row>
    <row r="271" spans="1:5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</row>
    <row r="272" spans="1:5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</row>
    <row r="273" spans="1:5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</row>
    <row r="274" spans="1:5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</row>
    <row r="275" spans="1:5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</row>
    <row r="276" spans="1:5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</row>
    <row r="277" spans="1:5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</row>
    <row r="278" spans="1:5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</row>
    <row r="279" spans="1:5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</row>
    <row r="280" spans="1:5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</row>
    <row r="282" spans="1:5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</row>
    <row r="283" spans="1:5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</row>
    <row r="284" spans="1:5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</row>
    <row r="285" spans="1:5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</row>
    <row r="286" spans="1:5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</row>
    <row r="287" spans="1:5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</row>
    <row r="288" spans="1:5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</row>
    <row r="289" spans="1:5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</row>
    <row r="290" spans="1:5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</row>
    <row r="291" spans="1:5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</row>
    <row r="292" spans="1:5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</row>
    <row r="293" spans="1:5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</row>
    <row r="294" spans="1:54">
      <c r="BA294" s="10"/>
    </row>
    <row r="295" spans="1:54">
      <c r="BA295" s="10"/>
    </row>
    <row r="298" spans="1:54">
      <c r="BA298" s="10"/>
    </row>
    <row r="299" spans="1:54">
      <c r="BA299" s="10"/>
    </row>
    <row r="300" spans="1:54">
      <c r="BA300" s="10"/>
    </row>
    <row r="301" spans="1:54">
      <c r="BA301" s="10"/>
    </row>
    <row r="302" spans="1:54">
      <c r="BA302" s="10"/>
    </row>
    <row r="303" spans="1:54">
      <c r="BA303" s="10"/>
    </row>
    <row r="304" spans="1:54">
      <c r="BA304" s="10"/>
    </row>
    <row r="305" spans="2:53">
      <c r="BA305" s="10"/>
    </row>
    <row r="306" spans="2:53">
      <c r="BA306" s="10"/>
    </row>
    <row r="307" spans="2:53">
      <c r="BA307" s="10"/>
    </row>
    <row r="308" spans="2:53">
      <c r="BA308" s="10"/>
    </row>
    <row r="309" spans="2:5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</row>
    <row r="310" spans="2:53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</row>
    <row r="311" spans="2:53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</row>
    <row r="312" spans="2:53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</row>
    <row r="313" spans="2:53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</row>
    <row r="314" spans="2:53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</row>
    <row r="315" spans="2:53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</row>
    <row r="316" spans="2:53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</row>
    <row r="317" spans="2:53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</row>
    <row r="318" spans="2:53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</row>
    <row r="319" spans="2:53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</row>
    <row r="324" spans="1:17" s="16" customFormat="1">
      <c r="B324" s="17">
        <v>2008</v>
      </c>
      <c r="C324" s="17">
        <v>2009</v>
      </c>
      <c r="D324" s="17">
        <v>2010</v>
      </c>
      <c r="E324" s="17">
        <v>2011</v>
      </c>
      <c r="F324" s="17">
        <v>2012</v>
      </c>
      <c r="G324" s="17">
        <v>2013</v>
      </c>
      <c r="H324" s="17">
        <v>2014</v>
      </c>
      <c r="I324" s="17">
        <v>2015</v>
      </c>
      <c r="J324" s="17">
        <v>2016</v>
      </c>
      <c r="K324" s="17">
        <v>2017</v>
      </c>
      <c r="L324" s="17">
        <v>2018</v>
      </c>
      <c r="M324" s="17">
        <v>2019</v>
      </c>
      <c r="N324" s="17">
        <v>2020</v>
      </c>
      <c r="O324" s="17">
        <v>2021</v>
      </c>
      <c r="P324" s="18"/>
      <c r="Q324" s="17"/>
    </row>
    <row r="325" spans="1:17">
      <c r="A325" s="19"/>
      <c r="B325" s="235" t="s">
        <v>239</v>
      </c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7"/>
      <c r="O325" s="20"/>
      <c r="P325" s="21"/>
      <c r="Q325" s="7"/>
    </row>
    <row r="326" spans="1:17">
      <c r="B326" s="253" t="s">
        <v>57</v>
      </c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254"/>
      <c r="N326" s="255"/>
      <c r="O326" s="22"/>
      <c r="P326" s="21"/>
      <c r="Q326" s="7"/>
    </row>
    <row r="327" spans="1:17">
      <c r="B327" s="23">
        <f t="shared" ref="B327:O330" si="5">IFERROR(VLOOKUP($B$326,$4:$126,MATCH($Q327&amp;"/"&amp;B$324,$2:$2,0),FALSE),"")</f>
        <v>52408.01</v>
      </c>
      <c r="C327" s="23">
        <f t="shared" si="5"/>
        <v>34895</v>
      </c>
      <c r="D327" s="23">
        <f t="shared" si="5"/>
        <v>31250.799999999999</v>
      </c>
      <c r="E327" s="23">
        <f t="shared" si="5"/>
        <v>22386.83</v>
      </c>
      <c r="F327" s="23">
        <f t="shared" si="5"/>
        <v>29490.3</v>
      </c>
      <c r="G327" s="23">
        <f t="shared" si="5"/>
        <v>31655.279999999999</v>
      </c>
      <c r="H327" s="23">
        <f t="shared" si="5"/>
        <v>31915.11</v>
      </c>
      <c r="I327" s="23">
        <f t="shared" si="5"/>
        <v>40308.97</v>
      </c>
      <c r="J327" s="23">
        <f t="shared" si="5"/>
        <v>33630.04</v>
      </c>
      <c r="K327" s="23">
        <f t="shared" si="5"/>
        <v>41491.83</v>
      </c>
      <c r="L327" s="23">
        <f t="shared" si="5"/>
        <v>38073.919999999998</v>
      </c>
      <c r="M327" s="23">
        <f t="shared" si="5"/>
        <v>52447.23</v>
      </c>
      <c r="N327" s="24">
        <f t="shared" si="5"/>
        <v>48657.36</v>
      </c>
      <c r="O327" s="24">
        <f t="shared" si="5"/>
        <v>48908.84</v>
      </c>
      <c r="P327" s="21"/>
      <c r="Q327" s="25" t="s">
        <v>240</v>
      </c>
    </row>
    <row r="328" spans="1:17">
      <c r="B328" s="23">
        <f t="shared" si="5"/>
        <v>38800</v>
      </c>
      <c r="C328" s="23">
        <f t="shared" si="5"/>
        <v>41117.54</v>
      </c>
      <c r="D328" s="23">
        <f t="shared" si="5"/>
        <v>18600.53</v>
      </c>
      <c r="E328" s="23">
        <f t="shared" si="5"/>
        <v>14926.86</v>
      </c>
      <c r="F328" s="23">
        <f t="shared" si="5"/>
        <v>20868.57</v>
      </c>
      <c r="G328" s="23">
        <f t="shared" si="5"/>
        <v>29981.1</v>
      </c>
      <c r="H328" s="23">
        <f t="shared" si="5"/>
        <v>37538.120000000003</v>
      </c>
      <c r="I328" s="23">
        <f t="shared" si="5"/>
        <v>33234.9</v>
      </c>
      <c r="J328" s="23">
        <f t="shared" si="5"/>
        <v>33151.01</v>
      </c>
      <c r="K328" s="23">
        <f t="shared" si="5"/>
        <v>43290.49</v>
      </c>
      <c r="L328" s="23">
        <f t="shared" si="5"/>
        <v>36350.19</v>
      </c>
      <c r="M328" s="23">
        <f t="shared" si="5"/>
        <v>58110.76</v>
      </c>
      <c r="N328" s="24">
        <f t="shared" si="5"/>
        <v>85973.49</v>
      </c>
      <c r="O328" s="24" t="str">
        <f t="shared" si="5"/>
        <v/>
      </c>
      <c r="P328" s="21"/>
      <c r="Q328" s="25" t="s">
        <v>241</v>
      </c>
    </row>
    <row r="329" spans="1:17">
      <c r="B329" s="23">
        <f t="shared" si="5"/>
        <v>23475.67</v>
      </c>
      <c r="C329" s="23">
        <f t="shared" si="5"/>
        <v>45575.4</v>
      </c>
      <c r="D329" s="23">
        <f t="shared" si="5"/>
        <v>15057.71</v>
      </c>
      <c r="E329" s="23">
        <f t="shared" si="5"/>
        <v>16519.41</v>
      </c>
      <c r="F329" s="23">
        <f t="shared" si="5"/>
        <v>16612.099999999999</v>
      </c>
      <c r="G329" s="23">
        <f t="shared" si="5"/>
        <v>39466.47</v>
      </c>
      <c r="H329" s="23">
        <f t="shared" si="5"/>
        <v>30620.7</v>
      </c>
      <c r="I329" s="23">
        <f t="shared" si="5"/>
        <v>32365.67</v>
      </c>
      <c r="J329" s="23">
        <f t="shared" si="5"/>
        <v>31253.15</v>
      </c>
      <c r="K329" s="23">
        <f t="shared" si="5"/>
        <v>33791.379999999997</v>
      </c>
      <c r="L329" s="23">
        <f t="shared" si="5"/>
        <v>68609.45</v>
      </c>
      <c r="M329" s="23">
        <f t="shared" si="5"/>
        <v>45262.33</v>
      </c>
      <c r="N329" s="24">
        <f t="shared" si="5"/>
        <v>51895.33</v>
      </c>
      <c r="O329" s="24" t="str">
        <f t="shared" si="5"/>
        <v/>
      </c>
      <c r="P329" s="21"/>
      <c r="Q329" s="25" t="s">
        <v>242</v>
      </c>
    </row>
    <row r="330" spans="1:17">
      <c r="B330" s="23">
        <f t="shared" si="5"/>
        <v>17698</v>
      </c>
      <c r="C330" s="23">
        <f t="shared" si="5"/>
        <v>25155.87</v>
      </c>
      <c r="D330" s="23">
        <f t="shared" si="5"/>
        <v>15602.85</v>
      </c>
      <c r="E330" s="23">
        <f t="shared" si="5"/>
        <v>23179.5</v>
      </c>
      <c r="F330" s="23">
        <f t="shared" si="5"/>
        <v>23882.38</v>
      </c>
      <c r="G330" s="23">
        <f t="shared" si="5"/>
        <v>44197.67</v>
      </c>
      <c r="H330" s="23">
        <f t="shared" si="5"/>
        <v>43946.59</v>
      </c>
      <c r="I330" s="23">
        <f t="shared" si="5"/>
        <v>39389.51</v>
      </c>
      <c r="J330" s="23">
        <f t="shared" si="5"/>
        <v>40930.99</v>
      </c>
      <c r="K330" s="23">
        <f t="shared" si="5"/>
        <v>43886.71</v>
      </c>
      <c r="L330" s="23">
        <f t="shared" si="5"/>
        <v>60416.14</v>
      </c>
      <c r="M330" s="23">
        <f t="shared" si="5"/>
        <v>65146.52</v>
      </c>
      <c r="N330" s="24">
        <f>IFERROR(VLOOKUP($B$326,$4:$126,MATCH($Q330&amp;"/"&amp;N$324,$2:$2,0),FALSE),IFERROR(VLOOKUP($B$326,$4:$126,MATCH($Q329&amp;"/"&amp;N$324,$2:$2,0),FALSE),IFERROR(VLOOKUP($B$326,$4:$126,MATCH($Q328&amp;"/"&amp;N$324,$2:$2,0),FALSE),IFERROR(VLOOKUP($B$326,$4:$126,MATCH($Q327&amp;"/"&amp;N$324,$2:$2,0),FALSE),""))))</f>
        <v>62881.68</v>
      </c>
      <c r="O330" s="24">
        <f>IFERROR(VLOOKUP($B$326,$4:$126,MATCH($Q330&amp;"/"&amp;O$324,$2:$2,0),FALSE),IFERROR(VLOOKUP($B$326,$4:$126,MATCH($Q329&amp;"/"&amp;O$324,$2:$2,0),FALSE),IFERROR(VLOOKUP($B$326,$4:$126,MATCH($Q328&amp;"/"&amp;O$324,$2:$2,0),FALSE),IFERROR(VLOOKUP($B$326,$4:$126,MATCH($Q327&amp;"/"&amp;O$324,$2:$2,0),FALSE),""))))</f>
        <v>48908.84</v>
      </c>
      <c r="P330" s="21"/>
      <c r="Q330" s="25" t="s">
        <v>243</v>
      </c>
    </row>
    <row r="331" spans="1:17">
      <c r="B331" s="26">
        <f t="shared" ref="B331:O331" si="6">+B330/B$378</f>
        <v>9.8388196974304436E-3</v>
      </c>
      <c r="C331" s="26">
        <f t="shared" si="6"/>
        <v>1.236673393911044E-2</v>
      </c>
      <c r="D331" s="26">
        <f t="shared" si="6"/>
        <v>8.2396136263702489E-3</v>
      </c>
      <c r="E331" s="26">
        <f t="shared" si="6"/>
        <v>1.0850401575096617E-2</v>
      </c>
      <c r="F331" s="26">
        <f t="shared" si="6"/>
        <v>1.1018978876374094E-2</v>
      </c>
      <c r="G331" s="26">
        <f t="shared" si="6"/>
        <v>1.9271607588001644E-2</v>
      </c>
      <c r="H331" s="26">
        <f t="shared" si="6"/>
        <v>1.9045040013526967E-2</v>
      </c>
      <c r="I331" s="26">
        <f t="shared" si="6"/>
        <v>1.7776164018368876E-2</v>
      </c>
      <c r="J331" s="26">
        <f t="shared" si="6"/>
        <v>1.8288840344926244E-2</v>
      </c>
      <c r="K331" s="26">
        <f t="shared" si="6"/>
        <v>1.8383799227998484E-2</v>
      </c>
      <c r="L331" s="26">
        <f t="shared" si="6"/>
        <v>2.3218916267665167E-2</v>
      </c>
      <c r="M331" s="26">
        <f t="shared" si="6"/>
        <v>2.1586652698710157E-2</v>
      </c>
      <c r="N331" s="26">
        <f t="shared" si="6"/>
        <v>2.2426174332469836E-2</v>
      </c>
      <c r="O331" s="26">
        <f t="shared" si="6"/>
        <v>1.8007452265036663E-2</v>
      </c>
      <c r="P331" s="21">
        <f>RATE(M$324-B$324,,-B331,M331)</f>
        <v>7.4043886655733013E-2</v>
      </c>
      <c r="Q331" s="27" t="s">
        <v>244</v>
      </c>
    </row>
    <row r="332" spans="1:17">
      <c r="B332" s="256" t="s">
        <v>58</v>
      </c>
      <c r="C332" s="257"/>
      <c r="D332" s="257"/>
      <c r="E332" s="257"/>
      <c r="F332" s="257"/>
      <c r="G332" s="257"/>
      <c r="H332" s="257"/>
      <c r="I332" s="257"/>
      <c r="J332" s="257"/>
      <c r="K332" s="257"/>
      <c r="L332" s="257"/>
      <c r="M332" s="257"/>
      <c r="N332" s="258"/>
      <c r="O332" s="22"/>
      <c r="P332" s="21"/>
      <c r="Q332" s="7"/>
    </row>
    <row r="333" spans="1:17">
      <c r="B333" s="24">
        <f t="shared" ref="B333:O336" si="7">IFERROR(VLOOKUP($B$332,$4:$126,MATCH($Q333&amp;"/"&amp;B$324,$2:$2,0),FALSE),IFERROR(VLOOKUP($B$332,$4:$126,MATCH($Q332&amp;"/"&amp;B$324,$2:$2,0),FALSE),IFERROR(VLOOKUP($B$332,$4:$126,MATCH($Q331&amp;"/"&amp;B$324,$2:$2,0),FALSE),IFERROR(VLOOKUP($B$332,$4:$126,MATCH($Q330&amp;"/"&amp;B$324,$2:$2,0),FALSE),"0"))))</f>
        <v>0</v>
      </c>
      <c r="C333" s="24">
        <f t="shared" si="7"/>
        <v>17007</v>
      </c>
      <c r="D333" s="24">
        <f t="shared" si="7"/>
        <v>28988.58</v>
      </c>
      <c r="E333" s="24">
        <f t="shared" si="7"/>
        <v>16755.490000000002</v>
      </c>
      <c r="F333" s="24">
        <f t="shared" si="7"/>
        <v>12352.92</v>
      </c>
      <c r="G333" s="24">
        <f t="shared" si="7"/>
        <v>14276</v>
      </c>
      <c r="H333" s="24">
        <f t="shared" si="7"/>
        <v>77903.78</v>
      </c>
      <c r="I333" s="24">
        <f t="shared" si="7"/>
        <v>91954.94</v>
      </c>
      <c r="J333" s="24">
        <f t="shared" si="7"/>
        <v>76173.75</v>
      </c>
      <c r="K333" s="24">
        <f t="shared" si="7"/>
        <v>144030.79</v>
      </c>
      <c r="L333" s="24">
        <f t="shared" si="7"/>
        <v>391134.16</v>
      </c>
      <c r="M333" s="24">
        <f t="shared" si="7"/>
        <v>215569.5</v>
      </c>
      <c r="N333" s="24">
        <f t="shared" si="7"/>
        <v>0</v>
      </c>
      <c r="O333" s="24">
        <f t="shared" si="7"/>
        <v>224921.13</v>
      </c>
      <c r="P333" s="21"/>
      <c r="Q333" s="25" t="s">
        <v>240</v>
      </c>
    </row>
    <row r="334" spans="1:17">
      <c r="B334" s="24">
        <f t="shared" si="7"/>
        <v>65782</v>
      </c>
      <c r="C334" s="24">
        <f t="shared" si="7"/>
        <v>10067.950000000001</v>
      </c>
      <c r="D334" s="24">
        <f t="shared" si="7"/>
        <v>56090.37</v>
      </c>
      <c r="E334" s="24">
        <f t="shared" si="7"/>
        <v>2377.5100000000002</v>
      </c>
      <c r="F334" s="24">
        <f t="shared" si="7"/>
        <v>1875.6</v>
      </c>
      <c r="G334" s="24">
        <f t="shared" si="7"/>
        <v>60178.9</v>
      </c>
      <c r="H334" s="24">
        <f t="shared" si="7"/>
        <v>87538.83</v>
      </c>
      <c r="I334" s="24">
        <f t="shared" si="7"/>
        <v>91520.56</v>
      </c>
      <c r="J334" s="24">
        <f t="shared" si="7"/>
        <v>90099.09</v>
      </c>
      <c r="K334" s="24">
        <f t="shared" si="7"/>
        <v>164291.07999999999</v>
      </c>
      <c r="L334" s="24">
        <f t="shared" si="7"/>
        <v>234184.9</v>
      </c>
      <c r="M334" s="24">
        <f t="shared" si="7"/>
        <v>179914.76</v>
      </c>
      <c r="N334" s="24">
        <f t="shared" si="7"/>
        <v>0</v>
      </c>
      <c r="O334" s="24">
        <f t="shared" si="7"/>
        <v>224921.13</v>
      </c>
      <c r="P334" s="21"/>
      <c r="Q334" s="25" t="s">
        <v>241</v>
      </c>
    </row>
    <row r="335" spans="1:17">
      <c r="B335" s="24">
        <f t="shared" si="7"/>
        <v>46186.98</v>
      </c>
      <c r="C335" s="24">
        <f t="shared" si="7"/>
        <v>44113.78</v>
      </c>
      <c r="D335" s="24">
        <f t="shared" si="7"/>
        <v>101151.44</v>
      </c>
      <c r="E335" s="24">
        <f t="shared" si="7"/>
        <v>1517.18</v>
      </c>
      <c r="F335" s="24">
        <f t="shared" si="7"/>
        <v>3011.72</v>
      </c>
      <c r="G335" s="24">
        <f t="shared" si="7"/>
        <v>59242.35</v>
      </c>
      <c r="H335" s="24">
        <f t="shared" si="7"/>
        <v>96657.5</v>
      </c>
      <c r="I335" s="24">
        <f t="shared" si="7"/>
        <v>90080.45</v>
      </c>
      <c r="J335" s="24">
        <f t="shared" si="7"/>
        <v>64691.56</v>
      </c>
      <c r="K335" s="24">
        <f t="shared" si="7"/>
        <v>246253.36</v>
      </c>
      <c r="L335" s="24">
        <f t="shared" si="7"/>
        <v>202869.89</v>
      </c>
      <c r="M335" s="24">
        <f t="shared" si="7"/>
        <v>167406.70000000001</v>
      </c>
      <c r="N335" s="24">
        <f t="shared" si="7"/>
        <v>0</v>
      </c>
      <c r="O335" s="24">
        <f t="shared" si="7"/>
        <v>224921.13</v>
      </c>
      <c r="P335" s="21"/>
      <c r="Q335" s="25" t="s">
        <v>242</v>
      </c>
    </row>
    <row r="336" spans="1:17">
      <c r="B336" s="24">
        <f t="shared" si="7"/>
        <v>11424</v>
      </c>
      <c r="C336" s="24">
        <f t="shared" si="7"/>
        <v>10941.74</v>
      </c>
      <c r="D336" s="24">
        <f t="shared" si="7"/>
        <v>1214.0899999999999</v>
      </c>
      <c r="E336" s="24">
        <f t="shared" si="7"/>
        <v>61653.4</v>
      </c>
      <c r="F336" s="24">
        <f t="shared" si="7"/>
        <v>20119.32</v>
      </c>
      <c r="G336" s="24">
        <f t="shared" si="7"/>
        <v>63801.63</v>
      </c>
      <c r="H336" s="24">
        <f t="shared" si="7"/>
        <v>106825.7</v>
      </c>
      <c r="I336" s="24">
        <f t="shared" si="7"/>
        <v>75621.070000000007</v>
      </c>
      <c r="J336" s="24">
        <f t="shared" si="7"/>
        <v>116770.73</v>
      </c>
      <c r="K336" s="24">
        <f t="shared" si="7"/>
        <v>369438.91</v>
      </c>
      <c r="L336" s="24">
        <f t="shared" si="7"/>
        <v>298972.33</v>
      </c>
      <c r="M336" s="24">
        <f t="shared" si="7"/>
        <v>177945.53</v>
      </c>
      <c r="N336" s="24">
        <f t="shared" si="7"/>
        <v>0</v>
      </c>
      <c r="O336" s="24">
        <f t="shared" si="7"/>
        <v>224921.13</v>
      </c>
      <c r="P336" s="21"/>
      <c r="Q336" s="25" t="s">
        <v>243</v>
      </c>
    </row>
    <row r="337" spans="1:17">
      <c r="B337" s="26">
        <f t="shared" ref="B337:O337" si="8">+B336/B$378</f>
        <v>6.350925314919504E-3</v>
      </c>
      <c r="C337" s="26">
        <f t="shared" si="8"/>
        <v>5.3790064669169569E-3</v>
      </c>
      <c r="D337" s="26">
        <f t="shared" si="8"/>
        <v>6.4114136248440861E-4</v>
      </c>
      <c r="E337" s="26">
        <f t="shared" si="8"/>
        <v>2.886016300912711E-2</v>
      </c>
      <c r="F337" s="26">
        <f t="shared" si="8"/>
        <v>9.2827583384491336E-3</v>
      </c>
      <c r="G337" s="26">
        <f t="shared" si="8"/>
        <v>2.7819565529922128E-2</v>
      </c>
      <c r="H337" s="26">
        <f t="shared" si="8"/>
        <v>4.6294825855044228E-2</v>
      </c>
      <c r="I337" s="26">
        <f t="shared" si="8"/>
        <v>3.4127171004781583E-2</v>
      </c>
      <c r="J337" s="26">
        <f t="shared" si="8"/>
        <v>5.2175655607902209E-2</v>
      </c>
      <c r="K337" s="26">
        <f t="shared" si="8"/>
        <v>0.15475506704536751</v>
      </c>
      <c r="L337" s="26">
        <f t="shared" si="8"/>
        <v>0.11489998362389188</v>
      </c>
      <c r="M337" s="26">
        <f t="shared" si="8"/>
        <v>5.8963216383590554E-2</v>
      </c>
      <c r="N337" s="26">
        <f t="shared" si="8"/>
        <v>0</v>
      </c>
      <c r="O337" s="26">
        <f t="shared" si="8"/>
        <v>8.2812360953011893E-2</v>
      </c>
      <c r="P337" s="21">
        <f>RATE(M$324-B$324,,-B337,M337)</f>
        <v>0.22455061805434387</v>
      </c>
      <c r="Q337" s="27" t="s">
        <v>244</v>
      </c>
    </row>
    <row r="338" spans="1:17">
      <c r="B338" s="256" t="s">
        <v>59</v>
      </c>
      <c r="C338" s="257"/>
      <c r="D338" s="257"/>
      <c r="E338" s="257"/>
      <c r="F338" s="257"/>
      <c r="G338" s="257"/>
      <c r="H338" s="257"/>
      <c r="I338" s="257"/>
      <c r="J338" s="257"/>
      <c r="K338" s="257"/>
      <c r="L338" s="257"/>
      <c r="M338" s="257"/>
      <c r="N338" s="258"/>
      <c r="O338" s="22"/>
      <c r="P338" s="21"/>
      <c r="Q338" s="7"/>
    </row>
    <row r="339" spans="1:17">
      <c r="B339" s="24">
        <f t="shared" ref="B339:O342" si="9">IFERROR(VLOOKUP($B$338,$4:$126,MATCH($Q339&amp;"/"&amp;B$324,$2:$2,0),FALSE),"")</f>
        <v>542068.16</v>
      </c>
      <c r="C339" s="24">
        <f t="shared" si="9"/>
        <v>568635</v>
      </c>
      <c r="D339" s="24">
        <f t="shared" si="9"/>
        <v>578974.67000000004</v>
      </c>
      <c r="E339" s="24">
        <f t="shared" si="9"/>
        <v>610002.06000000006</v>
      </c>
      <c r="F339" s="24">
        <f t="shared" si="9"/>
        <v>529237.82999999996</v>
      </c>
      <c r="G339" s="24">
        <f t="shared" si="9"/>
        <v>477869.14</v>
      </c>
      <c r="H339" s="24">
        <f t="shared" si="9"/>
        <v>312550.7</v>
      </c>
      <c r="I339" s="24">
        <f t="shared" si="9"/>
        <v>248101.88</v>
      </c>
      <c r="J339" s="24">
        <f t="shared" si="9"/>
        <v>302042.48</v>
      </c>
      <c r="K339" s="24">
        <f t="shared" si="9"/>
        <v>328718.87</v>
      </c>
      <c r="L339" s="24">
        <f t="shared" si="9"/>
        <v>409487.69</v>
      </c>
      <c r="M339" s="24">
        <f t="shared" si="9"/>
        <v>518617.54</v>
      </c>
      <c r="N339" s="24">
        <f t="shared" si="9"/>
        <v>396367.06</v>
      </c>
      <c r="O339" s="24">
        <f t="shared" si="9"/>
        <v>423078.51</v>
      </c>
      <c r="P339" s="21"/>
      <c r="Q339" s="25" t="s">
        <v>240</v>
      </c>
    </row>
    <row r="340" spans="1:17">
      <c r="B340" s="24">
        <f t="shared" si="9"/>
        <v>583141</v>
      </c>
      <c r="C340" s="24">
        <f t="shared" si="9"/>
        <v>563000.31999999995</v>
      </c>
      <c r="D340" s="24">
        <f t="shared" si="9"/>
        <v>566396.05000000005</v>
      </c>
      <c r="E340" s="24">
        <f t="shared" si="9"/>
        <v>608237.11</v>
      </c>
      <c r="F340" s="24">
        <f t="shared" si="9"/>
        <v>508328.27</v>
      </c>
      <c r="G340" s="24">
        <f t="shared" si="9"/>
        <v>445787.51</v>
      </c>
      <c r="H340" s="24">
        <f t="shared" si="9"/>
        <v>304750.74</v>
      </c>
      <c r="I340" s="24">
        <f t="shared" si="9"/>
        <v>289102.83</v>
      </c>
      <c r="J340" s="24">
        <f t="shared" si="9"/>
        <v>328060.09999999998</v>
      </c>
      <c r="K340" s="24">
        <f t="shared" si="9"/>
        <v>365996.79999999999</v>
      </c>
      <c r="L340" s="24">
        <f t="shared" si="9"/>
        <v>463796.9</v>
      </c>
      <c r="M340" s="24">
        <f t="shared" si="9"/>
        <v>514664.03</v>
      </c>
      <c r="N340" s="24">
        <f t="shared" si="9"/>
        <v>451378.17</v>
      </c>
      <c r="O340" s="24" t="str">
        <f t="shared" si="9"/>
        <v/>
      </c>
      <c r="P340" s="21"/>
      <c r="Q340" s="25" t="s">
        <v>241</v>
      </c>
    </row>
    <row r="341" spans="1:17">
      <c r="B341" s="24">
        <f t="shared" si="9"/>
        <v>577095.47</v>
      </c>
      <c r="C341" s="24">
        <f t="shared" si="9"/>
        <v>582500.12</v>
      </c>
      <c r="D341" s="24">
        <f t="shared" si="9"/>
        <v>600069.85</v>
      </c>
      <c r="E341" s="24">
        <f t="shared" si="9"/>
        <v>564868.54</v>
      </c>
      <c r="F341" s="24">
        <f t="shared" si="9"/>
        <v>489145.93</v>
      </c>
      <c r="G341" s="24">
        <f t="shared" si="9"/>
        <v>360105.91</v>
      </c>
      <c r="H341" s="24">
        <f t="shared" si="9"/>
        <v>287930.59999999998</v>
      </c>
      <c r="I341" s="24">
        <f t="shared" si="9"/>
        <v>302179.40999999997</v>
      </c>
      <c r="J341" s="24">
        <f t="shared" si="9"/>
        <v>300684.92</v>
      </c>
      <c r="K341" s="24">
        <f t="shared" si="9"/>
        <v>419478.18</v>
      </c>
      <c r="L341" s="24">
        <f t="shared" si="9"/>
        <v>496616.12</v>
      </c>
      <c r="M341" s="24">
        <f t="shared" si="9"/>
        <v>499069.79</v>
      </c>
      <c r="N341" s="24">
        <f t="shared" si="9"/>
        <v>439746.64</v>
      </c>
      <c r="O341" s="24" t="str">
        <f t="shared" si="9"/>
        <v/>
      </c>
      <c r="P341" s="21"/>
      <c r="Q341" s="25" t="s">
        <v>242</v>
      </c>
    </row>
    <row r="342" spans="1:17">
      <c r="B342" s="24">
        <f t="shared" si="9"/>
        <v>623917</v>
      </c>
      <c r="C342" s="24">
        <f t="shared" si="9"/>
        <v>596402.81000000006</v>
      </c>
      <c r="D342" s="24">
        <f t="shared" si="9"/>
        <v>602189.78</v>
      </c>
      <c r="E342" s="24">
        <f t="shared" si="9"/>
        <v>532852.92000000004</v>
      </c>
      <c r="F342" s="24">
        <f t="shared" si="9"/>
        <v>493068.52</v>
      </c>
      <c r="G342" s="24">
        <f t="shared" si="9"/>
        <v>368118.3</v>
      </c>
      <c r="H342" s="24">
        <f t="shared" si="9"/>
        <v>309159.55</v>
      </c>
      <c r="I342" s="24">
        <f t="shared" si="9"/>
        <v>334168.36</v>
      </c>
      <c r="J342" s="24">
        <f t="shared" si="9"/>
        <v>318828.59000000003</v>
      </c>
      <c r="K342" s="24">
        <f t="shared" si="9"/>
        <v>350548.91</v>
      </c>
      <c r="L342" s="24">
        <f t="shared" si="9"/>
        <v>465580.02</v>
      </c>
      <c r="M342" s="24">
        <f t="shared" si="9"/>
        <v>491639.55</v>
      </c>
      <c r="N342" s="24">
        <f>IFERROR(VLOOKUP($B$338,$4:$126,MATCH($Q342&amp;"/"&amp;N$324,$2:$2,0),FALSE),IFERROR(VLOOKUP($B$338,$4:$126,MATCH($Q341&amp;"/"&amp;N$324,$2:$2,0),FALSE),IFERROR(VLOOKUP($B$338,$4:$126,MATCH($Q340&amp;"/"&amp;N$324,$2:$2,0),FALSE),IFERROR(VLOOKUP($B$338,$4:$126,MATCH($Q339&amp;"/"&amp;N$324,$2:$2,0),FALSE),""))))</f>
        <v>436310.61</v>
      </c>
      <c r="O342" s="24">
        <f>IFERROR(VLOOKUP($B$338,$4:$126,MATCH($Q342&amp;"/"&amp;O$324,$2:$2,0),FALSE),IFERROR(VLOOKUP($B$338,$4:$126,MATCH($Q341&amp;"/"&amp;O$324,$2:$2,0),FALSE),IFERROR(VLOOKUP($B$338,$4:$126,MATCH($Q340&amp;"/"&amp;O$324,$2:$2,0),FALSE),IFERROR(VLOOKUP($B$338,$4:$126,MATCH($Q339&amp;"/"&amp;O$324,$2:$2,0),FALSE),""))))</f>
        <v>423078.51</v>
      </c>
      <c r="P342" s="21">
        <f>RATE(M$324-B$324,,-B342,M342)</f>
        <v>-2.1428131611009378E-2</v>
      </c>
      <c r="Q342" s="25" t="s">
        <v>243</v>
      </c>
    </row>
    <row r="343" spans="1:17">
      <c r="B343" s="26">
        <f t="shared" ref="B343:O343" si="10">+B342/B$378</f>
        <v>0.34685313985544752</v>
      </c>
      <c r="C343" s="26">
        <f t="shared" si="10"/>
        <v>0.29319418775052647</v>
      </c>
      <c r="D343" s="26">
        <f t="shared" si="10"/>
        <v>0.31800671780789425</v>
      </c>
      <c r="E343" s="26">
        <f t="shared" si="10"/>
        <v>0.24943023630634106</v>
      </c>
      <c r="F343" s="26">
        <f t="shared" si="10"/>
        <v>0.22749456320873537</v>
      </c>
      <c r="G343" s="26">
        <f t="shared" si="10"/>
        <v>0.16051143473314919</v>
      </c>
      <c r="H343" s="26">
        <f t="shared" si="10"/>
        <v>0.13397981505081491</v>
      </c>
      <c r="I343" s="26">
        <f t="shared" si="10"/>
        <v>0.15080745043818358</v>
      </c>
      <c r="J343" s="26">
        <f t="shared" si="10"/>
        <v>0.1424594220640143</v>
      </c>
      <c r="K343" s="26">
        <f t="shared" si="10"/>
        <v>0.14684219393601639</v>
      </c>
      <c r="L343" s="26">
        <f t="shared" si="10"/>
        <v>0.17893005909145923</v>
      </c>
      <c r="M343" s="26">
        <f t="shared" si="10"/>
        <v>0.16290743110760403</v>
      </c>
      <c r="N343" s="26">
        <f t="shared" si="10"/>
        <v>0.15560617659970691</v>
      </c>
      <c r="O343" s="26">
        <f t="shared" si="10"/>
        <v>0.15577073742063474</v>
      </c>
      <c r="P343" s="21">
        <f>RATE(M$324-B$324,,-B343,M343)</f>
        <v>-6.6394920522925033E-2</v>
      </c>
      <c r="Q343" s="27" t="s">
        <v>244</v>
      </c>
    </row>
    <row r="344" spans="1:17">
      <c r="B344" s="256" t="s">
        <v>62</v>
      </c>
      <c r="C344" s="257"/>
      <c r="D344" s="257"/>
      <c r="E344" s="257"/>
      <c r="F344" s="257"/>
      <c r="G344" s="257"/>
      <c r="H344" s="257"/>
      <c r="I344" s="257"/>
      <c r="J344" s="257"/>
      <c r="K344" s="257"/>
      <c r="L344" s="257"/>
      <c r="M344" s="257"/>
      <c r="N344" s="258"/>
      <c r="O344" s="22"/>
      <c r="P344" s="21"/>
      <c r="Q344" s="7"/>
    </row>
    <row r="345" spans="1:17">
      <c r="B345" s="24">
        <f t="shared" ref="B345:O348" si="11">IFERROR(VLOOKUP($B$344,$4:$126,MATCH($Q345&amp;"/"&amp;B$324,$2:$2,0),FALSE),"")</f>
        <v>528650.32999999996</v>
      </c>
      <c r="C345" s="24">
        <f t="shared" si="11"/>
        <v>659736</v>
      </c>
      <c r="D345" s="24">
        <f t="shared" si="11"/>
        <v>759872.81</v>
      </c>
      <c r="E345" s="24">
        <f t="shared" si="11"/>
        <v>810352.62</v>
      </c>
      <c r="F345" s="24">
        <f t="shared" si="11"/>
        <v>1102897.1299999999</v>
      </c>
      <c r="G345" s="24">
        <f t="shared" si="11"/>
        <v>1099688.3700000001</v>
      </c>
      <c r="H345" s="24">
        <f t="shared" si="11"/>
        <v>1209282.46</v>
      </c>
      <c r="I345" s="24">
        <f t="shared" si="11"/>
        <v>1260902.6599999999</v>
      </c>
      <c r="J345" s="24">
        <f t="shared" si="11"/>
        <v>1138411.76</v>
      </c>
      <c r="K345" s="24">
        <f t="shared" si="11"/>
        <v>1130488.9099999999</v>
      </c>
      <c r="L345" s="24">
        <f t="shared" si="11"/>
        <v>1010225.76</v>
      </c>
      <c r="M345" s="24">
        <f t="shared" si="11"/>
        <v>1241254.81</v>
      </c>
      <c r="N345" s="24">
        <f t="shared" si="11"/>
        <v>1644064.29</v>
      </c>
      <c r="O345" s="24">
        <f t="shared" si="11"/>
        <v>1330577.98</v>
      </c>
      <c r="P345" s="21"/>
      <c r="Q345" s="25" t="s">
        <v>240</v>
      </c>
    </row>
    <row r="346" spans="1:17">
      <c r="B346" s="24">
        <f t="shared" si="11"/>
        <v>580010</v>
      </c>
      <c r="C346" s="24">
        <f t="shared" si="11"/>
        <v>756416.17</v>
      </c>
      <c r="D346" s="24">
        <f t="shared" si="11"/>
        <v>747947.32</v>
      </c>
      <c r="E346" s="24">
        <f t="shared" si="11"/>
        <v>946053.5</v>
      </c>
      <c r="F346" s="24">
        <f t="shared" si="11"/>
        <v>1113382.8400000001</v>
      </c>
      <c r="G346" s="24">
        <f t="shared" si="11"/>
        <v>1076083.27</v>
      </c>
      <c r="H346" s="24">
        <f t="shared" si="11"/>
        <v>1201361.93</v>
      </c>
      <c r="I346" s="24">
        <f t="shared" si="11"/>
        <v>1213531.19</v>
      </c>
      <c r="J346" s="24">
        <f t="shared" si="11"/>
        <v>1097685.17</v>
      </c>
      <c r="K346" s="24">
        <f t="shared" si="11"/>
        <v>1045778.3</v>
      </c>
      <c r="L346" s="24">
        <f t="shared" si="11"/>
        <v>1012248.88</v>
      </c>
      <c r="M346" s="24">
        <f t="shared" si="11"/>
        <v>1385552.71</v>
      </c>
      <c r="N346" s="24">
        <f t="shared" si="11"/>
        <v>1550195.29</v>
      </c>
      <c r="O346" s="24" t="str">
        <f t="shared" si="11"/>
        <v/>
      </c>
      <c r="P346" s="21"/>
      <c r="Q346" s="25" t="s">
        <v>241</v>
      </c>
    </row>
    <row r="347" spans="1:17">
      <c r="B347" s="24">
        <f t="shared" si="11"/>
        <v>620325.57999999996</v>
      </c>
      <c r="C347" s="24">
        <f t="shared" si="11"/>
        <v>835444.85</v>
      </c>
      <c r="D347" s="24">
        <f t="shared" si="11"/>
        <v>727140.08</v>
      </c>
      <c r="E347" s="24">
        <f t="shared" si="11"/>
        <v>1056944.1299999999</v>
      </c>
      <c r="F347" s="24">
        <f t="shared" si="11"/>
        <v>1143184.1100000001</v>
      </c>
      <c r="G347" s="24">
        <f t="shared" si="11"/>
        <v>1161143.1000000001</v>
      </c>
      <c r="H347" s="24">
        <f t="shared" si="11"/>
        <v>1233692.99</v>
      </c>
      <c r="I347" s="24">
        <f t="shared" si="11"/>
        <v>1185394.47</v>
      </c>
      <c r="J347" s="24">
        <f t="shared" si="11"/>
        <v>1154513.8600000001</v>
      </c>
      <c r="K347" s="24">
        <f t="shared" si="11"/>
        <v>984216.02</v>
      </c>
      <c r="L347" s="24">
        <f t="shared" si="11"/>
        <v>984484.91</v>
      </c>
      <c r="M347" s="24">
        <f t="shared" si="11"/>
        <v>1490368.06</v>
      </c>
      <c r="N347" s="24">
        <f t="shared" si="11"/>
        <v>1453090.33</v>
      </c>
      <c r="O347" s="24" t="str">
        <f t="shared" si="11"/>
        <v/>
      </c>
      <c r="P347" s="21"/>
      <c r="Q347" s="25" t="s">
        <v>242</v>
      </c>
    </row>
    <row r="348" spans="1:17">
      <c r="B348" s="24">
        <f t="shared" si="11"/>
        <v>657061</v>
      </c>
      <c r="C348" s="24">
        <f t="shared" si="11"/>
        <v>828136.28</v>
      </c>
      <c r="D348" s="24">
        <f t="shared" si="11"/>
        <v>758799.89</v>
      </c>
      <c r="E348" s="24">
        <f t="shared" si="11"/>
        <v>1070421.67</v>
      </c>
      <c r="F348" s="24">
        <f t="shared" si="11"/>
        <v>1088038.54</v>
      </c>
      <c r="G348" s="24">
        <f t="shared" si="11"/>
        <v>1182023.74</v>
      </c>
      <c r="H348" s="24">
        <f t="shared" si="11"/>
        <v>1225137.29</v>
      </c>
      <c r="I348" s="24">
        <f t="shared" si="11"/>
        <v>1147592.3899999999</v>
      </c>
      <c r="J348" s="24">
        <f t="shared" si="11"/>
        <v>1151156.04</v>
      </c>
      <c r="K348" s="24">
        <f t="shared" si="11"/>
        <v>975636.11</v>
      </c>
      <c r="L348" s="24">
        <f t="shared" si="11"/>
        <v>1117502.99</v>
      </c>
      <c r="M348" s="24">
        <f t="shared" si="11"/>
        <v>1563787.87</v>
      </c>
      <c r="N348" s="24">
        <f>IFERROR(VLOOKUP($B$344,$4:$126,MATCH($Q348&amp;"/"&amp;N$324,$2:$2,0),FALSE),IFERROR(VLOOKUP($B$344,$4:$126,MATCH($Q347&amp;"/"&amp;N$324,$2:$2,0),FALSE),IFERROR(VLOOKUP($B$344,$4:$126,MATCH($Q346&amp;"/"&amp;N$324,$2:$2,0),FALSE),IFERROR(VLOOKUP($B$344,$4:$126,MATCH($Q345&amp;"/"&amp;N$324,$2:$2,0),FALSE),""))))</f>
        <v>1403950.63</v>
      </c>
      <c r="O348" s="24">
        <f>IFERROR(VLOOKUP($B$344,$4:$126,MATCH($Q348&amp;"/"&amp;O$324,$2:$2,0),FALSE),IFERROR(VLOOKUP($B$344,$4:$126,MATCH($Q347&amp;"/"&amp;O$324,$2:$2,0),FALSE),IFERROR(VLOOKUP($B$344,$4:$126,MATCH($Q346&amp;"/"&amp;O$324,$2:$2,0),FALSE),IFERROR(VLOOKUP($B$344,$4:$126,MATCH($Q345&amp;"/"&amp;O$324,$2:$2,0),FALSE),""))))</f>
        <v>1330577.98</v>
      </c>
      <c r="P348" s="21">
        <f>RATE(M$324-B$324,,-B348,M348)</f>
        <v>8.2016371157748472E-2</v>
      </c>
      <c r="Q348" s="25" t="s">
        <v>243</v>
      </c>
    </row>
    <row r="349" spans="1:17">
      <c r="B349" s="28">
        <f t="shared" ref="B349:O349" si="12">+B348/B$378</f>
        <v>0.36527882863675809</v>
      </c>
      <c r="C349" s="28">
        <f t="shared" si="12"/>
        <v>0.4071153587645614</v>
      </c>
      <c r="D349" s="28">
        <f t="shared" si="12"/>
        <v>0.40070999293925441</v>
      </c>
      <c r="E349" s="28">
        <f t="shared" si="12"/>
        <v>0.50106796842837642</v>
      </c>
      <c r="F349" s="28">
        <f t="shared" si="12"/>
        <v>0.50200497977759795</v>
      </c>
      <c r="G349" s="28">
        <f t="shared" si="12"/>
        <v>0.51540041990860797</v>
      </c>
      <c r="H349" s="28">
        <f t="shared" si="12"/>
        <v>0.53093513535666803</v>
      </c>
      <c r="I349" s="28">
        <f t="shared" si="12"/>
        <v>0.51789906883512749</v>
      </c>
      <c r="J349" s="28">
        <f t="shared" si="12"/>
        <v>0.51436109968650967</v>
      </c>
      <c r="K349" s="28">
        <f t="shared" si="12"/>
        <v>0.4086863281805686</v>
      </c>
      <c r="L349" s="28">
        <f t="shared" si="12"/>
        <v>0.4294747786547678</v>
      </c>
      <c r="M349" s="28">
        <f t="shared" si="12"/>
        <v>0.51816959131732154</v>
      </c>
      <c r="N349" s="28">
        <f t="shared" si="12"/>
        <v>0.50070611317256242</v>
      </c>
      <c r="O349" s="28">
        <f t="shared" si="12"/>
        <v>0.48989752077045595</v>
      </c>
      <c r="P349" s="21">
        <f>RATE(M$324-B$324,,-B349,M349)</f>
        <v>3.2296158128778722E-2</v>
      </c>
      <c r="Q349" s="27" t="s">
        <v>244</v>
      </c>
    </row>
    <row r="350" spans="1:17">
      <c r="A350" s="19"/>
      <c r="B350" s="253" t="s">
        <v>70</v>
      </c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254"/>
      <c r="N350" s="255"/>
      <c r="O350" s="22"/>
      <c r="P350" s="21"/>
      <c r="Q350" s="7"/>
    </row>
    <row r="351" spans="1:17">
      <c r="B351" s="24">
        <f t="shared" ref="B351:O354" si="13">IFERROR(VLOOKUP($B$350,$4:$126,MATCH($Q351&amp;"/"&amp;B$324,$2:$2,0),FALSE),"")</f>
        <v>1148406.5</v>
      </c>
      <c r="C351" s="24">
        <f t="shared" si="13"/>
        <v>1301239</v>
      </c>
      <c r="D351" s="24">
        <f t="shared" si="13"/>
        <v>1537182.8</v>
      </c>
      <c r="E351" s="24">
        <f t="shared" si="13"/>
        <v>1548020.07</v>
      </c>
      <c r="F351" s="24">
        <f t="shared" si="13"/>
        <v>1766957.2</v>
      </c>
      <c r="G351" s="24">
        <f t="shared" si="13"/>
        <v>1743280.37</v>
      </c>
      <c r="H351" s="24">
        <f t="shared" si="13"/>
        <v>1700049.68</v>
      </c>
      <c r="I351" s="24">
        <f t="shared" si="13"/>
        <v>1708045.27</v>
      </c>
      <c r="J351" s="24">
        <f t="shared" si="13"/>
        <v>1627395.24</v>
      </c>
      <c r="K351" s="24">
        <f t="shared" si="13"/>
        <v>1723962.62</v>
      </c>
      <c r="L351" s="24">
        <f t="shared" si="13"/>
        <v>1927880.64</v>
      </c>
      <c r="M351" s="24">
        <f t="shared" si="13"/>
        <v>2124088.46</v>
      </c>
      <c r="N351" s="24">
        <f t="shared" si="13"/>
        <v>2336970.15</v>
      </c>
      <c r="O351" s="24">
        <f t="shared" si="13"/>
        <v>2106770.56</v>
      </c>
      <c r="P351" s="21"/>
      <c r="Q351" s="25" t="s">
        <v>240</v>
      </c>
    </row>
    <row r="352" spans="1:17">
      <c r="B352" s="24">
        <f t="shared" si="13"/>
        <v>1288056</v>
      </c>
      <c r="C352" s="24">
        <f t="shared" si="13"/>
        <v>1398097.54</v>
      </c>
      <c r="D352" s="24">
        <f t="shared" si="13"/>
        <v>1520897.57</v>
      </c>
      <c r="E352" s="24">
        <f t="shared" si="13"/>
        <v>1661396.27</v>
      </c>
      <c r="F352" s="24">
        <f t="shared" si="13"/>
        <v>1733939.1</v>
      </c>
      <c r="G352" s="24">
        <f t="shared" si="13"/>
        <v>1667545.64</v>
      </c>
      <c r="H352" s="24">
        <f t="shared" si="13"/>
        <v>1696958.26</v>
      </c>
      <c r="I352" s="24">
        <f t="shared" si="13"/>
        <v>1694504.12</v>
      </c>
      <c r="J352" s="24">
        <f t="shared" si="13"/>
        <v>1627001.82</v>
      </c>
      <c r="K352" s="24">
        <f t="shared" si="13"/>
        <v>1691753.19</v>
      </c>
      <c r="L352" s="24">
        <f t="shared" si="13"/>
        <v>1823106.69</v>
      </c>
      <c r="M352" s="24">
        <f t="shared" si="13"/>
        <v>2232994.36</v>
      </c>
      <c r="N352" s="24">
        <f t="shared" si="13"/>
        <v>2294923.71</v>
      </c>
      <c r="O352" s="24" t="str">
        <f t="shared" si="13"/>
        <v/>
      </c>
      <c r="P352" s="21"/>
      <c r="Q352" s="25" t="s">
        <v>241</v>
      </c>
    </row>
    <row r="353" spans="1:17">
      <c r="B353" s="24">
        <f t="shared" si="13"/>
        <v>1312983.04</v>
      </c>
      <c r="C353" s="24">
        <f t="shared" si="13"/>
        <v>1542591.83</v>
      </c>
      <c r="D353" s="24">
        <f t="shared" si="13"/>
        <v>1478998.83</v>
      </c>
      <c r="E353" s="24">
        <f t="shared" si="13"/>
        <v>1761054.17</v>
      </c>
      <c r="F353" s="24">
        <f t="shared" si="13"/>
        <v>1797786.28</v>
      </c>
      <c r="G353" s="24">
        <f t="shared" si="13"/>
        <v>1723138.82</v>
      </c>
      <c r="H353" s="24">
        <f t="shared" si="13"/>
        <v>1751076.51</v>
      </c>
      <c r="I353" s="24">
        <f t="shared" si="13"/>
        <v>1700131.96</v>
      </c>
      <c r="J353" s="24">
        <f t="shared" si="13"/>
        <v>1651548.95</v>
      </c>
      <c r="K353" s="24">
        <f t="shared" si="13"/>
        <v>1760233.42</v>
      </c>
      <c r="L353" s="24">
        <f t="shared" si="13"/>
        <v>1879958.63</v>
      </c>
      <c r="M353" s="24">
        <f t="shared" si="13"/>
        <v>2376712.6800000002</v>
      </c>
      <c r="N353" s="24">
        <f t="shared" si="13"/>
        <v>2180698.52</v>
      </c>
      <c r="O353" s="24" t="str">
        <f t="shared" si="13"/>
        <v/>
      </c>
      <c r="P353" s="21"/>
      <c r="Q353" s="25" t="s">
        <v>242</v>
      </c>
    </row>
    <row r="354" spans="1:17">
      <c r="B354" s="24">
        <f t="shared" si="13"/>
        <v>1337495</v>
      </c>
      <c r="C354" s="24">
        <f t="shared" si="13"/>
        <v>1598902.15</v>
      </c>
      <c r="D354" s="24">
        <f t="shared" si="13"/>
        <v>1463224.15</v>
      </c>
      <c r="E354" s="24">
        <f t="shared" si="13"/>
        <v>1715552.17</v>
      </c>
      <c r="F354" s="24">
        <f t="shared" si="13"/>
        <v>1738682.71</v>
      </c>
      <c r="G354" s="24">
        <f t="shared" si="13"/>
        <v>1726613.14</v>
      </c>
      <c r="H354" s="24">
        <f t="shared" si="13"/>
        <v>1757014.51</v>
      </c>
      <c r="I354" s="24">
        <f t="shared" si="13"/>
        <v>1671001.76</v>
      </c>
      <c r="J354" s="24">
        <f t="shared" si="13"/>
        <v>1705742.97</v>
      </c>
      <c r="K354" s="24">
        <f t="shared" si="13"/>
        <v>1869437.04</v>
      </c>
      <c r="L354" s="24">
        <f t="shared" si="13"/>
        <v>2029033.22</v>
      </c>
      <c r="M354" s="24">
        <f t="shared" si="13"/>
        <v>2407057.73</v>
      </c>
      <c r="N354" s="24">
        <f>IFERROR(VLOOKUP($B$350,$4:$126,MATCH($Q354&amp;"/"&amp;N$324,$2:$2,0),FALSE),IFERROR(VLOOKUP($B$350,$4:$126,MATCH($Q353&amp;"/"&amp;N$324,$2:$2,0),FALSE),IFERROR(VLOOKUP($B$350,$4:$126,MATCH($Q352&amp;"/"&amp;N$324,$2:$2,0),FALSE),IFERROR(VLOOKUP($B$350,$4:$126,MATCH($Q351&amp;"/"&amp;N$324,$2:$2,0),FALSE),""))))</f>
        <v>2162665.73</v>
      </c>
      <c r="O354" s="24">
        <f>IFERROR(VLOOKUP($B$350,$4:$126,MATCH($Q354&amp;"/"&amp;O$324,$2:$2,0),FALSE),IFERROR(VLOOKUP($B$350,$4:$126,MATCH($Q353&amp;"/"&amp;O$324,$2:$2,0),FALSE),IFERROR(VLOOKUP($B$350,$4:$126,MATCH($Q352&amp;"/"&amp;O$324,$2:$2,0),FALSE),IFERROR(VLOOKUP($B$350,$4:$126,MATCH($Q351&amp;"/"&amp;O$324,$2:$2,0),FALSE),""))))</f>
        <v>2106770.56</v>
      </c>
      <c r="P354" s="21">
        <f>RATE(M$324-B$324,,-B354,M354)</f>
        <v>5.4871321351071013E-2</v>
      </c>
      <c r="Q354" s="25" t="s">
        <v>243</v>
      </c>
    </row>
    <row r="355" spans="1:17">
      <c r="B355" s="26">
        <f t="shared" ref="B355:O355" si="14">+B354/B$378</f>
        <v>0.74355137027995999</v>
      </c>
      <c r="C355" s="26">
        <f t="shared" si="14"/>
        <v>0.78602717710505154</v>
      </c>
      <c r="D355" s="26">
        <f t="shared" si="14"/>
        <v>0.77270509200396231</v>
      </c>
      <c r="E355" s="26">
        <f t="shared" si="14"/>
        <v>0.80305571593556457</v>
      </c>
      <c r="F355" s="26">
        <f t="shared" si="14"/>
        <v>0.80220263031602645</v>
      </c>
      <c r="G355" s="26">
        <f t="shared" si="14"/>
        <v>0.75285893782109659</v>
      </c>
      <c r="H355" s="26">
        <f t="shared" si="14"/>
        <v>0.76143363221805116</v>
      </c>
      <c r="I355" s="26">
        <f t="shared" si="14"/>
        <v>0.75410944083191356</v>
      </c>
      <c r="J355" s="26">
        <f t="shared" si="14"/>
        <v>0.76216238228809796</v>
      </c>
      <c r="K355" s="26">
        <f t="shared" si="14"/>
        <v>0.78309254015039564</v>
      </c>
      <c r="L355" s="26">
        <f t="shared" si="14"/>
        <v>0.77979083800274285</v>
      </c>
      <c r="M355" s="26">
        <f t="shared" si="14"/>
        <v>0.79759163257309296</v>
      </c>
      <c r="N355" s="26">
        <f t="shared" si="14"/>
        <v>0.77129489358169412</v>
      </c>
      <c r="O355" s="26">
        <f t="shared" si="14"/>
        <v>0.77567920835138515</v>
      </c>
      <c r="P355" s="21">
        <f>RATE(M$324-B$324,,-B355,M355)</f>
        <v>6.3984625157060054E-3</v>
      </c>
      <c r="Q355" s="27" t="s">
        <v>244</v>
      </c>
    </row>
    <row r="356" spans="1:17">
      <c r="B356" s="253" t="s">
        <v>77</v>
      </c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254"/>
      <c r="N356" s="255"/>
      <c r="O356" s="22"/>
      <c r="P356" s="21"/>
      <c r="Q356" s="7"/>
    </row>
    <row r="357" spans="1:17">
      <c r="B357" s="24">
        <f t="shared" ref="B357:O360" si="15">IFERROR(VLOOKUP($B$356,$4:$126,MATCH($Q357&amp;"/"&amp;B$324,$2:$2,0),FALSE),"")</f>
        <v>457285.23</v>
      </c>
      <c r="C357" s="24">
        <f t="shared" si="15"/>
        <v>434381</v>
      </c>
      <c r="D357" s="24">
        <f t="shared" si="15"/>
        <v>390934.59</v>
      </c>
      <c r="E357" s="24">
        <f t="shared" si="15"/>
        <v>386281.78</v>
      </c>
      <c r="F357" s="24">
        <f t="shared" si="15"/>
        <v>373345.89</v>
      </c>
      <c r="G357" s="24">
        <f t="shared" si="15"/>
        <v>366016.68</v>
      </c>
      <c r="H357" s="24">
        <f t="shared" si="15"/>
        <v>398909.8</v>
      </c>
      <c r="I357" s="24">
        <f t="shared" si="15"/>
        <v>368542.65</v>
      </c>
      <c r="J357" s="24">
        <f t="shared" si="15"/>
        <v>353518.02</v>
      </c>
      <c r="K357" s="24">
        <f t="shared" si="15"/>
        <v>320471.84000000003</v>
      </c>
      <c r="L357" s="24">
        <f t="shared" si="15"/>
        <v>300255.02</v>
      </c>
      <c r="M357" s="24">
        <f t="shared" si="15"/>
        <v>293813.71000000002</v>
      </c>
      <c r="N357" s="24">
        <f t="shared" si="15"/>
        <v>283886.34000000003</v>
      </c>
      <c r="O357" s="24">
        <f t="shared" si="15"/>
        <v>261331.1</v>
      </c>
      <c r="P357" s="21"/>
      <c r="Q357" s="25" t="s">
        <v>240</v>
      </c>
    </row>
    <row r="358" spans="1:17">
      <c r="B358" s="24">
        <f t="shared" si="15"/>
        <v>449799</v>
      </c>
      <c r="C358" s="24">
        <f t="shared" si="15"/>
        <v>422527.75</v>
      </c>
      <c r="D358" s="24">
        <f t="shared" si="15"/>
        <v>380413.67</v>
      </c>
      <c r="E358" s="24">
        <f t="shared" si="15"/>
        <v>381404.54</v>
      </c>
      <c r="F358" s="24">
        <f t="shared" si="15"/>
        <v>372874.45</v>
      </c>
      <c r="G358" s="24">
        <f t="shared" si="15"/>
        <v>404519.96</v>
      </c>
      <c r="H358" s="24">
        <f t="shared" si="15"/>
        <v>358565.04</v>
      </c>
      <c r="I358" s="24">
        <f t="shared" si="15"/>
        <v>360613.72</v>
      </c>
      <c r="J358" s="24">
        <f t="shared" si="15"/>
        <v>344791.15</v>
      </c>
      <c r="K358" s="24">
        <f t="shared" si="15"/>
        <v>312676.05</v>
      </c>
      <c r="L358" s="24">
        <f t="shared" si="15"/>
        <v>307294.15999999997</v>
      </c>
      <c r="M358" s="24">
        <f t="shared" si="15"/>
        <v>287202.86</v>
      </c>
      <c r="N358" s="24">
        <f t="shared" si="15"/>
        <v>274728.78000000003</v>
      </c>
      <c r="O358" s="24" t="str">
        <f t="shared" si="15"/>
        <v/>
      </c>
      <c r="P358" s="21"/>
      <c r="Q358" s="25" t="s">
        <v>241</v>
      </c>
    </row>
    <row r="359" spans="1:17">
      <c r="B359" s="24">
        <f t="shared" si="15"/>
        <v>447240.57</v>
      </c>
      <c r="C359" s="24">
        <f t="shared" si="15"/>
        <v>412269.94</v>
      </c>
      <c r="D359" s="24">
        <f t="shared" si="15"/>
        <v>373356.16</v>
      </c>
      <c r="E359" s="24">
        <f t="shared" si="15"/>
        <v>380299.69</v>
      </c>
      <c r="F359" s="24">
        <f t="shared" si="15"/>
        <v>372679.7</v>
      </c>
      <c r="G359" s="24">
        <f t="shared" si="15"/>
        <v>402083.44</v>
      </c>
      <c r="H359" s="24">
        <f t="shared" si="15"/>
        <v>353664.91</v>
      </c>
      <c r="I359" s="24">
        <f t="shared" si="15"/>
        <v>361741.16</v>
      </c>
      <c r="J359" s="24">
        <f t="shared" si="15"/>
        <v>335430.63</v>
      </c>
      <c r="K359" s="24">
        <f t="shared" si="15"/>
        <v>284602.5</v>
      </c>
      <c r="L359" s="24">
        <f t="shared" si="15"/>
        <v>294613.39</v>
      </c>
      <c r="M359" s="24">
        <f t="shared" si="15"/>
        <v>295928</v>
      </c>
      <c r="N359" s="24">
        <f t="shared" si="15"/>
        <v>334829.94</v>
      </c>
      <c r="O359" s="24" t="str">
        <f t="shared" si="15"/>
        <v/>
      </c>
      <c r="P359" s="21"/>
      <c r="Q359" s="25" t="s">
        <v>242</v>
      </c>
    </row>
    <row r="360" spans="1:17">
      <c r="B360" s="24">
        <f t="shared" si="15"/>
        <v>440372</v>
      </c>
      <c r="C360" s="24">
        <f t="shared" si="15"/>
        <v>400253.24</v>
      </c>
      <c r="D360" s="24">
        <f t="shared" si="15"/>
        <v>382091.93</v>
      </c>
      <c r="E360" s="24">
        <f t="shared" si="15"/>
        <v>394146.7</v>
      </c>
      <c r="F360" s="24">
        <f t="shared" si="15"/>
        <v>393835.3</v>
      </c>
      <c r="G360" s="24">
        <f t="shared" si="15"/>
        <v>368435.8</v>
      </c>
      <c r="H360" s="24">
        <f t="shared" si="15"/>
        <v>376498.92</v>
      </c>
      <c r="I360" s="24">
        <f t="shared" si="15"/>
        <v>356866.22</v>
      </c>
      <c r="J360" s="24">
        <f t="shared" si="15"/>
        <v>327477.03000000003</v>
      </c>
      <c r="K360" s="24">
        <f t="shared" si="15"/>
        <v>301067.89</v>
      </c>
      <c r="L360" s="24">
        <f t="shared" si="15"/>
        <v>306803.90999999997</v>
      </c>
      <c r="M360" s="24">
        <f t="shared" si="15"/>
        <v>282087.55</v>
      </c>
      <c r="N360" s="24">
        <f>IFERROR(VLOOKUP($B$356,$4:$126,MATCH($Q360&amp;"/"&amp;N$324,$2:$2,0),FALSE),IFERROR(VLOOKUP($B$356,$4:$126,MATCH($Q359&amp;"/"&amp;N$324,$2:$2,0),FALSE),IFERROR(VLOOKUP($B$356,$4:$126,MATCH($Q358&amp;"/"&amp;N$324,$2:$2,0),FALSE),IFERROR(VLOOKUP($B$356,$4:$126,MATCH($Q357&amp;"/"&amp;N$324,$2:$2,0),FALSE),""))))</f>
        <v>331452.48</v>
      </c>
      <c r="O360" s="24">
        <f>IFERROR(VLOOKUP($B$356,$4:$126,MATCH($Q360&amp;"/"&amp;O$324,$2:$2,0),FALSE),IFERROR(VLOOKUP($B$356,$4:$126,MATCH($Q359&amp;"/"&amp;O$324,$2:$2,0),FALSE),IFERROR(VLOOKUP($B$356,$4:$126,MATCH($Q358&amp;"/"&amp;O$324,$2:$2,0),FALSE),IFERROR(VLOOKUP($B$356,$4:$126,MATCH($Q357&amp;"/"&amp;O$324,$2:$2,0),FALSE),""))))</f>
        <v>261331.1</v>
      </c>
      <c r="P360" s="21">
        <f>RATE(M$324-B$324,,-B360,M360)</f>
        <v>-3.9682309696283863E-2</v>
      </c>
      <c r="Q360" s="25" t="s">
        <v>243</v>
      </c>
    </row>
    <row r="361" spans="1:17">
      <c r="A361" s="19"/>
      <c r="B361" s="26">
        <f t="shared" ref="B361:O361" si="16">+B360/B$378</f>
        <v>0.24481527335274264</v>
      </c>
      <c r="C361" s="26">
        <f t="shared" si="16"/>
        <v>0.19676621509599615</v>
      </c>
      <c r="D361" s="26">
        <f t="shared" si="16"/>
        <v>0.20177659036356224</v>
      </c>
      <c r="E361" s="26">
        <f t="shared" si="16"/>
        <v>0.18450139021545478</v>
      </c>
      <c r="F361" s="26">
        <f t="shared" si="16"/>
        <v>0.1817098149962631</v>
      </c>
      <c r="G361" s="26">
        <f t="shared" si="16"/>
        <v>0.16064987495882602</v>
      </c>
      <c r="H361" s="26">
        <f t="shared" si="16"/>
        <v>0.16316253425919255</v>
      </c>
      <c r="I361" s="26">
        <f t="shared" si="16"/>
        <v>0.16105080919603496</v>
      </c>
      <c r="J361" s="26">
        <f t="shared" si="16"/>
        <v>0.1463237297290054</v>
      </c>
      <c r="K361" s="26">
        <f t="shared" si="16"/>
        <v>0.12611498204711932</v>
      </c>
      <c r="L361" s="26">
        <f t="shared" si="16"/>
        <v>0.11790978862407098</v>
      </c>
      <c r="M361" s="26">
        <f t="shared" si="16"/>
        <v>9.3471239484166413E-2</v>
      </c>
      <c r="N361" s="26">
        <f t="shared" si="16"/>
        <v>0.1182094864419887</v>
      </c>
      <c r="O361" s="26">
        <f t="shared" si="16"/>
        <v>9.6217929286802201E-2</v>
      </c>
      <c r="P361" s="21">
        <f>RATE(M$324-B$324,,-B361,M361)</f>
        <v>-8.381029278343255E-2</v>
      </c>
      <c r="Q361" s="27" t="s">
        <v>244</v>
      </c>
    </row>
    <row r="362" spans="1:17">
      <c r="B362" s="256" t="s">
        <v>79</v>
      </c>
      <c r="C362" s="257"/>
      <c r="D362" s="257"/>
      <c r="E362" s="257"/>
      <c r="F362" s="257"/>
      <c r="G362" s="257"/>
      <c r="H362" s="257"/>
      <c r="I362" s="257"/>
      <c r="J362" s="257"/>
      <c r="K362" s="257"/>
      <c r="L362" s="257"/>
      <c r="M362" s="257"/>
      <c r="N362" s="258"/>
      <c r="O362" s="22"/>
      <c r="P362" s="21"/>
      <c r="Q362" s="7"/>
    </row>
    <row r="363" spans="1:17">
      <c r="B363" s="24">
        <f t="shared" ref="B363:O366" si="17">IFERROR(VLOOKUP($B$362,$4:$126,MATCH($Q363&amp;"/"&amp;B$324,$2:$2,0),FALSE),"")</f>
        <v>19226.93</v>
      </c>
      <c r="C363" s="24">
        <f t="shared" si="17"/>
        <v>19616</v>
      </c>
      <c r="D363" s="24">
        <f t="shared" si="17"/>
        <v>26880.41</v>
      </c>
      <c r="E363" s="24">
        <f t="shared" si="17"/>
        <v>33372.25</v>
      </c>
      <c r="F363" s="24">
        <f t="shared" si="17"/>
        <v>8788.2199999999993</v>
      </c>
      <c r="G363" s="24">
        <f t="shared" si="17"/>
        <v>7374.81</v>
      </c>
      <c r="H363" s="24">
        <f t="shared" si="17"/>
        <v>7382.28</v>
      </c>
      <c r="I363" s="24">
        <f t="shared" si="17"/>
        <v>6446.57</v>
      </c>
      <c r="J363" s="24">
        <f t="shared" si="17"/>
        <v>5101.8599999999997</v>
      </c>
      <c r="K363" s="24">
        <f t="shared" si="17"/>
        <v>4221.8</v>
      </c>
      <c r="L363" s="24">
        <f t="shared" si="17"/>
        <v>3509.38</v>
      </c>
      <c r="M363" s="24">
        <f t="shared" si="17"/>
        <v>8669.6200000000008</v>
      </c>
      <c r="N363" s="24">
        <f t="shared" si="17"/>
        <v>10629.06</v>
      </c>
      <c r="O363" s="24">
        <f t="shared" si="17"/>
        <v>13259.77</v>
      </c>
      <c r="P363" s="21"/>
      <c r="Q363" s="25" t="s">
        <v>240</v>
      </c>
    </row>
    <row r="364" spans="1:17">
      <c r="B364" s="24">
        <f t="shared" si="17"/>
        <v>18200</v>
      </c>
      <c r="C364" s="24">
        <f t="shared" si="17"/>
        <v>17434</v>
      </c>
      <c r="D364" s="24">
        <f t="shared" si="17"/>
        <v>24915.63</v>
      </c>
      <c r="E364" s="24">
        <f t="shared" si="17"/>
        <v>31455.79</v>
      </c>
      <c r="F364" s="24">
        <f t="shared" si="17"/>
        <v>8433.7199999999993</v>
      </c>
      <c r="G364" s="24">
        <f t="shared" si="17"/>
        <v>7240.08</v>
      </c>
      <c r="H364" s="24">
        <f t="shared" si="17"/>
        <v>7379.16</v>
      </c>
      <c r="I364" s="24">
        <f t="shared" si="17"/>
        <v>6112.01</v>
      </c>
      <c r="J364" s="24">
        <f t="shared" si="17"/>
        <v>5264.79</v>
      </c>
      <c r="K364" s="24">
        <f t="shared" si="17"/>
        <v>3874.76</v>
      </c>
      <c r="L364" s="24">
        <f t="shared" si="17"/>
        <v>3968.59</v>
      </c>
      <c r="M364" s="24">
        <f t="shared" si="17"/>
        <v>9199.34</v>
      </c>
      <c r="N364" s="24">
        <f t="shared" si="17"/>
        <v>10354.99</v>
      </c>
      <c r="O364" s="24" t="str">
        <f t="shared" si="17"/>
        <v/>
      </c>
      <c r="P364" s="21"/>
      <c r="Q364" s="25" t="s">
        <v>241</v>
      </c>
    </row>
    <row r="365" spans="1:17">
      <c r="B365" s="24">
        <f t="shared" si="17"/>
        <v>17537.72</v>
      </c>
      <c r="C365" s="24">
        <f t="shared" si="17"/>
        <v>29639.24</v>
      </c>
      <c r="D365" s="24">
        <f t="shared" si="17"/>
        <v>35641.800000000003</v>
      </c>
      <c r="E365" s="24">
        <f t="shared" si="17"/>
        <v>29282.27</v>
      </c>
      <c r="F365" s="24">
        <f t="shared" si="17"/>
        <v>8070.34</v>
      </c>
      <c r="G365" s="24">
        <f t="shared" si="17"/>
        <v>6934.23</v>
      </c>
      <c r="H365" s="24">
        <f t="shared" si="17"/>
        <v>7115.71</v>
      </c>
      <c r="I365" s="24">
        <f t="shared" si="17"/>
        <v>5773.76</v>
      </c>
      <c r="J365" s="24">
        <f t="shared" si="17"/>
        <v>4914.91</v>
      </c>
      <c r="K365" s="24">
        <f t="shared" si="17"/>
        <v>3523.92</v>
      </c>
      <c r="L365" s="24">
        <f t="shared" si="17"/>
        <v>5652.44</v>
      </c>
      <c r="M365" s="24">
        <f t="shared" si="17"/>
        <v>8957.2800000000007</v>
      </c>
      <c r="N365" s="24">
        <f t="shared" si="17"/>
        <v>10355</v>
      </c>
      <c r="O365" s="24" t="str">
        <f t="shared" si="17"/>
        <v/>
      </c>
      <c r="P365" s="21"/>
      <c r="Q365" s="25" t="s">
        <v>242</v>
      </c>
    </row>
    <row r="366" spans="1:17">
      <c r="B366" s="24">
        <f t="shared" si="17"/>
        <v>17640</v>
      </c>
      <c r="C366" s="24">
        <f t="shared" si="17"/>
        <v>28845.41</v>
      </c>
      <c r="D366" s="24">
        <f t="shared" si="17"/>
        <v>33962.33</v>
      </c>
      <c r="E366" s="24">
        <f t="shared" si="17"/>
        <v>8888.8700000000008</v>
      </c>
      <c r="F366" s="24">
        <f t="shared" si="17"/>
        <v>7719.23</v>
      </c>
      <c r="G366" s="24">
        <f t="shared" si="17"/>
        <v>7541.34</v>
      </c>
      <c r="H366" s="24">
        <f t="shared" si="17"/>
        <v>6777.47</v>
      </c>
      <c r="I366" s="24">
        <f t="shared" si="17"/>
        <v>5435.52</v>
      </c>
      <c r="J366" s="24">
        <f t="shared" si="17"/>
        <v>4565.0200000000004</v>
      </c>
      <c r="K366" s="24">
        <f t="shared" si="17"/>
        <v>3549.42</v>
      </c>
      <c r="L366" s="24">
        <f t="shared" si="17"/>
        <v>8609.36</v>
      </c>
      <c r="M366" s="24">
        <f t="shared" si="17"/>
        <v>8689.51</v>
      </c>
      <c r="N366" s="24">
        <f>IFERROR(VLOOKUP($B$362,$4:$126,MATCH($Q366&amp;"/"&amp;N$324,$2:$2,0),FALSE),IFERROR(VLOOKUP($B$362,$4:$126,MATCH($Q365&amp;"/"&amp;N$324,$2:$2,0),FALSE),IFERROR(VLOOKUP($B$362,$4:$126,MATCH($Q364&amp;"/"&amp;N$324,$2:$2,0),FALSE),IFERROR(VLOOKUP($B$362,$4:$126,MATCH($Q363&amp;"/"&amp;N$324,$2:$2,0),FALSE),""))))</f>
        <v>13534.32</v>
      </c>
      <c r="O366" s="24">
        <f>IFERROR(VLOOKUP($B$362,$4:$126,MATCH($Q366&amp;"/"&amp;O$324,$2:$2,0),FALSE),IFERROR(VLOOKUP($B$362,$4:$126,MATCH($Q365&amp;"/"&amp;O$324,$2:$2,0),FALSE),IFERROR(VLOOKUP($B$362,$4:$126,MATCH($Q364&amp;"/"&amp;O$324,$2:$2,0),FALSE),IFERROR(VLOOKUP($B$362,$4:$126,MATCH($Q363&amp;"/"&amp;O$324,$2:$2,0),FALSE),""))))</f>
        <v>13259.77</v>
      </c>
      <c r="P366" s="21">
        <f>RATE(M$324-B$324,,-B366,M366)</f>
        <v>-6.234050635165457E-2</v>
      </c>
      <c r="Q366" s="25" t="s">
        <v>243</v>
      </c>
    </row>
    <row r="367" spans="1:17">
      <c r="B367" s="26">
        <f t="shared" ref="B367:O367" si="18">+B366/B$378</f>
        <v>9.8065758539198234E-3</v>
      </c>
      <c r="C367" s="26">
        <f t="shared" si="18"/>
        <v>1.4180527679406663E-2</v>
      </c>
      <c r="D367" s="26">
        <f t="shared" si="18"/>
        <v>1.7934959129343876E-2</v>
      </c>
      <c r="E367" s="26">
        <f t="shared" si="18"/>
        <v>4.1609098146564456E-3</v>
      </c>
      <c r="F367" s="26">
        <f t="shared" si="18"/>
        <v>3.5615391896399434E-3</v>
      </c>
      <c r="G367" s="26">
        <f t="shared" si="18"/>
        <v>3.2882671228528638E-3</v>
      </c>
      <c r="H367" s="26">
        <f t="shared" si="18"/>
        <v>2.9371377242347731E-3</v>
      </c>
      <c r="I367" s="26">
        <f t="shared" si="18"/>
        <v>2.4530057633396405E-3</v>
      </c>
      <c r="J367" s="26">
        <f t="shared" si="18"/>
        <v>2.0397484143773511E-3</v>
      </c>
      <c r="K367" s="26">
        <f t="shared" si="18"/>
        <v>1.4868242494331968E-3</v>
      </c>
      <c r="L367" s="26">
        <f t="shared" si="18"/>
        <v>3.3087186463449303E-3</v>
      </c>
      <c r="M367" s="26">
        <f t="shared" si="18"/>
        <v>2.8793162626640522E-3</v>
      </c>
      <c r="N367" s="26">
        <f t="shared" si="18"/>
        <v>4.8268910721124686E-3</v>
      </c>
      <c r="O367" s="26">
        <f t="shared" si="18"/>
        <v>4.8820351355780512E-3</v>
      </c>
      <c r="P367" s="21">
        <f>RATE(M$324-B$324,,-B367,M367)</f>
        <v>-0.10542731262972377</v>
      </c>
      <c r="Q367" s="27" t="s">
        <v>244</v>
      </c>
    </row>
    <row r="368" spans="1:17">
      <c r="A368" s="19"/>
      <c r="B368" s="259" t="s">
        <v>84</v>
      </c>
      <c r="C368" s="260"/>
      <c r="D368" s="260"/>
      <c r="E368" s="260"/>
      <c r="F368" s="260"/>
      <c r="G368" s="260"/>
      <c r="H368" s="260"/>
      <c r="I368" s="260"/>
      <c r="J368" s="260"/>
      <c r="K368" s="260"/>
      <c r="L368" s="260"/>
      <c r="M368" s="260"/>
      <c r="N368" s="261"/>
      <c r="O368" s="22"/>
      <c r="P368" s="21"/>
      <c r="Q368" s="7"/>
    </row>
    <row r="369" spans="1:17">
      <c r="B369" s="24">
        <f t="shared" ref="B369:O372" si="19">IFERROR(VLOOKUP($B$368,$4:$126,MATCH($Q369&amp;"/"&amp;B$324,$2:$2,0),FALSE),"")</f>
        <v>478223.68</v>
      </c>
      <c r="C369" s="24">
        <f t="shared" si="19"/>
        <v>458426</v>
      </c>
      <c r="D369" s="24">
        <f t="shared" si="19"/>
        <v>424552.21</v>
      </c>
      <c r="E369" s="24">
        <f t="shared" si="19"/>
        <v>435597.26</v>
      </c>
      <c r="F369" s="24">
        <f t="shared" si="19"/>
        <v>419094.31</v>
      </c>
      <c r="G369" s="24">
        <f t="shared" si="19"/>
        <v>526124.56999999995</v>
      </c>
      <c r="H369" s="24">
        <f t="shared" si="19"/>
        <v>560696.03</v>
      </c>
      <c r="I369" s="24">
        <f t="shared" si="19"/>
        <v>533996.61</v>
      </c>
      <c r="J369" s="24">
        <f t="shared" si="19"/>
        <v>548398.56999999995</v>
      </c>
      <c r="K369" s="24">
        <f t="shared" si="19"/>
        <v>528801.76</v>
      </c>
      <c r="L369" s="24">
        <f t="shared" si="19"/>
        <v>532852.52</v>
      </c>
      <c r="M369" s="24">
        <f t="shared" si="19"/>
        <v>589806.6</v>
      </c>
      <c r="N369" s="24">
        <f t="shared" si="19"/>
        <v>689593.87</v>
      </c>
      <c r="O369" s="24">
        <f t="shared" si="19"/>
        <v>609262.74</v>
      </c>
      <c r="P369" s="21"/>
      <c r="Q369" s="25" t="s">
        <v>240</v>
      </c>
    </row>
    <row r="370" spans="1:17">
      <c r="B370" s="24">
        <f t="shared" si="19"/>
        <v>469777</v>
      </c>
      <c r="C370" s="24">
        <f t="shared" si="19"/>
        <v>445664.64</v>
      </c>
      <c r="D370" s="24">
        <f t="shared" si="19"/>
        <v>422727.08</v>
      </c>
      <c r="E370" s="24">
        <f t="shared" si="19"/>
        <v>428042.97</v>
      </c>
      <c r="F370" s="24">
        <f t="shared" si="19"/>
        <v>417999.33</v>
      </c>
      <c r="G370" s="24">
        <f t="shared" si="19"/>
        <v>535403</v>
      </c>
      <c r="H370" s="24">
        <f t="shared" si="19"/>
        <v>555707.93999999994</v>
      </c>
      <c r="I370" s="24">
        <f t="shared" si="19"/>
        <v>530255.49</v>
      </c>
      <c r="J370" s="24">
        <f t="shared" si="19"/>
        <v>541556</v>
      </c>
      <c r="K370" s="24">
        <f t="shared" si="19"/>
        <v>512040.24</v>
      </c>
      <c r="L370" s="24">
        <f t="shared" si="19"/>
        <v>546845.68000000005</v>
      </c>
      <c r="M370" s="24">
        <f t="shared" si="19"/>
        <v>588578.44999999995</v>
      </c>
      <c r="N370" s="24">
        <f t="shared" si="19"/>
        <v>636719.1</v>
      </c>
      <c r="O370" s="24" t="str">
        <f t="shared" si="19"/>
        <v/>
      </c>
      <c r="P370" s="21"/>
      <c r="Q370" s="25" t="s">
        <v>241</v>
      </c>
    </row>
    <row r="371" spans="1:17">
      <c r="B371" s="24">
        <f t="shared" si="19"/>
        <v>467778.1</v>
      </c>
      <c r="C371" s="24">
        <f t="shared" si="19"/>
        <v>446813.42</v>
      </c>
      <c r="D371" s="24">
        <f t="shared" si="19"/>
        <v>421356.68</v>
      </c>
      <c r="E371" s="24">
        <f t="shared" si="19"/>
        <v>426477.21</v>
      </c>
      <c r="F371" s="24">
        <f t="shared" si="19"/>
        <v>426819.41</v>
      </c>
      <c r="G371" s="24">
        <f t="shared" si="19"/>
        <v>548944.97</v>
      </c>
      <c r="H371" s="24">
        <f t="shared" si="19"/>
        <v>564133.09</v>
      </c>
      <c r="I371" s="24">
        <f t="shared" si="19"/>
        <v>544807.24</v>
      </c>
      <c r="J371" s="24">
        <f t="shared" si="19"/>
        <v>544352.12</v>
      </c>
      <c r="K371" s="24">
        <f t="shared" si="19"/>
        <v>521216.23</v>
      </c>
      <c r="L371" s="24">
        <f t="shared" si="19"/>
        <v>558289.38</v>
      </c>
      <c r="M371" s="24">
        <f t="shared" si="19"/>
        <v>614456.67000000004</v>
      </c>
      <c r="N371" s="24">
        <f t="shared" si="19"/>
        <v>615926.74</v>
      </c>
      <c r="O371" s="24" t="str">
        <f t="shared" si="19"/>
        <v/>
      </c>
      <c r="P371" s="21"/>
      <c r="Q371" s="25" t="s">
        <v>242</v>
      </c>
    </row>
    <row r="372" spans="1:17">
      <c r="B372" s="24">
        <f t="shared" si="19"/>
        <v>461298</v>
      </c>
      <c r="C372" s="24">
        <f t="shared" si="19"/>
        <v>435254.18</v>
      </c>
      <c r="D372" s="24">
        <f t="shared" si="19"/>
        <v>430414.4</v>
      </c>
      <c r="E372" s="24">
        <f t="shared" si="19"/>
        <v>420728.21</v>
      </c>
      <c r="F372" s="24">
        <f t="shared" si="19"/>
        <v>428703.23</v>
      </c>
      <c r="G372" s="24">
        <f t="shared" si="19"/>
        <v>566795.43000000005</v>
      </c>
      <c r="H372" s="24">
        <f t="shared" si="19"/>
        <v>550493.9</v>
      </c>
      <c r="I372" s="24">
        <f t="shared" si="19"/>
        <v>544859.31999999995</v>
      </c>
      <c r="J372" s="24">
        <f t="shared" si="19"/>
        <v>532287.93999999994</v>
      </c>
      <c r="K372" s="24">
        <f t="shared" si="19"/>
        <v>517812.16</v>
      </c>
      <c r="L372" s="24">
        <f t="shared" si="19"/>
        <v>572989.17000000004</v>
      </c>
      <c r="M372" s="24">
        <f t="shared" si="19"/>
        <v>610849.72</v>
      </c>
      <c r="N372" s="24">
        <f>IFERROR(VLOOKUP($B$368,$4:$126,MATCH($Q372&amp;"/"&amp;N$324,$2:$2,0),FALSE),IFERROR(VLOOKUP($B$368,$4:$126,MATCH($Q371&amp;"/"&amp;N$324,$2:$2,0),FALSE),IFERROR(VLOOKUP($B$368,$4:$126,MATCH($Q370&amp;"/"&amp;N$324,$2:$2,0),FALSE),IFERROR(VLOOKUP($B$368,$4:$126,MATCH($Q369&amp;"/"&amp;N$324,$2:$2,0),FALSE),""))))</f>
        <v>641275.73</v>
      </c>
      <c r="O372" s="24">
        <f>IFERROR(VLOOKUP($B$368,$4:$126,MATCH($Q372&amp;"/"&amp;O$324,$2:$2,0),FALSE),IFERROR(VLOOKUP($B$368,$4:$126,MATCH($Q371&amp;"/"&amp;O$324,$2:$2,0),FALSE),IFERROR(VLOOKUP($B$368,$4:$126,MATCH($Q370&amp;"/"&amp;O$324,$2:$2,0),FALSE),IFERROR(VLOOKUP($B$368,$4:$126,MATCH($Q369&amp;"/"&amp;O$324,$2:$2,0),FALSE),""))))</f>
        <v>609262.74</v>
      </c>
      <c r="P372" s="21">
        <f>RATE(M$324-B$324,,-B372,M372)</f>
        <v>2.5856510154327016E-2</v>
      </c>
      <c r="Q372" s="25" t="s">
        <v>243</v>
      </c>
    </row>
    <row r="373" spans="1:17">
      <c r="A373" s="29"/>
      <c r="B373" s="26">
        <f t="shared" ref="B373:M373" si="20">+B372/B$378</f>
        <v>0.25644862972004007</v>
      </c>
      <c r="C373" s="26">
        <f t="shared" si="20"/>
        <v>0.21397282781099142</v>
      </c>
      <c r="D373" s="26">
        <f t="shared" si="20"/>
        <v>0.22729490799603758</v>
      </c>
      <c r="E373" s="26">
        <f t="shared" si="20"/>
        <v>0.19694428406443543</v>
      </c>
      <c r="F373" s="26">
        <f t="shared" si="20"/>
        <v>0.1977973650701205</v>
      </c>
      <c r="G373" s="26">
        <f t="shared" si="20"/>
        <v>0.24714106217890347</v>
      </c>
      <c r="H373" s="26">
        <f t="shared" si="20"/>
        <v>0.23856636778194884</v>
      </c>
      <c r="I373" s="26">
        <f t="shared" si="20"/>
        <v>0.24589055916808644</v>
      </c>
      <c r="J373" s="26">
        <f t="shared" si="20"/>
        <v>0.2378376177119019</v>
      </c>
      <c r="K373" s="26">
        <f t="shared" si="20"/>
        <v>0.21690745984960427</v>
      </c>
      <c r="L373" s="26">
        <f t="shared" si="20"/>
        <v>0.22020916199725707</v>
      </c>
      <c r="M373" s="26">
        <f t="shared" si="20"/>
        <v>0.20240836742690699</v>
      </c>
      <c r="N373" s="26">
        <f>+N372/N$378</f>
        <v>0.22870510641830588</v>
      </c>
      <c r="O373" s="26">
        <f>+O372/O$378</f>
        <v>0.22432079164861493</v>
      </c>
      <c r="P373" s="21">
        <f>RATE(M$324-B$324,,-B373,M373)</f>
        <v>-2.1283076251339558E-2</v>
      </c>
      <c r="Q373" s="27" t="s">
        <v>244</v>
      </c>
    </row>
    <row r="374" spans="1:17">
      <c r="B374" s="262" t="s">
        <v>85</v>
      </c>
      <c r="C374" s="263"/>
      <c r="D374" s="263"/>
      <c r="E374" s="263"/>
      <c r="F374" s="263"/>
      <c r="G374" s="263"/>
      <c r="H374" s="263"/>
      <c r="I374" s="263"/>
      <c r="J374" s="263"/>
      <c r="K374" s="263"/>
      <c r="L374" s="263"/>
      <c r="M374" s="263"/>
      <c r="N374" s="264"/>
      <c r="O374" s="20"/>
      <c r="P374" s="21"/>
      <c r="Q374" s="7"/>
    </row>
    <row r="375" spans="1:17">
      <c r="B375" s="24">
        <f t="shared" ref="B375:O378" si="21">IFERROR(VLOOKUP($B$374,$4:$126,MATCH($Q375&amp;"/"&amp;B$324,$2:$2,0),FALSE),"")</f>
        <v>1626630.18</v>
      </c>
      <c r="C375" s="24">
        <f t="shared" si="21"/>
        <v>1759665</v>
      </c>
      <c r="D375" s="24">
        <f t="shared" si="21"/>
        <v>1961735.02</v>
      </c>
      <c r="E375" s="24">
        <f t="shared" si="21"/>
        <v>1983617.33</v>
      </c>
      <c r="F375" s="24">
        <f t="shared" si="21"/>
        <v>2186051.5099999998</v>
      </c>
      <c r="G375" s="24">
        <f t="shared" si="21"/>
        <v>2269404.94</v>
      </c>
      <c r="H375" s="24">
        <f t="shared" si="21"/>
        <v>2260745.71</v>
      </c>
      <c r="I375" s="24">
        <f t="shared" si="21"/>
        <v>2242041.88</v>
      </c>
      <c r="J375" s="24">
        <f t="shared" si="21"/>
        <v>2175793.81</v>
      </c>
      <c r="K375" s="24">
        <f t="shared" si="21"/>
        <v>2252764.38</v>
      </c>
      <c r="L375" s="24">
        <f t="shared" si="21"/>
        <v>2460733.15</v>
      </c>
      <c r="M375" s="24">
        <f t="shared" si="21"/>
        <v>2713895.07</v>
      </c>
      <c r="N375" s="24">
        <f t="shared" si="21"/>
        <v>3026564.02</v>
      </c>
      <c r="O375" s="24">
        <f t="shared" si="21"/>
        <v>2716033.3</v>
      </c>
      <c r="P375" s="21"/>
      <c r="Q375" s="25" t="s">
        <v>240</v>
      </c>
    </row>
    <row r="376" spans="1:17">
      <c r="B376" s="24">
        <f t="shared" si="21"/>
        <v>1757833</v>
      </c>
      <c r="C376" s="24">
        <f t="shared" si="21"/>
        <v>1843762.17</v>
      </c>
      <c r="D376" s="24">
        <f t="shared" si="21"/>
        <v>1943624.64</v>
      </c>
      <c r="E376" s="24">
        <f t="shared" si="21"/>
        <v>2089439.24</v>
      </c>
      <c r="F376" s="24">
        <f t="shared" si="21"/>
        <v>2151938.4300000002</v>
      </c>
      <c r="G376" s="24">
        <f t="shared" si="21"/>
        <v>2202948.64</v>
      </c>
      <c r="H376" s="24">
        <f t="shared" si="21"/>
        <v>2252666.2000000002</v>
      </c>
      <c r="I376" s="24">
        <f t="shared" si="21"/>
        <v>2224759.61</v>
      </c>
      <c r="J376" s="24">
        <f t="shared" si="21"/>
        <v>2168557.81</v>
      </c>
      <c r="K376" s="24">
        <f t="shared" si="21"/>
        <v>2203793.4300000002</v>
      </c>
      <c r="L376" s="24">
        <f t="shared" si="21"/>
        <v>2369952.37</v>
      </c>
      <c r="M376" s="24">
        <f t="shared" si="21"/>
        <v>2821572.81</v>
      </c>
      <c r="N376" s="24">
        <f t="shared" si="21"/>
        <v>2931642.81</v>
      </c>
      <c r="O376" s="24" t="str">
        <f t="shared" si="21"/>
        <v/>
      </c>
      <c r="P376" s="21"/>
      <c r="Q376" s="25" t="s">
        <v>241</v>
      </c>
    </row>
    <row r="377" spans="1:17">
      <c r="B377" s="24">
        <f t="shared" si="21"/>
        <v>1780761.14</v>
      </c>
      <c r="C377" s="24">
        <f t="shared" si="21"/>
        <v>1989405.26</v>
      </c>
      <c r="D377" s="24">
        <f t="shared" si="21"/>
        <v>1900355.51</v>
      </c>
      <c r="E377" s="24">
        <f t="shared" si="21"/>
        <v>2187531.38</v>
      </c>
      <c r="F377" s="24">
        <f t="shared" si="21"/>
        <v>2224605.69</v>
      </c>
      <c r="G377" s="24">
        <f t="shared" si="21"/>
        <v>2272083.7799999998</v>
      </c>
      <c r="H377" s="24">
        <f t="shared" si="21"/>
        <v>2315209.6</v>
      </c>
      <c r="I377" s="24">
        <f t="shared" si="21"/>
        <v>2244939.2000000002</v>
      </c>
      <c r="J377" s="24">
        <f t="shared" si="21"/>
        <v>2195901.0699999998</v>
      </c>
      <c r="K377" s="24">
        <f t="shared" si="21"/>
        <v>2281449.65</v>
      </c>
      <c r="L377" s="24">
        <f t="shared" si="21"/>
        <v>2438248.0099999998</v>
      </c>
      <c r="M377" s="24">
        <f t="shared" si="21"/>
        <v>2991169.35</v>
      </c>
      <c r="N377" s="24">
        <f t="shared" si="21"/>
        <v>2796625.27</v>
      </c>
      <c r="O377" s="24" t="str">
        <f t="shared" si="21"/>
        <v/>
      </c>
      <c r="P377" s="21"/>
      <c r="Q377" s="25" t="s">
        <v>242</v>
      </c>
    </row>
    <row r="378" spans="1:17">
      <c r="B378" s="24">
        <f t="shared" si="21"/>
        <v>1798793</v>
      </c>
      <c r="C378" s="24">
        <f t="shared" si="21"/>
        <v>2034156.32</v>
      </c>
      <c r="D378" s="24">
        <f t="shared" si="21"/>
        <v>1893638.55</v>
      </c>
      <c r="E378" s="24">
        <f t="shared" si="21"/>
        <v>2136280.38</v>
      </c>
      <c r="F378" s="24">
        <f t="shared" si="21"/>
        <v>2167385.9500000002</v>
      </c>
      <c r="G378" s="24">
        <f t="shared" si="21"/>
        <v>2293408.5699999998</v>
      </c>
      <c r="H378" s="24">
        <f t="shared" si="21"/>
        <v>2307508.41</v>
      </c>
      <c r="I378" s="24">
        <f t="shared" si="21"/>
        <v>2215861.08</v>
      </c>
      <c r="J378" s="24">
        <f t="shared" si="21"/>
        <v>2238030.91</v>
      </c>
      <c r="K378" s="24">
        <f t="shared" si="21"/>
        <v>2387249.2000000002</v>
      </c>
      <c r="L378" s="24">
        <f t="shared" si="21"/>
        <v>2602022.39</v>
      </c>
      <c r="M378" s="24">
        <f t="shared" si="21"/>
        <v>3017907.45</v>
      </c>
      <c r="N378" s="24">
        <f>IFERROR(VLOOKUP($B$374,$4:$126,MATCH($Q378&amp;"/"&amp;N$324,$2:$2,0),FALSE),IFERROR(VLOOKUP($B$374,$4:$126,MATCH($Q377&amp;"/"&amp;N$324,$2:$2,0),FALSE),IFERROR(VLOOKUP($B$374,$4:$126,MATCH($Q376&amp;"/"&amp;N$324,$2:$2,0),FALSE),IFERROR(VLOOKUP($B$374,$4:$126,MATCH($Q375&amp;"/"&amp;N$324,$2:$2,0),FALSE),""))))</f>
        <v>2803941.46</v>
      </c>
      <c r="O378" s="24">
        <f>IFERROR(VLOOKUP($B$374,$4:$126,MATCH($Q378&amp;"/"&amp;O$324,$2:$2,0),FALSE),IFERROR(VLOOKUP($B$374,$4:$126,MATCH($Q377&amp;"/"&amp;O$324,$2:$2,0),FALSE),IFERROR(VLOOKUP($B$374,$4:$126,MATCH($Q376&amp;"/"&amp;O$324,$2:$2,0),FALSE),IFERROR(VLOOKUP($B$374,$4:$126,MATCH($Q375&amp;"/"&amp;O$324,$2:$2,0),FALSE),""))))</f>
        <v>2716033.3</v>
      </c>
      <c r="P378" s="21">
        <f>RATE(M$324-B$324,,-B378,M378)</f>
        <v>4.8164678942571169E-2</v>
      </c>
      <c r="Q378" s="25" t="s">
        <v>243</v>
      </c>
    </row>
    <row r="379" spans="1:17">
      <c r="B379" s="241" t="s">
        <v>245</v>
      </c>
      <c r="C379" s="242"/>
      <c r="D379" s="242"/>
      <c r="E379" s="242"/>
      <c r="F379" s="242"/>
      <c r="G379" s="242"/>
      <c r="H379" s="242"/>
      <c r="I379" s="242"/>
      <c r="J379" s="242"/>
      <c r="K379" s="242"/>
      <c r="L379" s="242"/>
      <c r="M379" s="242"/>
      <c r="N379" s="243"/>
      <c r="O379" s="30"/>
    </row>
    <row r="380" spans="1:17">
      <c r="B380" s="226" t="s">
        <v>89</v>
      </c>
      <c r="C380" s="227"/>
      <c r="D380" s="227"/>
      <c r="E380" s="227"/>
      <c r="F380" s="227"/>
      <c r="G380" s="227"/>
      <c r="H380" s="227"/>
      <c r="I380" s="227"/>
      <c r="J380" s="227"/>
      <c r="K380" s="227"/>
      <c r="L380" s="227"/>
      <c r="M380" s="227"/>
      <c r="N380" s="228"/>
      <c r="O380" s="31"/>
      <c r="P380" s="21"/>
      <c r="Q380" s="7"/>
    </row>
    <row r="381" spans="1:17">
      <c r="B381" s="24">
        <f t="shared" ref="B381:O384" si="22">IFERROR(VLOOKUP($B$380,$4:$126,MATCH($Q381&amp;"/"&amp;B$324,$2:$2,0),FALSE),"")</f>
        <v>174140.07</v>
      </c>
      <c r="C381" s="24">
        <f t="shared" si="22"/>
        <v>113330</v>
      </c>
      <c r="D381" s="24">
        <f t="shared" si="22"/>
        <v>101420.18</v>
      </c>
      <c r="E381" s="24">
        <f t="shared" si="22"/>
        <v>170753.43</v>
      </c>
      <c r="F381" s="24">
        <f t="shared" si="22"/>
        <v>185500.83</v>
      </c>
      <c r="G381" s="24">
        <f t="shared" si="22"/>
        <v>207418.71</v>
      </c>
      <c r="H381" s="24">
        <f t="shared" si="22"/>
        <v>158533.71</v>
      </c>
      <c r="I381" s="24">
        <f t="shared" si="22"/>
        <v>168522.18</v>
      </c>
      <c r="J381" s="24">
        <f t="shared" si="22"/>
        <v>189531.32</v>
      </c>
      <c r="K381" s="24">
        <f t="shared" si="22"/>
        <v>179796.85</v>
      </c>
      <c r="L381" s="24">
        <f t="shared" si="22"/>
        <v>269953.71999999997</v>
      </c>
      <c r="M381" s="24">
        <f t="shared" si="22"/>
        <v>301162.11</v>
      </c>
      <c r="N381" s="24">
        <f t="shared" si="22"/>
        <v>167112.99</v>
      </c>
      <c r="O381" s="24">
        <f t="shared" si="22"/>
        <v>160489.1</v>
      </c>
      <c r="P381" s="21"/>
      <c r="Q381" s="25" t="s">
        <v>240</v>
      </c>
    </row>
    <row r="382" spans="1:17">
      <c r="B382" s="24">
        <f t="shared" si="22"/>
        <v>188662</v>
      </c>
      <c r="C382" s="24">
        <f t="shared" si="22"/>
        <v>186860.18</v>
      </c>
      <c r="D382" s="24">
        <f t="shared" si="22"/>
        <v>129778.2</v>
      </c>
      <c r="E382" s="24">
        <f t="shared" si="22"/>
        <v>210884.51</v>
      </c>
      <c r="F382" s="24">
        <f t="shared" si="22"/>
        <v>199179.32</v>
      </c>
      <c r="G382" s="24">
        <f t="shared" si="22"/>
        <v>228464.69</v>
      </c>
      <c r="H382" s="24">
        <f t="shared" si="22"/>
        <v>187748.77</v>
      </c>
      <c r="I382" s="24">
        <f t="shared" si="22"/>
        <v>176090.74</v>
      </c>
      <c r="J382" s="24">
        <f t="shared" si="22"/>
        <v>223572.34</v>
      </c>
      <c r="K382" s="24">
        <f t="shared" si="22"/>
        <v>210476.56</v>
      </c>
      <c r="L382" s="24">
        <f t="shared" si="22"/>
        <v>294238.15000000002</v>
      </c>
      <c r="M382" s="24">
        <f t="shared" si="22"/>
        <v>349020.61</v>
      </c>
      <c r="N382" s="24">
        <f t="shared" si="22"/>
        <v>173141.38</v>
      </c>
      <c r="O382" s="24" t="str">
        <f t="shared" si="22"/>
        <v/>
      </c>
      <c r="P382" s="21"/>
      <c r="Q382" s="25" t="s">
        <v>241</v>
      </c>
    </row>
    <row r="383" spans="1:17">
      <c r="B383" s="24">
        <f t="shared" si="22"/>
        <v>222874.68</v>
      </c>
      <c r="C383" s="24">
        <f t="shared" si="22"/>
        <v>200085.96</v>
      </c>
      <c r="D383" s="24">
        <f t="shared" si="22"/>
        <v>150228.57999999999</v>
      </c>
      <c r="E383" s="24">
        <f t="shared" si="22"/>
        <v>191523.04</v>
      </c>
      <c r="F383" s="24">
        <f t="shared" si="22"/>
        <v>202625.65</v>
      </c>
      <c r="G383" s="24">
        <f t="shared" si="22"/>
        <v>233365.5</v>
      </c>
      <c r="H383" s="24">
        <f t="shared" si="22"/>
        <v>214446.34</v>
      </c>
      <c r="I383" s="24">
        <f t="shared" si="22"/>
        <v>191608.22</v>
      </c>
      <c r="J383" s="24">
        <f t="shared" si="22"/>
        <v>244883.66</v>
      </c>
      <c r="K383" s="24">
        <f t="shared" si="22"/>
        <v>255252.68</v>
      </c>
      <c r="L383" s="24">
        <f t="shared" si="22"/>
        <v>337428.5</v>
      </c>
      <c r="M383" s="24">
        <f t="shared" si="22"/>
        <v>332777.2</v>
      </c>
      <c r="N383" s="24">
        <f t="shared" si="22"/>
        <v>225466.66</v>
      </c>
      <c r="O383" s="24" t="str">
        <f t="shared" si="22"/>
        <v/>
      </c>
      <c r="P383" s="21"/>
      <c r="Q383" s="25" t="s">
        <v>242</v>
      </c>
    </row>
    <row r="384" spans="1:17">
      <c r="B384" s="24">
        <f t="shared" si="22"/>
        <v>174445</v>
      </c>
      <c r="C384" s="24">
        <f t="shared" si="22"/>
        <v>145500.48000000001</v>
      </c>
      <c r="D384" s="24">
        <f t="shared" si="22"/>
        <v>180288.65</v>
      </c>
      <c r="E384" s="24">
        <f t="shared" si="22"/>
        <v>228474.19</v>
      </c>
      <c r="F384" s="24">
        <f t="shared" si="22"/>
        <v>205714.82</v>
      </c>
      <c r="G384" s="24">
        <f t="shared" si="22"/>
        <v>229153.51</v>
      </c>
      <c r="H384" s="24">
        <f t="shared" si="22"/>
        <v>224314.56</v>
      </c>
      <c r="I384" s="24">
        <f t="shared" si="22"/>
        <v>231543.82</v>
      </c>
      <c r="J384" s="24">
        <f t="shared" si="22"/>
        <v>255739.82</v>
      </c>
      <c r="K384" s="24">
        <f t="shared" si="22"/>
        <v>327814.59000000003</v>
      </c>
      <c r="L384" s="24">
        <f t="shared" si="22"/>
        <v>409311.94</v>
      </c>
      <c r="M384" s="24">
        <f t="shared" si="22"/>
        <v>366532.74</v>
      </c>
      <c r="N384" s="24">
        <f>IFERROR(VLOOKUP($B$380,$4:$126,MATCH($Q384&amp;"/"&amp;N$324,$2:$2,0),FALSE),IFERROR(VLOOKUP($B$380,$4:$126,MATCH($Q383&amp;"/"&amp;N$324,$2:$2,0),FALSE),IFERROR(VLOOKUP($B$380,$4:$126,MATCH($Q382&amp;"/"&amp;N$324,$2:$2,0),FALSE),IFERROR(VLOOKUP($B$380,$4:$126,MATCH($Q381&amp;"/"&amp;N$324,$2:$2,0),FALSE),""))))</f>
        <v>212742</v>
      </c>
      <c r="O384" s="24">
        <f>IFERROR(VLOOKUP($B$380,$4:$126,MATCH($Q384&amp;"/"&amp;O$324,$2:$2,0),FALSE),IFERROR(VLOOKUP($B$380,$4:$126,MATCH($Q383&amp;"/"&amp;O$324,$2:$2,0),FALSE),IFERROR(VLOOKUP($B$380,$4:$126,MATCH($Q382&amp;"/"&amp;O$324,$2:$2,0),FALSE),IFERROR(VLOOKUP($B$380,$4:$126,MATCH($Q381&amp;"/"&amp;O$324,$2:$2,0),FALSE),""))))</f>
        <v>160489.1</v>
      </c>
      <c r="P384" s="21">
        <f>RATE(M$324-B$324,,-B384,M384)</f>
        <v>6.9828153312010671E-2</v>
      </c>
      <c r="Q384" s="25" t="s">
        <v>243</v>
      </c>
    </row>
    <row r="385" spans="1:17">
      <c r="A385" s="19"/>
      <c r="B385" s="26">
        <f t="shared" ref="B385:M385" si="23">+B384/B$378</f>
        <v>9.697891864155575E-2</v>
      </c>
      <c r="C385" s="26">
        <f t="shared" si="23"/>
        <v>7.1528662064673579E-2</v>
      </c>
      <c r="D385" s="26">
        <f t="shared" si="23"/>
        <v>9.5207530497306361E-2</v>
      </c>
      <c r="E385" s="26">
        <f t="shared" si="23"/>
        <v>0.10694953346901029</v>
      </c>
      <c r="F385" s="26">
        <f t="shared" si="23"/>
        <v>9.4913792349719708E-2</v>
      </c>
      <c r="G385" s="26">
        <f t="shared" si="23"/>
        <v>9.9918310674142127E-2</v>
      </c>
      <c r="H385" s="26">
        <f t="shared" si="23"/>
        <v>9.7210722625275275E-2</v>
      </c>
      <c r="I385" s="26">
        <f t="shared" si="23"/>
        <v>0.10449383406291878</v>
      </c>
      <c r="J385" s="26">
        <f t="shared" si="23"/>
        <v>0.1142700124727053</v>
      </c>
      <c r="K385" s="26">
        <f t="shared" si="23"/>
        <v>0.13731896527601728</v>
      </c>
      <c r="L385" s="26">
        <f t="shared" si="23"/>
        <v>0.15730531050503374</v>
      </c>
      <c r="M385" s="26">
        <f t="shared" si="23"/>
        <v>0.12145261114617679</v>
      </c>
      <c r="N385" s="26">
        <f>+N384/N$378</f>
        <v>7.5872482730078114E-2</v>
      </c>
      <c r="O385" s="26">
        <f>+O384/O$378</f>
        <v>5.9089518526889935E-2</v>
      </c>
      <c r="P385" s="21">
        <f>RATE(M$324-B$324,,-B385,M385)</f>
        <v>2.066800647327157E-2</v>
      </c>
      <c r="Q385" s="27" t="s">
        <v>244</v>
      </c>
    </row>
    <row r="386" spans="1:17">
      <c r="A386" s="19"/>
      <c r="B386" s="226" t="s">
        <v>99</v>
      </c>
      <c r="C386" s="227"/>
      <c r="D386" s="227"/>
      <c r="E386" s="227"/>
      <c r="F386" s="227"/>
      <c r="G386" s="227"/>
      <c r="H386" s="227"/>
      <c r="I386" s="227"/>
      <c r="J386" s="227"/>
      <c r="K386" s="227"/>
      <c r="L386" s="227"/>
      <c r="M386" s="227"/>
      <c r="N386" s="228"/>
      <c r="O386" s="31"/>
      <c r="P386" s="21"/>
      <c r="Q386" s="7"/>
    </row>
    <row r="387" spans="1:17">
      <c r="B387" s="24">
        <f t="shared" ref="B387:O390" si="24">IFERROR(VLOOKUP($B$386,$4:$126,MATCH($Q387&amp;"/"&amp;B$324,$2:$2,0),FALSE),"")</f>
        <v>741825.24</v>
      </c>
      <c r="C387" s="24">
        <f t="shared" si="24"/>
        <v>473271</v>
      </c>
      <c r="D387" s="24">
        <f t="shared" si="24"/>
        <v>633166.17000000004</v>
      </c>
      <c r="E387" s="24">
        <f t="shared" si="24"/>
        <v>671688.04</v>
      </c>
      <c r="F387" s="24">
        <f t="shared" si="24"/>
        <v>885178.82</v>
      </c>
      <c r="G387" s="24">
        <f t="shared" si="24"/>
        <v>817798.56</v>
      </c>
      <c r="H387" s="24">
        <f t="shared" si="24"/>
        <v>730502.51</v>
      </c>
      <c r="I387" s="24">
        <f t="shared" si="24"/>
        <v>581994.17000000004</v>
      </c>
      <c r="J387" s="24">
        <f t="shared" si="24"/>
        <v>406008.67</v>
      </c>
      <c r="K387" s="24">
        <f t="shared" si="24"/>
        <v>366292.24</v>
      </c>
      <c r="L387" s="24">
        <f t="shared" si="24"/>
        <v>395018.65</v>
      </c>
      <c r="M387" s="24">
        <f t="shared" si="24"/>
        <v>670850.06000000006</v>
      </c>
      <c r="N387" s="24">
        <f t="shared" si="24"/>
        <v>960087.64</v>
      </c>
      <c r="O387" s="24">
        <f t="shared" si="24"/>
        <v>668908.6</v>
      </c>
      <c r="P387" s="21"/>
      <c r="Q387" s="25" t="s">
        <v>240</v>
      </c>
    </row>
    <row r="388" spans="1:17">
      <c r="B388" s="24">
        <f t="shared" si="24"/>
        <v>500582</v>
      </c>
      <c r="C388" s="24">
        <f t="shared" si="24"/>
        <v>596348.31000000006</v>
      </c>
      <c r="D388" s="24">
        <f t="shared" si="24"/>
        <v>641411.86</v>
      </c>
      <c r="E388" s="24">
        <f t="shared" si="24"/>
        <v>848733.66</v>
      </c>
      <c r="F388" s="24">
        <f t="shared" si="24"/>
        <v>841456.97</v>
      </c>
      <c r="G388" s="24">
        <f t="shared" si="24"/>
        <v>747857.46</v>
      </c>
      <c r="H388" s="24">
        <f t="shared" si="24"/>
        <v>694425.03</v>
      </c>
      <c r="I388" s="24">
        <f t="shared" si="24"/>
        <v>562156.96</v>
      </c>
      <c r="J388" s="24">
        <f t="shared" si="24"/>
        <v>389694.59</v>
      </c>
      <c r="K388" s="24">
        <f t="shared" si="24"/>
        <v>299395.99</v>
      </c>
      <c r="L388" s="24">
        <f t="shared" si="24"/>
        <v>443494.61</v>
      </c>
      <c r="M388" s="24">
        <f t="shared" si="24"/>
        <v>838121.13</v>
      </c>
      <c r="N388" s="24">
        <f t="shared" si="24"/>
        <v>1021497.1</v>
      </c>
      <c r="O388" s="24" t="str">
        <f t="shared" si="24"/>
        <v/>
      </c>
      <c r="P388" s="21"/>
      <c r="Q388" s="25" t="s">
        <v>241</v>
      </c>
    </row>
    <row r="389" spans="1:17">
      <c r="B389" s="24">
        <f t="shared" si="24"/>
        <v>530902.05000000005</v>
      </c>
      <c r="C389" s="24">
        <f t="shared" si="24"/>
        <v>716116.2</v>
      </c>
      <c r="D389" s="24">
        <f t="shared" si="24"/>
        <v>594981.21</v>
      </c>
      <c r="E389" s="24">
        <f t="shared" si="24"/>
        <v>913043.62</v>
      </c>
      <c r="F389" s="24">
        <f t="shared" si="24"/>
        <v>906226.33</v>
      </c>
      <c r="G389" s="24">
        <f t="shared" si="24"/>
        <v>808879.67</v>
      </c>
      <c r="H389" s="24">
        <f t="shared" si="24"/>
        <v>742277.56</v>
      </c>
      <c r="I389" s="24">
        <f t="shared" si="24"/>
        <v>566059.81999999995</v>
      </c>
      <c r="J389" s="24">
        <f t="shared" si="24"/>
        <v>426342.81</v>
      </c>
      <c r="K389" s="24">
        <f t="shared" si="24"/>
        <v>344931.79</v>
      </c>
      <c r="L389" s="24">
        <f t="shared" si="24"/>
        <v>565924.68999999994</v>
      </c>
      <c r="M389" s="24">
        <f t="shared" si="24"/>
        <v>1089811.19</v>
      </c>
      <c r="N389" s="24">
        <f t="shared" si="24"/>
        <v>913577.42</v>
      </c>
      <c r="O389" s="24" t="str">
        <f t="shared" si="24"/>
        <v/>
      </c>
      <c r="P389" s="21"/>
      <c r="Q389" s="25" t="s">
        <v>242</v>
      </c>
    </row>
    <row r="390" spans="1:17">
      <c r="B390" s="24">
        <f t="shared" si="24"/>
        <v>517424</v>
      </c>
      <c r="C390" s="24">
        <f t="shared" si="24"/>
        <v>724006.23</v>
      </c>
      <c r="D390" s="24">
        <f t="shared" si="24"/>
        <v>611810.96</v>
      </c>
      <c r="E390" s="24">
        <f t="shared" si="24"/>
        <v>878173.93</v>
      </c>
      <c r="F390" s="24">
        <f t="shared" si="24"/>
        <v>840926.28</v>
      </c>
      <c r="G390" s="24">
        <f t="shared" si="24"/>
        <v>800145</v>
      </c>
      <c r="H390" s="24">
        <f t="shared" si="24"/>
        <v>687960.18</v>
      </c>
      <c r="I390" s="24">
        <f t="shared" si="24"/>
        <v>485931.55</v>
      </c>
      <c r="J390" s="24">
        <f t="shared" si="24"/>
        <v>408003.15</v>
      </c>
      <c r="K390" s="24">
        <f t="shared" si="24"/>
        <v>403735.43</v>
      </c>
      <c r="L390" s="24">
        <f t="shared" si="24"/>
        <v>664476.66</v>
      </c>
      <c r="M390" s="24">
        <f t="shared" si="24"/>
        <v>1034582.73</v>
      </c>
      <c r="N390" s="24">
        <f>IFERROR(VLOOKUP($B$386,$4:$126,MATCH($Q390&amp;"/"&amp;N$324,$2:$2,0),FALSE),IFERROR(VLOOKUP($B$386,$4:$126,MATCH($Q389&amp;"/"&amp;N$324,$2:$2,0),FALSE),IFERROR(VLOOKUP($B$386,$4:$126,MATCH($Q388&amp;"/"&amp;N$324,$2:$2,0),FALSE),IFERROR(VLOOKUP($B$386,$4:$126,MATCH($Q387&amp;"/"&amp;N$324,$2:$2,0),FALSE),""))))</f>
        <v>852783.79</v>
      </c>
      <c r="O390" s="24">
        <f>IFERROR(VLOOKUP($B$386,$4:$126,MATCH($Q390&amp;"/"&amp;O$324,$2:$2,0),FALSE),IFERROR(VLOOKUP($B$386,$4:$126,MATCH($Q389&amp;"/"&amp;O$324,$2:$2,0),FALSE),IFERROR(VLOOKUP($B$386,$4:$126,MATCH($Q388&amp;"/"&amp;O$324,$2:$2,0),FALSE),IFERROR(VLOOKUP($B$386,$4:$126,MATCH($Q387&amp;"/"&amp;O$324,$2:$2,0),FALSE),""))))</f>
        <v>668908.6</v>
      </c>
      <c r="P390" s="21">
        <f>RATE(M$324-B$324,,-B390,M390)</f>
        <v>6.5016267492117558E-2</v>
      </c>
      <c r="Q390" s="25" t="s">
        <v>243</v>
      </c>
    </row>
    <row r="391" spans="1:17">
      <c r="B391" s="26">
        <f t="shared" ref="B391:M391" si="25">+B390/B$378</f>
        <v>0.2876506635282659</v>
      </c>
      <c r="C391" s="26">
        <f t="shared" si="25"/>
        <v>0.3559245781071535</v>
      </c>
      <c r="D391" s="26">
        <f t="shared" si="25"/>
        <v>0.32308750790904628</v>
      </c>
      <c r="E391" s="26">
        <f t="shared" si="25"/>
        <v>0.41107615752198223</v>
      </c>
      <c r="F391" s="26">
        <f t="shared" si="25"/>
        <v>0.38799101747429893</v>
      </c>
      <c r="G391" s="26">
        <f t="shared" si="25"/>
        <v>0.34888899015494657</v>
      </c>
      <c r="H391" s="26">
        <f t="shared" si="25"/>
        <v>0.29813983646542808</v>
      </c>
      <c r="I391" s="26">
        <f t="shared" si="25"/>
        <v>0.21929693805534053</v>
      </c>
      <c r="J391" s="26">
        <f t="shared" si="25"/>
        <v>0.1823045196457988</v>
      </c>
      <c r="K391" s="26">
        <f t="shared" si="25"/>
        <v>0.16912161076438939</v>
      </c>
      <c r="L391" s="26">
        <f t="shared" si="25"/>
        <v>0.25536930910114114</v>
      </c>
      <c r="M391" s="26">
        <f t="shared" si="25"/>
        <v>0.34281459824091026</v>
      </c>
      <c r="N391" s="26">
        <f>+N390/N$378</f>
        <v>0.30413751576682346</v>
      </c>
      <c r="O391" s="26">
        <f>+O390/O$378</f>
        <v>0.24628144286743467</v>
      </c>
      <c r="P391" s="21">
        <f>RATE(M$324-B$324,,-B391,M391)</f>
        <v>1.6077233747799079E-2</v>
      </c>
      <c r="Q391" s="27" t="s">
        <v>244</v>
      </c>
    </row>
    <row r="392" spans="1:17">
      <c r="B392" s="226" t="s">
        <v>128</v>
      </c>
      <c r="C392" s="227"/>
      <c r="D392" s="227"/>
      <c r="E392" s="227"/>
      <c r="F392" s="227"/>
      <c r="G392" s="227"/>
      <c r="H392" s="227"/>
      <c r="I392" s="227"/>
      <c r="J392" s="227"/>
      <c r="K392" s="227"/>
      <c r="L392" s="227"/>
      <c r="M392" s="227"/>
      <c r="N392" s="228"/>
      <c r="O392" s="31"/>
      <c r="P392" s="21"/>
      <c r="Q392" s="7"/>
    </row>
    <row r="393" spans="1:17">
      <c r="B393" s="24">
        <f t="shared" ref="B393:O396" si="26">IFERROR(VLOOKUP($B$392,$4:$126,MATCH($Q393&amp;"/"&amp;B$324,$2:$2,0),FALSE),"")</f>
        <v>473457.61</v>
      </c>
      <c r="C393" s="24">
        <f t="shared" si="26"/>
        <v>295000</v>
      </c>
      <c r="D393" s="24">
        <f t="shared" si="26"/>
        <v>469000</v>
      </c>
      <c r="E393" s="24">
        <f t="shared" si="26"/>
        <v>420388.36</v>
      </c>
      <c r="F393" s="24">
        <f t="shared" si="26"/>
        <v>644000</v>
      </c>
      <c r="G393" s="24">
        <f t="shared" si="26"/>
        <v>549000</v>
      </c>
      <c r="H393" s="24">
        <f t="shared" si="26"/>
        <v>526000</v>
      </c>
      <c r="I393" s="24">
        <f t="shared" si="26"/>
        <v>387000</v>
      </c>
      <c r="J393" s="24">
        <f t="shared" si="26"/>
        <v>166000</v>
      </c>
      <c r="K393" s="24">
        <f t="shared" si="26"/>
        <v>128000</v>
      </c>
      <c r="L393" s="24">
        <f t="shared" si="26"/>
        <v>34000</v>
      </c>
      <c r="M393" s="24">
        <f t="shared" si="26"/>
        <v>232460.58</v>
      </c>
      <c r="N393" s="24">
        <f t="shared" si="26"/>
        <v>646065.84</v>
      </c>
      <c r="O393" s="24">
        <f t="shared" si="26"/>
        <v>456269.49</v>
      </c>
      <c r="P393" s="21"/>
      <c r="Q393" s="25" t="s">
        <v>240</v>
      </c>
    </row>
    <row r="394" spans="1:17">
      <c r="B394" s="24">
        <f t="shared" si="26"/>
        <v>214296</v>
      </c>
      <c r="C394" s="24">
        <f t="shared" si="26"/>
        <v>355000</v>
      </c>
      <c r="D394" s="24">
        <f t="shared" si="26"/>
        <v>436000</v>
      </c>
      <c r="E394" s="24">
        <f t="shared" si="26"/>
        <v>528409.05000000005</v>
      </c>
      <c r="F394" s="24">
        <f t="shared" si="26"/>
        <v>594000</v>
      </c>
      <c r="G394" s="24">
        <f t="shared" si="26"/>
        <v>480000</v>
      </c>
      <c r="H394" s="24">
        <f t="shared" si="26"/>
        <v>482000</v>
      </c>
      <c r="I394" s="24">
        <f t="shared" si="26"/>
        <v>361000</v>
      </c>
      <c r="J394" s="24">
        <f t="shared" si="26"/>
        <v>125000</v>
      </c>
      <c r="K394" s="24">
        <f t="shared" si="26"/>
        <v>51000</v>
      </c>
      <c r="L394" s="24">
        <f t="shared" si="26"/>
        <v>78000</v>
      </c>
      <c r="M394" s="24">
        <f t="shared" si="26"/>
        <v>400824.3</v>
      </c>
      <c r="N394" s="24">
        <f t="shared" si="26"/>
        <v>723216.76</v>
      </c>
      <c r="O394" s="24" t="str">
        <f t="shared" si="26"/>
        <v/>
      </c>
      <c r="P394" s="21"/>
      <c r="Q394" s="25" t="s">
        <v>241</v>
      </c>
    </row>
    <row r="395" spans="1:17">
      <c r="B395" s="24">
        <f t="shared" si="26"/>
        <v>192423.95</v>
      </c>
      <c r="C395" s="24">
        <f t="shared" si="26"/>
        <v>454000</v>
      </c>
      <c r="D395" s="24">
        <f t="shared" si="26"/>
        <v>350000</v>
      </c>
      <c r="E395" s="24">
        <f t="shared" si="26"/>
        <v>579000</v>
      </c>
      <c r="F395" s="24">
        <f t="shared" si="26"/>
        <v>622000</v>
      </c>
      <c r="G395" s="24">
        <f t="shared" si="26"/>
        <v>514000</v>
      </c>
      <c r="H395" s="24">
        <f t="shared" si="26"/>
        <v>476866.41</v>
      </c>
      <c r="I395" s="24">
        <f t="shared" si="26"/>
        <v>330000</v>
      </c>
      <c r="J395" s="24">
        <f t="shared" si="26"/>
        <v>121000</v>
      </c>
      <c r="K395" s="24">
        <f t="shared" si="26"/>
        <v>19000</v>
      </c>
      <c r="L395" s="24">
        <f t="shared" si="26"/>
        <v>102473.25</v>
      </c>
      <c r="M395" s="24">
        <f t="shared" si="26"/>
        <v>597974.36</v>
      </c>
      <c r="N395" s="24">
        <f t="shared" si="26"/>
        <v>621913.42000000004</v>
      </c>
      <c r="O395" s="24" t="str">
        <f t="shared" si="26"/>
        <v/>
      </c>
      <c r="P395" s="21"/>
      <c r="Q395" s="25" t="s">
        <v>242</v>
      </c>
    </row>
    <row r="396" spans="1:17">
      <c r="B396" s="24">
        <f t="shared" si="26"/>
        <v>240216</v>
      </c>
      <c r="C396" s="24">
        <f t="shared" si="26"/>
        <v>500501.09</v>
      </c>
      <c r="D396" s="24">
        <f t="shared" si="26"/>
        <v>340000</v>
      </c>
      <c r="E396" s="24">
        <f t="shared" si="26"/>
        <v>614000</v>
      </c>
      <c r="F396" s="24">
        <f t="shared" si="26"/>
        <v>581000</v>
      </c>
      <c r="G396" s="24">
        <f t="shared" si="26"/>
        <v>532000</v>
      </c>
      <c r="H396" s="24">
        <f t="shared" si="26"/>
        <v>431000</v>
      </c>
      <c r="I396" s="24">
        <f t="shared" si="26"/>
        <v>219000</v>
      </c>
      <c r="J396" s="24">
        <f t="shared" si="26"/>
        <v>108000</v>
      </c>
      <c r="K396" s="24">
        <f t="shared" si="26"/>
        <v>18000</v>
      </c>
      <c r="L396" s="24">
        <f t="shared" si="26"/>
        <v>156162.82999999999</v>
      </c>
      <c r="M396" s="24">
        <f t="shared" si="26"/>
        <v>565067.72</v>
      </c>
      <c r="N396" s="24">
        <f>IFERROR(VLOOKUP($B$392,$4:$126,MATCH($Q396&amp;"/"&amp;N$324,$2:$2,0),FALSE),IFERROR(VLOOKUP($B$392,$4:$126,MATCH($Q395&amp;"/"&amp;N$324,$2:$2,0),FALSE),IFERROR(VLOOKUP($B$392,$4:$126,MATCH($Q394&amp;"/"&amp;N$324,$2:$2,0),FALSE),IFERROR(VLOOKUP($B$392,$4:$126,MATCH($Q393&amp;"/"&amp;N$324,$2:$2,0),FALSE),""))))</f>
        <v>558821.12</v>
      </c>
      <c r="O396" s="24">
        <f>IFERROR(VLOOKUP($B$392,$4:$126,MATCH($Q396&amp;"/"&amp;O$324,$2:$2,0),FALSE),IFERROR(VLOOKUP($B$392,$4:$126,MATCH($Q395&amp;"/"&amp;O$324,$2:$2,0),FALSE),IFERROR(VLOOKUP($B$392,$4:$126,MATCH($Q394&amp;"/"&amp;O$324,$2:$2,0),FALSE),IFERROR(VLOOKUP($B$392,$4:$126,MATCH($Q393&amp;"/"&amp;O$324,$2:$2,0),FALSE),""))))</f>
        <v>456269.49</v>
      </c>
      <c r="P396" s="21">
        <f>RATE(M$324-B$324,,-B396,M396)</f>
        <v>8.0867844877156508E-2</v>
      </c>
      <c r="Q396" s="25" t="s">
        <v>243</v>
      </c>
    </row>
    <row r="397" spans="1:17">
      <c r="B397" s="26">
        <f t="shared" ref="B397:M397" si="27">+B396/B$378</f>
        <v>0.13354288125426328</v>
      </c>
      <c r="C397" s="26">
        <f t="shared" si="27"/>
        <v>0.24604848952808112</v>
      </c>
      <c r="D397" s="26">
        <f t="shared" si="27"/>
        <v>0.17954852049246672</v>
      </c>
      <c r="E397" s="26">
        <f t="shared" si="27"/>
        <v>0.2874154562052384</v>
      </c>
      <c r="F397" s="26">
        <f t="shared" si="27"/>
        <v>0.26806485480816183</v>
      </c>
      <c r="G397" s="26">
        <f t="shared" si="27"/>
        <v>0.23196913404749336</v>
      </c>
      <c r="H397" s="26">
        <f t="shared" si="27"/>
        <v>0.18678155110169239</v>
      </c>
      <c r="I397" s="26">
        <f t="shared" si="27"/>
        <v>9.8832910590225267E-2</v>
      </c>
      <c r="J397" s="26">
        <f t="shared" si="27"/>
        <v>4.8256706159612424E-2</v>
      </c>
      <c r="K397" s="26">
        <f t="shared" si="27"/>
        <v>7.5400590772006539E-3</v>
      </c>
      <c r="L397" s="26">
        <f t="shared" si="27"/>
        <v>6.0015943982711067E-2</v>
      </c>
      <c r="M397" s="26">
        <f t="shared" si="27"/>
        <v>0.18723825344610881</v>
      </c>
      <c r="N397" s="26">
        <f>+N396/N$378</f>
        <v>0.19929842615187837</v>
      </c>
      <c r="O397" s="26">
        <f>+O396/O$378</f>
        <v>0.16799112514563058</v>
      </c>
      <c r="P397" s="21">
        <f>RATE(M$324-B$324,,-B397,M397)</f>
        <v>3.1200408287814407E-2</v>
      </c>
      <c r="Q397" s="27" t="s">
        <v>244</v>
      </c>
    </row>
    <row r="398" spans="1:17">
      <c r="B398" s="226" t="s">
        <v>129</v>
      </c>
      <c r="C398" s="227"/>
      <c r="D398" s="227"/>
      <c r="E398" s="227"/>
      <c r="F398" s="227"/>
      <c r="G398" s="227"/>
      <c r="H398" s="227"/>
      <c r="I398" s="227"/>
      <c r="J398" s="227"/>
      <c r="K398" s="227"/>
      <c r="L398" s="227"/>
      <c r="M398" s="227"/>
      <c r="N398" s="228"/>
      <c r="O398" s="31"/>
      <c r="P398" s="21"/>
      <c r="Q398" s="7"/>
    </row>
    <row r="399" spans="1:17">
      <c r="B399" s="24">
        <f t="shared" ref="B399:O402" si="28">IFERROR(VLOOKUP($B$398,$4:$126,MATCH($Q399&amp;"/"&amp;B$324,$2:$2,0),FALSE),"")</f>
        <v>3629</v>
      </c>
      <c r="C399" s="24">
        <f t="shared" si="28"/>
        <v>0</v>
      </c>
      <c r="D399" s="24">
        <f t="shared" si="28"/>
        <v>0</v>
      </c>
      <c r="E399" s="24">
        <f t="shared" si="28"/>
        <v>0</v>
      </c>
      <c r="F399" s="24">
        <f t="shared" si="28"/>
        <v>0</v>
      </c>
      <c r="G399" s="24">
        <f t="shared" si="28"/>
        <v>0</v>
      </c>
      <c r="H399" s="24">
        <f t="shared" si="28"/>
        <v>0</v>
      </c>
      <c r="I399" s="24">
        <f t="shared" si="28"/>
        <v>0</v>
      </c>
      <c r="J399" s="24">
        <f t="shared" si="28"/>
        <v>0</v>
      </c>
      <c r="K399" s="24">
        <f t="shared" si="28"/>
        <v>0</v>
      </c>
      <c r="L399" s="24">
        <f t="shared" si="28"/>
        <v>0</v>
      </c>
      <c r="M399" s="24">
        <f t="shared" si="28"/>
        <v>0</v>
      </c>
      <c r="N399" s="24">
        <f t="shared" si="28"/>
        <v>0</v>
      </c>
      <c r="O399" s="24">
        <f t="shared" si="28"/>
        <v>0</v>
      </c>
      <c r="P399" s="21"/>
      <c r="Q399" s="25" t="s">
        <v>240</v>
      </c>
    </row>
    <row r="400" spans="1:17">
      <c r="B400" s="24">
        <f t="shared" si="28"/>
        <v>1300</v>
      </c>
      <c r="C400" s="24">
        <f t="shared" si="28"/>
        <v>3394.03</v>
      </c>
      <c r="D400" s="24">
        <f t="shared" si="28"/>
        <v>0</v>
      </c>
      <c r="E400" s="24">
        <f t="shared" si="28"/>
        <v>0</v>
      </c>
      <c r="F400" s="24">
        <f t="shared" si="28"/>
        <v>0</v>
      </c>
      <c r="G400" s="24">
        <f t="shared" si="28"/>
        <v>0</v>
      </c>
      <c r="H400" s="24">
        <f t="shared" si="28"/>
        <v>54267.8</v>
      </c>
      <c r="I400" s="24">
        <f t="shared" si="28"/>
        <v>0</v>
      </c>
      <c r="J400" s="24">
        <f t="shared" si="28"/>
        <v>0</v>
      </c>
      <c r="K400" s="24">
        <f t="shared" si="28"/>
        <v>0</v>
      </c>
      <c r="L400" s="24">
        <f t="shared" si="28"/>
        <v>0</v>
      </c>
      <c r="M400" s="24">
        <f t="shared" si="28"/>
        <v>126630.43</v>
      </c>
      <c r="N400" s="24">
        <f t="shared" si="28"/>
        <v>0</v>
      </c>
      <c r="O400" s="24" t="str">
        <f t="shared" si="28"/>
        <v/>
      </c>
      <c r="P400" s="21"/>
      <c r="Q400" s="25" t="s">
        <v>241</v>
      </c>
    </row>
    <row r="401" spans="1:17">
      <c r="B401" s="24">
        <f t="shared" si="28"/>
        <v>1338</v>
      </c>
      <c r="C401" s="24">
        <f t="shared" si="28"/>
        <v>3019.34</v>
      </c>
      <c r="D401" s="24">
        <f t="shared" si="28"/>
        <v>1927</v>
      </c>
      <c r="E401" s="24">
        <f t="shared" si="28"/>
        <v>0</v>
      </c>
      <c r="F401" s="24">
        <f t="shared" si="28"/>
        <v>0</v>
      </c>
      <c r="G401" s="24">
        <f t="shared" si="28"/>
        <v>0</v>
      </c>
      <c r="H401" s="24">
        <f t="shared" si="28"/>
        <v>57458.36</v>
      </c>
      <c r="I401" s="24">
        <f t="shared" si="28"/>
        <v>0</v>
      </c>
      <c r="J401" s="24">
        <f t="shared" si="28"/>
        <v>0</v>
      </c>
      <c r="K401" s="24">
        <f t="shared" si="28"/>
        <v>86736.97</v>
      </c>
      <c r="L401" s="24">
        <f t="shared" si="28"/>
        <v>101704.51</v>
      </c>
      <c r="M401" s="24">
        <f t="shared" si="28"/>
        <v>0</v>
      </c>
      <c r="N401" s="24">
        <f t="shared" si="28"/>
        <v>6651.5</v>
      </c>
      <c r="O401" s="24" t="str">
        <f t="shared" si="28"/>
        <v/>
      </c>
      <c r="P401" s="21"/>
      <c r="Q401" s="25" t="s">
        <v>242</v>
      </c>
    </row>
    <row r="402" spans="1:17">
      <c r="B402" s="24">
        <f t="shared" si="28"/>
        <v>0</v>
      </c>
      <c r="C402" s="24">
        <f t="shared" si="28"/>
        <v>0</v>
      </c>
      <c r="D402" s="24">
        <f t="shared" si="28"/>
        <v>0</v>
      </c>
      <c r="E402" s="24">
        <f t="shared" si="28"/>
        <v>0</v>
      </c>
      <c r="F402" s="24">
        <f t="shared" si="28"/>
        <v>0</v>
      </c>
      <c r="G402" s="24">
        <f t="shared" si="28"/>
        <v>20979.91</v>
      </c>
      <c r="H402" s="24">
        <f t="shared" si="28"/>
        <v>0</v>
      </c>
      <c r="I402" s="24">
        <f t="shared" si="28"/>
        <v>0</v>
      </c>
      <c r="J402" s="24">
        <f t="shared" si="28"/>
        <v>0</v>
      </c>
      <c r="K402" s="24">
        <f t="shared" si="28"/>
        <v>88151.07</v>
      </c>
      <c r="L402" s="24">
        <f t="shared" si="28"/>
        <v>0</v>
      </c>
      <c r="M402" s="24">
        <f t="shared" si="28"/>
        <v>122384.63</v>
      </c>
      <c r="N402" s="24">
        <f>IFERROR(VLOOKUP($B$398,$4:$126,MATCH($Q402&amp;"/"&amp;N$324,$2:$2,0),FALSE),IFERROR(VLOOKUP($B$398,$4:$126,MATCH($Q401&amp;"/"&amp;N$324,$2:$2,0),FALSE),IFERROR(VLOOKUP($B$398,$4:$126,MATCH($Q400&amp;"/"&amp;N$324,$2:$2,0),FALSE),IFERROR(VLOOKUP($B$398,$4:$126,MATCH($Q399&amp;"/"&amp;N$324,$2:$2,0),FALSE),""))))</f>
        <v>6617</v>
      </c>
      <c r="O402" s="24">
        <f>IFERROR(VLOOKUP($B$398,$4:$126,MATCH($Q402&amp;"/"&amp;O$324,$2:$2,0),FALSE),IFERROR(VLOOKUP($B$398,$4:$126,MATCH($Q401&amp;"/"&amp;O$324,$2:$2,0),FALSE),IFERROR(VLOOKUP($B$398,$4:$126,MATCH($Q400&amp;"/"&amp;O$324,$2:$2,0),FALSE),IFERROR(VLOOKUP($B$398,$4:$126,MATCH($Q399&amp;"/"&amp;O$324,$2:$2,0),FALSE),""))))</f>
        <v>0</v>
      </c>
      <c r="P402" s="21" t="e">
        <f>RATE(M$324-B$324,,-B402,M402)</f>
        <v>#NUM!</v>
      </c>
      <c r="Q402" s="25" t="s">
        <v>243</v>
      </c>
    </row>
    <row r="403" spans="1:17">
      <c r="B403" s="26">
        <f t="shared" ref="B403:M403" si="29">+B402/B$378</f>
        <v>0</v>
      </c>
      <c r="C403" s="26">
        <f t="shared" si="29"/>
        <v>0</v>
      </c>
      <c r="D403" s="26">
        <f t="shared" si="29"/>
        <v>0</v>
      </c>
      <c r="E403" s="26">
        <f t="shared" si="29"/>
        <v>0</v>
      </c>
      <c r="F403" s="26">
        <f t="shared" si="29"/>
        <v>0</v>
      </c>
      <c r="G403" s="26">
        <f t="shared" si="29"/>
        <v>9.1479164569442592E-3</v>
      </c>
      <c r="H403" s="26">
        <f t="shared" si="29"/>
        <v>0</v>
      </c>
      <c r="I403" s="26">
        <f t="shared" si="29"/>
        <v>0</v>
      </c>
      <c r="J403" s="26">
        <f t="shared" si="29"/>
        <v>0</v>
      </c>
      <c r="K403" s="26">
        <f t="shared" si="29"/>
        <v>3.6925793084358345E-2</v>
      </c>
      <c r="L403" s="26">
        <f t="shared" si="29"/>
        <v>0</v>
      </c>
      <c r="M403" s="26">
        <f t="shared" si="29"/>
        <v>4.0552810855747086E-2</v>
      </c>
      <c r="N403" s="26">
        <f>+N402/N$378</f>
        <v>2.3598923495357139E-3</v>
      </c>
      <c r="O403" s="26">
        <f>+O402/O$378</f>
        <v>0</v>
      </c>
      <c r="P403" s="21" t="e">
        <f>RATE(M$324-B$324,,-B403,M403)</f>
        <v>#NUM!</v>
      </c>
      <c r="Q403" s="27" t="s">
        <v>244</v>
      </c>
    </row>
    <row r="404" spans="1:17">
      <c r="B404" s="226" t="s">
        <v>130</v>
      </c>
      <c r="C404" s="227"/>
      <c r="D404" s="227"/>
      <c r="E404" s="227"/>
      <c r="F404" s="227"/>
      <c r="G404" s="227"/>
      <c r="H404" s="227"/>
      <c r="I404" s="227"/>
      <c r="J404" s="227"/>
      <c r="K404" s="227"/>
      <c r="L404" s="227"/>
      <c r="M404" s="227"/>
      <c r="N404" s="228"/>
      <c r="O404" s="31"/>
      <c r="P404" s="21"/>
      <c r="Q404" s="7"/>
    </row>
    <row r="405" spans="1:17">
      <c r="B405" s="24">
        <f t="shared" ref="B405:O408" si="30">IFERROR(VLOOKUP($B$404,$4:$126,MATCH($Q405&amp;"/"&amp;B$324,$2:$2,0),FALSE),"")</f>
        <v>477086.61</v>
      </c>
      <c r="C405" s="24">
        <f t="shared" si="30"/>
        <v>295000</v>
      </c>
      <c r="D405" s="24">
        <f t="shared" si="30"/>
        <v>469000</v>
      </c>
      <c r="E405" s="24">
        <f t="shared" si="30"/>
        <v>420388.36</v>
      </c>
      <c r="F405" s="24">
        <f t="shared" si="30"/>
        <v>644000</v>
      </c>
      <c r="G405" s="24">
        <f t="shared" si="30"/>
        <v>549000</v>
      </c>
      <c r="H405" s="24">
        <f t="shared" si="30"/>
        <v>526000</v>
      </c>
      <c r="I405" s="24">
        <f t="shared" si="30"/>
        <v>387000</v>
      </c>
      <c r="J405" s="24">
        <f t="shared" si="30"/>
        <v>166000</v>
      </c>
      <c r="K405" s="24">
        <f t="shared" si="30"/>
        <v>128000</v>
      </c>
      <c r="L405" s="24">
        <f t="shared" si="30"/>
        <v>34000</v>
      </c>
      <c r="M405" s="24">
        <f t="shared" si="30"/>
        <v>232460.58</v>
      </c>
      <c r="N405" s="24">
        <f t="shared" si="30"/>
        <v>646065.84</v>
      </c>
      <c r="O405" s="24">
        <f t="shared" si="30"/>
        <v>456269.49</v>
      </c>
      <c r="P405" s="21"/>
      <c r="Q405" s="25" t="s">
        <v>240</v>
      </c>
    </row>
    <row r="406" spans="1:17">
      <c r="B406" s="24">
        <f t="shared" si="30"/>
        <v>215596</v>
      </c>
      <c r="C406" s="24">
        <f t="shared" si="30"/>
        <v>358394.03</v>
      </c>
      <c r="D406" s="24">
        <f t="shared" si="30"/>
        <v>436000</v>
      </c>
      <c r="E406" s="24">
        <f t="shared" si="30"/>
        <v>528409.05000000005</v>
      </c>
      <c r="F406" s="24">
        <f t="shared" si="30"/>
        <v>594000</v>
      </c>
      <c r="G406" s="24">
        <f t="shared" si="30"/>
        <v>480000</v>
      </c>
      <c r="H406" s="24">
        <f t="shared" si="30"/>
        <v>536267.80000000005</v>
      </c>
      <c r="I406" s="24">
        <f t="shared" si="30"/>
        <v>361000</v>
      </c>
      <c r="J406" s="24">
        <f t="shared" si="30"/>
        <v>125000</v>
      </c>
      <c r="K406" s="24">
        <f t="shared" si="30"/>
        <v>51000</v>
      </c>
      <c r="L406" s="24">
        <f t="shared" si="30"/>
        <v>78000</v>
      </c>
      <c r="M406" s="24">
        <f t="shared" si="30"/>
        <v>527454.73</v>
      </c>
      <c r="N406" s="24">
        <f t="shared" si="30"/>
        <v>723216.76</v>
      </c>
      <c r="O406" s="24" t="str">
        <f t="shared" si="30"/>
        <v/>
      </c>
      <c r="P406" s="21"/>
      <c r="Q406" s="25" t="s">
        <v>241</v>
      </c>
    </row>
    <row r="407" spans="1:17">
      <c r="B407" s="24">
        <f t="shared" si="30"/>
        <v>193761.95</v>
      </c>
      <c r="C407" s="24">
        <f t="shared" si="30"/>
        <v>457019.34</v>
      </c>
      <c r="D407" s="24">
        <f t="shared" si="30"/>
        <v>351927</v>
      </c>
      <c r="E407" s="24">
        <f t="shared" si="30"/>
        <v>579000</v>
      </c>
      <c r="F407" s="24">
        <f t="shared" si="30"/>
        <v>622000</v>
      </c>
      <c r="G407" s="24">
        <f t="shared" si="30"/>
        <v>514000</v>
      </c>
      <c r="H407" s="24">
        <f t="shared" si="30"/>
        <v>534324.77</v>
      </c>
      <c r="I407" s="24">
        <f t="shared" si="30"/>
        <v>330000</v>
      </c>
      <c r="J407" s="24">
        <f t="shared" si="30"/>
        <v>121000</v>
      </c>
      <c r="K407" s="24">
        <f t="shared" si="30"/>
        <v>105736.97</v>
      </c>
      <c r="L407" s="24">
        <f t="shared" si="30"/>
        <v>204177.76</v>
      </c>
      <c r="M407" s="24">
        <f t="shared" si="30"/>
        <v>597974.36</v>
      </c>
      <c r="N407" s="24">
        <f t="shared" si="30"/>
        <v>628564.92000000004</v>
      </c>
      <c r="O407" s="24" t="str">
        <f t="shared" si="30"/>
        <v/>
      </c>
      <c r="P407" s="21"/>
      <c r="Q407" s="25" t="s">
        <v>242</v>
      </c>
    </row>
    <row r="408" spans="1:17">
      <c r="B408" s="24">
        <f t="shared" si="30"/>
        <v>240216</v>
      </c>
      <c r="C408" s="24">
        <f t="shared" si="30"/>
        <v>500501.09</v>
      </c>
      <c r="D408" s="24">
        <f t="shared" si="30"/>
        <v>340000</v>
      </c>
      <c r="E408" s="24">
        <f t="shared" si="30"/>
        <v>614000</v>
      </c>
      <c r="F408" s="24">
        <f t="shared" si="30"/>
        <v>581000</v>
      </c>
      <c r="G408" s="24">
        <f t="shared" si="30"/>
        <v>552979.91</v>
      </c>
      <c r="H408" s="24">
        <f t="shared" si="30"/>
        <v>431000</v>
      </c>
      <c r="I408" s="24">
        <f t="shared" si="30"/>
        <v>219000</v>
      </c>
      <c r="J408" s="24">
        <f t="shared" si="30"/>
        <v>108000</v>
      </c>
      <c r="K408" s="24">
        <f t="shared" si="30"/>
        <v>106151.07</v>
      </c>
      <c r="L408" s="24">
        <f t="shared" si="30"/>
        <v>156162.82999999999</v>
      </c>
      <c r="M408" s="24">
        <f t="shared" si="30"/>
        <v>687452.35</v>
      </c>
      <c r="N408" s="24">
        <f>IFERROR(VLOOKUP($B$404,$4:$126,MATCH($Q408&amp;"/"&amp;N$324,$2:$2,0),FALSE),IFERROR(VLOOKUP($B$404,$4:$126,MATCH($Q407&amp;"/"&amp;N$324,$2:$2,0),FALSE),IFERROR(VLOOKUP($B$404,$4:$126,MATCH($Q406&amp;"/"&amp;N$324,$2:$2,0),FALSE),IFERROR(VLOOKUP($B$404,$4:$126,MATCH($Q405&amp;"/"&amp;N$324,$2:$2,0),FALSE),""))))</f>
        <v>565438.12</v>
      </c>
      <c r="O408" s="24">
        <f>IFERROR(VLOOKUP($B$404,$4:$126,MATCH($Q408&amp;"/"&amp;O$324,$2:$2,0),FALSE),IFERROR(VLOOKUP($B$404,$4:$126,MATCH($Q407&amp;"/"&amp;O$324,$2:$2,0),FALSE),IFERROR(VLOOKUP($B$404,$4:$126,MATCH($Q406&amp;"/"&amp;O$324,$2:$2,0),FALSE),IFERROR(VLOOKUP($B$404,$4:$126,MATCH($Q405&amp;"/"&amp;O$324,$2:$2,0),FALSE),""))))</f>
        <v>456269.49</v>
      </c>
      <c r="P408" s="21">
        <f>RATE(M$324-B$324,,-B408,M408)</f>
        <v>0.10030424422858207</v>
      </c>
      <c r="Q408" s="25" t="s">
        <v>243</v>
      </c>
    </row>
    <row r="409" spans="1:17" s="35" customFormat="1">
      <c r="A409" s="32"/>
      <c r="B409" s="33">
        <f t="shared" ref="B409:O409" si="31">+B408/B$433</f>
        <v>0.18811331466943362</v>
      </c>
      <c r="C409" s="33">
        <f t="shared" si="31"/>
        <v>0.38288425723281899</v>
      </c>
      <c r="D409" s="33">
        <f t="shared" si="31"/>
        <v>0.26566514241812117</v>
      </c>
      <c r="E409" s="33">
        <f t="shared" si="31"/>
        <v>0.4957580030460696</v>
      </c>
      <c r="F409" s="33">
        <f t="shared" si="31"/>
        <v>0.44541706699899125</v>
      </c>
      <c r="G409" s="33">
        <f t="shared" si="31"/>
        <v>0.37559331891523329</v>
      </c>
      <c r="H409" s="33">
        <f t="shared" si="31"/>
        <v>0.27517796320728893</v>
      </c>
      <c r="I409" s="33">
        <f t="shared" si="31"/>
        <v>0.1316478916635235</v>
      </c>
      <c r="J409" s="33">
        <f t="shared" si="31"/>
        <v>6.156865298162735E-2</v>
      </c>
      <c r="K409" s="33">
        <f t="shared" si="31"/>
        <v>5.600567638056822E-2</v>
      </c>
      <c r="L409" s="33">
        <f t="shared" si="31"/>
        <v>8.5084782594340116E-2</v>
      </c>
      <c r="M409" s="33">
        <f t="shared" si="31"/>
        <v>0.36941132801325161</v>
      </c>
      <c r="N409" s="33">
        <f t="shared" si="31"/>
        <v>0.31498824143603654</v>
      </c>
      <c r="O409" s="33">
        <f t="shared" si="31"/>
        <v>0.24196032532439182</v>
      </c>
      <c r="P409" s="21">
        <f>RATE(M$324-B$324,,-B409,M409)</f>
        <v>6.3272561220090576E-2</v>
      </c>
      <c r="Q409" s="34" t="s">
        <v>246</v>
      </c>
    </row>
    <row r="410" spans="1:17">
      <c r="A410" s="19"/>
      <c r="B410" s="226" t="s">
        <v>108</v>
      </c>
      <c r="C410" s="227"/>
      <c r="D410" s="227"/>
      <c r="E410" s="227"/>
      <c r="F410" s="227"/>
      <c r="G410" s="227"/>
      <c r="H410" s="227"/>
      <c r="I410" s="227"/>
      <c r="J410" s="227"/>
      <c r="K410" s="227"/>
      <c r="L410" s="227"/>
      <c r="M410" s="227"/>
      <c r="N410" s="228"/>
      <c r="O410" s="31"/>
      <c r="P410" s="21"/>
      <c r="Q410" s="7"/>
    </row>
    <row r="411" spans="1:17">
      <c r="B411" s="24">
        <f t="shared" ref="B411:O414" si="32">IFERROR(VLOOKUP($B$410,$4:$126,MATCH($Q411&amp;"/"&amp;B$324,$2:$2,0),FALSE),"")</f>
        <v>7933.21</v>
      </c>
      <c r="C411" s="24">
        <f t="shared" si="32"/>
        <v>3737</v>
      </c>
      <c r="D411" s="24">
        <f t="shared" si="32"/>
        <v>1966.03</v>
      </c>
      <c r="E411" s="24">
        <f t="shared" si="32"/>
        <v>17739.830000000002</v>
      </c>
      <c r="F411" s="24">
        <f t="shared" si="32"/>
        <v>19434.04</v>
      </c>
      <c r="G411" s="24">
        <f t="shared" si="32"/>
        <v>22830.22</v>
      </c>
      <c r="H411" s="24">
        <f t="shared" si="32"/>
        <v>21612.880000000001</v>
      </c>
      <c r="I411" s="24">
        <f t="shared" si="32"/>
        <v>56070.720000000001</v>
      </c>
      <c r="J411" s="24">
        <f t="shared" si="32"/>
        <v>70738.679999999993</v>
      </c>
      <c r="K411" s="24">
        <f t="shared" si="32"/>
        <v>79646.86</v>
      </c>
      <c r="L411" s="24">
        <f t="shared" si="32"/>
        <v>92641.04</v>
      </c>
      <c r="M411" s="24">
        <f t="shared" si="32"/>
        <v>106519.08</v>
      </c>
      <c r="N411" s="24">
        <f t="shared" si="32"/>
        <v>159187.25</v>
      </c>
      <c r="O411" s="24">
        <f t="shared" si="32"/>
        <v>161404.43</v>
      </c>
      <c r="P411" s="21"/>
      <c r="Q411" s="25" t="s">
        <v>240</v>
      </c>
    </row>
    <row r="412" spans="1:17">
      <c r="B412" s="24">
        <f t="shared" si="32"/>
        <v>5183</v>
      </c>
      <c r="C412" s="24">
        <f t="shared" si="32"/>
        <v>3394.03</v>
      </c>
      <c r="D412" s="24">
        <f t="shared" si="32"/>
        <v>1819.5</v>
      </c>
      <c r="E412" s="24">
        <f t="shared" si="32"/>
        <v>18790.18</v>
      </c>
      <c r="F412" s="24">
        <f t="shared" si="32"/>
        <v>20518</v>
      </c>
      <c r="G412" s="24">
        <f t="shared" si="32"/>
        <v>22944.82</v>
      </c>
      <c r="H412" s="24">
        <f t="shared" si="32"/>
        <v>54267.8</v>
      </c>
      <c r="I412" s="24">
        <f t="shared" si="32"/>
        <v>62368.25</v>
      </c>
      <c r="J412" s="24">
        <f t="shared" si="32"/>
        <v>73843.98</v>
      </c>
      <c r="K412" s="24">
        <f t="shared" si="32"/>
        <v>83043.44</v>
      </c>
      <c r="L412" s="24">
        <f t="shared" si="32"/>
        <v>97128.51</v>
      </c>
      <c r="M412" s="24">
        <f t="shared" si="32"/>
        <v>126630.43</v>
      </c>
      <c r="N412" s="24">
        <f t="shared" si="32"/>
        <v>159043.71</v>
      </c>
      <c r="O412" s="24" t="str">
        <f t="shared" si="32"/>
        <v/>
      </c>
      <c r="P412" s="21"/>
      <c r="Q412" s="25" t="s">
        <v>241</v>
      </c>
    </row>
    <row r="413" spans="1:17">
      <c r="B413" s="24">
        <f t="shared" si="32"/>
        <v>4801.57</v>
      </c>
      <c r="C413" s="24">
        <f t="shared" si="32"/>
        <v>3019.34</v>
      </c>
      <c r="D413" s="24">
        <f t="shared" si="32"/>
        <v>1927</v>
      </c>
      <c r="E413" s="24">
        <f t="shared" si="32"/>
        <v>19954.689999999999</v>
      </c>
      <c r="F413" s="24">
        <f t="shared" si="32"/>
        <v>21521.26</v>
      </c>
      <c r="G413" s="24">
        <f t="shared" si="32"/>
        <v>23797.21</v>
      </c>
      <c r="H413" s="24">
        <f t="shared" si="32"/>
        <v>57458.36</v>
      </c>
      <c r="I413" s="24">
        <f t="shared" si="32"/>
        <v>66365.34</v>
      </c>
      <c r="J413" s="24">
        <f t="shared" si="32"/>
        <v>77148.03</v>
      </c>
      <c r="K413" s="24">
        <f t="shared" si="32"/>
        <v>86736.97</v>
      </c>
      <c r="L413" s="24">
        <f t="shared" si="32"/>
        <v>101704.51</v>
      </c>
      <c r="M413" s="24">
        <f t="shared" si="32"/>
        <v>130455.11</v>
      </c>
      <c r="N413" s="24">
        <f t="shared" si="32"/>
        <v>159653.04999999999</v>
      </c>
      <c r="O413" s="24" t="str">
        <f t="shared" si="32"/>
        <v/>
      </c>
      <c r="P413" s="21"/>
      <c r="Q413" s="25" t="s">
        <v>242</v>
      </c>
    </row>
    <row r="414" spans="1:17">
      <c r="B414" s="24">
        <f t="shared" si="32"/>
        <v>4394</v>
      </c>
      <c r="C414" s="24">
        <f t="shared" si="32"/>
        <v>2963.71</v>
      </c>
      <c r="D414" s="24">
        <f t="shared" si="32"/>
        <v>2021</v>
      </c>
      <c r="E414" s="24">
        <f t="shared" si="32"/>
        <v>19598.96</v>
      </c>
      <c r="F414" s="24">
        <f t="shared" si="32"/>
        <v>22064.21</v>
      </c>
      <c r="G414" s="24">
        <f t="shared" si="32"/>
        <v>20979.91</v>
      </c>
      <c r="H414" s="24">
        <f t="shared" si="32"/>
        <v>53289.08</v>
      </c>
      <c r="I414" s="24">
        <f t="shared" si="32"/>
        <v>66401.179999999993</v>
      </c>
      <c r="J414" s="24">
        <f t="shared" si="32"/>
        <v>75888.37</v>
      </c>
      <c r="K414" s="24">
        <f t="shared" si="32"/>
        <v>88151.07</v>
      </c>
      <c r="L414" s="24">
        <f t="shared" si="32"/>
        <v>102166.65</v>
      </c>
      <c r="M414" s="24">
        <f t="shared" si="32"/>
        <v>122384.63</v>
      </c>
      <c r="N414" s="24">
        <f>IFERROR(VLOOKUP($B$410,$4:$126,MATCH($Q414&amp;"/"&amp;N$324,$2:$2,0),FALSE),IFERROR(VLOOKUP($B$410,$4:$126,MATCH($Q413&amp;"/"&amp;N$324,$2:$2,0),FALSE),IFERROR(VLOOKUP($B$410,$4:$126,MATCH($Q412&amp;"/"&amp;N$324,$2:$2,0),FALSE),IFERROR(VLOOKUP($B$410,$4:$126,MATCH($Q411&amp;"/"&amp;N$324,$2:$2,0),FALSE),""))))</f>
        <v>156049.01</v>
      </c>
      <c r="O414" s="24">
        <f>IFERROR(VLOOKUP($B$410,$4:$126,MATCH($Q414&amp;"/"&amp;O$324,$2:$2,0),FALSE),IFERROR(VLOOKUP($B$410,$4:$126,MATCH($Q413&amp;"/"&amp;O$324,$2:$2,0),FALSE),IFERROR(VLOOKUP($B$410,$4:$126,MATCH($Q412&amp;"/"&amp;O$324,$2:$2,0),FALSE),IFERROR(VLOOKUP($B$410,$4:$126,MATCH($Q411&amp;"/"&amp;O$324,$2:$2,0),FALSE),""))))</f>
        <v>161404.43</v>
      </c>
      <c r="P414" s="21">
        <f>RATE(M$324-B$324,,-B414,M414)</f>
        <v>0.35316741031323906</v>
      </c>
      <c r="Q414" s="25" t="s">
        <v>243</v>
      </c>
    </row>
    <row r="415" spans="1:17">
      <c r="B415" s="26">
        <f t="shared" ref="B415:M415" si="33">+B414/B$378</f>
        <v>2.4427491100977154E-3</v>
      </c>
      <c r="C415" s="26">
        <f t="shared" si="33"/>
        <v>1.4569725890092851E-3</v>
      </c>
      <c r="D415" s="26">
        <f t="shared" si="33"/>
        <v>1.0672575291625743E-3</v>
      </c>
      <c r="E415" s="26">
        <f t="shared" si="33"/>
        <v>9.1743388103391194E-3</v>
      </c>
      <c r="F415" s="26">
        <f t="shared" si="33"/>
        <v>1.0180101979529763E-2</v>
      </c>
      <c r="G415" s="26">
        <f t="shared" si="33"/>
        <v>9.1479164569442592E-3</v>
      </c>
      <c r="H415" s="26">
        <f t="shared" si="33"/>
        <v>2.3093774986501565E-2</v>
      </c>
      <c r="I415" s="26">
        <f t="shared" si="33"/>
        <v>2.9966309981851385E-2</v>
      </c>
      <c r="J415" s="26">
        <f t="shared" si="33"/>
        <v>3.3908544185388391E-2</v>
      </c>
      <c r="K415" s="26">
        <f t="shared" si="33"/>
        <v>3.6925793084358345E-2</v>
      </c>
      <c r="L415" s="26">
        <f t="shared" si="33"/>
        <v>3.9264323932277918E-2</v>
      </c>
      <c r="M415" s="26">
        <f t="shared" si="33"/>
        <v>4.0552810855747086E-2</v>
      </c>
      <c r="N415" s="26">
        <f>+N414/N$378</f>
        <v>5.5653447914707894E-2</v>
      </c>
      <c r="O415" s="26">
        <f>+O414/O$378</f>
        <v>5.9426528386084219E-2</v>
      </c>
      <c r="P415" s="21">
        <f>RATE(M$324-B$324,,-B415,M415)</f>
        <v>0.29098741590716098</v>
      </c>
      <c r="Q415" s="27" t="s">
        <v>244</v>
      </c>
    </row>
    <row r="416" spans="1:17">
      <c r="B416" s="244" t="s">
        <v>109</v>
      </c>
      <c r="C416" s="245"/>
      <c r="D416" s="245"/>
      <c r="E416" s="245"/>
      <c r="F416" s="245"/>
      <c r="G416" s="245"/>
      <c r="H416" s="245"/>
      <c r="I416" s="245"/>
      <c r="J416" s="245"/>
      <c r="K416" s="245"/>
      <c r="L416" s="245"/>
      <c r="M416" s="245"/>
      <c r="N416" s="246"/>
      <c r="O416" s="30"/>
      <c r="P416" s="21"/>
      <c r="Q416" s="7"/>
    </row>
    <row r="417" spans="1:17">
      <c r="B417" s="24">
        <f t="shared" ref="B417:O420" si="34">IFERROR(VLOOKUP($B$416,$4:$126,MATCH($Q417&amp;"/"&amp;B$324,$2:$2,0),FALSE),"")</f>
        <v>749758.45</v>
      </c>
      <c r="C417" s="24">
        <f t="shared" si="34"/>
        <v>477008</v>
      </c>
      <c r="D417" s="24">
        <f t="shared" si="34"/>
        <v>635132.19999999995</v>
      </c>
      <c r="E417" s="24">
        <f t="shared" si="34"/>
        <v>689427.86</v>
      </c>
      <c r="F417" s="24">
        <f t="shared" si="34"/>
        <v>904612.86</v>
      </c>
      <c r="G417" s="24">
        <f t="shared" si="34"/>
        <v>840628.78</v>
      </c>
      <c r="H417" s="24">
        <f t="shared" si="34"/>
        <v>752115.4</v>
      </c>
      <c r="I417" s="24">
        <f t="shared" si="34"/>
        <v>638064.89</v>
      </c>
      <c r="J417" s="24">
        <f t="shared" si="34"/>
        <v>476747.36</v>
      </c>
      <c r="K417" s="24">
        <f t="shared" si="34"/>
        <v>445939.1</v>
      </c>
      <c r="L417" s="24">
        <f t="shared" si="34"/>
        <v>487659.69</v>
      </c>
      <c r="M417" s="24">
        <f t="shared" si="34"/>
        <v>777369.14</v>
      </c>
      <c r="N417" s="24">
        <f t="shared" si="34"/>
        <v>1119274.8899999999</v>
      </c>
      <c r="O417" s="24">
        <f t="shared" si="34"/>
        <v>830313.03</v>
      </c>
      <c r="P417" s="21"/>
      <c r="Q417" s="25" t="s">
        <v>240</v>
      </c>
    </row>
    <row r="418" spans="1:17">
      <c r="B418" s="24">
        <f t="shared" si="34"/>
        <v>505765</v>
      </c>
      <c r="C418" s="24">
        <f t="shared" si="34"/>
        <v>599742.32999999996</v>
      </c>
      <c r="D418" s="24">
        <f t="shared" si="34"/>
        <v>643231.36</v>
      </c>
      <c r="E418" s="24">
        <f t="shared" si="34"/>
        <v>867523.84</v>
      </c>
      <c r="F418" s="24">
        <f t="shared" si="34"/>
        <v>861974.97</v>
      </c>
      <c r="G418" s="24">
        <f t="shared" si="34"/>
        <v>770802.27</v>
      </c>
      <c r="H418" s="24">
        <f t="shared" si="34"/>
        <v>748692.83</v>
      </c>
      <c r="I418" s="24">
        <f t="shared" si="34"/>
        <v>624525.22</v>
      </c>
      <c r="J418" s="24">
        <f t="shared" si="34"/>
        <v>463538.57</v>
      </c>
      <c r="K418" s="24">
        <f t="shared" si="34"/>
        <v>382439.43</v>
      </c>
      <c r="L418" s="24">
        <f t="shared" si="34"/>
        <v>540623.12</v>
      </c>
      <c r="M418" s="24">
        <f t="shared" si="34"/>
        <v>964751.56</v>
      </c>
      <c r="N418" s="24">
        <f t="shared" si="34"/>
        <v>1180540.81</v>
      </c>
      <c r="O418" s="24" t="str">
        <f t="shared" si="34"/>
        <v/>
      </c>
      <c r="P418" s="21"/>
      <c r="Q418" s="25" t="s">
        <v>241</v>
      </c>
    </row>
    <row r="419" spans="1:17">
      <c r="B419" s="24">
        <f t="shared" si="34"/>
        <v>535703.61</v>
      </c>
      <c r="C419" s="24">
        <f t="shared" si="34"/>
        <v>719135.54</v>
      </c>
      <c r="D419" s="24">
        <f t="shared" si="34"/>
        <v>596908.21</v>
      </c>
      <c r="E419" s="24">
        <f t="shared" si="34"/>
        <v>932998.31</v>
      </c>
      <c r="F419" s="24">
        <f t="shared" si="34"/>
        <v>927747.58</v>
      </c>
      <c r="G419" s="24">
        <f t="shared" si="34"/>
        <v>832676.88</v>
      </c>
      <c r="H419" s="24">
        <f t="shared" si="34"/>
        <v>799735.92</v>
      </c>
      <c r="I419" s="24">
        <f t="shared" si="34"/>
        <v>632425.15</v>
      </c>
      <c r="J419" s="24">
        <f t="shared" si="34"/>
        <v>503490.84</v>
      </c>
      <c r="K419" s="24">
        <f t="shared" si="34"/>
        <v>431668.77</v>
      </c>
      <c r="L419" s="24">
        <f t="shared" si="34"/>
        <v>667629.19999999995</v>
      </c>
      <c r="M419" s="24">
        <f t="shared" si="34"/>
        <v>1220266.3</v>
      </c>
      <c r="N419" s="24">
        <f t="shared" si="34"/>
        <v>1073230.48</v>
      </c>
      <c r="O419" s="24" t="str">
        <f t="shared" si="34"/>
        <v/>
      </c>
      <c r="P419" s="21"/>
      <c r="Q419" s="25" t="s">
        <v>242</v>
      </c>
    </row>
    <row r="420" spans="1:17">
      <c r="B420" s="24">
        <f t="shared" si="34"/>
        <v>521818</v>
      </c>
      <c r="C420" s="24">
        <f t="shared" si="34"/>
        <v>726969.93</v>
      </c>
      <c r="D420" s="24">
        <f t="shared" si="34"/>
        <v>613831.96</v>
      </c>
      <c r="E420" s="24">
        <f t="shared" si="34"/>
        <v>897772.89</v>
      </c>
      <c r="F420" s="24">
        <f t="shared" si="34"/>
        <v>862990.49</v>
      </c>
      <c r="G420" s="24">
        <f t="shared" si="34"/>
        <v>821124.9</v>
      </c>
      <c r="H420" s="24">
        <f t="shared" si="34"/>
        <v>741249.26</v>
      </c>
      <c r="I420" s="24">
        <f t="shared" si="34"/>
        <v>552332.73</v>
      </c>
      <c r="J420" s="24">
        <f t="shared" si="34"/>
        <v>483891.51</v>
      </c>
      <c r="K420" s="24">
        <f t="shared" si="34"/>
        <v>491886.5</v>
      </c>
      <c r="L420" s="24">
        <f t="shared" si="34"/>
        <v>766643.31</v>
      </c>
      <c r="M420" s="24">
        <f t="shared" si="34"/>
        <v>1156967.3600000001</v>
      </c>
      <c r="N420" s="24">
        <f>IFERROR(VLOOKUP($B$416,$4:$126,MATCH($Q420&amp;"/"&amp;N$324,$2:$2,0),FALSE),IFERROR(VLOOKUP($B$416,$4:$126,MATCH($Q419&amp;"/"&amp;N$324,$2:$2,0),FALSE),IFERROR(VLOOKUP($B$416,$4:$126,MATCH($Q418&amp;"/"&amp;N$324,$2:$2,0),FALSE),IFERROR(VLOOKUP($B$416,$4:$126,MATCH($Q417&amp;"/"&amp;N$324,$2:$2,0),FALSE),""))))</f>
        <v>1008832.8</v>
      </c>
      <c r="O420" s="24">
        <f>IFERROR(VLOOKUP($B$416,$4:$126,MATCH($Q420&amp;"/"&amp;O$324,$2:$2,0),FALSE),IFERROR(VLOOKUP($B$416,$4:$126,MATCH($Q419&amp;"/"&amp;O$324,$2:$2,0),FALSE),IFERROR(VLOOKUP($B$416,$4:$126,MATCH($Q418&amp;"/"&amp;O$324,$2:$2,0),FALSE),IFERROR(VLOOKUP($B$416,$4:$126,MATCH($Q417&amp;"/"&amp;O$324,$2:$2,0),FALSE),""))))</f>
        <v>830313.03</v>
      </c>
      <c r="P420" s="21">
        <f>RATE(M$324-B$324,,-B420,M420)</f>
        <v>7.5069522541623523E-2</v>
      </c>
      <c r="Q420" s="25" t="s">
        <v>243</v>
      </c>
    </row>
    <row r="421" spans="1:17">
      <c r="B421" s="26">
        <f t="shared" ref="B421:M421" si="35">+B420/B$378</f>
        <v>0.29009341263836363</v>
      </c>
      <c r="C421" s="26">
        <f t="shared" si="35"/>
        <v>0.35738154578011982</v>
      </c>
      <c r="D421" s="26">
        <f t="shared" si="35"/>
        <v>0.32415476543820887</v>
      </c>
      <c r="E421" s="26">
        <f t="shared" si="35"/>
        <v>0.42025049633232137</v>
      </c>
      <c r="F421" s="26">
        <f t="shared" si="35"/>
        <v>0.39817111945382866</v>
      </c>
      <c r="G421" s="26">
        <f t="shared" si="35"/>
        <v>0.35803690225156876</v>
      </c>
      <c r="H421" s="26">
        <f t="shared" si="35"/>
        <v>0.32123361145192963</v>
      </c>
      <c r="I421" s="26">
        <f t="shared" si="35"/>
        <v>0.24926324803719191</v>
      </c>
      <c r="J421" s="26">
        <f t="shared" si="35"/>
        <v>0.21621305936297366</v>
      </c>
      <c r="K421" s="26">
        <f t="shared" si="35"/>
        <v>0.20604740384874773</v>
      </c>
      <c r="L421" s="26">
        <f t="shared" si="35"/>
        <v>0.29463363303341905</v>
      </c>
      <c r="M421" s="26">
        <f t="shared" si="35"/>
        <v>0.38336740909665734</v>
      </c>
      <c r="N421" s="26">
        <f>+N420/N$378</f>
        <v>0.35979096368153135</v>
      </c>
      <c r="O421" s="26">
        <f>+O420/O$378</f>
        <v>0.3057079712535189</v>
      </c>
      <c r="P421" s="21">
        <f>RATE(M$324-B$324,,-B421,M421)</f>
        <v>2.5668527231551309E-2</v>
      </c>
      <c r="Q421" s="27" t="s">
        <v>244</v>
      </c>
    </row>
    <row r="422" spans="1:17">
      <c r="B422" s="220" t="s">
        <v>247</v>
      </c>
      <c r="C422" s="221"/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2"/>
      <c r="O422" s="36"/>
      <c r="P422" s="21"/>
      <c r="Q422" s="27"/>
    </row>
    <row r="423" spans="1:17">
      <c r="B423" s="250" t="s">
        <v>120</v>
      </c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2"/>
      <c r="O423" s="37"/>
    </row>
    <row r="424" spans="1:17">
      <c r="B424" s="24">
        <f t="shared" ref="B424:O427" si="36">IFERROR(VLOOKUP($B$423,$4:$126,MATCH($Q424&amp;"/"&amp;B$324,$2:$2,0),FALSE),"")</f>
        <v>360186.21</v>
      </c>
      <c r="C424" s="24">
        <f t="shared" si="36"/>
        <v>429220</v>
      </c>
      <c r="D424" s="24">
        <f t="shared" si="36"/>
        <v>454628.73</v>
      </c>
      <c r="E424" s="24">
        <f t="shared" si="36"/>
        <v>472818.95</v>
      </c>
      <c r="F424" s="24">
        <f t="shared" si="36"/>
        <v>454379.13</v>
      </c>
      <c r="G424" s="24">
        <f t="shared" si="36"/>
        <v>592786.64</v>
      </c>
      <c r="H424" s="24">
        <f t="shared" si="36"/>
        <v>676935.79</v>
      </c>
      <c r="I424" s="24">
        <f t="shared" si="36"/>
        <v>750982.48</v>
      </c>
      <c r="J424" s="24">
        <f t="shared" si="36"/>
        <v>854851.94</v>
      </c>
      <c r="K424" s="24">
        <f t="shared" si="36"/>
        <v>972630.76</v>
      </c>
      <c r="L424" s="24">
        <f t="shared" si="36"/>
        <v>1146858.95</v>
      </c>
      <c r="M424" s="24">
        <f t="shared" si="36"/>
        <v>1114098.44</v>
      </c>
      <c r="N424" s="24">
        <f t="shared" si="36"/>
        <v>1318945.17</v>
      </c>
      <c r="O424" s="24">
        <f t="shared" si="36"/>
        <v>1266443.1000000001</v>
      </c>
      <c r="P424" s="21"/>
      <c r="Q424" s="25" t="s">
        <v>240</v>
      </c>
    </row>
    <row r="425" spans="1:17">
      <c r="B425" s="24">
        <f t="shared" si="36"/>
        <v>407718</v>
      </c>
      <c r="C425" s="24">
        <f t="shared" si="36"/>
        <v>390582.76</v>
      </c>
      <c r="D425" s="24">
        <f t="shared" si="36"/>
        <v>438419.19</v>
      </c>
      <c r="E425" s="24">
        <f t="shared" si="36"/>
        <v>409544.88</v>
      </c>
      <c r="F425" s="24">
        <f t="shared" si="36"/>
        <v>469403.95</v>
      </c>
      <c r="G425" s="24">
        <f t="shared" si="36"/>
        <v>604156.84</v>
      </c>
      <c r="H425" s="24">
        <f t="shared" si="36"/>
        <v>662278.85</v>
      </c>
      <c r="I425" s="24">
        <f t="shared" si="36"/>
        <v>743639.87</v>
      </c>
      <c r="J425" s="24">
        <f t="shared" si="36"/>
        <v>864524.73</v>
      </c>
      <c r="K425" s="24">
        <f t="shared" si="36"/>
        <v>987159.48</v>
      </c>
      <c r="L425" s="24">
        <f t="shared" si="36"/>
        <v>1007017.02</v>
      </c>
      <c r="M425" s="24">
        <f t="shared" si="36"/>
        <v>1031144.97</v>
      </c>
      <c r="N425" s="24">
        <f t="shared" si="36"/>
        <v>1153873.23</v>
      </c>
      <c r="O425" s="24" t="str">
        <f t="shared" si="36"/>
        <v/>
      </c>
      <c r="P425" s="21"/>
      <c r="Q425" s="25" t="s">
        <v>241</v>
      </c>
    </row>
    <row r="426" spans="1:17">
      <c r="B426" s="24">
        <f t="shared" si="36"/>
        <v>400708.01</v>
      </c>
      <c r="C426" s="24">
        <f t="shared" si="36"/>
        <v>416832.63</v>
      </c>
      <c r="D426" s="24">
        <f t="shared" si="36"/>
        <v>447213.22</v>
      </c>
      <c r="E426" s="24">
        <f t="shared" si="36"/>
        <v>437662.56</v>
      </c>
      <c r="F426" s="24">
        <f t="shared" si="36"/>
        <v>471298.59</v>
      </c>
      <c r="G426" s="24">
        <f t="shared" si="36"/>
        <v>613017.38</v>
      </c>
      <c r="H426" s="24">
        <f t="shared" si="36"/>
        <v>664179.16</v>
      </c>
      <c r="I426" s="24">
        <f t="shared" si="36"/>
        <v>755519.53</v>
      </c>
      <c r="J426" s="24">
        <f t="shared" si="36"/>
        <v>860315.71</v>
      </c>
      <c r="K426" s="24">
        <f t="shared" si="36"/>
        <v>1016426.37</v>
      </c>
      <c r="L426" s="24">
        <f t="shared" si="36"/>
        <v>943544.15</v>
      </c>
      <c r="M426" s="24">
        <f t="shared" si="36"/>
        <v>949534.77</v>
      </c>
      <c r="N426" s="24">
        <f t="shared" si="36"/>
        <v>1117963.6200000001</v>
      </c>
      <c r="O426" s="24" t="str">
        <f t="shared" si="36"/>
        <v/>
      </c>
      <c r="P426" s="21"/>
      <c r="Q426" s="25" t="s">
        <v>242</v>
      </c>
    </row>
    <row r="427" spans="1:17">
      <c r="B427" s="24">
        <f t="shared" si="36"/>
        <v>423538</v>
      </c>
      <c r="C427" s="24">
        <f t="shared" si="36"/>
        <v>436212.3</v>
      </c>
      <c r="D427" s="24">
        <f t="shared" si="36"/>
        <v>462436.07</v>
      </c>
      <c r="E427" s="24">
        <f t="shared" si="36"/>
        <v>415447.97</v>
      </c>
      <c r="F427" s="24">
        <f t="shared" si="36"/>
        <v>471605.94</v>
      </c>
      <c r="G427" s="24">
        <f t="shared" si="36"/>
        <v>643789.15</v>
      </c>
      <c r="H427" s="24">
        <f t="shared" si="36"/>
        <v>718864.63</v>
      </c>
      <c r="I427" s="24">
        <f t="shared" si="36"/>
        <v>818933.83</v>
      </c>
      <c r="J427" s="24">
        <f t="shared" si="36"/>
        <v>921624.88</v>
      </c>
      <c r="K427" s="24">
        <f t="shared" si="36"/>
        <v>1067468.18</v>
      </c>
      <c r="L427" s="24">
        <f t="shared" si="36"/>
        <v>1018848.52</v>
      </c>
      <c r="M427" s="24">
        <f t="shared" si="36"/>
        <v>1248572.92</v>
      </c>
      <c r="N427" s="24">
        <f>IFERROR(VLOOKUP($B$423,$4:$126,MATCH($Q427&amp;"/"&amp;N$324,$2:$2,0),FALSE),IFERROR(VLOOKUP($B$423,$4:$126,MATCH($Q426&amp;"/"&amp;N$324,$2:$2,0),FALSE),IFERROR(VLOOKUP($B$423,$4:$126,MATCH($Q425&amp;"/"&amp;N$324,$2:$2,0),FALSE),IFERROR(VLOOKUP($B$423,$4:$126,MATCH($Q424&amp;"/"&amp;N$324,$2:$2,0),FALSE),""))))</f>
        <v>1188054.7</v>
      </c>
      <c r="O427" s="24">
        <f>IFERROR(VLOOKUP($B$423,$4:$126,MATCH($Q427&amp;"/"&amp;O$324,$2:$2,0),FALSE),IFERROR(VLOOKUP($B$423,$4:$126,MATCH($Q426&amp;"/"&amp;O$324,$2:$2,0),FALSE),IFERROR(VLOOKUP($B$423,$4:$126,MATCH($Q425&amp;"/"&amp;O$324,$2:$2,0),FALSE),IFERROR(VLOOKUP($B$423,$4:$126,MATCH($Q424&amp;"/"&amp;O$324,$2:$2,0),FALSE),""))))</f>
        <v>1266443.1000000001</v>
      </c>
      <c r="P427" s="21">
        <f>RATE(M$324-B$324,,-B427,M427)</f>
        <v>0.10327499538864789</v>
      </c>
      <c r="Q427" s="25" t="s">
        <v>243</v>
      </c>
    </row>
    <row r="428" spans="1:17">
      <c r="A428" s="29"/>
      <c r="B428" s="26">
        <f t="shared" ref="B428:M428" si="37">+B427/B$378</f>
        <v>0.23545677573795318</v>
      </c>
      <c r="C428" s="26">
        <f t="shared" si="37"/>
        <v>0.21444384372583516</v>
      </c>
      <c r="D428" s="26">
        <f t="shared" si="37"/>
        <v>0.24420503585544348</v>
      </c>
      <c r="E428" s="26">
        <f t="shared" si="37"/>
        <v>0.19447258603760617</v>
      </c>
      <c r="F428" s="26">
        <f t="shared" si="37"/>
        <v>0.21759204446259328</v>
      </c>
      <c r="G428" s="26">
        <f t="shared" si="37"/>
        <v>0.28071280382457109</v>
      </c>
      <c r="H428" s="26">
        <f t="shared" si="37"/>
        <v>0.31153283207318838</v>
      </c>
      <c r="I428" s="26">
        <f t="shared" si="37"/>
        <v>0.36957814611735496</v>
      </c>
      <c r="J428" s="26">
        <f t="shared" si="37"/>
        <v>0.41180167614396351</v>
      </c>
      <c r="K428" s="26">
        <f t="shared" si="37"/>
        <v>0.44715406334621449</v>
      </c>
      <c r="L428" s="26">
        <f t="shared" si="37"/>
        <v>0.39156024326139638</v>
      </c>
      <c r="M428" s="26">
        <f t="shared" si="37"/>
        <v>0.4137214081896381</v>
      </c>
      <c r="N428" s="26">
        <f>+N427/N$378</f>
        <v>0.42370881024028223</v>
      </c>
      <c r="O428" s="26">
        <f>+O427/O$378</f>
        <v>0.46628408421943873</v>
      </c>
      <c r="P428" s="21">
        <f>RATE(M$324-B$324,,-B428,M428)</f>
        <v>5.2577917910450002E-2</v>
      </c>
      <c r="Q428" s="27" t="s">
        <v>244</v>
      </c>
    </row>
    <row r="429" spans="1:17">
      <c r="B429" s="220" t="s">
        <v>125</v>
      </c>
      <c r="C429" s="221"/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2"/>
      <c r="O429" s="36"/>
    </row>
    <row r="430" spans="1:17">
      <c r="B430" s="24">
        <f t="shared" ref="B430:O433" si="38">IFERROR(VLOOKUP($B$429,$4:$126,MATCH($Q430&amp;"/"&amp;B$324,$2:$2,0),FALSE),"")</f>
        <v>876871.73</v>
      </c>
      <c r="C430" s="24">
        <f t="shared" si="38"/>
        <v>1282657</v>
      </c>
      <c r="D430" s="24">
        <f t="shared" si="38"/>
        <v>1326602.82</v>
      </c>
      <c r="E430" s="24">
        <f t="shared" si="38"/>
        <v>1294189.47</v>
      </c>
      <c r="F430" s="24">
        <f t="shared" si="38"/>
        <v>1281438.6499999999</v>
      </c>
      <c r="G430" s="24">
        <f t="shared" si="38"/>
        <v>1428776.16</v>
      </c>
      <c r="H430" s="24">
        <f t="shared" si="38"/>
        <v>1508630.31</v>
      </c>
      <c r="I430" s="24">
        <f t="shared" si="38"/>
        <v>1603977</v>
      </c>
      <c r="J430" s="24">
        <f t="shared" si="38"/>
        <v>1699046.46</v>
      </c>
      <c r="K430" s="24">
        <f t="shared" si="38"/>
        <v>1806825.28</v>
      </c>
      <c r="L430" s="24">
        <f t="shared" si="38"/>
        <v>1973073.46</v>
      </c>
      <c r="M430" s="24">
        <f t="shared" si="38"/>
        <v>1936525.92</v>
      </c>
      <c r="N430" s="24">
        <f t="shared" si="38"/>
        <v>1907289.13</v>
      </c>
      <c r="O430" s="24">
        <f t="shared" si="38"/>
        <v>1885720.27</v>
      </c>
      <c r="P430" s="21"/>
      <c r="Q430" s="25" t="s">
        <v>240</v>
      </c>
    </row>
    <row r="431" spans="1:17">
      <c r="B431" s="24">
        <f t="shared" si="38"/>
        <v>1252068</v>
      </c>
      <c r="C431" s="24">
        <f t="shared" si="38"/>
        <v>1244019.8400000001</v>
      </c>
      <c r="D431" s="24">
        <f t="shared" si="38"/>
        <v>1300393.28</v>
      </c>
      <c r="E431" s="24">
        <f t="shared" si="38"/>
        <v>1221915.3999999999</v>
      </c>
      <c r="F431" s="24">
        <f t="shared" si="38"/>
        <v>1289963.47</v>
      </c>
      <c r="G431" s="24">
        <f t="shared" si="38"/>
        <v>1432146.36</v>
      </c>
      <c r="H431" s="24">
        <f t="shared" si="38"/>
        <v>1503973.37</v>
      </c>
      <c r="I431" s="24">
        <f t="shared" si="38"/>
        <v>1600234.39</v>
      </c>
      <c r="J431" s="24">
        <f t="shared" si="38"/>
        <v>1705019.25</v>
      </c>
      <c r="K431" s="24">
        <f t="shared" si="38"/>
        <v>1821354</v>
      </c>
      <c r="L431" s="24">
        <f t="shared" si="38"/>
        <v>1829329.26</v>
      </c>
      <c r="M431" s="24">
        <f t="shared" si="38"/>
        <v>1856821.25</v>
      </c>
      <c r="N431" s="24">
        <f t="shared" si="38"/>
        <v>1751102</v>
      </c>
      <c r="O431" s="24" t="str">
        <f t="shared" si="38"/>
        <v/>
      </c>
      <c r="P431" s="21"/>
      <c r="Q431" s="25" t="s">
        <v>241</v>
      </c>
    </row>
    <row r="432" spans="1:17">
      <c r="B432" s="24">
        <f t="shared" si="38"/>
        <v>1245057.53</v>
      </c>
      <c r="C432" s="24">
        <f t="shared" si="38"/>
        <v>1270269.71</v>
      </c>
      <c r="D432" s="24">
        <f t="shared" si="38"/>
        <v>1303447.3</v>
      </c>
      <c r="E432" s="24">
        <f t="shared" si="38"/>
        <v>1254533.08</v>
      </c>
      <c r="F432" s="24">
        <f t="shared" si="38"/>
        <v>1296858.1100000001</v>
      </c>
      <c r="G432" s="24">
        <f t="shared" si="38"/>
        <v>1439406.9</v>
      </c>
      <c r="H432" s="24">
        <f t="shared" si="38"/>
        <v>1515473.68</v>
      </c>
      <c r="I432" s="24">
        <f t="shared" si="38"/>
        <v>1612514.05</v>
      </c>
      <c r="J432" s="24">
        <f t="shared" si="38"/>
        <v>1692410.23</v>
      </c>
      <c r="K432" s="24">
        <f t="shared" si="38"/>
        <v>1849780.89</v>
      </c>
      <c r="L432" s="24">
        <f t="shared" si="38"/>
        <v>1770618.81</v>
      </c>
      <c r="M432" s="24">
        <f t="shared" si="38"/>
        <v>1770903.05</v>
      </c>
      <c r="N432" s="24">
        <f t="shared" si="38"/>
        <v>1723394.79</v>
      </c>
      <c r="O432" s="24" t="str">
        <f t="shared" si="38"/>
        <v/>
      </c>
      <c r="P432" s="21"/>
      <c r="Q432" s="25" t="s">
        <v>242</v>
      </c>
    </row>
    <row r="433" spans="1:18">
      <c r="B433" s="24">
        <f t="shared" si="38"/>
        <v>1276975</v>
      </c>
      <c r="C433" s="24">
        <f t="shared" si="38"/>
        <v>1307186.3899999999</v>
      </c>
      <c r="D433" s="24">
        <f t="shared" si="38"/>
        <v>1279806.5900000001</v>
      </c>
      <c r="E433" s="24">
        <f t="shared" si="38"/>
        <v>1238507.49</v>
      </c>
      <c r="F433" s="24">
        <f t="shared" si="38"/>
        <v>1304395.46</v>
      </c>
      <c r="G433" s="24">
        <f t="shared" si="38"/>
        <v>1472283.67</v>
      </c>
      <c r="H433" s="24">
        <f t="shared" si="38"/>
        <v>1566259.14</v>
      </c>
      <c r="I433" s="24">
        <f t="shared" si="38"/>
        <v>1663528.35</v>
      </c>
      <c r="J433" s="24">
        <f t="shared" si="38"/>
        <v>1754139.4</v>
      </c>
      <c r="K433" s="24">
        <f t="shared" si="38"/>
        <v>1895362.7</v>
      </c>
      <c r="L433" s="24">
        <f t="shared" si="38"/>
        <v>1835379.08</v>
      </c>
      <c r="M433" s="24">
        <f t="shared" si="38"/>
        <v>1860940.09</v>
      </c>
      <c r="N433" s="24">
        <f>IFERROR(VLOOKUP($B$429,$4:$126,MATCH($Q433&amp;"/"&amp;N$324,$2:$2,0),FALSE),IFERROR(VLOOKUP($B$429,$4:$126,MATCH($Q432&amp;"/"&amp;N$324,$2:$2,0),FALSE),IFERROR(VLOOKUP($B$429,$4:$126,MATCH($Q431&amp;"/"&amp;N$324,$2:$2,0),FALSE),IFERROR(VLOOKUP($B$429,$4:$126,MATCH($Q430&amp;"/"&amp;N$324,$2:$2,0),FALSE),""))))</f>
        <v>1795108.66</v>
      </c>
      <c r="O433" s="24">
        <f>IFERROR(VLOOKUP($B$429,$4:$126,MATCH($Q433&amp;"/"&amp;O$324,$2:$2,0),FALSE),IFERROR(VLOOKUP($B$429,$4:$126,MATCH($Q432&amp;"/"&amp;O$324,$2:$2,0),FALSE),IFERROR(VLOOKUP($B$429,$4:$126,MATCH($Q431&amp;"/"&amp;O$324,$2:$2,0),FALSE),IFERROR(VLOOKUP($B$429,$4:$126,MATCH($Q430&amp;"/"&amp;O$324,$2:$2,0),FALSE),""))))</f>
        <v>1885720.27</v>
      </c>
      <c r="P433" s="21">
        <f>RATE(M$324-B$324,,-B433,M433)</f>
        <v>3.4828024684468765E-2</v>
      </c>
      <c r="Q433" s="25" t="s">
        <v>243</v>
      </c>
    </row>
    <row r="434" spans="1:18">
      <c r="A434" s="29"/>
      <c r="B434" s="26">
        <f t="shared" ref="B434:M434" si="39">+B433/B$378</f>
        <v>0.70990658736163637</v>
      </c>
      <c r="C434" s="26">
        <f t="shared" si="39"/>
        <v>0.64261845421988018</v>
      </c>
      <c r="D434" s="26">
        <f t="shared" si="39"/>
        <v>0.67584523456179113</v>
      </c>
      <c r="E434" s="26">
        <f t="shared" si="39"/>
        <v>0.57974950366767874</v>
      </c>
      <c r="F434" s="26">
        <f t="shared" si="39"/>
        <v>0.60182888054617123</v>
      </c>
      <c r="G434" s="26">
        <f t="shared" si="39"/>
        <v>0.6419630977484313</v>
      </c>
      <c r="H434" s="26">
        <f t="shared" si="39"/>
        <v>0.67876638421439162</v>
      </c>
      <c r="I434" s="26">
        <f t="shared" si="39"/>
        <v>0.75073675196280809</v>
      </c>
      <c r="J434" s="26">
        <f t="shared" si="39"/>
        <v>0.78378694063702625</v>
      </c>
      <c r="K434" s="26">
        <f t="shared" si="39"/>
        <v>0.79395259615125213</v>
      </c>
      <c r="L434" s="26">
        <f t="shared" si="39"/>
        <v>0.70536636696658095</v>
      </c>
      <c r="M434" s="26">
        <f t="shared" si="39"/>
        <v>0.61663259090334266</v>
      </c>
      <c r="N434" s="26">
        <f>+N433/N$378</f>
        <v>0.64020903631846859</v>
      </c>
      <c r="O434" s="26">
        <f>+O433/O$378</f>
        <v>0.69429202874648122</v>
      </c>
      <c r="P434" s="21">
        <f>RATE(M$324-B$324,,-B434,M434)</f>
        <v>-1.2723815756937403E-2</v>
      </c>
      <c r="Q434" s="27" t="s">
        <v>244</v>
      </c>
    </row>
    <row r="435" spans="1:18">
      <c r="B435" s="235" t="s">
        <v>248</v>
      </c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6"/>
      <c r="N435" s="237"/>
      <c r="O435" s="20"/>
      <c r="P435" s="21"/>
      <c r="Q435" s="38"/>
    </row>
    <row r="436" spans="1:18">
      <c r="B436" s="235" t="s">
        <v>147</v>
      </c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6"/>
      <c r="N436" s="237"/>
      <c r="O436" s="20"/>
      <c r="P436" s="21"/>
      <c r="Q436" s="25"/>
    </row>
    <row r="437" spans="1:18">
      <c r="B437" s="39">
        <f t="shared" ref="B437:O440" si="40">IFERROR(VLOOKUP($B$436,$130:$203,MATCH($Q437&amp;"/"&amp;B$324,$128:$128,0),FALSE),"")</f>
        <v>466271.62</v>
      </c>
      <c r="C437" s="39">
        <f t="shared" si="40"/>
        <v>377673</v>
      </c>
      <c r="D437" s="39">
        <f t="shared" si="40"/>
        <v>460614.73</v>
      </c>
      <c r="E437" s="39">
        <f t="shared" si="40"/>
        <v>481158.08</v>
      </c>
      <c r="F437" s="39">
        <f t="shared" si="40"/>
        <v>479602.26</v>
      </c>
      <c r="G437" s="39">
        <f t="shared" si="40"/>
        <v>532592.02</v>
      </c>
      <c r="H437" s="39">
        <f t="shared" si="40"/>
        <v>486604.88</v>
      </c>
      <c r="I437" s="39">
        <f t="shared" si="40"/>
        <v>483807.28</v>
      </c>
      <c r="J437" s="39">
        <f t="shared" si="40"/>
        <v>569146.82999999996</v>
      </c>
      <c r="K437" s="39">
        <f t="shared" si="40"/>
        <v>578149</v>
      </c>
      <c r="L437" s="39">
        <f t="shared" si="40"/>
        <v>686016.25</v>
      </c>
      <c r="M437" s="39">
        <f t="shared" si="40"/>
        <v>770136.66</v>
      </c>
      <c r="N437" s="39">
        <f t="shared" si="40"/>
        <v>672440.53</v>
      </c>
      <c r="O437" s="39">
        <f t="shared" si="40"/>
        <v>665155.81000000006</v>
      </c>
      <c r="P437" s="40"/>
      <c r="Q437" s="25" t="s">
        <v>240</v>
      </c>
      <c r="R437" s="41"/>
    </row>
    <row r="438" spans="1:18">
      <c r="B438" s="23">
        <f t="shared" si="40"/>
        <v>457149</v>
      </c>
      <c r="C438" s="23">
        <f t="shared" si="40"/>
        <v>380442.33</v>
      </c>
      <c r="D438" s="23">
        <f t="shared" si="40"/>
        <v>439536.15</v>
      </c>
      <c r="E438" s="23">
        <f t="shared" si="40"/>
        <v>492372.14</v>
      </c>
      <c r="F438" s="23">
        <f t="shared" si="40"/>
        <v>509408.05</v>
      </c>
      <c r="G438" s="23">
        <f t="shared" si="40"/>
        <v>606170.94999999995</v>
      </c>
      <c r="H438" s="23">
        <f t="shared" si="40"/>
        <v>540768.47</v>
      </c>
      <c r="I438" s="23">
        <f t="shared" si="40"/>
        <v>569195.02</v>
      </c>
      <c r="J438" s="23">
        <f t="shared" si="40"/>
        <v>648374.65</v>
      </c>
      <c r="K438" s="23">
        <f t="shared" si="40"/>
        <v>681376.7</v>
      </c>
      <c r="L438" s="23">
        <f t="shared" si="40"/>
        <v>783065.53</v>
      </c>
      <c r="M438" s="23">
        <f t="shared" si="40"/>
        <v>861899.24</v>
      </c>
      <c r="N438" s="23">
        <f t="shared" si="40"/>
        <v>658665.05000000005</v>
      </c>
      <c r="O438" s="23" t="str">
        <f t="shared" si="40"/>
        <v/>
      </c>
      <c r="P438" s="40"/>
      <c r="Q438" s="25" t="s">
        <v>241</v>
      </c>
    </row>
    <row r="439" spans="1:18">
      <c r="B439" s="23">
        <f t="shared" si="40"/>
        <v>546506.44999999995</v>
      </c>
      <c r="C439" s="23">
        <f t="shared" si="40"/>
        <v>421642.46</v>
      </c>
      <c r="D439" s="23">
        <f t="shared" si="40"/>
        <v>498490.58</v>
      </c>
      <c r="E439" s="23">
        <f t="shared" si="40"/>
        <v>482398.16</v>
      </c>
      <c r="F439" s="23">
        <f t="shared" si="40"/>
        <v>484643.49</v>
      </c>
      <c r="G439" s="23">
        <f t="shared" si="40"/>
        <v>506583.05</v>
      </c>
      <c r="H439" s="23">
        <f t="shared" si="40"/>
        <v>533126.76</v>
      </c>
      <c r="I439" s="23">
        <f t="shared" si="40"/>
        <v>598353.37</v>
      </c>
      <c r="J439" s="23">
        <f t="shared" si="40"/>
        <v>541532.06000000006</v>
      </c>
      <c r="K439" s="23">
        <f t="shared" si="40"/>
        <v>730843.68</v>
      </c>
      <c r="L439" s="23">
        <f t="shared" si="40"/>
        <v>848985.81</v>
      </c>
      <c r="M439" s="23">
        <f t="shared" si="40"/>
        <v>844432.44</v>
      </c>
      <c r="N439" s="23">
        <f t="shared" si="40"/>
        <v>808861.34</v>
      </c>
      <c r="O439" s="23" t="str">
        <f t="shared" si="40"/>
        <v/>
      </c>
      <c r="P439" s="40"/>
      <c r="Q439" s="25" t="s">
        <v>242</v>
      </c>
    </row>
    <row r="440" spans="1:18">
      <c r="B440" s="42">
        <f t="shared" si="40"/>
        <v>483923.22</v>
      </c>
      <c r="C440" s="42">
        <f t="shared" si="40"/>
        <v>470768.15</v>
      </c>
      <c r="D440" s="42">
        <f t="shared" si="40"/>
        <v>468901.5</v>
      </c>
      <c r="E440" s="42">
        <f t="shared" si="40"/>
        <v>445005.61</v>
      </c>
      <c r="F440" s="42">
        <f t="shared" si="40"/>
        <v>541068</v>
      </c>
      <c r="G440" s="42">
        <f t="shared" si="40"/>
        <v>532309.44999999995</v>
      </c>
      <c r="H440" s="42">
        <f t="shared" si="40"/>
        <v>592928.36</v>
      </c>
      <c r="I440" s="42">
        <f t="shared" si="40"/>
        <v>645201.16</v>
      </c>
      <c r="J440" s="42">
        <f t="shared" si="40"/>
        <v>623859.80000000005</v>
      </c>
      <c r="K440" s="42">
        <f t="shared" si="40"/>
        <v>672311.8</v>
      </c>
      <c r="L440" s="42">
        <f t="shared" si="40"/>
        <v>771775.01</v>
      </c>
      <c r="M440" s="42">
        <f t="shared" si="40"/>
        <v>803273.67</v>
      </c>
      <c r="N440" s="42">
        <f t="shared" si="40"/>
        <v>758039</v>
      </c>
      <c r="O440" s="42" t="str">
        <f t="shared" si="40"/>
        <v/>
      </c>
      <c r="P440" s="40"/>
      <c r="Q440" s="25" t="s">
        <v>249</v>
      </c>
    </row>
    <row r="441" spans="1:18">
      <c r="B441" s="39">
        <f>SUM(B437:B440)</f>
        <v>1953850.2899999998</v>
      </c>
      <c r="C441" s="39">
        <f t="shared" ref="C441:M441" si="41">SUM(C437:C440)</f>
        <v>1650525.94</v>
      </c>
      <c r="D441" s="39">
        <f t="shared" si="41"/>
        <v>1867542.96</v>
      </c>
      <c r="E441" s="39">
        <f t="shared" si="41"/>
        <v>1900933.9899999998</v>
      </c>
      <c r="F441" s="39">
        <f t="shared" si="41"/>
        <v>2014721.8</v>
      </c>
      <c r="G441" s="39">
        <f t="shared" si="41"/>
        <v>2177655.4699999997</v>
      </c>
      <c r="H441" s="39">
        <f t="shared" si="41"/>
        <v>2153428.4699999997</v>
      </c>
      <c r="I441" s="39">
        <f t="shared" si="41"/>
        <v>2296556.83</v>
      </c>
      <c r="J441" s="39">
        <f t="shared" si="41"/>
        <v>2382913.34</v>
      </c>
      <c r="K441" s="39">
        <f t="shared" si="41"/>
        <v>2662681.1799999997</v>
      </c>
      <c r="L441" s="39">
        <f t="shared" si="41"/>
        <v>3089842.5999999996</v>
      </c>
      <c r="M441" s="39">
        <f t="shared" si="41"/>
        <v>3279742.01</v>
      </c>
      <c r="N441" s="39">
        <f>IF(N438="",N437*4,IF(N439="",(N438+N437)*2,IF(N440="",((N439+N438+N437)/3)*4,SUM(N437:N440))))</f>
        <v>2898005.92</v>
      </c>
      <c r="O441" s="39">
        <f>IF(O438="",O437*4,IF(O439="",(O438+O437)*2,IF(O440="",((O439+O438+O437)/3)*4,SUM(O437:O440))))</f>
        <v>2660623.2400000002</v>
      </c>
      <c r="P441" s="21">
        <f>RATE(M$324-B$324,,-B441,M441)</f>
        <v>4.8213755245281362E-2</v>
      </c>
      <c r="Q441" s="25" t="s">
        <v>243</v>
      </c>
    </row>
    <row r="442" spans="1:18" s="35" customFormat="1">
      <c r="A442" s="32"/>
      <c r="B442" s="43"/>
      <c r="C442" s="44">
        <f t="shared" ref="C442:M442" si="42">C441/B441-1</f>
        <v>-0.15524441742156192</v>
      </c>
      <c r="D442" s="44">
        <f t="shared" si="42"/>
        <v>0.13148355608394735</v>
      </c>
      <c r="E442" s="44">
        <f t="shared" si="42"/>
        <v>1.7879658307833335E-2</v>
      </c>
      <c r="F442" s="44">
        <f t="shared" si="42"/>
        <v>5.9858895994594929E-2</v>
      </c>
      <c r="G442" s="44">
        <f t="shared" si="42"/>
        <v>8.0871547625086304E-2</v>
      </c>
      <c r="H442" s="44">
        <f t="shared" si="42"/>
        <v>-1.1125267671474259E-2</v>
      </c>
      <c r="I442" s="44">
        <f t="shared" si="42"/>
        <v>6.6465342124876869E-2</v>
      </c>
      <c r="J442" s="44">
        <f t="shared" si="42"/>
        <v>3.7602600933676733E-2</v>
      </c>
      <c r="K442" s="44">
        <f t="shared" si="42"/>
        <v>0.11740579705680765</v>
      </c>
      <c r="L442" s="44">
        <f t="shared" si="42"/>
        <v>0.16042529733131627</v>
      </c>
      <c r="M442" s="44">
        <f t="shared" si="42"/>
        <v>6.1459250383822273E-2</v>
      </c>
      <c r="N442" s="26">
        <f>N441/M441-1</f>
        <v>-0.11639210914641418</v>
      </c>
      <c r="O442" s="26">
        <f>O441/N441-1</f>
        <v>-8.1912420661997665E-2</v>
      </c>
      <c r="P442" s="40"/>
      <c r="Q442" s="34" t="s">
        <v>250</v>
      </c>
    </row>
    <row r="443" spans="1:18">
      <c r="B443" s="235" t="s">
        <v>183</v>
      </c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6"/>
      <c r="N443" s="237"/>
      <c r="O443" s="20"/>
      <c r="P443" s="21"/>
      <c r="Q443" s="25"/>
    </row>
    <row r="444" spans="1:18">
      <c r="B444" s="39">
        <f t="shared" ref="B444:O447" si="43">IFERROR(VLOOKUP($B$443,$130:$203,MATCH($Q444&amp;"/"&amp;B$324,$128:$128,0),FALSE),"")</f>
        <v>14335.16</v>
      </c>
      <c r="C444" s="39">
        <f t="shared" si="43"/>
        <v>6467</v>
      </c>
      <c r="D444" s="39">
        <f t="shared" si="43"/>
        <v>7106.08</v>
      </c>
      <c r="E444" s="39">
        <f t="shared" si="43"/>
        <v>8505.6299999999992</v>
      </c>
      <c r="F444" s="39">
        <f t="shared" si="43"/>
        <v>3144.04</v>
      </c>
      <c r="G444" s="39">
        <f t="shared" si="43"/>
        <v>2736.43</v>
      </c>
      <c r="H444" s="39">
        <f t="shared" si="43"/>
        <v>1558.72</v>
      </c>
      <c r="I444" s="39">
        <f t="shared" si="43"/>
        <v>4296.79</v>
      </c>
      <c r="J444" s="39">
        <f t="shared" si="43"/>
        <v>3024.12</v>
      </c>
      <c r="K444" s="39">
        <f t="shared" si="43"/>
        <v>1774.44</v>
      </c>
      <c r="L444" s="39">
        <f t="shared" si="43"/>
        <v>3583.37</v>
      </c>
      <c r="M444" s="39">
        <f t="shared" si="43"/>
        <v>4342.47</v>
      </c>
      <c r="N444" s="39">
        <f t="shared" si="43"/>
        <v>9145.64</v>
      </c>
      <c r="O444" s="39">
        <f t="shared" si="43"/>
        <v>7176.57</v>
      </c>
      <c r="P444" s="21"/>
      <c r="Q444" s="25" t="s">
        <v>240</v>
      </c>
    </row>
    <row r="445" spans="1:18">
      <c r="B445" s="23">
        <f t="shared" si="43"/>
        <v>3728</v>
      </c>
      <c r="C445" s="23">
        <f t="shared" si="43"/>
        <v>5518.11</v>
      </c>
      <c r="D445" s="23">
        <f t="shared" si="43"/>
        <v>3644.99</v>
      </c>
      <c r="E445" s="23">
        <f t="shared" si="43"/>
        <v>10613.84</v>
      </c>
      <c r="F445" s="23">
        <f t="shared" si="43"/>
        <v>6342.39</v>
      </c>
      <c r="G445" s="23">
        <f t="shared" si="43"/>
        <v>4401.87</v>
      </c>
      <c r="H445" s="23">
        <f t="shared" si="43"/>
        <v>4042.75</v>
      </c>
      <c r="I445" s="23">
        <f t="shared" si="43"/>
        <v>3561.05</v>
      </c>
      <c r="J445" s="23">
        <f t="shared" si="43"/>
        <v>4018.89</v>
      </c>
      <c r="K445" s="23">
        <f t="shared" si="43"/>
        <v>8096.79</v>
      </c>
      <c r="L445" s="23">
        <f t="shared" si="43"/>
        <v>2410.06</v>
      </c>
      <c r="M445" s="23">
        <f t="shared" si="43"/>
        <v>6768.67</v>
      </c>
      <c r="N445" s="23">
        <f t="shared" si="43"/>
        <v>958.9</v>
      </c>
      <c r="O445" s="23" t="str">
        <f t="shared" si="43"/>
        <v/>
      </c>
      <c r="P445" s="21"/>
      <c r="Q445" s="25" t="s">
        <v>241</v>
      </c>
    </row>
    <row r="446" spans="1:18">
      <c r="B446" s="23">
        <f t="shared" si="43"/>
        <v>4699.8100000000004</v>
      </c>
      <c r="C446" s="23">
        <f t="shared" si="43"/>
        <v>6513.54</v>
      </c>
      <c r="D446" s="23">
        <f t="shared" si="43"/>
        <v>4565.3</v>
      </c>
      <c r="E446" s="23">
        <f t="shared" si="43"/>
        <v>4630.53</v>
      </c>
      <c r="F446" s="23">
        <f t="shared" si="43"/>
        <v>4761.32</v>
      </c>
      <c r="G446" s="23">
        <f t="shared" si="43"/>
        <v>1455.54</v>
      </c>
      <c r="H446" s="23">
        <f t="shared" si="43"/>
        <v>2724.38</v>
      </c>
      <c r="I446" s="23">
        <f t="shared" si="43"/>
        <v>4201.2</v>
      </c>
      <c r="J446" s="23">
        <f t="shared" si="43"/>
        <v>3272.81</v>
      </c>
      <c r="K446" s="23">
        <f t="shared" si="43"/>
        <v>3877.94</v>
      </c>
      <c r="L446" s="23">
        <f t="shared" si="43"/>
        <v>3611.14</v>
      </c>
      <c r="M446" s="23">
        <f t="shared" si="43"/>
        <v>3054.4300000000003</v>
      </c>
      <c r="N446" s="23">
        <f t="shared" si="43"/>
        <v>6243.34</v>
      </c>
      <c r="O446" s="23" t="str">
        <f t="shared" si="43"/>
        <v/>
      </c>
      <c r="P446" s="21"/>
      <c r="Q446" s="25" t="s">
        <v>242</v>
      </c>
    </row>
    <row r="447" spans="1:18">
      <c r="B447" s="42">
        <f t="shared" si="43"/>
        <v>7626.1</v>
      </c>
      <c r="C447" s="42">
        <f t="shared" si="43"/>
        <v>6296.03</v>
      </c>
      <c r="D447" s="42">
        <f t="shared" si="43"/>
        <v>10596.47</v>
      </c>
      <c r="E447" s="42">
        <f t="shared" si="43"/>
        <v>2587.56</v>
      </c>
      <c r="F447" s="42">
        <f t="shared" si="43"/>
        <v>3513.2</v>
      </c>
      <c r="G447" s="42">
        <f t="shared" si="43"/>
        <v>3181.59</v>
      </c>
      <c r="H447" s="42">
        <f t="shared" si="43"/>
        <v>2842.2</v>
      </c>
      <c r="I447" s="42">
        <f t="shared" si="43"/>
        <v>-691.27</v>
      </c>
      <c r="J447" s="42">
        <f t="shared" si="43"/>
        <v>3809.53</v>
      </c>
      <c r="K447" s="42">
        <f t="shared" si="43"/>
        <v>2693.74</v>
      </c>
      <c r="L447" s="42">
        <f t="shared" si="43"/>
        <v>2382.2799999999997</v>
      </c>
      <c r="M447" s="42">
        <f t="shared" si="43"/>
        <v>1049.05</v>
      </c>
      <c r="N447" s="42">
        <f t="shared" si="43"/>
        <v>1071.24</v>
      </c>
      <c r="O447" s="42" t="str">
        <f t="shared" si="43"/>
        <v/>
      </c>
      <c r="P447" s="21"/>
      <c r="Q447" s="25" t="s">
        <v>249</v>
      </c>
    </row>
    <row r="448" spans="1:18">
      <c r="B448" s="42">
        <f>SUM(B444:B447)</f>
        <v>30389.07</v>
      </c>
      <c r="C448" s="45">
        <f t="shared" ref="C448:M448" si="44">SUM(C444:C447)</f>
        <v>24794.68</v>
      </c>
      <c r="D448" s="45">
        <f t="shared" si="44"/>
        <v>25912.839999999997</v>
      </c>
      <c r="E448" s="45">
        <f t="shared" si="44"/>
        <v>26337.56</v>
      </c>
      <c r="F448" s="45">
        <f t="shared" si="44"/>
        <v>17760.95</v>
      </c>
      <c r="G448" s="45">
        <f t="shared" si="44"/>
        <v>11775.43</v>
      </c>
      <c r="H448" s="45">
        <f t="shared" si="44"/>
        <v>11168.05</v>
      </c>
      <c r="I448" s="45">
        <f t="shared" si="44"/>
        <v>11367.77</v>
      </c>
      <c r="J448" s="45">
        <f t="shared" si="44"/>
        <v>14125.35</v>
      </c>
      <c r="K448" s="45">
        <f t="shared" si="44"/>
        <v>16442.91</v>
      </c>
      <c r="L448" s="45">
        <f t="shared" si="44"/>
        <v>11986.849999999999</v>
      </c>
      <c r="M448" s="45">
        <f t="shared" si="44"/>
        <v>15214.619999999999</v>
      </c>
      <c r="N448" s="45">
        <f>IF(N445="",N444*4,IF(N446="",(N445+N444)*2,IF(N447="",((N446+N445+N444)/3)*4,SUM(N444:N447))))</f>
        <v>17419.12</v>
      </c>
      <c r="O448" s="45">
        <f>IF(O445="",O444*4,IF(O446="",(O445+O444)*2,IF(O447="",((O446+O445+O444)/3)*4,SUM(O444:O447))))</f>
        <v>28706.28</v>
      </c>
      <c r="P448" s="21">
        <f>RATE(M$324-B$324,,-B448,M448)</f>
        <v>-6.0956326870493925E-2</v>
      </c>
      <c r="Q448" s="25" t="s">
        <v>243</v>
      </c>
    </row>
    <row r="449" spans="1:17" s="46" customFormat="1">
      <c r="B449" s="235" t="s">
        <v>251</v>
      </c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6"/>
      <c r="N449" s="237"/>
      <c r="O449" s="20"/>
      <c r="P449" s="21"/>
      <c r="Q449" s="25"/>
    </row>
    <row r="450" spans="1:17" s="46" customFormat="1">
      <c r="B450" s="23">
        <f t="shared" ref="B450:N453" si="45">B444+B437</f>
        <v>480606.77999999997</v>
      </c>
      <c r="C450" s="23">
        <f t="shared" si="45"/>
        <v>384140</v>
      </c>
      <c r="D450" s="23">
        <f t="shared" si="45"/>
        <v>467720.81</v>
      </c>
      <c r="E450" s="23">
        <f t="shared" si="45"/>
        <v>489663.71</v>
      </c>
      <c r="F450" s="23">
        <f t="shared" si="45"/>
        <v>482746.3</v>
      </c>
      <c r="G450" s="23">
        <f t="shared" si="45"/>
        <v>535328.45000000007</v>
      </c>
      <c r="H450" s="23">
        <f t="shared" si="45"/>
        <v>488163.6</v>
      </c>
      <c r="I450" s="23">
        <f t="shared" si="45"/>
        <v>488104.07</v>
      </c>
      <c r="J450" s="23">
        <f t="shared" si="45"/>
        <v>572170.94999999995</v>
      </c>
      <c r="K450" s="23">
        <f t="shared" si="45"/>
        <v>579923.43999999994</v>
      </c>
      <c r="L450" s="23">
        <f t="shared" si="45"/>
        <v>689599.62</v>
      </c>
      <c r="M450" s="23">
        <f t="shared" si="45"/>
        <v>774479.13</v>
      </c>
      <c r="N450" s="23">
        <f>N444+N437</f>
        <v>681586.17</v>
      </c>
      <c r="O450" s="23">
        <f>O444+O437</f>
        <v>672332.38</v>
      </c>
      <c r="P450" s="21"/>
      <c r="Q450" s="25" t="s">
        <v>240</v>
      </c>
    </row>
    <row r="451" spans="1:17" s="46" customFormat="1">
      <c r="B451" s="23">
        <f t="shared" si="45"/>
        <v>460877</v>
      </c>
      <c r="C451" s="23">
        <f t="shared" si="45"/>
        <v>385960.44</v>
      </c>
      <c r="D451" s="23">
        <f t="shared" si="45"/>
        <v>443181.14</v>
      </c>
      <c r="E451" s="23">
        <f t="shared" si="45"/>
        <v>502985.98000000004</v>
      </c>
      <c r="F451" s="23">
        <f t="shared" si="45"/>
        <v>515750.44</v>
      </c>
      <c r="G451" s="23">
        <f t="shared" si="45"/>
        <v>610572.81999999995</v>
      </c>
      <c r="H451" s="23">
        <f t="shared" si="45"/>
        <v>544811.22</v>
      </c>
      <c r="I451" s="23">
        <f t="shared" si="45"/>
        <v>572756.07000000007</v>
      </c>
      <c r="J451" s="23">
        <f t="shared" si="45"/>
        <v>652393.54</v>
      </c>
      <c r="K451" s="23">
        <f t="shared" si="45"/>
        <v>689473.49</v>
      </c>
      <c r="L451" s="23">
        <f t="shared" si="45"/>
        <v>785475.59000000008</v>
      </c>
      <c r="M451" s="23">
        <f t="shared" si="45"/>
        <v>868667.91</v>
      </c>
      <c r="N451" s="23">
        <f>N445+N438</f>
        <v>659623.95000000007</v>
      </c>
      <c r="O451" s="23" t="e">
        <f>O445+O438</f>
        <v>#VALUE!</v>
      </c>
      <c r="P451" s="21"/>
      <c r="Q451" s="25" t="s">
        <v>241</v>
      </c>
    </row>
    <row r="452" spans="1:17" s="46" customFormat="1">
      <c r="B452" s="23">
        <f t="shared" si="45"/>
        <v>551206.26</v>
      </c>
      <c r="C452" s="23">
        <f t="shared" si="45"/>
        <v>428156</v>
      </c>
      <c r="D452" s="23">
        <f t="shared" si="45"/>
        <v>503055.88</v>
      </c>
      <c r="E452" s="23">
        <f t="shared" si="45"/>
        <v>487028.69</v>
      </c>
      <c r="F452" s="23">
        <f t="shared" si="45"/>
        <v>489404.81</v>
      </c>
      <c r="G452" s="23">
        <f t="shared" si="45"/>
        <v>508038.58999999997</v>
      </c>
      <c r="H452" s="23">
        <f t="shared" si="45"/>
        <v>535851.14</v>
      </c>
      <c r="I452" s="23">
        <f t="shared" si="45"/>
        <v>602554.56999999995</v>
      </c>
      <c r="J452" s="23">
        <f t="shared" si="45"/>
        <v>544804.87000000011</v>
      </c>
      <c r="K452" s="23">
        <f t="shared" si="45"/>
        <v>734721.62</v>
      </c>
      <c r="L452" s="23">
        <f t="shared" si="45"/>
        <v>852596.95000000007</v>
      </c>
      <c r="M452" s="23">
        <f t="shared" si="45"/>
        <v>847486.87</v>
      </c>
      <c r="N452" s="23">
        <f t="shared" si="45"/>
        <v>815104.67999999993</v>
      </c>
      <c r="O452" s="23" t="str">
        <f>IFERROR(VLOOKUP($B$405,$131:$202,MATCH($Q452&amp;"/"&amp;O$315,$129:$129,0),FALSE),"")</f>
        <v/>
      </c>
      <c r="P452" s="21"/>
      <c r="Q452" s="25" t="s">
        <v>242</v>
      </c>
    </row>
    <row r="453" spans="1:17" s="46" customFormat="1">
      <c r="B453" s="23">
        <f t="shared" si="45"/>
        <v>491549.31999999995</v>
      </c>
      <c r="C453" s="23">
        <f t="shared" si="45"/>
        <v>477064.18000000005</v>
      </c>
      <c r="D453" s="23">
        <f t="shared" si="45"/>
        <v>479497.97</v>
      </c>
      <c r="E453" s="23">
        <f t="shared" si="45"/>
        <v>447593.17</v>
      </c>
      <c r="F453" s="23">
        <f t="shared" si="45"/>
        <v>544581.19999999995</v>
      </c>
      <c r="G453" s="23">
        <f t="shared" si="45"/>
        <v>535491.03999999992</v>
      </c>
      <c r="H453" s="23">
        <f t="shared" si="45"/>
        <v>595770.55999999994</v>
      </c>
      <c r="I453" s="23">
        <f t="shared" si="45"/>
        <v>644509.89</v>
      </c>
      <c r="J453" s="23">
        <f t="shared" si="45"/>
        <v>627669.33000000007</v>
      </c>
      <c r="K453" s="23">
        <f t="shared" si="45"/>
        <v>675005.54</v>
      </c>
      <c r="L453" s="23">
        <f t="shared" si="45"/>
        <v>774157.29</v>
      </c>
      <c r="M453" s="23">
        <f t="shared" si="45"/>
        <v>804322.72000000009</v>
      </c>
      <c r="N453" s="23">
        <f t="shared" si="45"/>
        <v>759110.24</v>
      </c>
      <c r="O453" s="23" t="str">
        <f>IFERROR(VLOOKUP($B$405,$131:$202,MATCH($Q453&amp;"/"&amp;O$315,$129:$129,0),FALSE),"")</f>
        <v/>
      </c>
      <c r="P453" s="21"/>
      <c r="Q453" s="25" t="s">
        <v>249</v>
      </c>
    </row>
    <row r="454" spans="1:17" s="46" customFormat="1">
      <c r="B454" s="47">
        <f t="shared" ref="B454:M454" si="46">SUM(B450:B453)</f>
        <v>1984239.3599999999</v>
      </c>
      <c r="C454" s="47">
        <f t="shared" si="46"/>
        <v>1675320.62</v>
      </c>
      <c r="D454" s="47">
        <f t="shared" si="46"/>
        <v>1893455.8</v>
      </c>
      <c r="E454" s="47">
        <f t="shared" si="46"/>
        <v>1927271.55</v>
      </c>
      <c r="F454" s="47">
        <f t="shared" si="46"/>
        <v>2032482.75</v>
      </c>
      <c r="G454" s="47">
        <f t="shared" si="46"/>
        <v>2189430.9</v>
      </c>
      <c r="H454" s="47">
        <f t="shared" si="46"/>
        <v>2164596.52</v>
      </c>
      <c r="I454" s="47">
        <f t="shared" si="46"/>
        <v>2307924.6</v>
      </c>
      <c r="J454" s="47">
        <f t="shared" si="46"/>
        <v>2397038.6900000004</v>
      </c>
      <c r="K454" s="47">
        <f t="shared" si="46"/>
        <v>2679124.09</v>
      </c>
      <c r="L454" s="47">
        <f t="shared" si="46"/>
        <v>3101829.45</v>
      </c>
      <c r="M454" s="47">
        <f t="shared" si="46"/>
        <v>3294956.6300000004</v>
      </c>
      <c r="N454" s="47">
        <f>IF(N451="",N450*4,IF(N452="",(N451+N450)*2,IF(N453="",((N452+N451+N450)/3)*4,SUM(N450:N453))))</f>
        <v>2915425.04</v>
      </c>
      <c r="O454" s="47" t="e">
        <f>IF(O451="",O450*4,IF(O452="",(O451+O450)*2,IF(O453="",((O452+O451+O450)/3)*4,SUM(O450:O453))))</f>
        <v>#VALUE!</v>
      </c>
      <c r="P454" s="21">
        <f>RATE(M$324-B$324,,-B454,M454)</f>
        <v>4.7184584092309176E-2</v>
      </c>
      <c r="Q454" s="25" t="s">
        <v>243</v>
      </c>
    </row>
    <row r="455" spans="1:17">
      <c r="B455" s="244" t="s">
        <v>252</v>
      </c>
      <c r="C455" s="245"/>
      <c r="D455" s="245"/>
      <c r="E455" s="245"/>
      <c r="F455" s="245"/>
      <c r="G455" s="245"/>
      <c r="H455" s="245"/>
      <c r="I455" s="245"/>
      <c r="J455" s="245"/>
      <c r="K455" s="245"/>
      <c r="L455" s="245"/>
      <c r="M455" s="245"/>
      <c r="N455" s="246"/>
      <c r="O455" s="30"/>
      <c r="P455" s="21"/>
      <c r="Q455" s="25"/>
    </row>
    <row r="456" spans="1:17">
      <c r="B456" s="247" t="s">
        <v>155</v>
      </c>
      <c r="C456" s="248"/>
      <c r="D456" s="248"/>
      <c r="E456" s="248"/>
      <c r="F456" s="248"/>
      <c r="G456" s="248"/>
      <c r="H456" s="248"/>
      <c r="I456" s="248"/>
      <c r="J456" s="248"/>
      <c r="K456" s="248"/>
      <c r="L456" s="248"/>
      <c r="M456" s="248"/>
      <c r="N456" s="249"/>
      <c r="O456" s="31"/>
      <c r="P456" s="21"/>
      <c r="Q456" s="25"/>
    </row>
    <row r="457" spans="1:17">
      <c r="B457" s="39">
        <f t="shared" ref="B457:O460" si="47">IFERROR(VLOOKUP($B$456,$130:$203,MATCH($Q457&amp;"/"&amp;B$324,$128:$128,0),FALSE),"")</f>
        <v>287664.63</v>
      </c>
      <c r="C457" s="39">
        <f t="shared" si="47"/>
        <v>236926</v>
      </c>
      <c r="D457" s="39">
        <f t="shared" si="47"/>
        <v>303586.87</v>
      </c>
      <c r="E457" s="39">
        <f t="shared" si="47"/>
        <v>285459.34000000003</v>
      </c>
      <c r="F457" s="39">
        <f t="shared" si="47"/>
        <v>240805.06</v>
      </c>
      <c r="G457" s="39">
        <f t="shared" si="47"/>
        <v>268199.42</v>
      </c>
      <c r="H457" s="39">
        <f t="shared" si="47"/>
        <v>229549.24</v>
      </c>
      <c r="I457" s="39">
        <f t="shared" si="47"/>
        <v>218973.95</v>
      </c>
      <c r="J457" s="39">
        <f t="shared" si="47"/>
        <v>268535.59000000003</v>
      </c>
      <c r="K457" s="39">
        <f t="shared" si="47"/>
        <v>266618.01</v>
      </c>
      <c r="L457" s="39">
        <f t="shared" si="47"/>
        <v>322240.38</v>
      </c>
      <c r="M457" s="39">
        <f t="shared" si="47"/>
        <v>349108.47999999998</v>
      </c>
      <c r="N457" s="39">
        <f t="shared" si="47"/>
        <v>316492.52</v>
      </c>
      <c r="O457" s="39">
        <f t="shared" si="47"/>
        <v>348233.3</v>
      </c>
      <c r="P457" s="21"/>
      <c r="Q457" s="25" t="s">
        <v>240</v>
      </c>
    </row>
    <row r="458" spans="1:17">
      <c r="B458" s="23">
        <f t="shared" si="47"/>
        <v>277457</v>
      </c>
      <c r="C458" s="23">
        <f t="shared" si="47"/>
        <v>237482.66</v>
      </c>
      <c r="D458" s="23">
        <f t="shared" si="47"/>
        <v>277582.53000000003</v>
      </c>
      <c r="E458" s="23">
        <f t="shared" si="47"/>
        <v>257292.75</v>
      </c>
      <c r="F458" s="23">
        <f t="shared" si="47"/>
        <v>251004.01</v>
      </c>
      <c r="G458" s="23">
        <f t="shared" si="47"/>
        <v>314130.34999999998</v>
      </c>
      <c r="H458" s="23">
        <f t="shared" si="47"/>
        <v>271171.21000000002</v>
      </c>
      <c r="I458" s="23">
        <f t="shared" si="47"/>
        <v>294241.96000000002</v>
      </c>
      <c r="J458" s="23">
        <f t="shared" si="47"/>
        <v>320464.46999999997</v>
      </c>
      <c r="K458" s="23">
        <f t="shared" si="47"/>
        <v>348443.78</v>
      </c>
      <c r="L458" s="23">
        <f t="shared" si="47"/>
        <v>387343.99</v>
      </c>
      <c r="M458" s="23">
        <f t="shared" si="47"/>
        <v>408886.3</v>
      </c>
      <c r="N458" s="23">
        <f t="shared" si="47"/>
        <v>403068.58</v>
      </c>
      <c r="O458" s="23" t="str">
        <f t="shared" si="47"/>
        <v/>
      </c>
      <c r="P458" s="21"/>
      <c r="Q458" s="25" t="s">
        <v>241</v>
      </c>
    </row>
    <row r="459" spans="1:17">
      <c r="B459" s="23">
        <f t="shared" si="47"/>
        <v>351958.33</v>
      </c>
      <c r="C459" s="23">
        <f t="shared" si="47"/>
        <v>256491.64</v>
      </c>
      <c r="D459" s="23">
        <f t="shared" si="47"/>
        <v>329129.55</v>
      </c>
      <c r="E459" s="23">
        <f t="shared" si="47"/>
        <v>265836.77</v>
      </c>
      <c r="F459" s="23">
        <f t="shared" si="47"/>
        <v>220796.06</v>
      </c>
      <c r="G459" s="23">
        <f t="shared" si="47"/>
        <v>218019.63</v>
      </c>
      <c r="H459" s="23">
        <f t="shared" si="47"/>
        <v>234305.78</v>
      </c>
      <c r="I459" s="23">
        <f t="shared" si="47"/>
        <v>281976.84000000003</v>
      </c>
      <c r="J459" s="23">
        <f t="shared" si="47"/>
        <v>246729.76</v>
      </c>
      <c r="K459" s="23">
        <f t="shared" si="47"/>
        <v>363146.79</v>
      </c>
      <c r="L459" s="23">
        <f t="shared" si="47"/>
        <v>430198.08</v>
      </c>
      <c r="M459" s="23">
        <f t="shared" si="47"/>
        <v>388090.08</v>
      </c>
      <c r="N459" s="23">
        <f t="shared" si="47"/>
        <v>428274.07</v>
      </c>
      <c r="O459" s="23" t="str">
        <f t="shared" si="47"/>
        <v/>
      </c>
      <c r="P459" s="21"/>
      <c r="Q459" s="25" t="s">
        <v>242</v>
      </c>
    </row>
    <row r="460" spans="1:17">
      <c r="B460" s="42">
        <f t="shared" si="47"/>
        <v>319493.40999999997</v>
      </c>
      <c r="C460" s="42">
        <f t="shared" si="47"/>
        <v>300703.43</v>
      </c>
      <c r="D460" s="42">
        <f t="shared" si="47"/>
        <v>304412.39</v>
      </c>
      <c r="E460" s="42">
        <f t="shared" si="47"/>
        <v>264843.57</v>
      </c>
      <c r="F460" s="42">
        <f t="shared" si="47"/>
        <v>299986.89</v>
      </c>
      <c r="G460" s="42">
        <f t="shared" si="47"/>
        <v>261130.47</v>
      </c>
      <c r="H460" s="42">
        <f t="shared" si="47"/>
        <v>277094.05</v>
      </c>
      <c r="I460" s="42">
        <f t="shared" si="47"/>
        <v>303830.74</v>
      </c>
      <c r="J460" s="42">
        <f t="shared" si="47"/>
        <v>289273.28000000003</v>
      </c>
      <c r="K460" s="42">
        <f t="shared" si="47"/>
        <v>328899.71999999997</v>
      </c>
      <c r="L460" s="42">
        <f t="shared" si="47"/>
        <v>355070.55</v>
      </c>
      <c r="M460" s="42">
        <f t="shared" si="47"/>
        <v>348046.51</v>
      </c>
      <c r="N460" s="42">
        <f t="shared" si="47"/>
        <v>376968.34</v>
      </c>
      <c r="O460" s="42" t="str">
        <f t="shared" si="47"/>
        <v/>
      </c>
      <c r="P460" s="21"/>
      <c r="Q460" s="25" t="s">
        <v>249</v>
      </c>
    </row>
    <row r="461" spans="1:17">
      <c r="B461" s="42">
        <f>SUM(B457:B460)</f>
        <v>1236573.3699999999</v>
      </c>
      <c r="C461" s="42">
        <f t="shared" ref="C461:M461" si="48">SUM(C457:C460)</f>
        <v>1031603.73</v>
      </c>
      <c r="D461" s="42">
        <f t="shared" si="48"/>
        <v>1214711.3399999999</v>
      </c>
      <c r="E461" s="42">
        <f t="shared" si="48"/>
        <v>1073432.4300000002</v>
      </c>
      <c r="F461" s="42">
        <f t="shared" si="48"/>
        <v>1012592.02</v>
      </c>
      <c r="G461" s="42">
        <f t="shared" si="48"/>
        <v>1061479.8700000001</v>
      </c>
      <c r="H461" s="42">
        <f t="shared" si="48"/>
        <v>1012120.28</v>
      </c>
      <c r="I461" s="42">
        <f t="shared" si="48"/>
        <v>1099023.49</v>
      </c>
      <c r="J461" s="42">
        <f t="shared" si="48"/>
        <v>1125003.1000000001</v>
      </c>
      <c r="K461" s="42">
        <f t="shared" si="48"/>
        <v>1307108.3</v>
      </c>
      <c r="L461" s="42">
        <f t="shared" si="48"/>
        <v>1494853</v>
      </c>
      <c r="M461" s="42">
        <f t="shared" si="48"/>
        <v>1494131.37</v>
      </c>
      <c r="N461" s="42">
        <f>IF(N458="",N457*4,IF(N459="",(N458+N457)*2,IF(N460="",((N459+N458+N457)/3)*4,SUM(N457:N460))))</f>
        <v>1524803.5100000002</v>
      </c>
      <c r="O461" s="42">
        <f>IF(O458="",O457*4,IF(O459="",(O458+O457)*2,IF(O460="",((O459+O458+O457)/3)*4,SUM(O457:O460))))</f>
        <v>1392933.2</v>
      </c>
      <c r="P461" s="21">
        <f>RATE(M$324-B$324,,-B461,M461)</f>
        <v>1.7348852337122363E-2</v>
      </c>
      <c r="Q461" s="25" t="s">
        <v>243</v>
      </c>
    </row>
    <row r="462" spans="1:17">
      <c r="B462" s="48">
        <f>B461/B$441</f>
        <v>0.63289054249903665</v>
      </c>
      <c r="C462" s="49">
        <f>C461/C$441</f>
        <v>0.62501515728980306</v>
      </c>
      <c r="D462" s="49">
        <f t="shared" ref="D462:O462" si="49">D461/D$441</f>
        <v>0.65043287678908324</v>
      </c>
      <c r="E462" s="49">
        <f t="shared" si="49"/>
        <v>0.56468685164601651</v>
      </c>
      <c r="F462" s="49">
        <f t="shared" si="49"/>
        <v>0.50259644780733503</v>
      </c>
      <c r="G462" s="49">
        <f t="shared" si="49"/>
        <v>0.48744160158631533</v>
      </c>
      <c r="H462" s="49">
        <f t="shared" si="49"/>
        <v>0.47000413252639878</v>
      </c>
      <c r="I462" s="49">
        <f t="shared" si="49"/>
        <v>0.47855270796847643</v>
      </c>
      <c r="J462" s="49">
        <f t="shared" si="49"/>
        <v>0.47211246884874131</v>
      </c>
      <c r="K462" s="49">
        <f t="shared" si="49"/>
        <v>0.49089928971518859</v>
      </c>
      <c r="L462" s="49">
        <f t="shared" si="49"/>
        <v>0.48379584125094277</v>
      </c>
      <c r="M462" s="49">
        <f t="shared" si="49"/>
        <v>0.45556368929152458</v>
      </c>
      <c r="N462" s="50">
        <f t="shared" si="49"/>
        <v>0.52615610598890716</v>
      </c>
      <c r="O462" s="50">
        <f t="shared" si="49"/>
        <v>0.52353643276452766</v>
      </c>
      <c r="P462" s="21">
        <f>RATE(M$324-B$324,,-B462,M462)</f>
        <v>-2.9445237437221626E-2</v>
      </c>
      <c r="Q462" s="27" t="s">
        <v>244</v>
      </c>
    </row>
    <row r="463" spans="1:17" s="35" customFormat="1">
      <c r="A463" s="32"/>
      <c r="B463" s="43"/>
      <c r="C463" s="26">
        <f t="shared" ref="C463:M463" si="50">C461/B461-1</f>
        <v>-0.16575614918830084</v>
      </c>
      <c r="D463" s="26">
        <f t="shared" si="50"/>
        <v>0.17749801079141103</v>
      </c>
      <c r="E463" s="26">
        <f t="shared" si="50"/>
        <v>-0.11630657041532166</v>
      </c>
      <c r="F463" s="26">
        <f t="shared" si="50"/>
        <v>-5.667837890830274E-2</v>
      </c>
      <c r="G463" s="26">
        <f t="shared" si="50"/>
        <v>4.8279908427482976E-2</v>
      </c>
      <c r="H463" s="26">
        <f t="shared" si="50"/>
        <v>-4.6500731097236958E-2</v>
      </c>
      <c r="I463" s="26">
        <f t="shared" si="50"/>
        <v>8.5862532069804987E-2</v>
      </c>
      <c r="J463" s="26">
        <f t="shared" si="50"/>
        <v>2.3638812306004509E-2</v>
      </c>
      <c r="K463" s="26">
        <f t="shared" si="50"/>
        <v>0.16187084284478859</v>
      </c>
      <c r="L463" s="26">
        <f t="shared" si="50"/>
        <v>0.14363362240144895</v>
      </c>
      <c r="M463" s="26">
        <f t="shared" si="50"/>
        <v>-4.8274311922302804E-4</v>
      </c>
      <c r="N463" s="26">
        <f>N461/M461-1</f>
        <v>2.0528409091631783E-2</v>
      </c>
      <c r="O463" s="26">
        <f>O461/N461-1</f>
        <v>-8.6483477467860892E-2</v>
      </c>
      <c r="P463" s="40"/>
      <c r="Q463" s="34" t="s">
        <v>250</v>
      </c>
    </row>
    <row r="464" spans="1:17">
      <c r="B464" s="220" t="s">
        <v>253</v>
      </c>
      <c r="C464" s="221"/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2"/>
      <c r="O464" s="36"/>
      <c r="P464" s="21"/>
      <c r="Q464" s="25"/>
    </row>
    <row r="465" spans="1:17">
      <c r="B465" s="39">
        <f t="shared" ref="B465:O469" si="51">IFERROR(B437-B457,"")</f>
        <v>178606.99</v>
      </c>
      <c r="C465" s="39">
        <f t="shared" si="51"/>
        <v>140747</v>
      </c>
      <c r="D465" s="39">
        <f t="shared" si="51"/>
        <v>157027.85999999999</v>
      </c>
      <c r="E465" s="39">
        <f t="shared" si="51"/>
        <v>195698.74</v>
      </c>
      <c r="F465" s="39">
        <f t="shared" si="51"/>
        <v>238797.2</v>
      </c>
      <c r="G465" s="39">
        <f t="shared" si="51"/>
        <v>264392.60000000003</v>
      </c>
      <c r="H465" s="39">
        <f t="shared" si="51"/>
        <v>257055.64</v>
      </c>
      <c r="I465" s="39">
        <f t="shared" si="51"/>
        <v>264833.33</v>
      </c>
      <c r="J465" s="39">
        <f t="shared" si="51"/>
        <v>300611.23999999993</v>
      </c>
      <c r="K465" s="39">
        <f t="shared" si="51"/>
        <v>311530.99</v>
      </c>
      <c r="L465" s="39">
        <f t="shared" si="51"/>
        <v>363775.87</v>
      </c>
      <c r="M465" s="39">
        <f t="shared" si="51"/>
        <v>421028.18000000005</v>
      </c>
      <c r="N465" s="39">
        <f t="shared" si="51"/>
        <v>355948.01</v>
      </c>
      <c r="O465" s="39">
        <f t="shared" si="51"/>
        <v>316922.51000000007</v>
      </c>
      <c r="P465" s="21"/>
      <c r="Q465" s="25" t="s">
        <v>240</v>
      </c>
    </row>
    <row r="466" spans="1:17">
      <c r="B466" s="23">
        <f t="shared" si="51"/>
        <v>179692</v>
      </c>
      <c r="C466" s="23">
        <f t="shared" si="51"/>
        <v>142959.67000000001</v>
      </c>
      <c r="D466" s="23">
        <f t="shared" si="51"/>
        <v>161953.62</v>
      </c>
      <c r="E466" s="23">
        <f t="shared" si="51"/>
        <v>235079.39</v>
      </c>
      <c r="F466" s="23">
        <f t="shared" si="51"/>
        <v>258404.03999999998</v>
      </c>
      <c r="G466" s="23">
        <f t="shared" si="51"/>
        <v>292040.59999999998</v>
      </c>
      <c r="H466" s="23">
        <f t="shared" si="51"/>
        <v>269597.25999999995</v>
      </c>
      <c r="I466" s="23">
        <f t="shared" si="51"/>
        <v>274953.06</v>
      </c>
      <c r="J466" s="23">
        <f t="shared" si="51"/>
        <v>327910.18000000005</v>
      </c>
      <c r="K466" s="23">
        <f t="shared" si="51"/>
        <v>332932.91999999993</v>
      </c>
      <c r="L466" s="23">
        <f t="shared" si="51"/>
        <v>395721.54000000004</v>
      </c>
      <c r="M466" s="23">
        <f t="shared" si="51"/>
        <v>453012.94</v>
      </c>
      <c r="N466" s="23">
        <f t="shared" si="51"/>
        <v>255596.47000000003</v>
      </c>
      <c r="O466" s="23" t="str">
        <f t="shared" si="51"/>
        <v/>
      </c>
      <c r="P466" s="21"/>
      <c r="Q466" s="25" t="s">
        <v>241</v>
      </c>
    </row>
    <row r="467" spans="1:17">
      <c r="B467" s="23">
        <f t="shared" si="51"/>
        <v>194548.11999999994</v>
      </c>
      <c r="C467" s="23">
        <f t="shared" si="51"/>
        <v>165150.82</v>
      </c>
      <c r="D467" s="23">
        <f t="shared" si="51"/>
        <v>169361.03000000003</v>
      </c>
      <c r="E467" s="23">
        <f t="shared" si="51"/>
        <v>216561.38999999996</v>
      </c>
      <c r="F467" s="23">
        <f t="shared" si="51"/>
        <v>263847.43</v>
      </c>
      <c r="G467" s="23">
        <f t="shared" si="51"/>
        <v>288563.42</v>
      </c>
      <c r="H467" s="23">
        <f t="shared" si="51"/>
        <v>298820.98</v>
      </c>
      <c r="I467" s="23">
        <f t="shared" si="51"/>
        <v>316376.52999999997</v>
      </c>
      <c r="J467" s="23">
        <f t="shared" si="51"/>
        <v>294802.30000000005</v>
      </c>
      <c r="K467" s="23">
        <f t="shared" si="51"/>
        <v>367696.89000000007</v>
      </c>
      <c r="L467" s="23">
        <f t="shared" si="51"/>
        <v>418787.73000000004</v>
      </c>
      <c r="M467" s="23">
        <f t="shared" si="51"/>
        <v>456342.35999999993</v>
      </c>
      <c r="N467" s="23">
        <f t="shared" si="51"/>
        <v>380587.26999999996</v>
      </c>
      <c r="O467" s="23" t="str">
        <f t="shared" si="51"/>
        <v/>
      </c>
      <c r="P467" s="21"/>
      <c r="Q467" s="25" t="s">
        <v>242</v>
      </c>
    </row>
    <row r="468" spans="1:17">
      <c r="B468" s="42">
        <f t="shared" si="51"/>
        <v>164429.81</v>
      </c>
      <c r="C468" s="42">
        <f t="shared" si="51"/>
        <v>170064.72000000003</v>
      </c>
      <c r="D468" s="42">
        <f t="shared" si="51"/>
        <v>164489.10999999999</v>
      </c>
      <c r="E468" s="42">
        <f t="shared" si="51"/>
        <v>180162.03999999998</v>
      </c>
      <c r="F468" s="42">
        <f t="shared" si="51"/>
        <v>241081.11</v>
      </c>
      <c r="G468" s="42">
        <f t="shared" si="51"/>
        <v>271178.98</v>
      </c>
      <c r="H468" s="42">
        <f t="shared" si="51"/>
        <v>315834.31</v>
      </c>
      <c r="I468" s="42">
        <f t="shared" si="51"/>
        <v>341370.42000000004</v>
      </c>
      <c r="J468" s="42">
        <f t="shared" si="51"/>
        <v>334586.52</v>
      </c>
      <c r="K468" s="42">
        <f t="shared" si="51"/>
        <v>343412.08000000007</v>
      </c>
      <c r="L468" s="42">
        <f t="shared" si="51"/>
        <v>416704.46</v>
      </c>
      <c r="M468" s="42">
        <f t="shared" si="51"/>
        <v>455227.16000000003</v>
      </c>
      <c r="N468" s="42">
        <f t="shared" si="51"/>
        <v>381070.66</v>
      </c>
      <c r="O468" s="42" t="str">
        <f t="shared" si="51"/>
        <v/>
      </c>
      <c r="P468" s="21"/>
      <c r="Q468" s="25" t="s">
        <v>249</v>
      </c>
    </row>
    <row r="469" spans="1:17">
      <c r="B469" s="39">
        <f t="shared" si="51"/>
        <v>717276.91999999993</v>
      </c>
      <c r="C469" s="39">
        <f t="shared" si="51"/>
        <v>618922.21</v>
      </c>
      <c r="D469" s="39">
        <f t="shared" si="51"/>
        <v>652831.62000000011</v>
      </c>
      <c r="E469" s="39">
        <f t="shared" si="51"/>
        <v>827501.55999999959</v>
      </c>
      <c r="F469" s="39">
        <f t="shared" si="51"/>
        <v>1002129.78</v>
      </c>
      <c r="G469" s="39">
        <f t="shared" si="51"/>
        <v>1116175.5999999996</v>
      </c>
      <c r="H469" s="39">
        <f t="shared" si="51"/>
        <v>1141308.1899999997</v>
      </c>
      <c r="I469" s="39">
        <f t="shared" si="51"/>
        <v>1197533.3400000001</v>
      </c>
      <c r="J469" s="39">
        <f t="shared" si="51"/>
        <v>1257910.2399999998</v>
      </c>
      <c r="K469" s="39">
        <f t="shared" si="51"/>
        <v>1355572.8799999997</v>
      </c>
      <c r="L469" s="39">
        <f t="shared" si="51"/>
        <v>1594989.5999999996</v>
      </c>
      <c r="M469" s="39">
        <f t="shared" si="51"/>
        <v>1785610.6399999997</v>
      </c>
      <c r="N469" s="39">
        <f t="shared" si="51"/>
        <v>1373202.4099999997</v>
      </c>
      <c r="O469" s="39">
        <f t="shared" si="51"/>
        <v>1267690.0400000003</v>
      </c>
      <c r="P469" s="21">
        <f>RATE(M$324-B$324,,-B469,M469)</f>
        <v>8.6448344740547189E-2</v>
      </c>
      <c r="Q469" s="25" t="s">
        <v>243</v>
      </c>
    </row>
    <row r="470" spans="1:17">
      <c r="B470" s="26">
        <f t="shared" ref="B470:O470" si="52">B469/B$441</f>
        <v>0.36710945750096341</v>
      </c>
      <c r="C470" s="26">
        <f t="shared" si="52"/>
        <v>0.37498484271019694</v>
      </c>
      <c r="D470" s="26">
        <f t="shared" si="52"/>
        <v>0.34956712321091671</v>
      </c>
      <c r="E470" s="26">
        <f t="shared" si="52"/>
        <v>0.43531314835398344</v>
      </c>
      <c r="F470" s="26">
        <f t="shared" si="52"/>
        <v>0.49740355219266502</v>
      </c>
      <c r="G470" s="26">
        <f t="shared" si="52"/>
        <v>0.51255839841368467</v>
      </c>
      <c r="H470" s="26">
        <f t="shared" si="52"/>
        <v>0.52999586747360128</v>
      </c>
      <c r="I470" s="26">
        <f t="shared" si="52"/>
        <v>0.52144729203152362</v>
      </c>
      <c r="J470" s="26">
        <f t="shared" si="52"/>
        <v>0.52788753115125864</v>
      </c>
      <c r="K470" s="26">
        <f t="shared" si="52"/>
        <v>0.50910071028481141</v>
      </c>
      <c r="L470" s="26">
        <f t="shared" si="52"/>
        <v>0.51620415874905723</v>
      </c>
      <c r="M470" s="26">
        <f t="shared" si="52"/>
        <v>0.54443631070847542</v>
      </c>
      <c r="N470" s="26">
        <f t="shared" si="52"/>
        <v>0.47384389401109289</v>
      </c>
      <c r="O470" s="26">
        <f t="shared" si="52"/>
        <v>0.47646356723547229</v>
      </c>
      <c r="P470" s="21">
        <f>RATE(M$324-B$324,,-B470,M470)</f>
        <v>3.647594710928339E-2</v>
      </c>
      <c r="Q470" s="51" t="s">
        <v>254</v>
      </c>
    </row>
    <row r="471" spans="1:17" s="35" customFormat="1">
      <c r="A471" s="32"/>
      <c r="B471" s="43"/>
      <c r="C471" s="26">
        <f t="shared" ref="C471:M471" si="53">C469/B469-1</f>
        <v>-0.13712236830372293</v>
      </c>
      <c r="D471" s="26">
        <f t="shared" si="53"/>
        <v>5.4787838361787244E-2</v>
      </c>
      <c r="E471" s="26">
        <f t="shared" si="53"/>
        <v>0.26755741396227006</v>
      </c>
      <c r="F471" s="26">
        <f t="shared" si="53"/>
        <v>0.21103068373671774</v>
      </c>
      <c r="G471" s="26">
        <f t="shared" si="53"/>
        <v>0.11380344370167261</v>
      </c>
      <c r="H471" s="26">
        <f t="shared" si="53"/>
        <v>2.2516698985356909E-2</v>
      </c>
      <c r="I471" s="26">
        <f t="shared" si="53"/>
        <v>4.9263775107055263E-2</v>
      </c>
      <c r="J471" s="26">
        <f t="shared" si="53"/>
        <v>5.0417719476603118E-2</v>
      </c>
      <c r="K471" s="26">
        <f t="shared" si="53"/>
        <v>7.7638798774704254E-2</v>
      </c>
      <c r="L471" s="26">
        <f t="shared" si="53"/>
        <v>0.17661663458478172</v>
      </c>
      <c r="M471" s="26">
        <f t="shared" si="53"/>
        <v>0.11951240309027722</v>
      </c>
      <c r="N471" s="26">
        <f>N469/M469-1</f>
        <v>-0.23096201420484375</v>
      </c>
      <c r="O471" s="26">
        <f>O469/N469-1</f>
        <v>-7.6836720669605785E-2</v>
      </c>
      <c r="P471" s="40"/>
      <c r="Q471" s="34" t="s">
        <v>250</v>
      </c>
    </row>
    <row r="472" spans="1:17">
      <c r="B472" s="241" t="s">
        <v>255</v>
      </c>
      <c r="C472" s="242"/>
      <c r="D472" s="242"/>
      <c r="E472" s="242"/>
      <c r="F472" s="242"/>
      <c r="G472" s="242"/>
      <c r="H472" s="242"/>
      <c r="I472" s="242"/>
      <c r="J472" s="242"/>
      <c r="K472" s="242"/>
      <c r="L472" s="242"/>
      <c r="M472" s="242"/>
      <c r="N472" s="243"/>
      <c r="O472" s="30"/>
      <c r="P472" s="21"/>
      <c r="Q472" s="7"/>
    </row>
    <row r="473" spans="1:17">
      <c r="B473" s="226" t="s">
        <v>158</v>
      </c>
      <c r="C473" s="227"/>
      <c r="D473" s="227"/>
      <c r="E473" s="227"/>
      <c r="F473" s="227"/>
      <c r="G473" s="227"/>
      <c r="H473" s="227"/>
      <c r="I473" s="227"/>
      <c r="J473" s="227"/>
      <c r="K473" s="227"/>
      <c r="L473" s="227"/>
      <c r="M473" s="227"/>
      <c r="N473" s="228"/>
      <c r="O473" s="31"/>
      <c r="P473" s="21"/>
      <c r="Q473" s="7"/>
    </row>
    <row r="474" spans="1:17">
      <c r="B474" s="39">
        <f t="shared" ref="B474:O477" si="54">IFERROR(VLOOKUP($B$473,$130:$203,MATCH($Q474&amp;"/"&amp;B$324,$128:$128,0),FALSE),"")</f>
        <v>0</v>
      </c>
      <c r="C474" s="39">
        <f t="shared" si="54"/>
        <v>0</v>
      </c>
      <c r="D474" s="39">
        <f t="shared" si="54"/>
        <v>87215.62</v>
      </c>
      <c r="E474" s="39">
        <f t="shared" si="54"/>
        <v>113901.51</v>
      </c>
      <c r="F474" s="39">
        <f t="shared" si="54"/>
        <v>125442.54</v>
      </c>
      <c r="G474" s="39">
        <f t="shared" si="54"/>
        <v>162115.76999999999</v>
      </c>
      <c r="H474" s="39">
        <f t="shared" si="54"/>
        <v>145504.32000000001</v>
      </c>
      <c r="I474" s="39">
        <f t="shared" si="54"/>
        <v>171685.01</v>
      </c>
      <c r="J474" s="39">
        <f t="shared" si="54"/>
        <v>200302.48</v>
      </c>
      <c r="K474" s="39">
        <f t="shared" si="54"/>
        <v>190187.1</v>
      </c>
      <c r="L474" s="39">
        <f t="shared" si="54"/>
        <v>212293.71</v>
      </c>
      <c r="M474" s="39">
        <f t="shared" si="54"/>
        <v>251817.8</v>
      </c>
      <c r="N474" s="39">
        <f t="shared" si="54"/>
        <v>225588.57</v>
      </c>
      <c r="O474" s="39">
        <f t="shared" si="54"/>
        <v>184032.09</v>
      </c>
      <c r="P474" s="21"/>
      <c r="Q474" s="25" t="s">
        <v>240</v>
      </c>
    </row>
    <row r="475" spans="1:17">
      <c r="B475" s="23">
        <f t="shared" si="54"/>
        <v>0</v>
      </c>
      <c r="C475" s="23">
        <f t="shared" si="54"/>
        <v>80072.06</v>
      </c>
      <c r="D475" s="23">
        <f t="shared" si="54"/>
        <v>102386.11</v>
      </c>
      <c r="E475" s="23">
        <f t="shared" si="54"/>
        <v>137245.56</v>
      </c>
      <c r="F475" s="23">
        <f t="shared" si="54"/>
        <v>165590.65</v>
      </c>
      <c r="G475" s="23">
        <f t="shared" si="54"/>
        <v>210034.79</v>
      </c>
      <c r="H475" s="23">
        <f t="shared" si="54"/>
        <v>181534.85</v>
      </c>
      <c r="I475" s="23">
        <f t="shared" si="54"/>
        <v>190284.49</v>
      </c>
      <c r="J475" s="23">
        <f t="shared" si="54"/>
        <v>216576.63</v>
      </c>
      <c r="K475" s="23">
        <f t="shared" si="54"/>
        <v>207360.81</v>
      </c>
      <c r="L475" s="23">
        <f t="shared" si="54"/>
        <v>217392.9</v>
      </c>
      <c r="M475" s="23">
        <f t="shared" si="54"/>
        <v>269938.48</v>
      </c>
      <c r="N475" s="23">
        <f t="shared" si="54"/>
        <v>150954.82</v>
      </c>
      <c r="O475" s="23" t="str">
        <f t="shared" si="54"/>
        <v/>
      </c>
      <c r="P475" s="21"/>
      <c r="Q475" s="25" t="s">
        <v>241</v>
      </c>
    </row>
    <row r="476" spans="1:17">
      <c r="B476" s="23">
        <f t="shared" si="54"/>
        <v>0</v>
      </c>
      <c r="C476" s="23">
        <f t="shared" si="54"/>
        <v>93269.21</v>
      </c>
      <c r="D476" s="23">
        <f t="shared" si="54"/>
        <v>107878.95</v>
      </c>
      <c r="E476" s="23">
        <f t="shared" si="54"/>
        <v>120815.51</v>
      </c>
      <c r="F476" s="23">
        <f t="shared" si="54"/>
        <v>159713.59</v>
      </c>
      <c r="G476" s="23">
        <f t="shared" si="54"/>
        <v>195489.49</v>
      </c>
      <c r="H476" s="23">
        <f t="shared" si="54"/>
        <v>214099.20000000001</v>
      </c>
      <c r="I476" s="23">
        <f t="shared" si="54"/>
        <v>218644.97</v>
      </c>
      <c r="J476" s="23">
        <f t="shared" si="54"/>
        <v>205350.85</v>
      </c>
      <c r="K476" s="23">
        <f t="shared" si="54"/>
        <v>220594.82</v>
      </c>
      <c r="L476" s="23">
        <f t="shared" si="54"/>
        <v>220835.17</v>
      </c>
      <c r="M476" s="23">
        <f t="shared" si="54"/>
        <v>258764.67</v>
      </c>
      <c r="N476" s="23">
        <f t="shared" si="54"/>
        <v>234882.74</v>
      </c>
      <c r="O476" s="23" t="str">
        <f t="shared" si="54"/>
        <v/>
      </c>
      <c r="P476" s="21"/>
      <c r="Q476" s="25" t="s">
        <v>242</v>
      </c>
    </row>
    <row r="477" spans="1:17">
      <c r="B477" s="42">
        <f t="shared" si="54"/>
        <v>0</v>
      </c>
      <c r="C477" s="42">
        <f t="shared" si="54"/>
        <v>96404.39</v>
      </c>
      <c r="D477" s="42">
        <f t="shared" si="54"/>
        <v>106737.48</v>
      </c>
      <c r="E477" s="42">
        <f t="shared" si="54"/>
        <v>124246.04</v>
      </c>
      <c r="F477" s="42">
        <f t="shared" si="54"/>
        <v>182673.49</v>
      </c>
      <c r="G477" s="42">
        <f t="shared" si="54"/>
        <v>183269.61</v>
      </c>
      <c r="H477" s="42">
        <f t="shared" si="54"/>
        <v>191930.34</v>
      </c>
      <c r="I477" s="42">
        <f t="shared" si="54"/>
        <v>204362.84</v>
      </c>
      <c r="J477" s="42">
        <f t="shared" si="54"/>
        <v>210761.7</v>
      </c>
      <c r="K477" s="42">
        <f t="shared" si="54"/>
        <v>218413.62</v>
      </c>
      <c r="L477" s="42">
        <f t="shared" si="54"/>
        <v>259878.41</v>
      </c>
      <c r="M477" s="42">
        <f t="shared" si="54"/>
        <v>275208.86</v>
      </c>
      <c r="N477" s="42">
        <f t="shared" si="54"/>
        <v>251681.97</v>
      </c>
      <c r="O477" s="42" t="str">
        <f t="shared" si="54"/>
        <v/>
      </c>
      <c r="P477" s="21"/>
      <c r="Q477" s="25" t="s">
        <v>249</v>
      </c>
    </row>
    <row r="478" spans="1:17">
      <c r="B478" s="42">
        <f>SUM(B474:B477)</f>
        <v>0</v>
      </c>
      <c r="C478" s="42">
        <f t="shared" ref="C478:M478" si="55">SUM(C474:C477)</f>
        <v>269745.66000000003</v>
      </c>
      <c r="D478" s="42">
        <f t="shared" si="55"/>
        <v>404218.16</v>
      </c>
      <c r="E478" s="42">
        <f t="shared" si="55"/>
        <v>496208.62</v>
      </c>
      <c r="F478" s="42">
        <f t="shared" si="55"/>
        <v>633420.27</v>
      </c>
      <c r="G478" s="42">
        <f t="shared" si="55"/>
        <v>750909.66</v>
      </c>
      <c r="H478" s="42">
        <f t="shared" si="55"/>
        <v>733068.71000000008</v>
      </c>
      <c r="I478" s="42">
        <f t="shared" si="55"/>
        <v>784977.30999999994</v>
      </c>
      <c r="J478" s="42">
        <f t="shared" si="55"/>
        <v>832991.65999999992</v>
      </c>
      <c r="K478" s="42">
        <f t="shared" si="55"/>
        <v>836556.35</v>
      </c>
      <c r="L478" s="42">
        <f t="shared" si="55"/>
        <v>910400.19000000006</v>
      </c>
      <c r="M478" s="42">
        <f t="shared" si="55"/>
        <v>1055729.81</v>
      </c>
      <c r="N478" s="42">
        <f>IF(N475="",N474*4,IF(N476="",(N475+N474)*2,IF(N477="",((N476+N475+N474)/3)*4,SUM(N474:N477))))</f>
        <v>863108.1</v>
      </c>
      <c r="O478" s="42">
        <f>IF(O475="",O474*4,IF(O476="",(O475+O474)*2,IF(O477="",((O476+O475+O474)/3)*4,SUM(O474:O477))))</f>
        <v>736128.36</v>
      </c>
      <c r="P478" s="21">
        <f>RATE(M$324-C$324,,-C478,M478)</f>
        <v>0.1461984896983046</v>
      </c>
      <c r="Q478" s="25" t="s">
        <v>243</v>
      </c>
    </row>
    <row r="479" spans="1:17">
      <c r="B479" s="26">
        <f t="shared" ref="B479:M479" si="56">+B478/(B$441+B$448)</f>
        <v>0</v>
      </c>
      <c r="C479" s="26">
        <f t="shared" si="56"/>
        <v>0.16101136509619279</v>
      </c>
      <c r="D479" s="26">
        <f t="shared" si="56"/>
        <v>0.21348169838450939</v>
      </c>
      <c r="E479" s="26">
        <f t="shared" si="56"/>
        <v>0.25746689406586221</v>
      </c>
      <c r="F479" s="26">
        <f t="shared" si="56"/>
        <v>0.31164853428645334</v>
      </c>
      <c r="G479" s="26">
        <f t="shared" si="56"/>
        <v>0.34297024857007363</v>
      </c>
      <c r="H479" s="26">
        <f t="shared" si="56"/>
        <v>0.33866298094205577</v>
      </c>
      <c r="I479" s="26">
        <f t="shared" si="56"/>
        <v>0.34012259759265961</v>
      </c>
      <c r="J479" s="26">
        <f t="shared" si="56"/>
        <v>0.34750864200694231</v>
      </c>
      <c r="K479" s="26">
        <f t="shared" si="56"/>
        <v>0.31224994509306214</v>
      </c>
      <c r="L479" s="26">
        <f t="shared" si="56"/>
        <v>0.29350427052009587</v>
      </c>
      <c r="M479" s="26">
        <f t="shared" si="56"/>
        <v>0.320407801543658</v>
      </c>
      <c r="N479" s="26">
        <f>+N478/(N$441+N$448)</f>
        <v>0.29604880528843919</v>
      </c>
      <c r="O479" s="26">
        <f>+O478/(O$441+O$448)</f>
        <v>0.27372189035429173</v>
      </c>
      <c r="P479" s="21">
        <f>RATE(M$324-C$324,,-C479,M479)</f>
        <v>7.1234756417589876E-2</v>
      </c>
      <c r="Q479" s="27" t="s">
        <v>244</v>
      </c>
    </row>
    <row r="480" spans="1:17" s="35" customFormat="1">
      <c r="A480" s="32"/>
      <c r="B480" s="43"/>
      <c r="C480" s="26" t="e">
        <f t="shared" ref="C480:M480" si="57">C478/B478-1</f>
        <v>#DIV/0!</v>
      </c>
      <c r="D480" s="26">
        <f t="shared" si="57"/>
        <v>0.49851589827246867</v>
      </c>
      <c r="E480" s="26">
        <f t="shared" si="57"/>
        <v>0.22757626723153668</v>
      </c>
      <c r="F480" s="26">
        <f t="shared" si="57"/>
        <v>0.27652008544309448</v>
      </c>
      <c r="G480" s="26">
        <f t="shared" si="57"/>
        <v>0.18548410204807619</v>
      </c>
      <c r="H480" s="26">
        <f t="shared" si="57"/>
        <v>-2.3759116376262823E-2</v>
      </c>
      <c r="I480" s="26">
        <f t="shared" si="57"/>
        <v>7.0810006336240683E-2</v>
      </c>
      <c r="J480" s="26">
        <f t="shared" si="57"/>
        <v>6.1166545055932886E-2</v>
      </c>
      <c r="K480" s="26">
        <f t="shared" si="57"/>
        <v>4.2793825810933939E-3</v>
      </c>
      <c r="L480" s="26">
        <f t="shared" si="57"/>
        <v>8.8271208508548193E-2</v>
      </c>
      <c r="M480" s="26">
        <f t="shared" si="57"/>
        <v>0.15963267758105371</v>
      </c>
      <c r="N480" s="26">
        <f>N478/M478-1</f>
        <v>-0.18245360524583465</v>
      </c>
      <c r="O480" s="26">
        <f>O478/N478-1</f>
        <v>-0.14711916155114291</v>
      </c>
      <c r="P480" s="40"/>
      <c r="Q480" s="34" t="s">
        <v>250</v>
      </c>
    </row>
    <row r="481" spans="1:17">
      <c r="B481" s="226" t="s">
        <v>159</v>
      </c>
      <c r="C481" s="227"/>
      <c r="D481" s="227"/>
      <c r="E481" s="227"/>
      <c r="F481" s="227"/>
      <c r="G481" s="227"/>
      <c r="H481" s="227"/>
      <c r="I481" s="227"/>
      <c r="J481" s="227"/>
      <c r="K481" s="227"/>
      <c r="L481" s="227"/>
      <c r="M481" s="227"/>
      <c r="N481" s="228"/>
      <c r="O481" s="31"/>
      <c r="P481" s="21"/>
      <c r="Q481" s="7"/>
    </row>
    <row r="482" spans="1:17">
      <c r="B482" s="39">
        <f t="shared" ref="B482:O485" si="58">IFERROR(VLOOKUP($B$481,$130:$203,MATCH($Q482&amp;"/"&amp;B$324,$128:$128,0),FALSE),"")</f>
        <v>0</v>
      </c>
      <c r="C482" s="39">
        <f t="shared" si="58"/>
        <v>0</v>
      </c>
      <c r="D482" s="39">
        <f t="shared" si="58"/>
        <v>42733.42</v>
      </c>
      <c r="E482" s="39">
        <f t="shared" si="58"/>
        <v>41455.599999999999</v>
      </c>
      <c r="F482" s="39">
        <f t="shared" si="58"/>
        <v>40407.56</v>
      </c>
      <c r="G482" s="39">
        <f t="shared" si="58"/>
        <v>52373.41</v>
      </c>
      <c r="H482" s="39">
        <f t="shared" si="58"/>
        <v>66338.740000000005</v>
      </c>
      <c r="I482" s="39">
        <f t="shared" si="58"/>
        <v>52959.91</v>
      </c>
      <c r="J482" s="39">
        <f t="shared" si="58"/>
        <v>58004.51</v>
      </c>
      <c r="K482" s="39">
        <f t="shared" si="58"/>
        <v>57162.32</v>
      </c>
      <c r="L482" s="39">
        <f t="shared" si="58"/>
        <v>55000.98</v>
      </c>
      <c r="M482" s="39">
        <f t="shared" si="58"/>
        <v>52569.87</v>
      </c>
      <c r="N482" s="39">
        <f t="shared" si="58"/>
        <v>48197.93</v>
      </c>
      <c r="O482" s="39">
        <f t="shared" si="58"/>
        <v>39793.360000000001</v>
      </c>
      <c r="P482" s="21"/>
      <c r="Q482" s="25" t="s">
        <v>240</v>
      </c>
    </row>
    <row r="483" spans="1:17">
      <c r="B483" s="23">
        <f t="shared" si="58"/>
        <v>0</v>
      </c>
      <c r="C483" s="23">
        <f t="shared" si="58"/>
        <v>42631.63</v>
      </c>
      <c r="D483" s="23">
        <f t="shared" si="58"/>
        <v>33937.07</v>
      </c>
      <c r="E483" s="23">
        <f t="shared" si="58"/>
        <v>43002.61</v>
      </c>
      <c r="F483" s="23">
        <f t="shared" si="58"/>
        <v>51255.73</v>
      </c>
      <c r="G483" s="23">
        <f t="shared" si="58"/>
        <v>48042.75</v>
      </c>
      <c r="H483" s="23">
        <f t="shared" si="58"/>
        <v>52312.47</v>
      </c>
      <c r="I483" s="23">
        <f t="shared" si="58"/>
        <v>48614.6</v>
      </c>
      <c r="J483" s="23">
        <f t="shared" si="58"/>
        <v>54872.97</v>
      </c>
      <c r="K483" s="23">
        <f t="shared" si="58"/>
        <v>53985.2</v>
      </c>
      <c r="L483" s="23">
        <f t="shared" si="58"/>
        <v>59743.74</v>
      </c>
      <c r="M483" s="23">
        <f t="shared" si="58"/>
        <v>57407.9</v>
      </c>
      <c r="N483" s="23">
        <f t="shared" si="58"/>
        <v>39893.870000000003</v>
      </c>
      <c r="O483" s="23" t="str">
        <f t="shared" si="58"/>
        <v/>
      </c>
      <c r="P483" s="21"/>
      <c r="Q483" s="25" t="s">
        <v>241</v>
      </c>
    </row>
    <row r="484" spans="1:17">
      <c r="B484" s="23">
        <f t="shared" si="58"/>
        <v>0</v>
      </c>
      <c r="C484" s="23">
        <f t="shared" si="58"/>
        <v>38359.42</v>
      </c>
      <c r="D484" s="23">
        <f t="shared" si="58"/>
        <v>38232.61</v>
      </c>
      <c r="E484" s="23">
        <f t="shared" si="58"/>
        <v>44740.42</v>
      </c>
      <c r="F484" s="23">
        <f t="shared" si="58"/>
        <v>50013.87</v>
      </c>
      <c r="G484" s="23">
        <f t="shared" si="58"/>
        <v>52036.800000000003</v>
      </c>
      <c r="H484" s="23">
        <f t="shared" si="58"/>
        <v>51563.41</v>
      </c>
      <c r="I484" s="23">
        <f t="shared" si="58"/>
        <v>51617.41</v>
      </c>
      <c r="J484" s="23">
        <f t="shared" si="58"/>
        <v>53414.239999999998</v>
      </c>
      <c r="K484" s="23">
        <f t="shared" si="58"/>
        <v>52933.81</v>
      </c>
      <c r="L484" s="23">
        <f t="shared" si="58"/>
        <v>63556.81</v>
      </c>
      <c r="M484" s="23">
        <f t="shared" si="58"/>
        <v>51623.03</v>
      </c>
      <c r="N484" s="23">
        <f t="shared" si="58"/>
        <v>42576.11</v>
      </c>
      <c r="O484" s="23" t="str">
        <f t="shared" si="58"/>
        <v/>
      </c>
      <c r="P484" s="21"/>
      <c r="Q484" s="25" t="s">
        <v>242</v>
      </c>
    </row>
    <row r="485" spans="1:17">
      <c r="B485" s="42">
        <f t="shared" si="58"/>
        <v>0</v>
      </c>
      <c r="C485" s="42">
        <f t="shared" si="58"/>
        <v>40922.959999999999</v>
      </c>
      <c r="D485" s="42">
        <f t="shared" si="58"/>
        <v>33147.910000000003</v>
      </c>
      <c r="E485" s="42">
        <f t="shared" si="58"/>
        <v>52497.58</v>
      </c>
      <c r="F485" s="42">
        <f t="shared" si="58"/>
        <v>38015.08</v>
      </c>
      <c r="G485" s="42">
        <f t="shared" si="58"/>
        <v>44391.66</v>
      </c>
      <c r="H485" s="42">
        <f t="shared" si="58"/>
        <v>49839.83</v>
      </c>
      <c r="I485" s="42">
        <f t="shared" si="58"/>
        <v>58655.15</v>
      </c>
      <c r="J485" s="42">
        <f t="shared" si="58"/>
        <v>51608.66</v>
      </c>
      <c r="K485" s="42">
        <f t="shared" si="58"/>
        <v>66116.95</v>
      </c>
      <c r="L485" s="42">
        <f t="shared" si="58"/>
        <v>67060.42</v>
      </c>
      <c r="M485" s="42">
        <f t="shared" si="58"/>
        <v>59117.599999999999</v>
      </c>
      <c r="N485" s="42">
        <f t="shared" si="58"/>
        <v>41959.53</v>
      </c>
      <c r="O485" s="42" t="str">
        <f t="shared" si="58"/>
        <v/>
      </c>
      <c r="P485" s="21"/>
      <c r="Q485" s="25" t="s">
        <v>249</v>
      </c>
    </row>
    <row r="486" spans="1:17">
      <c r="B486" s="42">
        <f>SUM(B482:B485)</f>
        <v>0</v>
      </c>
      <c r="C486" s="42">
        <f t="shared" ref="C486:M486" si="59">SUM(C482:C485)</f>
        <v>121914.00999999998</v>
      </c>
      <c r="D486" s="42">
        <f t="shared" si="59"/>
        <v>148051.01</v>
      </c>
      <c r="E486" s="42">
        <f t="shared" si="59"/>
        <v>181696.21</v>
      </c>
      <c r="F486" s="42">
        <f t="shared" si="59"/>
        <v>179692.24</v>
      </c>
      <c r="G486" s="42">
        <f t="shared" si="59"/>
        <v>196844.62000000002</v>
      </c>
      <c r="H486" s="42">
        <f t="shared" si="59"/>
        <v>220054.45</v>
      </c>
      <c r="I486" s="42">
        <f t="shared" si="59"/>
        <v>211847.07</v>
      </c>
      <c r="J486" s="42">
        <f t="shared" si="59"/>
        <v>217900.38</v>
      </c>
      <c r="K486" s="42">
        <f t="shared" si="59"/>
        <v>230198.27999999997</v>
      </c>
      <c r="L486" s="42">
        <f t="shared" si="59"/>
        <v>245361.95</v>
      </c>
      <c r="M486" s="42">
        <f t="shared" si="59"/>
        <v>220718.4</v>
      </c>
      <c r="N486" s="42">
        <f>IF(N483="",N482*4,IF(N484="",(N483+N482)*2,IF(N485="",((N484+N483+N482)/3)*4,SUM(N482:N485))))</f>
        <v>172627.44</v>
      </c>
      <c r="O486" s="42">
        <f>IF(O483="",O482*4,IF(O484="",(O483+O482)*2,IF(O485="",((O484+O483+O482)/3)*4,SUM(O482:O485))))</f>
        <v>159173.44</v>
      </c>
      <c r="P486" s="21">
        <f>RATE(M$324-C$324,,-C486,M486)</f>
        <v>6.1154187702014529E-2</v>
      </c>
      <c r="Q486" s="25" t="s">
        <v>243</v>
      </c>
    </row>
    <row r="487" spans="1:17">
      <c r="B487" s="26">
        <f t="shared" ref="B487:O487" si="60">+B486/(B$441+B$448)</f>
        <v>0</v>
      </c>
      <c r="C487" s="26">
        <f t="shared" si="60"/>
        <v>7.2770554211885718E-2</v>
      </c>
      <c r="D487" s="26">
        <f t="shared" si="60"/>
        <v>7.8190898356328156E-2</v>
      </c>
      <c r="E487" s="26">
        <f t="shared" si="60"/>
        <v>9.4276392966004194E-2</v>
      </c>
      <c r="F487" s="26">
        <f t="shared" si="60"/>
        <v>8.8410216519672791E-2</v>
      </c>
      <c r="G487" s="26">
        <f t="shared" si="60"/>
        <v>8.9906751567268017E-2</v>
      </c>
      <c r="H487" s="26">
        <f t="shared" si="60"/>
        <v>0.10166072428130858</v>
      </c>
      <c r="I487" s="26">
        <f t="shared" si="60"/>
        <v>9.1791157302105963E-2</v>
      </c>
      <c r="J487" s="26">
        <f t="shared" si="60"/>
        <v>9.0903989538858893E-2</v>
      </c>
      <c r="K487" s="26">
        <f t="shared" si="60"/>
        <v>8.5922962978545722E-2</v>
      </c>
      <c r="L487" s="26">
        <f t="shared" si="60"/>
        <v>7.910233426921652E-2</v>
      </c>
      <c r="M487" s="26">
        <f t="shared" si="60"/>
        <v>6.6986739063694442E-2</v>
      </c>
      <c r="N487" s="26">
        <f t="shared" si="60"/>
        <v>5.9211757336076115E-2</v>
      </c>
      <c r="O487" s="26">
        <f t="shared" si="60"/>
        <v>5.9187034841308703E-2</v>
      </c>
      <c r="P487" s="21">
        <f>RATE(M$324-C$324,,-C487,M487)</f>
        <v>-8.2474737133117343E-3</v>
      </c>
      <c r="Q487" s="27" t="s">
        <v>244</v>
      </c>
    </row>
    <row r="488" spans="1:17" s="35" customFormat="1">
      <c r="A488" s="32"/>
      <c r="B488" s="43"/>
      <c r="C488" s="26" t="e">
        <f t="shared" ref="C488:M488" si="61">C486/B486-1</f>
        <v>#DIV/0!</v>
      </c>
      <c r="D488" s="26">
        <f t="shared" si="61"/>
        <v>0.21438881388611564</v>
      </c>
      <c r="E488" s="26">
        <f t="shared" si="61"/>
        <v>0.22725410654071165</v>
      </c>
      <c r="F488" s="26">
        <f t="shared" si="61"/>
        <v>-1.1029233906419966E-2</v>
      </c>
      <c r="G488" s="26">
        <f t="shared" si="61"/>
        <v>9.545420547932415E-2</v>
      </c>
      <c r="H488" s="26">
        <f t="shared" si="61"/>
        <v>0.11790939472971118</v>
      </c>
      <c r="I488" s="26">
        <f t="shared" si="61"/>
        <v>-3.7297041709449696E-2</v>
      </c>
      <c r="J488" s="26">
        <f t="shared" si="61"/>
        <v>2.8573961395831349E-2</v>
      </c>
      <c r="K488" s="26">
        <f t="shared" si="61"/>
        <v>5.6438176014194985E-2</v>
      </c>
      <c r="L488" s="26">
        <f t="shared" si="61"/>
        <v>6.5872212424871401E-2</v>
      </c>
      <c r="M488" s="26">
        <f t="shared" si="61"/>
        <v>-0.10043753727910953</v>
      </c>
      <c r="N488" s="26">
        <f>N486/M486-1</f>
        <v>-0.21788378313724632</v>
      </c>
      <c r="O488" s="26">
        <f>O486/N486-1</f>
        <v>-7.7936624675659871E-2</v>
      </c>
      <c r="P488" s="40"/>
      <c r="Q488" s="34" t="s">
        <v>250</v>
      </c>
    </row>
    <row r="489" spans="1:17">
      <c r="B489" s="241" t="s">
        <v>157</v>
      </c>
      <c r="C489" s="242"/>
      <c r="D489" s="242"/>
      <c r="E489" s="242"/>
      <c r="F489" s="242"/>
      <c r="G489" s="242"/>
      <c r="H489" s="242"/>
      <c r="I489" s="242"/>
      <c r="J489" s="242"/>
      <c r="K489" s="242"/>
      <c r="L489" s="242"/>
      <c r="M489" s="242"/>
      <c r="N489" s="243"/>
      <c r="O489" s="30"/>
      <c r="P489" s="21"/>
      <c r="Q489" s="7"/>
    </row>
    <row r="490" spans="1:17">
      <c r="B490" s="39">
        <f t="shared" ref="B490:O493" si="62">IFERROR(VLOOKUP($B$489,$130:$203,MATCH($Q490&amp;"/"&amp;B$324,$128:$128,0),FALSE),"")</f>
        <v>116836.9</v>
      </c>
      <c r="C490" s="39">
        <f t="shared" si="62"/>
        <v>124538</v>
      </c>
      <c r="D490" s="39">
        <f t="shared" si="62"/>
        <v>129949.05</v>
      </c>
      <c r="E490" s="39">
        <f t="shared" si="62"/>
        <v>155357.10999999999</v>
      </c>
      <c r="F490" s="39">
        <f t="shared" si="62"/>
        <v>165850.1</v>
      </c>
      <c r="G490" s="39">
        <f t="shared" si="62"/>
        <v>214489.18</v>
      </c>
      <c r="H490" s="39">
        <f t="shared" si="62"/>
        <v>211843.06</v>
      </c>
      <c r="I490" s="39">
        <f t="shared" si="62"/>
        <v>224644.92</v>
      </c>
      <c r="J490" s="39">
        <f t="shared" si="62"/>
        <v>258306.99</v>
      </c>
      <c r="K490" s="39">
        <f t="shared" si="62"/>
        <v>247349.42</v>
      </c>
      <c r="L490" s="39">
        <f t="shared" si="62"/>
        <v>267294.69</v>
      </c>
      <c r="M490" s="39">
        <f t="shared" si="62"/>
        <v>304387.68</v>
      </c>
      <c r="N490" s="39">
        <f t="shared" si="62"/>
        <v>273786.5</v>
      </c>
      <c r="O490" s="39">
        <f t="shared" si="62"/>
        <v>223825.46</v>
      </c>
      <c r="P490" s="21"/>
      <c r="Q490" s="25" t="s">
        <v>240</v>
      </c>
    </row>
    <row r="491" spans="1:17">
      <c r="B491" s="23">
        <f t="shared" si="62"/>
        <v>118315</v>
      </c>
      <c r="C491" s="23">
        <f t="shared" si="62"/>
        <v>122703.69</v>
      </c>
      <c r="D491" s="23">
        <f t="shared" si="62"/>
        <v>136323.18</v>
      </c>
      <c r="E491" s="23">
        <f t="shared" si="62"/>
        <v>180248.17</v>
      </c>
      <c r="F491" s="23">
        <f t="shared" si="62"/>
        <v>216846.38</v>
      </c>
      <c r="G491" s="23">
        <f t="shared" si="62"/>
        <v>258077.54</v>
      </c>
      <c r="H491" s="23">
        <f t="shared" si="62"/>
        <v>233847.32</v>
      </c>
      <c r="I491" s="23">
        <f t="shared" si="62"/>
        <v>238899.09</v>
      </c>
      <c r="J491" s="23">
        <f t="shared" si="62"/>
        <v>271449.59999999998</v>
      </c>
      <c r="K491" s="23">
        <f t="shared" si="62"/>
        <v>261346.01</v>
      </c>
      <c r="L491" s="23">
        <f t="shared" si="62"/>
        <v>277136.64000000001</v>
      </c>
      <c r="M491" s="23">
        <f t="shared" si="62"/>
        <v>327346.38</v>
      </c>
      <c r="N491" s="23">
        <f t="shared" si="62"/>
        <v>190848.69</v>
      </c>
      <c r="O491" s="23" t="str">
        <f t="shared" si="62"/>
        <v/>
      </c>
      <c r="P491" s="21"/>
      <c r="Q491" s="25" t="s">
        <v>241</v>
      </c>
    </row>
    <row r="492" spans="1:17">
      <c r="B492" s="23">
        <f t="shared" si="62"/>
        <v>148998.65</v>
      </c>
      <c r="C492" s="23">
        <f t="shared" si="62"/>
        <v>131628.62</v>
      </c>
      <c r="D492" s="23">
        <f t="shared" si="62"/>
        <v>146111.56</v>
      </c>
      <c r="E492" s="23">
        <f t="shared" si="62"/>
        <v>165555.92000000001</v>
      </c>
      <c r="F492" s="23">
        <f t="shared" si="62"/>
        <v>209727.46</v>
      </c>
      <c r="G492" s="23">
        <f t="shared" si="62"/>
        <v>247526.29</v>
      </c>
      <c r="H492" s="23">
        <f t="shared" si="62"/>
        <v>265662.61</v>
      </c>
      <c r="I492" s="23">
        <f t="shared" si="62"/>
        <v>270262.38</v>
      </c>
      <c r="J492" s="23">
        <f t="shared" si="62"/>
        <v>258765.09</v>
      </c>
      <c r="K492" s="23">
        <f t="shared" si="62"/>
        <v>273528.63</v>
      </c>
      <c r="L492" s="23">
        <f t="shared" si="62"/>
        <v>284391.98</v>
      </c>
      <c r="M492" s="23">
        <f t="shared" si="62"/>
        <v>310387.7</v>
      </c>
      <c r="N492" s="23">
        <f t="shared" si="62"/>
        <v>277458.84999999998</v>
      </c>
      <c r="O492" s="23" t="str">
        <f t="shared" si="62"/>
        <v/>
      </c>
      <c r="P492" s="21"/>
      <c r="Q492" s="25" t="s">
        <v>242</v>
      </c>
    </row>
    <row r="493" spans="1:17">
      <c r="B493" s="42">
        <f t="shared" si="62"/>
        <v>132786.29</v>
      </c>
      <c r="C493" s="42">
        <f t="shared" si="62"/>
        <v>137327.35</v>
      </c>
      <c r="D493" s="42">
        <f t="shared" si="62"/>
        <v>139885.38</v>
      </c>
      <c r="E493" s="42">
        <f t="shared" si="62"/>
        <v>176743.62</v>
      </c>
      <c r="F493" s="42">
        <f t="shared" si="62"/>
        <v>220688.58</v>
      </c>
      <c r="G493" s="42">
        <f t="shared" si="62"/>
        <v>227661.28</v>
      </c>
      <c r="H493" s="42">
        <f t="shared" si="62"/>
        <v>241770.17</v>
      </c>
      <c r="I493" s="42">
        <f t="shared" si="62"/>
        <v>263017.99</v>
      </c>
      <c r="J493" s="42">
        <f t="shared" si="62"/>
        <v>262370.36</v>
      </c>
      <c r="K493" s="42">
        <f t="shared" si="62"/>
        <v>284530.57</v>
      </c>
      <c r="L493" s="42">
        <f t="shared" si="62"/>
        <v>326938.83</v>
      </c>
      <c r="M493" s="42">
        <f t="shared" si="62"/>
        <v>334326.46000000002</v>
      </c>
      <c r="N493" s="42">
        <f t="shared" si="62"/>
        <v>293641.5</v>
      </c>
      <c r="O493" s="42" t="str">
        <f t="shared" si="62"/>
        <v/>
      </c>
      <c r="P493" s="21"/>
      <c r="Q493" s="25" t="s">
        <v>249</v>
      </c>
    </row>
    <row r="494" spans="1:17">
      <c r="B494" s="47">
        <f t="shared" ref="B494:M494" si="63">SUM(B490:B493)</f>
        <v>516936.83999999997</v>
      </c>
      <c r="C494" s="47">
        <f t="shared" si="63"/>
        <v>516197.66000000003</v>
      </c>
      <c r="D494" s="47">
        <f t="shared" si="63"/>
        <v>552269.16999999993</v>
      </c>
      <c r="E494" s="47">
        <f t="shared" si="63"/>
        <v>677904.82000000007</v>
      </c>
      <c r="F494" s="47">
        <f t="shared" si="63"/>
        <v>813112.5199999999</v>
      </c>
      <c r="G494" s="47">
        <f t="shared" si="63"/>
        <v>947754.29</v>
      </c>
      <c r="H494" s="47">
        <f t="shared" si="63"/>
        <v>953123.16</v>
      </c>
      <c r="I494" s="47">
        <f t="shared" si="63"/>
        <v>996824.38</v>
      </c>
      <c r="J494" s="47">
        <f t="shared" si="63"/>
        <v>1050892.04</v>
      </c>
      <c r="K494" s="47">
        <f t="shared" si="63"/>
        <v>1066754.6300000001</v>
      </c>
      <c r="L494" s="47">
        <f t="shared" si="63"/>
        <v>1155762.1400000001</v>
      </c>
      <c r="M494" s="47">
        <f t="shared" si="63"/>
        <v>1276448.22</v>
      </c>
      <c r="N494" s="47">
        <f>IF(N491="",N490*4,IF(N492="",(N491+N490)*2,IF(N493="",((N492+N491+N490)/3)*4,SUM(N490:N493))))</f>
        <v>1035735.54</v>
      </c>
      <c r="O494" s="47">
        <f>IF(O491="",O490*4,IF(O492="",(O491+O490)*2,IF(O493="",((O492+O491+O490)/3)*4,SUM(O490:O493))))</f>
        <v>895301.84</v>
      </c>
      <c r="P494" s="21">
        <f>RATE(M$324-C$324,,-C494,M494)</f>
        <v>9.4759486123770983E-2</v>
      </c>
      <c r="Q494" s="25" t="s">
        <v>243</v>
      </c>
    </row>
    <row r="495" spans="1:17">
      <c r="B495" s="48">
        <f t="shared" ref="B495:O495" si="64">+B494/(B$441+B$448)</f>
        <v>0.2605214120941538</v>
      </c>
      <c r="C495" s="26">
        <f t="shared" si="64"/>
        <v>0.30811872893918063</v>
      </c>
      <c r="D495" s="26">
        <f t="shared" si="64"/>
        <v>0.29167259674083751</v>
      </c>
      <c r="E495" s="26">
        <f t="shared" si="64"/>
        <v>0.35174328184318404</v>
      </c>
      <c r="F495" s="26">
        <f t="shared" si="64"/>
        <v>0.40005875572621707</v>
      </c>
      <c r="G495" s="26">
        <f t="shared" si="64"/>
        <v>0.43287700470473861</v>
      </c>
      <c r="H495" s="26">
        <f t="shared" si="64"/>
        <v>0.44032370522336434</v>
      </c>
      <c r="I495" s="26">
        <f t="shared" si="64"/>
        <v>0.43191375489476563</v>
      </c>
      <c r="J495" s="26">
        <f t="shared" si="64"/>
        <v>0.43841263154580123</v>
      </c>
      <c r="K495" s="26">
        <f t="shared" si="64"/>
        <v>0.39817290807160788</v>
      </c>
      <c r="L495" s="26">
        <f t="shared" si="64"/>
        <v>0.3726066047893124</v>
      </c>
      <c r="M495" s="26">
        <f t="shared" si="64"/>
        <v>0.3873945436422937</v>
      </c>
      <c r="N495" s="26">
        <f t="shared" si="64"/>
        <v>0.35526056262451527</v>
      </c>
      <c r="O495" s="26">
        <f t="shared" si="64"/>
        <v>0.33290894006919614</v>
      </c>
      <c r="P495" s="21">
        <f>RATE(M$324-C$324,,-C495,M495)</f>
        <v>2.3159969233571817E-2</v>
      </c>
      <c r="Q495" s="27" t="s">
        <v>244</v>
      </c>
    </row>
    <row r="496" spans="1:17" s="35" customFormat="1">
      <c r="A496" s="32"/>
      <c r="B496" s="43"/>
      <c r="C496" s="26">
        <f t="shared" ref="C496:M496" si="65">C494/B494-1</f>
        <v>-1.429923237817432E-3</v>
      </c>
      <c r="D496" s="26">
        <f t="shared" si="65"/>
        <v>6.9879259041972119E-2</v>
      </c>
      <c r="E496" s="26">
        <f t="shared" si="65"/>
        <v>0.22748988505007461</v>
      </c>
      <c r="F496" s="26">
        <f t="shared" si="65"/>
        <v>0.1994493858297095</v>
      </c>
      <c r="G496" s="26">
        <f t="shared" si="65"/>
        <v>0.16558811565218567</v>
      </c>
      <c r="H496" s="26">
        <f t="shared" si="65"/>
        <v>5.6648332343607333E-3</v>
      </c>
      <c r="I496" s="26">
        <f t="shared" si="65"/>
        <v>4.585054884197759E-2</v>
      </c>
      <c r="J496" s="26">
        <f t="shared" si="65"/>
        <v>5.4239905328158144E-2</v>
      </c>
      <c r="K496" s="26">
        <f t="shared" si="65"/>
        <v>1.509440494001657E-2</v>
      </c>
      <c r="L496" s="26">
        <f t="shared" si="65"/>
        <v>8.3437659886228976E-2</v>
      </c>
      <c r="M496" s="26">
        <f t="shared" si="65"/>
        <v>0.10442120902143404</v>
      </c>
      <c r="N496" s="26">
        <f>N494/M494-1</f>
        <v>-0.18858005850014026</v>
      </c>
      <c r="O496" s="26">
        <f>O494/N494-1</f>
        <v>-0.13558837616019248</v>
      </c>
      <c r="P496" s="40"/>
      <c r="Q496" s="34" t="s">
        <v>250</v>
      </c>
    </row>
    <row r="497" spans="1:17">
      <c r="B497" s="226" t="s">
        <v>184</v>
      </c>
      <c r="C497" s="227"/>
      <c r="D497" s="227"/>
      <c r="E497" s="227"/>
      <c r="F497" s="227"/>
      <c r="G497" s="227"/>
      <c r="H497" s="227"/>
      <c r="I497" s="227"/>
      <c r="J497" s="227"/>
      <c r="K497" s="227"/>
      <c r="L497" s="227"/>
      <c r="M497" s="227"/>
      <c r="N497" s="228"/>
      <c r="O497" s="31"/>
      <c r="P497" s="21"/>
      <c r="Q497" s="7"/>
    </row>
    <row r="498" spans="1:17">
      <c r="B498" s="39">
        <f t="shared" ref="B498:O501" si="66">IFERROR(VLOOKUP($B$497,$130:$203,MATCH($Q498&amp;"/"&amp;B$324,$128:$128,0),FALSE),"")</f>
        <v>0</v>
      </c>
      <c r="C498" s="39">
        <f t="shared" si="66"/>
        <v>0</v>
      </c>
      <c r="D498" s="39">
        <f t="shared" si="66"/>
        <v>0</v>
      </c>
      <c r="E498" s="39">
        <f t="shared" si="66"/>
        <v>0</v>
      </c>
      <c r="F498" s="39">
        <f t="shared" si="66"/>
        <v>0</v>
      </c>
      <c r="G498" s="39">
        <f t="shared" si="66"/>
        <v>0</v>
      </c>
      <c r="H498" s="39">
        <f t="shared" si="66"/>
        <v>0</v>
      </c>
      <c r="I498" s="39">
        <f t="shared" si="66"/>
        <v>0</v>
      </c>
      <c r="J498" s="39">
        <f t="shared" si="66"/>
        <v>0</v>
      </c>
      <c r="K498" s="39">
        <f t="shared" si="66"/>
        <v>0</v>
      </c>
      <c r="L498" s="39">
        <f t="shared" si="66"/>
        <v>0</v>
      </c>
      <c r="M498" s="39">
        <f t="shared" si="66"/>
        <v>0</v>
      </c>
      <c r="N498" s="39">
        <f t="shared" si="66"/>
        <v>0</v>
      </c>
      <c r="O498" s="39">
        <f t="shared" si="66"/>
        <v>0</v>
      </c>
      <c r="P498" s="21"/>
      <c r="Q498" s="25" t="s">
        <v>240</v>
      </c>
    </row>
    <row r="499" spans="1:17">
      <c r="B499" s="23">
        <f t="shared" si="66"/>
        <v>0</v>
      </c>
      <c r="C499" s="23">
        <f t="shared" si="66"/>
        <v>0</v>
      </c>
      <c r="D499" s="23">
        <f t="shared" si="66"/>
        <v>2046.16</v>
      </c>
      <c r="E499" s="23">
        <f t="shared" si="66"/>
        <v>0</v>
      </c>
      <c r="F499" s="23">
        <f t="shared" si="66"/>
        <v>0</v>
      </c>
      <c r="G499" s="23">
        <f t="shared" si="66"/>
        <v>0</v>
      </c>
      <c r="H499" s="23">
        <f t="shared" si="66"/>
        <v>0</v>
      </c>
      <c r="I499" s="23">
        <f t="shared" si="66"/>
        <v>0</v>
      </c>
      <c r="J499" s="23">
        <f t="shared" si="66"/>
        <v>0</v>
      </c>
      <c r="K499" s="23">
        <f t="shared" si="66"/>
        <v>0</v>
      </c>
      <c r="L499" s="23">
        <f t="shared" si="66"/>
        <v>0</v>
      </c>
      <c r="M499" s="23">
        <f t="shared" si="66"/>
        <v>0</v>
      </c>
      <c r="N499" s="23">
        <f t="shared" si="66"/>
        <v>0</v>
      </c>
      <c r="O499" s="23" t="str">
        <f t="shared" si="66"/>
        <v/>
      </c>
      <c r="P499" s="21"/>
      <c r="Q499" s="25" t="s">
        <v>241</v>
      </c>
    </row>
    <row r="500" spans="1:17">
      <c r="B500" s="23">
        <f t="shared" si="66"/>
        <v>0</v>
      </c>
      <c r="C500" s="23">
        <f t="shared" si="66"/>
        <v>0</v>
      </c>
      <c r="D500" s="23">
        <f t="shared" si="66"/>
        <v>0</v>
      </c>
      <c r="E500" s="23">
        <f t="shared" si="66"/>
        <v>0</v>
      </c>
      <c r="F500" s="23">
        <f t="shared" si="66"/>
        <v>0</v>
      </c>
      <c r="G500" s="23">
        <f t="shared" si="66"/>
        <v>0</v>
      </c>
      <c r="H500" s="23">
        <f t="shared" si="66"/>
        <v>0</v>
      </c>
      <c r="I500" s="23">
        <f t="shared" si="66"/>
        <v>0</v>
      </c>
      <c r="J500" s="23">
        <f t="shared" si="66"/>
        <v>0</v>
      </c>
      <c r="K500" s="23">
        <f t="shared" si="66"/>
        <v>0</v>
      </c>
      <c r="L500" s="23">
        <f t="shared" si="66"/>
        <v>0</v>
      </c>
      <c r="M500" s="23">
        <f t="shared" si="66"/>
        <v>0</v>
      </c>
      <c r="N500" s="23">
        <f t="shared" si="66"/>
        <v>0</v>
      </c>
      <c r="O500" s="23" t="str">
        <f t="shared" si="66"/>
        <v/>
      </c>
      <c r="P500" s="21"/>
      <c r="Q500" s="25" t="s">
        <v>242</v>
      </c>
    </row>
    <row r="501" spans="1:17">
      <c r="B501" s="42">
        <f t="shared" si="66"/>
        <v>0</v>
      </c>
      <c r="C501" s="42">
        <f t="shared" si="66"/>
        <v>0</v>
      </c>
      <c r="D501" s="42">
        <f t="shared" si="66"/>
        <v>511.54</v>
      </c>
      <c r="E501" s="42">
        <f t="shared" si="66"/>
        <v>0</v>
      </c>
      <c r="F501" s="42">
        <f t="shared" si="66"/>
        <v>0</v>
      </c>
      <c r="G501" s="42">
        <f t="shared" si="66"/>
        <v>0</v>
      </c>
      <c r="H501" s="42">
        <f t="shared" si="66"/>
        <v>0</v>
      </c>
      <c r="I501" s="42">
        <f t="shared" si="66"/>
        <v>0</v>
      </c>
      <c r="J501" s="42">
        <f t="shared" si="66"/>
        <v>0</v>
      </c>
      <c r="K501" s="42">
        <f t="shared" si="66"/>
        <v>0</v>
      </c>
      <c r="L501" s="42">
        <f t="shared" si="66"/>
        <v>0</v>
      </c>
      <c r="M501" s="42">
        <f t="shared" si="66"/>
        <v>0</v>
      </c>
      <c r="N501" s="42">
        <f t="shared" si="66"/>
        <v>0</v>
      </c>
      <c r="O501" s="42" t="str">
        <f t="shared" si="66"/>
        <v/>
      </c>
      <c r="P501" s="21"/>
      <c r="Q501" s="25" t="s">
        <v>249</v>
      </c>
    </row>
    <row r="502" spans="1:17">
      <c r="B502" s="42">
        <f>SUM(B498:B501)</f>
        <v>0</v>
      </c>
      <c r="C502" s="42">
        <f t="shared" ref="C502:M502" si="67">SUM(C498:C501)</f>
        <v>0</v>
      </c>
      <c r="D502" s="42">
        <f t="shared" si="67"/>
        <v>2557.7000000000003</v>
      </c>
      <c r="E502" s="42">
        <f t="shared" si="67"/>
        <v>0</v>
      </c>
      <c r="F502" s="42">
        <f t="shared" si="67"/>
        <v>0</v>
      </c>
      <c r="G502" s="42">
        <f t="shared" si="67"/>
        <v>0</v>
      </c>
      <c r="H502" s="42">
        <f t="shared" si="67"/>
        <v>0</v>
      </c>
      <c r="I502" s="42">
        <f t="shared" si="67"/>
        <v>0</v>
      </c>
      <c r="J502" s="42">
        <f t="shared" si="67"/>
        <v>0</v>
      </c>
      <c r="K502" s="42">
        <f t="shared" si="67"/>
        <v>0</v>
      </c>
      <c r="L502" s="42">
        <f t="shared" si="67"/>
        <v>0</v>
      </c>
      <c r="M502" s="42">
        <f t="shared" si="67"/>
        <v>0</v>
      </c>
      <c r="N502" s="42">
        <f>IF(N499="",N498*4,IF(N500="",(N499+N498)*2,IF(N501="",((N500+N499+N498)/3)*4,SUM(N498:N501))))</f>
        <v>0</v>
      </c>
      <c r="O502" s="42">
        <f>IF(O499="",O498*4,IF(O500="",(O499+O498)*2,IF(O501="",((O500+O499+O498)/3)*4,SUM(O498:O501))))</f>
        <v>0</v>
      </c>
      <c r="P502" s="21" t="e">
        <f>RATE(M$324-C$324,,-C502,M502)</f>
        <v>#NUM!</v>
      </c>
      <c r="Q502" s="25" t="s">
        <v>243</v>
      </c>
    </row>
    <row r="503" spans="1:17">
      <c r="B503" s="48">
        <f t="shared" ref="B503:O503" si="68">+B502/(B$441+B$448)</f>
        <v>0</v>
      </c>
      <c r="C503" s="49">
        <f t="shared" si="68"/>
        <v>0</v>
      </c>
      <c r="D503" s="49">
        <f t="shared" si="68"/>
        <v>1.3508105127143714E-3</v>
      </c>
      <c r="E503" s="49">
        <f t="shared" si="68"/>
        <v>0</v>
      </c>
      <c r="F503" s="49">
        <f t="shared" si="68"/>
        <v>0</v>
      </c>
      <c r="G503" s="49">
        <f t="shared" si="68"/>
        <v>0</v>
      </c>
      <c r="H503" s="49">
        <f t="shared" si="68"/>
        <v>0</v>
      </c>
      <c r="I503" s="49">
        <f t="shared" si="68"/>
        <v>0</v>
      </c>
      <c r="J503" s="49">
        <f t="shared" si="68"/>
        <v>0</v>
      </c>
      <c r="K503" s="49">
        <f t="shared" si="68"/>
        <v>0</v>
      </c>
      <c r="L503" s="49">
        <f t="shared" si="68"/>
        <v>0</v>
      </c>
      <c r="M503" s="49">
        <f t="shared" si="68"/>
        <v>0</v>
      </c>
      <c r="N503" s="50">
        <f t="shared" si="68"/>
        <v>0</v>
      </c>
      <c r="O503" s="50">
        <f t="shared" si="68"/>
        <v>0</v>
      </c>
      <c r="P503" s="21" t="e">
        <f>RATE(M$324-C$324,,-C503,M503)</f>
        <v>#NUM!</v>
      </c>
      <c r="Q503" s="27" t="s">
        <v>244</v>
      </c>
    </row>
    <row r="504" spans="1:17">
      <c r="B504" s="220" t="s">
        <v>256</v>
      </c>
      <c r="C504" s="221"/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2"/>
      <c r="O504" s="36"/>
      <c r="P504" s="21"/>
      <c r="Q504" s="7"/>
    </row>
    <row r="505" spans="1:17">
      <c r="B505" s="39">
        <f t="shared" ref="B505:O509" si="69">IFERROR(B465+B444-B490-B498,"")</f>
        <v>76105.25</v>
      </c>
      <c r="C505" s="39">
        <f t="shared" si="69"/>
        <v>22676</v>
      </c>
      <c r="D505" s="39">
        <f t="shared" si="69"/>
        <v>34184.88999999997</v>
      </c>
      <c r="E505" s="39">
        <f t="shared" si="69"/>
        <v>48847.260000000009</v>
      </c>
      <c r="F505" s="39">
        <f t="shared" si="69"/>
        <v>76091.140000000014</v>
      </c>
      <c r="G505" s="39">
        <f t="shared" si="69"/>
        <v>52639.850000000035</v>
      </c>
      <c r="H505" s="39">
        <f t="shared" si="69"/>
        <v>46771.300000000017</v>
      </c>
      <c r="I505" s="39">
        <f t="shared" si="69"/>
        <v>44485.199999999983</v>
      </c>
      <c r="J505" s="39">
        <f t="shared" si="69"/>
        <v>45328.369999999937</v>
      </c>
      <c r="K505" s="39">
        <f t="shared" si="69"/>
        <v>65956.00999999998</v>
      </c>
      <c r="L505" s="39">
        <f t="shared" si="69"/>
        <v>100064.54999999999</v>
      </c>
      <c r="M505" s="39">
        <f t="shared" si="69"/>
        <v>120982.97000000003</v>
      </c>
      <c r="N505" s="39">
        <f t="shared" si="69"/>
        <v>91307.150000000023</v>
      </c>
      <c r="O505" s="39">
        <f t="shared" si="69"/>
        <v>100273.62000000008</v>
      </c>
      <c r="P505" s="21"/>
      <c r="Q505" s="25" t="s">
        <v>240</v>
      </c>
    </row>
    <row r="506" spans="1:17">
      <c r="B506" s="23">
        <f t="shared" si="69"/>
        <v>65105</v>
      </c>
      <c r="C506" s="23">
        <f t="shared" si="69"/>
        <v>25774.089999999997</v>
      </c>
      <c r="D506" s="23">
        <f t="shared" si="69"/>
        <v>27229.269999999993</v>
      </c>
      <c r="E506" s="23">
        <f t="shared" si="69"/>
        <v>65445.06</v>
      </c>
      <c r="F506" s="23">
        <f t="shared" si="69"/>
        <v>47900.049999999988</v>
      </c>
      <c r="G506" s="23">
        <f t="shared" si="69"/>
        <v>38364.929999999964</v>
      </c>
      <c r="H506" s="23">
        <f t="shared" si="69"/>
        <v>39792.689999999944</v>
      </c>
      <c r="I506" s="23">
        <f t="shared" si="69"/>
        <v>39615.01999999999</v>
      </c>
      <c r="J506" s="23">
        <f t="shared" si="69"/>
        <v>60479.470000000088</v>
      </c>
      <c r="K506" s="23">
        <f t="shared" si="69"/>
        <v>79683.699999999895</v>
      </c>
      <c r="L506" s="23">
        <f t="shared" si="69"/>
        <v>120994.96000000002</v>
      </c>
      <c r="M506" s="23">
        <f t="shared" si="69"/>
        <v>132435.22999999998</v>
      </c>
      <c r="N506" s="23">
        <f t="shared" si="69"/>
        <v>65706.680000000022</v>
      </c>
      <c r="O506" s="23" t="str">
        <f t="shared" si="69"/>
        <v/>
      </c>
      <c r="P506" s="21"/>
      <c r="Q506" s="25" t="s">
        <v>241</v>
      </c>
    </row>
    <row r="507" spans="1:17">
      <c r="B507" s="23">
        <f t="shared" si="69"/>
        <v>50249.279999999941</v>
      </c>
      <c r="C507" s="23">
        <f t="shared" si="69"/>
        <v>40035.74000000002</v>
      </c>
      <c r="D507" s="23">
        <f t="shared" si="69"/>
        <v>27814.770000000019</v>
      </c>
      <c r="E507" s="23">
        <f t="shared" si="69"/>
        <v>55635.999999999942</v>
      </c>
      <c r="F507" s="23">
        <f t="shared" si="69"/>
        <v>58881.290000000008</v>
      </c>
      <c r="G507" s="23">
        <f t="shared" si="69"/>
        <v>42492.669999999955</v>
      </c>
      <c r="H507" s="23">
        <f t="shared" si="69"/>
        <v>35882.75</v>
      </c>
      <c r="I507" s="23">
        <f t="shared" si="69"/>
        <v>50315.349999999977</v>
      </c>
      <c r="J507" s="23">
        <f t="shared" si="69"/>
        <v>39310.020000000048</v>
      </c>
      <c r="K507" s="23">
        <f t="shared" si="69"/>
        <v>98046.20000000007</v>
      </c>
      <c r="L507" s="23">
        <f t="shared" si="69"/>
        <v>138006.89000000007</v>
      </c>
      <c r="M507" s="23">
        <f t="shared" si="69"/>
        <v>149009.08999999991</v>
      </c>
      <c r="N507" s="23">
        <f t="shared" si="69"/>
        <v>109371.76000000001</v>
      </c>
      <c r="O507" s="23" t="str">
        <f t="shared" si="69"/>
        <v/>
      </c>
      <c r="P507" s="21"/>
      <c r="Q507" s="25" t="s">
        <v>242</v>
      </c>
    </row>
    <row r="508" spans="1:17">
      <c r="B508" s="42">
        <f t="shared" si="69"/>
        <v>39269.619999999995</v>
      </c>
      <c r="C508" s="42">
        <f t="shared" si="69"/>
        <v>39033.400000000023</v>
      </c>
      <c r="D508" s="42">
        <f t="shared" si="69"/>
        <v>34688.659999999982</v>
      </c>
      <c r="E508" s="42">
        <f t="shared" si="69"/>
        <v>6005.9799999999814</v>
      </c>
      <c r="F508" s="42">
        <f t="shared" si="69"/>
        <v>23905.73000000001</v>
      </c>
      <c r="G508" s="42">
        <f t="shared" si="69"/>
        <v>46699.290000000008</v>
      </c>
      <c r="H508" s="42">
        <f t="shared" si="69"/>
        <v>76906.34</v>
      </c>
      <c r="I508" s="42">
        <f t="shared" si="69"/>
        <v>77661.160000000033</v>
      </c>
      <c r="J508" s="42">
        <f t="shared" si="69"/>
        <v>76025.690000000061</v>
      </c>
      <c r="K508" s="42">
        <f t="shared" si="69"/>
        <v>61575.250000000058</v>
      </c>
      <c r="L508" s="42">
        <f t="shared" si="69"/>
        <v>92147.910000000033</v>
      </c>
      <c r="M508" s="42">
        <f t="shared" si="69"/>
        <v>121949.75</v>
      </c>
      <c r="N508" s="42">
        <f t="shared" si="69"/>
        <v>88500.399999999965</v>
      </c>
      <c r="O508" s="42" t="str">
        <f t="shared" si="69"/>
        <v/>
      </c>
      <c r="P508" s="21"/>
      <c r="Q508" s="25" t="s">
        <v>249</v>
      </c>
    </row>
    <row r="509" spans="1:17">
      <c r="B509" s="47">
        <f t="shared" si="69"/>
        <v>230729.14999999991</v>
      </c>
      <c r="C509" s="42">
        <f t="shared" si="69"/>
        <v>127519.22999999998</v>
      </c>
      <c r="D509" s="42">
        <f t="shared" si="69"/>
        <v>123917.59000000016</v>
      </c>
      <c r="E509" s="42">
        <f t="shared" si="69"/>
        <v>175934.29999999958</v>
      </c>
      <c r="F509" s="42">
        <f t="shared" si="69"/>
        <v>206778.21000000008</v>
      </c>
      <c r="G509" s="42">
        <f t="shared" si="69"/>
        <v>180196.73999999953</v>
      </c>
      <c r="H509" s="42">
        <f t="shared" si="69"/>
        <v>199353.07999999973</v>
      </c>
      <c r="I509" s="42">
        <f t="shared" si="69"/>
        <v>212076.7300000001</v>
      </c>
      <c r="J509" s="42">
        <f t="shared" si="69"/>
        <v>221143.54999999981</v>
      </c>
      <c r="K509" s="42">
        <f t="shared" si="69"/>
        <v>305261.15999999945</v>
      </c>
      <c r="L509" s="42">
        <f t="shared" si="69"/>
        <v>451214.30999999959</v>
      </c>
      <c r="M509" s="42">
        <f t="shared" si="69"/>
        <v>524377.0399999998</v>
      </c>
      <c r="N509" s="42">
        <f t="shared" si="69"/>
        <v>354885.98999999976</v>
      </c>
      <c r="O509" s="42">
        <f t="shared" si="69"/>
        <v>401094.48000000033</v>
      </c>
      <c r="P509" s="21">
        <f>RATE(M$324-C$324,,-C509,M509)</f>
        <v>0.15187883533371349</v>
      </c>
      <c r="Q509" s="25" t="s">
        <v>243</v>
      </c>
    </row>
    <row r="510" spans="1:17">
      <c r="B510" s="26">
        <f t="shared" ref="B510:O510" si="70">+B509/(B$441+B$448)</f>
        <v>0.11628090574717756</v>
      </c>
      <c r="C510" s="26">
        <f t="shared" si="70"/>
        <v>7.6116313783566994E-2</v>
      </c>
      <c r="D510" s="26">
        <f t="shared" si="70"/>
        <v>6.5445198139824634E-2</v>
      </c>
      <c r="E510" s="26">
        <f t="shared" si="70"/>
        <v>9.1286720856746731E-2</v>
      </c>
      <c r="F510" s="26">
        <f t="shared" si="70"/>
        <v>0.10173676012748452</v>
      </c>
      <c r="G510" s="26">
        <f t="shared" si="70"/>
        <v>8.2303003944997552E-2</v>
      </c>
      <c r="H510" s="26">
        <f t="shared" si="70"/>
        <v>9.209710824075415E-2</v>
      </c>
      <c r="I510" s="26">
        <f t="shared" si="70"/>
        <v>9.1890666618831524E-2</v>
      </c>
      <c r="J510" s="26">
        <f t="shared" si="70"/>
        <v>9.2256979798686439E-2</v>
      </c>
      <c r="K510" s="26">
        <f t="shared" si="70"/>
        <v>0.11394065737358193</v>
      </c>
      <c r="L510" s="26">
        <f t="shared" si="70"/>
        <v>0.1454671564872787</v>
      </c>
      <c r="M510" s="26">
        <f t="shared" si="70"/>
        <v>0.15914535421366072</v>
      </c>
      <c r="N510" s="26">
        <f t="shared" si="70"/>
        <v>0.1217270158316263</v>
      </c>
      <c r="O510" s="26">
        <f t="shared" si="70"/>
        <v>0.14914292838313109</v>
      </c>
      <c r="P510" s="21">
        <f>RATE(M$324-C$324,,-C510,M510)</f>
        <v>7.6543595791930846E-2</v>
      </c>
      <c r="Q510" s="27" t="s">
        <v>257</v>
      </c>
    </row>
    <row r="511" spans="1:17" s="35" customFormat="1">
      <c r="A511" s="32"/>
      <c r="B511" s="43"/>
      <c r="C511" s="26">
        <f t="shared" ref="C511:M511" si="71">C509/B509-1</f>
        <v>-0.44732067881323179</v>
      </c>
      <c r="D511" s="26">
        <f t="shared" si="71"/>
        <v>-2.8243897018511044E-2</v>
      </c>
      <c r="E511" s="26">
        <f t="shared" si="71"/>
        <v>0.41976857361412012</v>
      </c>
      <c r="F511" s="26">
        <f t="shared" si="71"/>
        <v>0.17531493290393385</v>
      </c>
      <c r="G511" s="26">
        <f t="shared" si="71"/>
        <v>-0.1285506340344108</v>
      </c>
      <c r="H511" s="26">
        <f t="shared" si="71"/>
        <v>0.10630791655831429</v>
      </c>
      <c r="I511" s="26">
        <f t="shared" si="71"/>
        <v>6.3824697366102301E-2</v>
      </c>
      <c r="J511" s="26">
        <f t="shared" si="71"/>
        <v>4.2752545269816755E-2</v>
      </c>
      <c r="K511" s="26">
        <f t="shared" si="71"/>
        <v>0.38037559766043239</v>
      </c>
      <c r="L511" s="26">
        <f t="shared" si="71"/>
        <v>0.4781255171801102</v>
      </c>
      <c r="M511" s="26">
        <f t="shared" si="71"/>
        <v>0.16214629806399605</v>
      </c>
      <c r="N511" s="26">
        <f>N509/M509-1</f>
        <v>-0.32322362931832427</v>
      </c>
      <c r="O511" s="26">
        <f>O509/N509-1</f>
        <v>0.13020657704746408</v>
      </c>
      <c r="P511" s="40"/>
      <c r="Q511" s="34" t="s">
        <v>250</v>
      </c>
    </row>
    <row r="512" spans="1:17">
      <c r="B512" s="220" t="s">
        <v>258</v>
      </c>
      <c r="C512" s="221"/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2"/>
      <c r="O512" s="36"/>
      <c r="P512" s="21"/>
      <c r="Q512" s="27"/>
    </row>
    <row r="513" spans="1:17">
      <c r="B513" s="39">
        <f t="shared" ref="B513:O513" si="72">IFERROR(B505+B551,"")</f>
        <v>89998.84</v>
      </c>
      <c r="C513" s="39">
        <f t="shared" si="72"/>
        <v>37373</v>
      </c>
      <c r="D513" s="39">
        <f t="shared" si="72"/>
        <v>47982.259999999973</v>
      </c>
      <c r="E513" s="39">
        <f t="shared" si="72"/>
        <v>62499.910000000011</v>
      </c>
      <c r="F513" s="39">
        <f t="shared" si="72"/>
        <v>90365.6</v>
      </c>
      <c r="G513" s="39">
        <f t="shared" si="72"/>
        <v>67381.180000000037</v>
      </c>
      <c r="H513" s="39">
        <f t="shared" si="72"/>
        <v>60858.860000000015</v>
      </c>
      <c r="I513" s="39">
        <f t="shared" si="72"/>
        <v>58955.559999999983</v>
      </c>
      <c r="J513" s="39">
        <f t="shared" si="72"/>
        <v>60494.019999999939</v>
      </c>
      <c r="K513" s="39">
        <f t="shared" si="72"/>
        <v>80318.699999999983</v>
      </c>
      <c r="L513" s="39">
        <f t="shared" si="72"/>
        <v>112427.95999999999</v>
      </c>
      <c r="M513" s="39">
        <f t="shared" si="72"/>
        <v>132945.19000000003</v>
      </c>
      <c r="N513" s="39">
        <f t="shared" si="72"/>
        <v>111096.20000000003</v>
      </c>
      <c r="O513" s="39">
        <f t="shared" si="72"/>
        <v>110460.38000000008</v>
      </c>
      <c r="P513" s="21"/>
      <c r="Q513" s="25" t="s">
        <v>240</v>
      </c>
    </row>
    <row r="514" spans="1:17">
      <c r="B514" s="23">
        <f t="shared" ref="B514:O516" si="73">IFERROR(B506+B552-B551,"")</f>
        <v>80724.41</v>
      </c>
      <c r="C514" s="23">
        <f t="shared" si="73"/>
        <v>40587.479999999996</v>
      </c>
      <c r="D514" s="23">
        <f t="shared" si="73"/>
        <v>40705.159999999989</v>
      </c>
      <c r="E514" s="23">
        <f t="shared" si="73"/>
        <v>79456.39</v>
      </c>
      <c r="F514" s="23">
        <f t="shared" si="73"/>
        <v>62029.019999999982</v>
      </c>
      <c r="G514" s="23">
        <f t="shared" si="73"/>
        <v>53576.849999999962</v>
      </c>
      <c r="H514" s="23">
        <f t="shared" si="73"/>
        <v>54483.499999999942</v>
      </c>
      <c r="I514" s="23">
        <f t="shared" si="73"/>
        <v>54382.179999999993</v>
      </c>
      <c r="J514" s="23">
        <f t="shared" si="73"/>
        <v>75553.910000000091</v>
      </c>
      <c r="K514" s="23">
        <f t="shared" si="73"/>
        <v>93952.889999999898</v>
      </c>
      <c r="L514" s="23">
        <f t="shared" si="73"/>
        <v>133577.20000000001</v>
      </c>
      <c r="M514" s="23">
        <f t="shared" si="73"/>
        <v>144434.34</v>
      </c>
      <c r="N514" s="23">
        <f t="shared" si="73"/>
        <v>77102.810000000012</v>
      </c>
      <c r="O514" s="23" t="str">
        <f t="shared" si="73"/>
        <v/>
      </c>
      <c r="P514" s="21"/>
      <c r="Q514" s="25" t="s">
        <v>241</v>
      </c>
    </row>
    <row r="515" spans="1:17">
      <c r="B515" s="23">
        <f t="shared" si="73"/>
        <v>65743.29999999993</v>
      </c>
      <c r="C515" s="23">
        <f t="shared" si="73"/>
        <v>54472.070000000022</v>
      </c>
      <c r="D515" s="23">
        <f t="shared" si="73"/>
        <v>41813.740000000034</v>
      </c>
      <c r="E515" s="23">
        <f t="shared" si="73"/>
        <v>70259.809999999954</v>
      </c>
      <c r="F515" s="23">
        <f t="shared" si="73"/>
        <v>73333.140000000014</v>
      </c>
      <c r="G515" s="23">
        <f t="shared" si="73"/>
        <v>56728.209999999963</v>
      </c>
      <c r="H515" s="23">
        <f t="shared" si="73"/>
        <v>50408.850000000006</v>
      </c>
      <c r="I515" s="23">
        <f t="shared" si="73"/>
        <v>65325.539999999964</v>
      </c>
      <c r="J515" s="23">
        <f t="shared" si="73"/>
        <v>54234.350000000049</v>
      </c>
      <c r="K515" s="23">
        <f t="shared" si="73"/>
        <v>111987.83000000007</v>
      </c>
      <c r="L515" s="23">
        <f t="shared" si="73"/>
        <v>150714.69000000009</v>
      </c>
      <c r="M515" s="23">
        <f t="shared" si="73"/>
        <v>161142.47999999992</v>
      </c>
      <c r="N515" s="23">
        <f t="shared" si="73"/>
        <v>120655.41000000003</v>
      </c>
      <c r="O515" s="23" t="str">
        <f t="shared" si="73"/>
        <v/>
      </c>
      <c r="P515" s="21"/>
      <c r="Q515" s="25" t="s">
        <v>242</v>
      </c>
    </row>
    <row r="516" spans="1:17">
      <c r="B516" s="42">
        <f t="shared" si="73"/>
        <v>54230.6</v>
      </c>
      <c r="C516" s="42">
        <f t="shared" si="73"/>
        <v>53398.520000000019</v>
      </c>
      <c r="D516" s="42">
        <f t="shared" si="73"/>
        <v>48447.799999999981</v>
      </c>
      <c r="E516" s="42">
        <f t="shared" si="73"/>
        <v>20566.809999999983</v>
      </c>
      <c r="F516" s="42">
        <f t="shared" si="73"/>
        <v>39024.540000000008</v>
      </c>
      <c r="G516" s="42">
        <f t="shared" si="73"/>
        <v>61051.110000000008</v>
      </c>
      <c r="H516" s="42">
        <f t="shared" si="73"/>
        <v>91634.69</v>
      </c>
      <c r="I516" s="42">
        <f t="shared" si="73"/>
        <v>93187.110000000044</v>
      </c>
      <c r="J516" s="42">
        <f t="shared" si="73"/>
        <v>90960.970000000074</v>
      </c>
      <c r="K516" s="42">
        <f t="shared" si="73"/>
        <v>74612.090000000055</v>
      </c>
      <c r="L516" s="42">
        <f t="shared" si="73"/>
        <v>104615.66000000005</v>
      </c>
      <c r="M516" s="42">
        <f t="shared" si="73"/>
        <v>134226.04</v>
      </c>
      <c r="N516" s="42">
        <f t="shared" si="73"/>
        <v>99810.939999999959</v>
      </c>
      <c r="O516" s="42" t="str">
        <f t="shared" si="73"/>
        <v/>
      </c>
      <c r="P516" s="21"/>
      <c r="Q516" s="25" t="s">
        <v>249</v>
      </c>
    </row>
    <row r="517" spans="1:17">
      <c r="B517" s="47">
        <f t="shared" ref="B517:O517" si="74">IFERROR(B509+B554,"")</f>
        <v>290697.14999999991</v>
      </c>
      <c r="C517" s="42">
        <f t="shared" si="74"/>
        <v>185831.06999999998</v>
      </c>
      <c r="D517" s="42">
        <f t="shared" si="74"/>
        <v>178948.96000000017</v>
      </c>
      <c r="E517" s="42">
        <f t="shared" si="74"/>
        <v>232782.91999999958</v>
      </c>
      <c r="F517" s="42">
        <f t="shared" si="74"/>
        <v>264752.30000000005</v>
      </c>
      <c r="G517" s="42">
        <f t="shared" si="74"/>
        <v>238737.34999999951</v>
      </c>
      <c r="H517" s="42">
        <f t="shared" si="74"/>
        <v>257385.89999999973</v>
      </c>
      <c r="I517" s="42">
        <f t="shared" si="74"/>
        <v>271850.39000000013</v>
      </c>
      <c r="J517" s="42">
        <f t="shared" si="74"/>
        <v>281243.24999999983</v>
      </c>
      <c r="K517" s="42">
        <f t="shared" si="74"/>
        <v>360871.50999999943</v>
      </c>
      <c r="L517" s="42">
        <f t="shared" si="74"/>
        <v>501335.5099999996</v>
      </c>
      <c r="M517" s="42">
        <f t="shared" si="74"/>
        <v>572748.04999999981</v>
      </c>
      <c r="N517" s="42">
        <f t="shared" si="74"/>
        <v>408665.35999999975</v>
      </c>
      <c r="O517" s="42">
        <f t="shared" si="74"/>
        <v>441841.52000000031</v>
      </c>
      <c r="P517" s="21">
        <f>RATE(M$324-C$324,,-C517,M517)</f>
        <v>0.11914028531052935</v>
      </c>
      <c r="Q517" s="25" t="s">
        <v>243</v>
      </c>
    </row>
    <row r="518" spans="1:17">
      <c r="B518" s="26">
        <f t="shared" ref="B518:O518" si="75">+B517/(B$441+B$448)</f>
        <v>0.14650306604138721</v>
      </c>
      <c r="C518" s="26">
        <f t="shared" si="75"/>
        <v>0.11092269012960634</v>
      </c>
      <c r="D518" s="26">
        <f t="shared" si="75"/>
        <v>9.4509182627870253E-2</v>
      </c>
      <c r="E518" s="26">
        <f t="shared" si="75"/>
        <v>0.12078366434662495</v>
      </c>
      <c r="F518" s="26">
        <f t="shared" si="75"/>
        <v>0.13026053972659796</v>
      </c>
      <c r="G518" s="26">
        <f t="shared" si="75"/>
        <v>0.10904082426168349</v>
      </c>
      <c r="H518" s="26">
        <f t="shared" si="75"/>
        <v>0.11890710237305555</v>
      </c>
      <c r="I518" s="26">
        <f t="shared" si="75"/>
        <v>0.11778997892738789</v>
      </c>
      <c r="J518" s="26">
        <f t="shared" si="75"/>
        <v>0.11732945787370659</v>
      </c>
      <c r="K518" s="26">
        <f t="shared" si="75"/>
        <v>0.13469757199637566</v>
      </c>
      <c r="L518" s="26">
        <f t="shared" si="75"/>
        <v>0.16162574960399567</v>
      </c>
      <c r="M518" s="26">
        <f t="shared" si="75"/>
        <v>0.17382567187234868</v>
      </c>
      <c r="N518" s="26">
        <f t="shared" si="75"/>
        <v>0.14017350965744596</v>
      </c>
      <c r="O518" s="26">
        <f t="shared" si="75"/>
        <v>0.1642943033622746</v>
      </c>
      <c r="P518" s="21">
        <f>RATE(M$324-C$324,,-C518,M518)</f>
        <v>4.5946214121332159E-2</v>
      </c>
      <c r="Q518" s="27" t="s">
        <v>259</v>
      </c>
    </row>
    <row r="519" spans="1:17" s="35" customFormat="1">
      <c r="A519" s="32"/>
      <c r="B519" s="43"/>
      <c r="C519" s="26">
        <f t="shared" ref="C519:M519" si="76">C517/B517-1</f>
        <v>-0.36073996597489844</v>
      </c>
      <c r="D519" s="26">
        <f t="shared" si="76"/>
        <v>-3.7034226838385087E-2</v>
      </c>
      <c r="E519" s="26">
        <f t="shared" si="76"/>
        <v>0.30083415963970594</v>
      </c>
      <c r="F519" s="26">
        <f t="shared" si="76"/>
        <v>0.13733559146006291</v>
      </c>
      <c r="G519" s="26">
        <f t="shared" si="76"/>
        <v>-9.8261469305462201E-2</v>
      </c>
      <c r="H519" s="26">
        <f t="shared" si="76"/>
        <v>7.8113248722917694E-2</v>
      </c>
      <c r="I519" s="26">
        <f t="shared" si="76"/>
        <v>5.6197678272199125E-2</v>
      </c>
      <c r="J519" s="26">
        <f t="shared" si="76"/>
        <v>3.4551578167681507E-2</v>
      </c>
      <c r="K519" s="26">
        <f t="shared" si="76"/>
        <v>0.2831294973301568</v>
      </c>
      <c r="L519" s="26">
        <f t="shared" si="76"/>
        <v>0.38923549271041202</v>
      </c>
      <c r="M519" s="26">
        <f t="shared" si="76"/>
        <v>0.14244460760419764</v>
      </c>
      <c r="N519" s="26">
        <f>N517/M517-1</f>
        <v>-0.28648319274068257</v>
      </c>
      <c r="O519" s="26">
        <f>O517/N517-1</f>
        <v>8.1181727758870004E-2</v>
      </c>
      <c r="P519" s="40"/>
      <c r="Q519" s="34" t="s">
        <v>250</v>
      </c>
    </row>
    <row r="520" spans="1:17">
      <c r="B520" s="226" t="s">
        <v>164</v>
      </c>
      <c r="C520" s="227"/>
      <c r="D520" s="227"/>
      <c r="E520" s="227"/>
      <c r="F520" s="227"/>
      <c r="G520" s="227"/>
      <c r="H520" s="227"/>
      <c r="I520" s="227"/>
      <c r="J520" s="227"/>
      <c r="K520" s="227"/>
      <c r="L520" s="227"/>
      <c r="M520" s="227"/>
      <c r="N520" s="228"/>
      <c r="O520" s="31"/>
      <c r="P520" s="21"/>
      <c r="Q520" s="7"/>
    </row>
    <row r="521" spans="1:17">
      <c r="B521" s="39">
        <f t="shared" ref="B521:O524" si="77">IFERROR(VLOOKUP($B$520,$130:$203,MATCH($Q521&amp;"/"&amp;B$324,$128:$128,0),FALSE),"")</f>
        <v>4757.84</v>
      </c>
      <c r="C521" s="39">
        <f t="shared" si="77"/>
        <v>4938</v>
      </c>
      <c r="D521" s="39">
        <f t="shared" si="77"/>
        <v>3987.15</v>
      </c>
      <c r="E521" s="39">
        <f t="shared" si="77"/>
        <v>2209.1</v>
      </c>
      <c r="F521" s="39">
        <f t="shared" si="77"/>
        <v>5764.39</v>
      </c>
      <c r="G521" s="39">
        <f t="shared" si="77"/>
        <v>4598.04</v>
      </c>
      <c r="H521" s="39">
        <f t="shared" si="77"/>
        <v>3706.83</v>
      </c>
      <c r="I521" s="39">
        <f t="shared" si="77"/>
        <v>2645.94</v>
      </c>
      <c r="J521" s="39">
        <f t="shared" si="77"/>
        <v>1120</v>
      </c>
      <c r="K521" s="39">
        <f t="shared" si="77"/>
        <v>641.52</v>
      </c>
      <c r="L521" s="39">
        <f t="shared" si="77"/>
        <v>121.81</v>
      </c>
      <c r="M521" s="39">
        <f t="shared" si="77"/>
        <v>1337.52</v>
      </c>
      <c r="N521" s="39">
        <f t="shared" si="77"/>
        <v>2831.53</v>
      </c>
      <c r="O521" s="39">
        <f t="shared" si="77"/>
        <v>1385.37</v>
      </c>
      <c r="P521" s="21"/>
      <c r="Q521" s="25" t="s">
        <v>240</v>
      </c>
    </row>
    <row r="522" spans="1:17">
      <c r="B522" s="23">
        <f t="shared" si="77"/>
        <v>4079</v>
      </c>
      <c r="C522" s="23">
        <f t="shared" si="77"/>
        <v>4075.63</v>
      </c>
      <c r="D522" s="23">
        <f t="shared" si="77"/>
        <v>3751.09</v>
      </c>
      <c r="E522" s="23">
        <f t="shared" si="77"/>
        <v>3762.37</v>
      </c>
      <c r="F522" s="23">
        <f t="shared" si="77"/>
        <v>5698.42</v>
      </c>
      <c r="G522" s="23">
        <f t="shared" si="77"/>
        <v>3999.21</v>
      </c>
      <c r="H522" s="23">
        <f t="shared" si="77"/>
        <v>3440.77</v>
      </c>
      <c r="I522" s="23">
        <f t="shared" si="77"/>
        <v>2292.16</v>
      </c>
      <c r="J522" s="23">
        <f t="shared" si="77"/>
        <v>805.91</v>
      </c>
      <c r="K522" s="23">
        <f t="shared" si="77"/>
        <v>562.29999999999995</v>
      </c>
      <c r="L522" s="23">
        <f t="shared" si="77"/>
        <v>210.97</v>
      </c>
      <c r="M522" s="23">
        <f t="shared" si="77"/>
        <v>1600.33</v>
      </c>
      <c r="N522" s="23">
        <f t="shared" si="77"/>
        <v>2330.8000000000002</v>
      </c>
      <c r="O522" s="23" t="str">
        <f t="shared" si="77"/>
        <v/>
      </c>
      <c r="P522" s="21"/>
      <c r="Q522" s="25" t="s">
        <v>241</v>
      </c>
    </row>
    <row r="523" spans="1:17">
      <c r="B523" s="23">
        <f t="shared" si="77"/>
        <v>3239.23</v>
      </c>
      <c r="C523" s="23">
        <f t="shared" si="77"/>
        <v>3452.58</v>
      </c>
      <c r="D523" s="23">
        <f t="shared" si="77"/>
        <v>3530.71</v>
      </c>
      <c r="E523" s="23">
        <f t="shared" si="77"/>
        <v>4993.1000000000004</v>
      </c>
      <c r="F523" s="23">
        <f t="shared" si="77"/>
        <v>5266.88</v>
      </c>
      <c r="G523" s="23">
        <f t="shared" si="77"/>
        <v>3605.33</v>
      </c>
      <c r="H523" s="23">
        <f t="shared" si="77"/>
        <v>3198.32</v>
      </c>
      <c r="I523" s="23">
        <f t="shared" si="77"/>
        <v>1912.37</v>
      </c>
      <c r="J523" s="23">
        <f t="shared" si="77"/>
        <v>673.57</v>
      </c>
      <c r="K523" s="23">
        <f t="shared" si="77"/>
        <v>152.81</v>
      </c>
      <c r="L523" s="23">
        <f t="shared" si="77"/>
        <v>358.12</v>
      </c>
      <c r="M523" s="23">
        <f t="shared" si="77"/>
        <v>2577.1</v>
      </c>
      <c r="N523" s="23">
        <f t="shared" si="77"/>
        <v>1977.74</v>
      </c>
      <c r="O523" s="23" t="str">
        <f t="shared" si="77"/>
        <v/>
      </c>
      <c r="P523" s="21"/>
      <c r="Q523" s="25" t="s">
        <v>242</v>
      </c>
    </row>
    <row r="524" spans="1:17">
      <c r="B524" s="42">
        <f t="shared" si="77"/>
        <v>4798.46</v>
      </c>
      <c r="C524" s="42">
        <f t="shared" si="77"/>
        <v>4061.74</v>
      </c>
      <c r="D524" s="42">
        <f t="shared" si="77"/>
        <v>3861.49</v>
      </c>
      <c r="E524" s="42">
        <f t="shared" si="77"/>
        <v>5732.62</v>
      </c>
      <c r="F524" s="42">
        <f t="shared" si="77"/>
        <v>5302.52</v>
      </c>
      <c r="G524" s="42">
        <f t="shared" si="77"/>
        <v>3877.67</v>
      </c>
      <c r="H524" s="42">
        <f t="shared" si="77"/>
        <v>3080.56</v>
      </c>
      <c r="I524" s="42">
        <f t="shared" si="77"/>
        <v>1567.71</v>
      </c>
      <c r="J524" s="42">
        <f t="shared" si="77"/>
        <v>668.99</v>
      </c>
      <c r="K524" s="42">
        <f t="shared" si="77"/>
        <v>94.05</v>
      </c>
      <c r="L524" s="42">
        <f t="shared" si="77"/>
        <v>750.44</v>
      </c>
      <c r="M524" s="42">
        <f t="shared" si="77"/>
        <v>2815.19</v>
      </c>
      <c r="N524" s="42">
        <f t="shared" si="77"/>
        <v>1961.05</v>
      </c>
      <c r="O524" s="42" t="str">
        <f t="shared" si="77"/>
        <v/>
      </c>
      <c r="P524" s="21"/>
      <c r="Q524" s="25" t="s">
        <v>249</v>
      </c>
    </row>
    <row r="525" spans="1:17">
      <c r="B525" s="42">
        <f>SUM(B521:B524)</f>
        <v>16874.53</v>
      </c>
      <c r="C525" s="42">
        <f t="shared" ref="C525:M525" si="78">SUM(C521:C524)</f>
        <v>16527.95</v>
      </c>
      <c r="D525" s="42">
        <f t="shared" si="78"/>
        <v>15130.44</v>
      </c>
      <c r="E525" s="42">
        <f t="shared" si="78"/>
        <v>16697.189999999999</v>
      </c>
      <c r="F525" s="42">
        <f t="shared" si="78"/>
        <v>22032.210000000003</v>
      </c>
      <c r="G525" s="42">
        <f t="shared" si="78"/>
        <v>16080.25</v>
      </c>
      <c r="H525" s="42">
        <f t="shared" si="78"/>
        <v>13426.48</v>
      </c>
      <c r="I525" s="42">
        <f t="shared" si="78"/>
        <v>8418.18</v>
      </c>
      <c r="J525" s="42">
        <f t="shared" si="78"/>
        <v>3268.4700000000003</v>
      </c>
      <c r="K525" s="42">
        <f t="shared" si="78"/>
        <v>1450.6799999999998</v>
      </c>
      <c r="L525" s="42">
        <f t="shared" si="78"/>
        <v>1441.3400000000001</v>
      </c>
      <c r="M525" s="42">
        <f t="shared" si="78"/>
        <v>8330.14</v>
      </c>
      <c r="N525" s="42">
        <f>IF(N522="",N521*4,IF(N523="",(N522+N521)*2,IF(N524="",((N523+N522+N521)/3)*4,SUM(N521:N524))))</f>
        <v>9101.119999999999</v>
      </c>
      <c r="O525" s="42">
        <f>IF(O522="",O521*4,IF(O523="",(O522+O521)*2,IF(O524="",((O523+O522+O521)/3)*4,SUM(O521:O524))))</f>
        <v>5541.48</v>
      </c>
      <c r="P525" s="21">
        <f>RATE(M$324-C$324,,-C525,M525)</f>
        <v>-6.6222659314942228E-2</v>
      </c>
      <c r="Q525" s="25" t="s">
        <v>243</v>
      </c>
    </row>
    <row r="526" spans="1:17">
      <c r="B526" s="26">
        <f t="shared" ref="B526:O526" si="79">+B525/(B$441+B$448)</f>
        <v>8.5042814592691078E-3</v>
      </c>
      <c r="C526" s="26">
        <f t="shared" si="79"/>
        <v>9.8655444233713314E-3</v>
      </c>
      <c r="D526" s="26">
        <f t="shared" si="79"/>
        <v>7.9909127004707484E-3</v>
      </c>
      <c r="E526" s="26">
        <f t="shared" si="79"/>
        <v>8.6636416129320225E-3</v>
      </c>
      <c r="F526" s="26">
        <f t="shared" si="79"/>
        <v>1.0840047719962199E-2</v>
      </c>
      <c r="G526" s="26">
        <f t="shared" si="79"/>
        <v>7.3444884695835801E-3</v>
      </c>
      <c r="H526" s="26">
        <f t="shared" si="79"/>
        <v>6.2027633676506148E-3</v>
      </c>
      <c r="I526" s="26">
        <f t="shared" si="79"/>
        <v>3.6475108415586887E-3</v>
      </c>
      <c r="J526" s="26">
        <f t="shared" si="79"/>
        <v>1.3635449497062563E-3</v>
      </c>
      <c r="K526" s="26">
        <f t="shared" si="79"/>
        <v>5.4147547902493758E-4</v>
      </c>
      <c r="L526" s="26">
        <f t="shared" si="79"/>
        <v>4.6467416188855913E-4</v>
      </c>
      <c r="M526" s="26">
        <f t="shared" si="79"/>
        <v>2.5281486026721995E-3</v>
      </c>
      <c r="N526" s="26">
        <f t="shared" si="79"/>
        <v>3.121712914971739E-3</v>
      </c>
      <c r="O526" s="26">
        <f t="shared" si="79"/>
        <v>2.060543328286524E-3</v>
      </c>
      <c r="P526" s="21">
        <f>RATE(M$324-C$324,,-C526,M526)</f>
        <v>-0.12729361355192512</v>
      </c>
      <c r="Q526" s="27" t="s">
        <v>244</v>
      </c>
    </row>
    <row r="527" spans="1:17">
      <c r="B527" s="220" t="s">
        <v>260</v>
      </c>
      <c r="C527" s="221"/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2"/>
      <c r="O527" s="36"/>
      <c r="P527" s="21"/>
      <c r="Q527" s="7"/>
    </row>
    <row r="528" spans="1:17">
      <c r="B528" s="39">
        <f t="shared" ref="B528:O531" si="80">IFERROR(B505-B521,"")</f>
        <v>71347.41</v>
      </c>
      <c r="C528" s="39">
        <f t="shared" si="80"/>
        <v>17738</v>
      </c>
      <c r="D528" s="39">
        <f t="shared" si="80"/>
        <v>30197.739999999969</v>
      </c>
      <c r="E528" s="39">
        <f t="shared" si="80"/>
        <v>46638.160000000011</v>
      </c>
      <c r="F528" s="39">
        <f t="shared" si="80"/>
        <v>70326.750000000015</v>
      </c>
      <c r="G528" s="39">
        <f t="shared" si="80"/>
        <v>48041.810000000034</v>
      </c>
      <c r="H528" s="39">
        <f t="shared" si="80"/>
        <v>43064.470000000016</v>
      </c>
      <c r="I528" s="39">
        <f t="shared" si="80"/>
        <v>41839.25999999998</v>
      </c>
      <c r="J528" s="39">
        <f t="shared" si="80"/>
        <v>44208.369999999937</v>
      </c>
      <c r="K528" s="39">
        <f t="shared" si="80"/>
        <v>65314.489999999983</v>
      </c>
      <c r="L528" s="39">
        <f t="shared" si="80"/>
        <v>99942.739999999991</v>
      </c>
      <c r="M528" s="39">
        <f t="shared" si="80"/>
        <v>119645.45000000003</v>
      </c>
      <c r="N528" s="39">
        <f t="shared" si="80"/>
        <v>88475.620000000024</v>
      </c>
      <c r="O528" s="39">
        <f t="shared" si="80"/>
        <v>98888.250000000087</v>
      </c>
      <c r="P528" s="21"/>
      <c r="Q528" s="25" t="s">
        <v>240</v>
      </c>
    </row>
    <row r="529" spans="2:17">
      <c r="B529" s="23">
        <f t="shared" si="80"/>
        <v>61026</v>
      </c>
      <c r="C529" s="23">
        <f t="shared" si="80"/>
        <v>21698.459999999995</v>
      </c>
      <c r="D529" s="23">
        <f t="shared" si="80"/>
        <v>23478.179999999993</v>
      </c>
      <c r="E529" s="23">
        <f t="shared" si="80"/>
        <v>61682.689999999995</v>
      </c>
      <c r="F529" s="23">
        <f t="shared" si="80"/>
        <v>42201.62999999999</v>
      </c>
      <c r="G529" s="23">
        <f t="shared" si="80"/>
        <v>34365.719999999965</v>
      </c>
      <c r="H529" s="23">
        <f t="shared" si="80"/>
        <v>36351.919999999947</v>
      </c>
      <c r="I529" s="23">
        <f t="shared" si="80"/>
        <v>37322.859999999986</v>
      </c>
      <c r="J529" s="23">
        <f t="shared" si="80"/>
        <v>59673.560000000085</v>
      </c>
      <c r="K529" s="23">
        <f t="shared" si="80"/>
        <v>79121.399999999892</v>
      </c>
      <c r="L529" s="23">
        <f t="shared" si="80"/>
        <v>120783.99000000002</v>
      </c>
      <c r="M529" s="23">
        <f t="shared" si="80"/>
        <v>130834.89999999998</v>
      </c>
      <c r="N529" s="23">
        <f t="shared" si="80"/>
        <v>63375.880000000019</v>
      </c>
      <c r="O529" s="23" t="str">
        <f t="shared" si="80"/>
        <v/>
      </c>
      <c r="P529" s="21"/>
      <c r="Q529" s="25" t="s">
        <v>241</v>
      </c>
    </row>
    <row r="530" spans="2:17">
      <c r="B530" s="23">
        <f t="shared" si="80"/>
        <v>47010.049999999937</v>
      </c>
      <c r="C530" s="23">
        <f t="shared" si="80"/>
        <v>36583.160000000018</v>
      </c>
      <c r="D530" s="23">
        <f t="shared" si="80"/>
        <v>24284.060000000019</v>
      </c>
      <c r="E530" s="23">
        <f t="shared" si="80"/>
        <v>50642.899999999943</v>
      </c>
      <c r="F530" s="23">
        <f t="shared" si="80"/>
        <v>53614.410000000011</v>
      </c>
      <c r="G530" s="23">
        <f t="shared" si="80"/>
        <v>38887.339999999953</v>
      </c>
      <c r="H530" s="23">
        <f t="shared" si="80"/>
        <v>32684.43</v>
      </c>
      <c r="I530" s="23">
        <f t="shared" si="80"/>
        <v>48402.979999999974</v>
      </c>
      <c r="J530" s="23">
        <f t="shared" si="80"/>
        <v>38636.450000000048</v>
      </c>
      <c r="K530" s="23">
        <f t="shared" si="80"/>
        <v>97893.390000000072</v>
      </c>
      <c r="L530" s="23">
        <f t="shared" si="80"/>
        <v>137648.77000000008</v>
      </c>
      <c r="M530" s="23">
        <f t="shared" si="80"/>
        <v>146431.9899999999</v>
      </c>
      <c r="N530" s="23">
        <f t="shared" si="80"/>
        <v>107394.02</v>
      </c>
      <c r="O530" s="23" t="str">
        <f t="shared" si="80"/>
        <v/>
      </c>
      <c r="P530" s="21"/>
      <c r="Q530" s="25" t="s">
        <v>242</v>
      </c>
    </row>
    <row r="531" spans="2:17">
      <c r="B531" s="23">
        <f t="shared" si="80"/>
        <v>34471.159999999996</v>
      </c>
      <c r="C531" s="42">
        <f t="shared" si="80"/>
        <v>34971.660000000025</v>
      </c>
      <c r="D531" s="42">
        <f t="shared" si="80"/>
        <v>30827.169999999984</v>
      </c>
      <c r="E531" s="42">
        <f t="shared" si="80"/>
        <v>273.35999999998148</v>
      </c>
      <c r="F531" s="42">
        <f t="shared" si="80"/>
        <v>18603.21000000001</v>
      </c>
      <c r="G531" s="42">
        <f t="shared" si="80"/>
        <v>42821.62000000001</v>
      </c>
      <c r="H531" s="42">
        <f t="shared" si="80"/>
        <v>73825.78</v>
      </c>
      <c r="I531" s="42">
        <f t="shared" si="80"/>
        <v>76093.450000000026</v>
      </c>
      <c r="J531" s="42">
        <f t="shared" si="80"/>
        <v>75356.700000000055</v>
      </c>
      <c r="K531" s="42">
        <f t="shared" si="80"/>
        <v>61481.200000000055</v>
      </c>
      <c r="L531" s="42">
        <f t="shared" si="80"/>
        <v>91397.47000000003</v>
      </c>
      <c r="M531" s="42">
        <f t="shared" si="80"/>
        <v>119134.56</v>
      </c>
      <c r="N531" s="42">
        <f t="shared" si="80"/>
        <v>86539.349999999962</v>
      </c>
      <c r="O531" s="42" t="str">
        <f t="shared" si="80"/>
        <v/>
      </c>
      <c r="P531" s="21"/>
      <c r="Q531" s="25" t="s">
        <v>249</v>
      </c>
    </row>
    <row r="532" spans="2:17">
      <c r="B532" s="47">
        <f t="shared" ref="B532:M532" si="81">B509-B525</f>
        <v>213854.61999999991</v>
      </c>
      <c r="C532" s="42">
        <f t="shared" si="81"/>
        <v>110991.27999999998</v>
      </c>
      <c r="D532" s="42">
        <f t="shared" si="81"/>
        <v>108787.15000000015</v>
      </c>
      <c r="E532" s="42">
        <f t="shared" si="81"/>
        <v>159237.10999999958</v>
      </c>
      <c r="F532" s="42">
        <f t="shared" si="81"/>
        <v>184746.00000000009</v>
      </c>
      <c r="G532" s="42">
        <f t="shared" si="81"/>
        <v>164116.48999999953</v>
      </c>
      <c r="H532" s="42">
        <f t="shared" si="81"/>
        <v>185926.59999999971</v>
      </c>
      <c r="I532" s="42">
        <f t="shared" si="81"/>
        <v>203658.5500000001</v>
      </c>
      <c r="J532" s="42">
        <f t="shared" si="81"/>
        <v>217875.07999999981</v>
      </c>
      <c r="K532" s="42">
        <f t="shared" si="81"/>
        <v>303810.47999999946</v>
      </c>
      <c r="L532" s="42">
        <f t="shared" si="81"/>
        <v>449772.96999999956</v>
      </c>
      <c r="M532" s="42">
        <f t="shared" si="81"/>
        <v>516046.89999999979</v>
      </c>
      <c r="N532" s="42">
        <f>IFERROR(N509-N525,"")</f>
        <v>345784.86999999976</v>
      </c>
      <c r="O532" s="42">
        <f>IFERROR(O509-O525,"")</f>
        <v>395553.00000000035</v>
      </c>
      <c r="P532" s="21">
        <f>RATE(M$324-C$324,,-C532,M532)</f>
        <v>0.16611137392837566</v>
      </c>
      <c r="Q532" s="25" t="s">
        <v>243</v>
      </c>
    </row>
    <row r="533" spans="2:17">
      <c r="B533" s="26">
        <f t="shared" ref="B533:O533" si="82">+B532/(B$441+B$448)</f>
        <v>0.10777662428790845</v>
      </c>
      <c r="C533" s="26">
        <f t="shared" si="82"/>
        <v>6.6250769360195652E-2</v>
      </c>
      <c r="D533" s="26">
        <f t="shared" si="82"/>
        <v>5.745428543935388E-2</v>
      </c>
      <c r="E533" s="26">
        <f t="shared" si="82"/>
        <v>8.2623079243814707E-2</v>
      </c>
      <c r="F533" s="26">
        <f t="shared" si="82"/>
        <v>9.0896712407522326E-2</v>
      </c>
      <c r="G533" s="26">
        <f t="shared" si="82"/>
        <v>7.4958515475413962E-2</v>
      </c>
      <c r="H533" s="26">
        <f t="shared" si="82"/>
        <v>8.5894344873103531E-2</v>
      </c>
      <c r="I533" s="26">
        <f t="shared" si="82"/>
        <v>8.8243155777272833E-2</v>
      </c>
      <c r="J533" s="26">
        <f t="shared" si="82"/>
        <v>9.0893434848980187E-2</v>
      </c>
      <c r="K533" s="26">
        <f t="shared" si="82"/>
        <v>0.11339918189455699</v>
      </c>
      <c r="L533" s="26">
        <f t="shared" si="82"/>
        <v>0.14500248232539015</v>
      </c>
      <c r="M533" s="26">
        <f t="shared" si="82"/>
        <v>0.15661720561098852</v>
      </c>
      <c r="N533" s="26">
        <f t="shared" si="82"/>
        <v>0.11860530291665457</v>
      </c>
      <c r="O533" s="26">
        <f t="shared" si="82"/>
        <v>0.14708238505484458</v>
      </c>
      <c r="P533" s="21">
        <f>RATE(M$324-C$324,,-C533,M533)</f>
        <v>8.9845297159823104E-2</v>
      </c>
      <c r="Q533" s="27" t="s">
        <v>261</v>
      </c>
    </row>
    <row r="534" spans="2:17">
      <c r="B534" s="229" t="s">
        <v>165</v>
      </c>
      <c r="C534" s="230"/>
      <c r="D534" s="230"/>
      <c r="E534" s="230"/>
      <c r="F534" s="230"/>
      <c r="G534" s="230"/>
      <c r="H534" s="230"/>
      <c r="I534" s="230"/>
      <c r="J534" s="230"/>
      <c r="K534" s="230"/>
      <c r="L534" s="230"/>
      <c r="M534" s="230"/>
      <c r="N534" s="231"/>
      <c r="O534" s="52"/>
      <c r="P534" s="21"/>
      <c r="Q534" s="7"/>
    </row>
    <row r="535" spans="2:17">
      <c r="B535" s="39">
        <f t="shared" ref="B535:O538" si="83">IFERROR(VLOOKUP($B$534,$130:$203,MATCH($Q535&amp;"/"&amp;B$324,$128:$128,0),FALSE),"")</f>
        <v>15664.04</v>
      </c>
      <c r="C535" s="39">
        <f t="shared" si="83"/>
        <v>2571</v>
      </c>
      <c r="D535" s="39">
        <f t="shared" si="83"/>
        <v>2237.09</v>
      </c>
      <c r="E535" s="39">
        <f t="shared" si="83"/>
        <v>11434.98</v>
      </c>
      <c r="F535" s="39">
        <f t="shared" si="83"/>
        <v>20956.45</v>
      </c>
      <c r="G535" s="39">
        <f t="shared" si="83"/>
        <v>23704.58</v>
      </c>
      <c r="H535" s="39">
        <f t="shared" si="83"/>
        <v>9917.81</v>
      </c>
      <c r="I535" s="39">
        <f t="shared" si="83"/>
        <v>9721.41</v>
      </c>
      <c r="J535" s="39">
        <f t="shared" si="83"/>
        <v>8290.26</v>
      </c>
      <c r="K535" s="39">
        <f t="shared" si="83"/>
        <v>14308.62</v>
      </c>
      <c r="L535" s="39">
        <f t="shared" si="83"/>
        <v>20551.97</v>
      </c>
      <c r="M535" s="39">
        <f t="shared" si="83"/>
        <v>24395.55</v>
      </c>
      <c r="N535" s="39">
        <f t="shared" si="83"/>
        <v>18031.14</v>
      </c>
      <c r="O535" s="39">
        <f t="shared" si="83"/>
        <v>20499.84</v>
      </c>
      <c r="P535" s="21"/>
      <c r="Q535" s="25" t="s">
        <v>240</v>
      </c>
    </row>
    <row r="536" spans="2:17">
      <c r="B536" s="23">
        <f t="shared" si="83"/>
        <v>13493</v>
      </c>
      <c r="C536" s="23">
        <f t="shared" si="83"/>
        <v>6645.64</v>
      </c>
      <c r="D536" s="23">
        <f t="shared" si="83"/>
        <v>7504.54</v>
      </c>
      <c r="E536" s="23">
        <f t="shared" si="83"/>
        <v>24630.23</v>
      </c>
      <c r="F536" s="23">
        <f t="shared" si="83"/>
        <v>16751.810000000001</v>
      </c>
      <c r="G536" s="23">
        <f t="shared" si="83"/>
        <v>6279.55</v>
      </c>
      <c r="H536" s="23">
        <f t="shared" si="83"/>
        <v>6792.77</v>
      </c>
      <c r="I536" s="23">
        <f t="shared" si="83"/>
        <v>6991.25</v>
      </c>
      <c r="J536" s="23">
        <f t="shared" si="83"/>
        <v>11775.76</v>
      </c>
      <c r="K536" s="23">
        <f t="shared" si="83"/>
        <v>15942.68</v>
      </c>
      <c r="L536" s="23">
        <f t="shared" si="83"/>
        <v>24325.91</v>
      </c>
      <c r="M536" s="23">
        <f t="shared" si="83"/>
        <v>26070.65</v>
      </c>
      <c r="N536" s="23">
        <f t="shared" si="83"/>
        <v>12951.16</v>
      </c>
      <c r="O536" s="23" t="str">
        <f t="shared" si="83"/>
        <v/>
      </c>
      <c r="P536" s="21"/>
      <c r="Q536" s="25" t="s">
        <v>241</v>
      </c>
    </row>
    <row r="537" spans="2:17">
      <c r="B537" s="23">
        <f t="shared" si="83"/>
        <v>1895.43</v>
      </c>
      <c r="C537" s="23">
        <f t="shared" si="83"/>
        <v>1561.03</v>
      </c>
      <c r="D537" s="23">
        <f t="shared" si="83"/>
        <v>2768.33</v>
      </c>
      <c r="E537" s="23">
        <f t="shared" si="83"/>
        <v>11902.78</v>
      </c>
      <c r="F537" s="23">
        <f t="shared" si="83"/>
        <v>29132.27</v>
      </c>
      <c r="G537" s="23">
        <f t="shared" si="83"/>
        <v>7439.3</v>
      </c>
      <c r="H537" s="23">
        <f t="shared" si="83"/>
        <v>6459.11</v>
      </c>
      <c r="I537" s="23">
        <f t="shared" si="83"/>
        <v>8723.32</v>
      </c>
      <c r="J537" s="23">
        <f t="shared" si="83"/>
        <v>8095.47</v>
      </c>
      <c r="K537" s="23">
        <f t="shared" si="83"/>
        <v>19976.509999999998</v>
      </c>
      <c r="L537" s="23">
        <f t="shared" si="83"/>
        <v>27371.64</v>
      </c>
      <c r="M537" s="23">
        <f t="shared" si="83"/>
        <v>29858.35</v>
      </c>
      <c r="N537" s="23">
        <f t="shared" si="83"/>
        <v>21626.29</v>
      </c>
      <c r="O537" s="23" t="str">
        <f t="shared" si="83"/>
        <v/>
      </c>
      <c r="P537" s="21"/>
      <c r="Q537" s="25" t="s">
        <v>242</v>
      </c>
    </row>
    <row r="538" spans="2:17">
      <c r="B538" s="42">
        <f t="shared" si="83"/>
        <v>2554.33</v>
      </c>
      <c r="C538" s="42">
        <f t="shared" si="83"/>
        <v>2956.37</v>
      </c>
      <c r="D538" s="42">
        <f t="shared" si="83"/>
        <v>6267.7</v>
      </c>
      <c r="E538" s="42">
        <f t="shared" si="83"/>
        <v>8147.39</v>
      </c>
      <c r="F538" s="42">
        <f t="shared" si="83"/>
        <v>15065.85</v>
      </c>
      <c r="G538" s="42">
        <f t="shared" si="83"/>
        <v>9544.85</v>
      </c>
      <c r="H538" s="42">
        <f t="shared" si="83"/>
        <v>15840.31</v>
      </c>
      <c r="I538" s="42">
        <f t="shared" si="83"/>
        <v>12679.17</v>
      </c>
      <c r="J538" s="42">
        <f t="shared" si="83"/>
        <v>14047.53</v>
      </c>
      <c r="K538" s="42">
        <f t="shared" si="83"/>
        <v>10439.39</v>
      </c>
      <c r="L538" s="42">
        <f t="shared" si="83"/>
        <v>17013.580000000002</v>
      </c>
      <c r="M538" s="42">
        <f t="shared" si="83"/>
        <v>22471.73</v>
      </c>
      <c r="N538" s="42">
        <f t="shared" si="83"/>
        <v>16385.05</v>
      </c>
      <c r="O538" s="42" t="str">
        <f t="shared" si="83"/>
        <v/>
      </c>
      <c r="P538" s="21"/>
      <c r="Q538" s="25" t="s">
        <v>249</v>
      </c>
    </row>
    <row r="539" spans="2:17">
      <c r="B539" s="42">
        <f>SUM(B535:B538)</f>
        <v>33606.800000000003</v>
      </c>
      <c r="C539" s="42">
        <f t="shared" ref="C539:M539" si="84">SUM(C535:C538)</f>
        <v>13734.04</v>
      </c>
      <c r="D539" s="42">
        <f t="shared" si="84"/>
        <v>18777.66</v>
      </c>
      <c r="E539" s="42">
        <f t="shared" si="84"/>
        <v>56115.38</v>
      </c>
      <c r="F539" s="42">
        <f t="shared" si="84"/>
        <v>81906.38</v>
      </c>
      <c r="G539" s="42">
        <f t="shared" si="84"/>
        <v>46968.28</v>
      </c>
      <c r="H539" s="42">
        <f t="shared" si="84"/>
        <v>39010</v>
      </c>
      <c r="I539" s="42">
        <f t="shared" si="84"/>
        <v>38115.15</v>
      </c>
      <c r="J539" s="42">
        <f t="shared" si="84"/>
        <v>42209.020000000004</v>
      </c>
      <c r="K539" s="42">
        <f t="shared" si="84"/>
        <v>60667.199999999997</v>
      </c>
      <c r="L539" s="42">
        <f t="shared" si="84"/>
        <v>89263.1</v>
      </c>
      <c r="M539" s="42">
        <f t="shared" si="84"/>
        <v>102796.27999999998</v>
      </c>
      <c r="N539" s="42">
        <f>IF(N536="",N535*4,IF(N537="",(N536+N535)*2,IF(N538="",((N537+N536+N535)/3)*4,SUM(N535:N538))))</f>
        <v>68993.64</v>
      </c>
      <c r="O539" s="42">
        <f>IF(O536="",O535*4,IF(O537="",(O536+O535)*2,IF(O538="",((O537+O536+O535)/3)*4,SUM(O535:O538))))</f>
        <v>81999.360000000001</v>
      </c>
      <c r="P539" s="21">
        <f>RATE(M$324-C$324,,-C539,M539)</f>
        <v>0.22297592864595256</v>
      </c>
      <c r="Q539" s="25" t="s">
        <v>243</v>
      </c>
    </row>
    <row r="540" spans="2:17">
      <c r="B540" s="26">
        <f t="shared" ref="B540:M540" si="85">+B539/B$532</f>
        <v>0.15714787924619078</v>
      </c>
      <c r="C540" s="26">
        <f t="shared" si="85"/>
        <v>0.12373981091127162</v>
      </c>
      <c r="D540" s="26">
        <f t="shared" si="85"/>
        <v>0.17260917305030946</v>
      </c>
      <c r="E540" s="26">
        <f t="shared" si="85"/>
        <v>0.35240139688543798</v>
      </c>
      <c r="F540" s="26">
        <f t="shared" si="85"/>
        <v>0.44334589111536904</v>
      </c>
      <c r="G540" s="26">
        <f t="shared" si="85"/>
        <v>0.28618867001116177</v>
      </c>
      <c r="H540" s="26">
        <f t="shared" si="85"/>
        <v>0.20981398035568907</v>
      </c>
      <c r="I540" s="26">
        <f t="shared" si="85"/>
        <v>0.18715222120554223</v>
      </c>
      <c r="J540" s="26">
        <f t="shared" si="85"/>
        <v>0.19373037063256635</v>
      </c>
      <c r="K540" s="26">
        <f t="shared" si="85"/>
        <v>0.19968764737806313</v>
      </c>
      <c r="L540" s="26">
        <f t="shared" si="85"/>
        <v>0.19846257101666223</v>
      </c>
      <c r="M540" s="26">
        <f t="shared" si="85"/>
        <v>0.19919949136406018</v>
      </c>
      <c r="N540" s="26">
        <f>+N539/N$532</f>
        <v>0.19952764272190407</v>
      </c>
      <c r="O540" s="26">
        <f>+O539/O$532</f>
        <v>0.2073030921267186</v>
      </c>
      <c r="P540" s="21">
        <f>RATE(M$324-C$324,,-C540,M540)</f>
        <v>4.8764256990319471E-2</v>
      </c>
      <c r="Q540" s="27" t="s">
        <v>262</v>
      </c>
    </row>
    <row r="541" spans="2:17">
      <c r="B541" s="220" t="s">
        <v>179</v>
      </c>
      <c r="C541" s="221"/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2"/>
      <c r="O541" s="36"/>
      <c r="P541" s="21"/>
      <c r="Q541" s="7"/>
    </row>
    <row r="542" spans="2:17">
      <c r="B542" s="39">
        <f t="shared" ref="B542:O545" si="86">IFERROR(VLOOKUP($B$541,$130:$203,MATCH($Q542&amp;"/"&amp;B$324,$128:$128,0),FALSE),"")</f>
        <v>55683.38</v>
      </c>
      <c r="C542" s="39">
        <f t="shared" si="86"/>
        <v>5682</v>
      </c>
      <c r="D542" s="39">
        <f t="shared" si="86"/>
        <v>18416.43</v>
      </c>
      <c r="E542" s="39">
        <f t="shared" si="86"/>
        <v>25116.47</v>
      </c>
      <c r="F542" s="39">
        <f t="shared" si="86"/>
        <v>38931.160000000003</v>
      </c>
      <c r="G542" s="39">
        <f t="shared" si="86"/>
        <v>24337.23</v>
      </c>
      <c r="H542" s="39">
        <f t="shared" si="86"/>
        <v>33146.639999999999</v>
      </c>
      <c r="I542" s="39">
        <f t="shared" si="86"/>
        <v>32117.85</v>
      </c>
      <c r="J542" s="39">
        <f t="shared" si="86"/>
        <v>35918.11</v>
      </c>
      <c r="K542" s="39">
        <f t="shared" si="86"/>
        <v>51005.88</v>
      </c>
      <c r="L542" s="39">
        <f t="shared" si="86"/>
        <v>79390.759999999995</v>
      </c>
      <c r="M542" s="39">
        <f t="shared" si="86"/>
        <v>95249.919999999998</v>
      </c>
      <c r="N542" s="39">
        <f t="shared" si="86"/>
        <v>70444.490000000005</v>
      </c>
      <c r="O542" s="39">
        <f t="shared" si="86"/>
        <v>78388.41</v>
      </c>
      <c r="P542" s="21"/>
      <c r="Q542" s="25" t="s">
        <v>240</v>
      </c>
    </row>
    <row r="543" spans="2:17">
      <c r="B543" s="23">
        <f t="shared" si="86"/>
        <v>47532</v>
      </c>
      <c r="C543" s="23">
        <f t="shared" si="86"/>
        <v>6538.06</v>
      </c>
      <c r="D543" s="23">
        <f t="shared" si="86"/>
        <v>6725.46</v>
      </c>
      <c r="E543" s="23">
        <f t="shared" si="86"/>
        <v>27075.93</v>
      </c>
      <c r="F543" s="23">
        <f t="shared" si="86"/>
        <v>25449.82</v>
      </c>
      <c r="G543" s="23">
        <f t="shared" si="86"/>
        <v>28086.16</v>
      </c>
      <c r="H543" s="23">
        <f t="shared" si="86"/>
        <v>29559.15</v>
      </c>
      <c r="I543" s="23">
        <f t="shared" si="86"/>
        <v>30331.62</v>
      </c>
      <c r="J543" s="23">
        <f t="shared" si="86"/>
        <v>47897.79</v>
      </c>
      <c r="K543" s="23">
        <f t="shared" si="86"/>
        <v>63178.720000000001</v>
      </c>
      <c r="L543" s="23">
        <f t="shared" si="86"/>
        <v>96458.08</v>
      </c>
      <c r="M543" s="23">
        <f t="shared" si="86"/>
        <v>104764.25</v>
      </c>
      <c r="N543" s="23">
        <f t="shared" si="86"/>
        <v>50424.72</v>
      </c>
      <c r="O543" s="23" t="str">
        <f t="shared" si="86"/>
        <v/>
      </c>
      <c r="P543" s="21"/>
      <c r="Q543" s="25" t="s">
        <v>241</v>
      </c>
    </row>
    <row r="544" spans="2:17">
      <c r="B544" s="23">
        <f t="shared" si="86"/>
        <v>45114.62</v>
      </c>
      <c r="C544" s="23">
        <f t="shared" si="86"/>
        <v>26249.87</v>
      </c>
      <c r="D544" s="23">
        <f t="shared" si="86"/>
        <v>12054.02</v>
      </c>
      <c r="E544" s="23">
        <f t="shared" si="86"/>
        <v>28117.68</v>
      </c>
      <c r="F544" s="23">
        <f t="shared" si="86"/>
        <v>24482.14</v>
      </c>
      <c r="G544" s="23">
        <f t="shared" si="86"/>
        <v>31448.04</v>
      </c>
      <c r="H544" s="23">
        <f t="shared" si="86"/>
        <v>26225.31</v>
      </c>
      <c r="I544" s="23">
        <f t="shared" si="86"/>
        <v>39679.65</v>
      </c>
      <c r="J544" s="23">
        <f t="shared" si="86"/>
        <v>30540.98</v>
      </c>
      <c r="K544" s="23">
        <f t="shared" si="86"/>
        <v>77916.89</v>
      </c>
      <c r="L544" s="23">
        <f t="shared" si="86"/>
        <v>110277.12</v>
      </c>
      <c r="M544" s="23">
        <f t="shared" si="86"/>
        <v>116573.65</v>
      </c>
      <c r="N544" s="23">
        <f t="shared" si="86"/>
        <v>85767.73</v>
      </c>
      <c r="O544" s="23" t="str">
        <f t="shared" si="86"/>
        <v/>
      </c>
      <c r="P544" s="21"/>
      <c r="Q544" s="25" t="s">
        <v>242</v>
      </c>
    </row>
    <row r="545" spans="1:17">
      <c r="B545" s="23">
        <f t="shared" si="86"/>
        <v>31916.83</v>
      </c>
      <c r="C545" s="42">
        <f t="shared" si="86"/>
        <v>22176.68</v>
      </c>
      <c r="D545" s="42">
        <f t="shared" si="86"/>
        <v>14859.29</v>
      </c>
      <c r="E545" s="42">
        <f t="shared" si="86"/>
        <v>-17525.59</v>
      </c>
      <c r="F545" s="42">
        <f t="shared" si="86"/>
        <v>3537.35</v>
      </c>
      <c r="G545" s="42">
        <f t="shared" si="86"/>
        <v>33276.769999999997</v>
      </c>
      <c r="H545" s="42">
        <f t="shared" si="86"/>
        <v>57985.46</v>
      </c>
      <c r="I545" s="42">
        <f t="shared" si="86"/>
        <v>63414.3</v>
      </c>
      <c r="J545" s="42">
        <f t="shared" si="86"/>
        <v>61309.17</v>
      </c>
      <c r="K545" s="42">
        <f t="shared" si="86"/>
        <v>51041.81</v>
      </c>
      <c r="L545" s="42">
        <f t="shared" si="86"/>
        <v>75460.89</v>
      </c>
      <c r="M545" s="42">
        <f t="shared" si="86"/>
        <v>96662.84</v>
      </c>
      <c r="N545" s="42">
        <f t="shared" si="86"/>
        <v>70154.28</v>
      </c>
      <c r="O545" s="42" t="str">
        <f t="shared" si="86"/>
        <v/>
      </c>
      <c r="P545" s="21"/>
      <c r="Q545" s="25" t="s">
        <v>249</v>
      </c>
    </row>
    <row r="546" spans="1:17">
      <c r="B546" s="53">
        <f>SUM(B542:B545)</f>
        <v>180246.83000000002</v>
      </c>
      <c r="C546" s="42">
        <f t="shared" ref="C546:M546" si="87">SUM(C542:C545)</f>
        <v>60646.61</v>
      </c>
      <c r="D546" s="42">
        <f t="shared" si="87"/>
        <v>52055.200000000004</v>
      </c>
      <c r="E546" s="42">
        <f t="shared" si="87"/>
        <v>62784.490000000005</v>
      </c>
      <c r="F546" s="42">
        <f t="shared" si="87"/>
        <v>92400.47</v>
      </c>
      <c r="G546" s="42">
        <f t="shared" si="87"/>
        <v>117148.19999999998</v>
      </c>
      <c r="H546" s="42">
        <f t="shared" si="87"/>
        <v>146916.56</v>
      </c>
      <c r="I546" s="42">
        <f t="shared" si="87"/>
        <v>165543.41999999998</v>
      </c>
      <c r="J546" s="42">
        <f t="shared" si="87"/>
        <v>175666.05</v>
      </c>
      <c r="K546" s="42">
        <f t="shared" si="87"/>
        <v>243143.3</v>
      </c>
      <c r="L546" s="42">
        <f t="shared" si="87"/>
        <v>361586.85</v>
      </c>
      <c r="M546" s="42">
        <f t="shared" si="87"/>
        <v>413250.65999999992</v>
      </c>
      <c r="N546" s="42">
        <f>IF(N543="",N542*4,IF(N544="",(N543+N542)*2,IF(N545="",((N544+N543+N542)/3)*4,SUM(N542:N545))))</f>
        <v>276791.21999999997</v>
      </c>
      <c r="O546" s="42">
        <f>IF(O543="",O542*4,IF(O544="",(O543+O542)*2,IF(O545="",((O544+O543+O542)/3)*4,SUM(O542:O545))))</f>
        <v>313553.64</v>
      </c>
      <c r="P546" s="21">
        <f>RATE(M$324-C$324,,-C546,M546)</f>
        <v>0.2115482164424376</v>
      </c>
      <c r="Q546" s="25" t="s">
        <v>243</v>
      </c>
    </row>
    <row r="547" spans="1:17">
      <c r="B547" s="26">
        <f t="shared" ref="B547:O547" si="88">+B546/(B$441+B$448)</f>
        <v>9.083925741700842E-2</v>
      </c>
      <c r="C547" s="26">
        <f t="shared" si="88"/>
        <v>3.6200002122578782E-2</v>
      </c>
      <c r="D547" s="26">
        <f t="shared" si="88"/>
        <v>2.7492165383527833E-2</v>
      </c>
      <c r="E547" s="26">
        <f t="shared" si="88"/>
        <v>3.2576877918423071E-2</v>
      </c>
      <c r="F547" s="26">
        <f t="shared" si="88"/>
        <v>4.5461871693622001E-2</v>
      </c>
      <c r="G547" s="26">
        <f t="shared" si="88"/>
        <v>5.3506233058097423E-2</v>
      </c>
      <c r="H547" s="26">
        <f t="shared" si="88"/>
        <v>6.7872492006039092E-2</v>
      </c>
      <c r="I547" s="26">
        <f t="shared" si="88"/>
        <v>7.1728261833163859E-2</v>
      </c>
      <c r="J547" s="26">
        <f t="shared" si="88"/>
        <v>7.3284611855806134E-2</v>
      </c>
      <c r="K547" s="26">
        <f t="shared" si="88"/>
        <v>9.0754773512562462E-2</v>
      </c>
      <c r="L547" s="26">
        <f t="shared" si="88"/>
        <v>0.1165721248793998</v>
      </c>
      <c r="M547" s="26">
        <f t="shared" si="88"/>
        <v>0.12541915005418444</v>
      </c>
      <c r="N547" s="26">
        <f t="shared" si="88"/>
        <v>9.4940262981345586E-2</v>
      </c>
      <c r="O547" s="26">
        <f t="shared" si="88"/>
        <v>0.11659175183560251</v>
      </c>
      <c r="P547" s="21">
        <f>RATE(M$324-C$324,,-C547,M547)</f>
        <v>0.13231047693005238</v>
      </c>
      <c r="Q547" s="27" t="s">
        <v>263</v>
      </c>
    </row>
    <row r="548" spans="1:17" s="35" customFormat="1">
      <c r="A548" s="32"/>
      <c r="B548" s="43"/>
      <c r="C548" s="26">
        <f t="shared" ref="C548:M548" si="89">C546/B546-1</f>
        <v>-0.66353577480391746</v>
      </c>
      <c r="D548" s="26">
        <f t="shared" si="89"/>
        <v>-0.14166348292179887</v>
      </c>
      <c r="E548" s="26">
        <f t="shared" si="89"/>
        <v>0.20611370237747617</v>
      </c>
      <c r="F548" s="26">
        <f t="shared" si="89"/>
        <v>0.47170853820744574</v>
      </c>
      <c r="G548" s="26">
        <f t="shared" si="89"/>
        <v>0.26783121341265881</v>
      </c>
      <c r="H548" s="26">
        <f t="shared" si="89"/>
        <v>0.25410855651217878</v>
      </c>
      <c r="I548" s="26">
        <f t="shared" si="89"/>
        <v>0.12678529908405145</v>
      </c>
      <c r="J548" s="26">
        <f t="shared" si="89"/>
        <v>6.1147884947647002E-2</v>
      </c>
      <c r="K548" s="26">
        <f t="shared" si="89"/>
        <v>0.38412231617890891</v>
      </c>
      <c r="L548" s="26">
        <f t="shared" si="89"/>
        <v>0.4871347472868881</v>
      </c>
      <c r="M548" s="26">
        <f t="shared" si="89"/>
        <v>0.14288077677603583</v>
      </c>
      <c r="N548" s="26">
        <f>N546/M546-1</f>
        <v>-0.3302098537483279</v>
      </c>
      <c r="O548" s="26">
        <f>O546/N546-1</f>
        <v>0.13281642387356096</v>
      </c>
      <c r="P548" s="40"/>
      <c r="Q548" s="34" t="s">
        <v>250</v>
      </c>
    </row>
    <row r="549" spans="1:17">
      <c r="B549" s="235" t="s">
        <v>264</v>
      </c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6"/>
      <c r="N549" s="237"/>
      <c r="O549" s="20"/>
    </row>
    <row r="550" spans="1:17">
      <c r="B550" s="238" t="s">
        <v>188</v>
      </c>
      <c r="C550" s="239"/>
      <c r="D550" s="239"/>
      <c r="E550" s="239"/>
      <c r="F550" s="239"/>
      <c r="G550" s="239"/>
      <c r="H550" s="239"/>
      <c r="I550" s="239"/>
      <c r="J550" s="239"/>
      <c r="K550" s="239"/>
      <c r="L550" s="239"/>
      <c r="M550" s="239"/>
      <c r="N550" s="240"/>
      <c r="O550" s="54"/>
    </row>
    <row r="551" spans="1:17">
      <c r="B551" s="23">
        <f t="shared" ref="B551:O554" si="90">IFERROR(VLOOKUP($B$550,$208:$319,MATCH($Q551&amp;"/"&amp;B$324,$206:$206,0),FALSE),"")</f>
        <v>13893.59</v>
      </c>
      <c r="C551" s="23">
        <f t="shared" si="90"/>
        <v>14697</v>
      </c>
      <c r="D551" s="23">
        <f t="shared" si="90"/>
        <v>13797.37</v>
      </c>
      <c r="E551" s="23">
        <f t="shared" si="90"/>
        <v>13652.65</v>
      </c>
      <c r="F551" s="23">
        <f t="shared" si="90"/>
        <v>14274.46</v>
      </c>
      <c r="G551" s="23">
        <f t="shared" si="90"/>
        <v>14741.33</v>
      </c>
      <c r="H551" s="23">
        <f t="shared" si="90"/>
        <v>14087.56</v>
      </c>
      <c r="I551" s="23">
        <f t="shared" si="90"/>
        <v>14470.36</v>
      </c>
      <c r="J551" s="23">
        <f t="shared" si="90"/>
        <v>15165.65</v>
      </c>
      <c r="K551" s="23">
        <f t="shared" si="90"/>
        <v>14362.69</v>
      </c>
      <c r="L551" s="23">
        <f t="shared" si="90"/>
        <v>12363.41</v>
      </c>
      <c r="M551" s="23">
        <f t="shared" si="90"/>
        <v>11962.22</v>
      </c>
      <c r="N551" s="24">
        <f t="shared" si="90"/>
        <v>19789.05</v>
      </c>
      <c r="O551" s="24">
        <f t="shared" si="90"/>
        <v>10186.76</v>
      </c>
      <c r="P551" s="21"/>
      <c r="Q551" s="25" t="s">
        <v>240</v>
      </c>
    </row>
    <row r="552" spans="1:17">
      <c r="B552" s="23">
        <f t="shared" si="90"/>
        <v>29513</v>
      </c>
      <c r="C552" s="23">
        <f t="shared" si="90"/>
        <v>29510.39</v>
      </c>
      <c r="D552" s="23">
        <f t="shared" si="90"/>
        <v>27273.26</v>
      </c>
      <c r="E552" s="23">
        <f t="shared" si="90"/>
        <v>27663.98</v>
      </c>
      <c r="F552" s="23">
        <f t="shared" si="90"/>
        <v>28403.43</v>
      </c>
      <c r="G552" s="23">
        <f t="shared" si="90"/>
        <v>29953.25</v>
      </c>
      <c r="H552" s="23">
        <f t="shared" si="90"/>
        <v>28778.37</v>
      </c>
      <c r="I552" s="23">
        <f t="shared" si="90"/>
        <v>29237.52</v>
      </c>
      <c r="J552" s="23">
        <f t="shared" si="90"/>
        <v>30240.09</v>
      </c>
      <c r="K552" s="23">
        <f t="shared" si="90"/>
        <v>28631.88</v>
      </c>
      <c r="L552" s="23">
        <f t="shared" si="90"/>
        <v>24945.65</v>
      </c>
      <c r="M552" s="23">
        <f t="shared" si="90"/>
        <v>23961.33</v>
      </c>
      <c r="N552" s="24">
        <f t="shared" si="90"/>
        <v>31185.18</v>
      </c>
      <c r="O552" s="24" t="str">
        <f t="shared" si="90"/>
        <v/>
      </c>
      <c r="P552" s="21"/>
      <c r="Q552" s="25" t="s">
        <v>241</v>
      </c>
    </row>
    <row r="553" spans="1:17">
      <c r="B553" s="23">
        <f t="shared" si="90"/>
        <v>45007.02</v>
      </c>
      <c r="C553" s="23">
        <f t="shared" si="90"/>
        <v>43946.720000000001</v>
      </c>
      <c r="D553" s="23">
        <f t="shared" si="90"/>
        <v>41272.230000000003</v>
      </c>
      <c r="E553" s="23">
        <f t="shared" si="90"/>
        <v>42287.79</v>
      </c>
      <c r="F553" s="23">
        <f t="shared" si="90"/>
        <v>42855.28</v>
      </c>
      <c r="G553" s="23">
        <f t="shared" si="90"/>
        <v>44188.79</v>
      </c>
      <c r="H553" s="23">
        <f t="shared" si="90"/>
        <v>43304.47</v>
      </c>
      <c r="I553" s="23">
        <f t="shared" si="90"/>
        <v>44247.71</v>
      </c>
      <c r="J553" s="23">
        <f t="shared" si="90"/>
        <v>45164.42</v>
      </c>
      <c r="K553" s="23">
        <f t="shared" si="90"/>
        <v>42573.51</v>
      </c>
      <c r="L553" s="23">
        <f t="shared" si="90"/>
        <v>37653.449999999997</v>
      </c>
      <c r="M553" s="23">
        <f t="shared" si="90"/>
        <v>36094.720000000001</v>
      </c>
      <c r="N553" s="24">
        <f t="shared" si="90"/>
        <v>42468.83</v>
      </c>
      <c r="O553" s="24" t="str">
        <f t="shared" si="90"/>
        <v/>
      </c>
      <c r="P553" s="21"/>
      <c r="Q553" s="25" t="s">
        <v>242</v>
      </c>
    </row>
    <row r="554" spans="1:17">
      <c r="B554" s="23">
        <f t="shared" si="90"/>
        <v>59968</v>
      </c>
      <c r="C554" s="23">
        <f t="shared" si="90"/>
        <v>58311.839999999997</v>
      </c>
      <c r="D554" s="23">
        <f t="shared" si="90"/>
        <v>55031.37</v>
      </c>
      <c r="E554" s="23">
        <f t="shared" si="90"/>
        <v>56848.62</v>
      </c>
      <c r="F554" s="23">
        <f t="shared" si="90"/>
        <v>57974.09</v>
      </c>
      <c r="G554" s="23">
        <f t="shared" si="90"/>
        <v>58540.61</v>
      </c>
      <c r="H554" s="23">
        <f t="shared" si="90"/>
        <v>58032.82</v>
      </c>
      <c r="I554" s="23">
        <f t="shared" si="90"/>
        <v>59773.66</v>
      </c>
      <c r="J554" s="23">
        <f t="shared" si="90"/>
        <v>60099.7</v>
      </c>
      <c r="K554" s="23">
        <f t="shared" si="90"/>
        <v>55610.35</v>
      </c>
      <c r="L554" s="23">
        <f t="shared" si="90"/>
        <v>50121.2</v>
      </c>
      <c r="M554" s="23">
        <f t="shared" si="90"/>
        <v>48371.01</v>
      </c>
      <c r="N554" s="24">
        <f>IFERROR(VLOOKUP($B$550,$208:$319,MATCH($Q554&amp;"/"&amp;N$324,$206:$206,0),FALSE),IFERROR((VLOOKUP($B$550,$208:$319,MATCH($Q553&amp;"/"&amp;N$324,$206:$206,0),FALSE)/3)*4,IFERROR(VLOOKUP($B$550,$208:$319,MATCH($Q552&amp;"/"&amp;N$324,$206:$206,0),FALSE)*2,IFERROR(VLOOKUP($B$550,$208:$319,MATCH($Q551&amp;"/"&amp;N$324,$206:$206,0),FALSE)*4,""))))</f>
        <v>53779.37</v>
      </c>
      <c r="O554" s="24">
        <f>IFERROR(VLOOKUP($B$550,$208:$319,MATCH($Q554&amp;"/"&amp;O$324,$206:$206,0),FALSE),IFERROR((VLOOKUP($B$550,$208:$319,MATCH($Q553&amp;"/"&amp;O$324,$206:$206,0),FALSE)/3)*4,IFERROR(VLOOKUP($B$550,$208:$319,MATCH($Q552&amp;"/"&amp;O$324,$206:$206,0),FALSE)*2,IFERROR(VLOOKUP($B$550,$208:$319,MATCH($Q551&amp;"/"&amp;O$324,$206:$206,0),FALSE)*4,""))))</f>
        <v>40747.040000000001</v>
      </c>
      <c r="P554" s="21">
        <f>RATE(M$324-C$324,,-C554,M554)</f>
        <v>-1.8516865973702109E-2</v>
      </c>
      <c r="Q554" s="25" t="s">
        <v>243</v>
      </c>
    </row>
    <row r="555" spans="1:17">
      <c r="B555" s="26">
        <f t="shared" ref="B555:O555" si="91">B554/(B$441+B448)</f>
        <v>3.0222160294209668E-2</v>
      </c>
      <c r="C555" s="26">
        <f t="shared" si="91"/>
        <v>3.4806376346039364E-2</v>
      </c>
      <c r="D555" s="26">
        <f t="shared" si="91"/>
        <v>2.9063984488045615E-2</v>
      </c>
      <c r="E555" s="26">
        <f t="shared" si="91"/>
        <v>2.9496943489878222E-2</v>
      </c>
      <c r="F555" s="26">
        <f t="shared" si="91"/>
        <v>2.8523779599113445E-2</v>
      </c>
      <c r="G555" s="26">
        <f t="shared" si="91"/>
        <v>2.6737820316685951E-2</v>
      </c>
      <c r="H555" s="26">
        <f t="shared" si="91"/>
        <v>2.6809994132301392E-2</v>
      </c>
      <c r="I555" s="26">
        <f t="shared" si="91"/>
        <v>2.5899312308556355E-2</v>
      </c>
      <c r="J555" s="26">
        <f t="shared" si="91"/>
        <v>2.5072478075020142E-2</v>
      </c>
      <c r="K555" s="26">
        <f t="shared" si="91"/>
        <v>2.0756914622793752E-2</v>
      </c>
      <c r="L555" s="26">
        <f t="shared" si="91"/>
        <v>1.6158593116716975E-2</v>
      </c>
      <c r="M555" s="26">
        <f t="shared" si="91"/>
        <v>1.4680317658687971E-2</v>
      </c>
      <c r="N555" s="26">
        <f t="shared" si="91"/>
        <v>1.844649382581965E-2</v>
      </c>
      <c r="O555" s="26">
        <f t="shared" si="91"/>
        <v>1.5151374979143501E-2</v>
      </c>
      <c r="P555" s="21">
        <f>RATE(M$324-C$324,,-C555,M555)</f>
        <v>-8.2707876989622273E-2</v>
      </c>
      <c r="Q555" s="27" t="s">
        <v>244</v>
      </c>
    </row>
    <row r="556" spans="1:17">
      <c r="B556" s="235" t="s">
        <v>212</v>
      </c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6"/>
      <c r="N556" s="237"/>
      <c r="O556" s="20"/>
    </row>
    <row r="557" spans="1:17">
      <c r="B557" s="23">
        <f t="shared" ref="B557:O560" si="92">IFERROR(VLOOKUP($B$556,$208:$319,MATCH($Q557&amp;"/"&amp;B$324,$206:$206,0),FALSE),"")</f>
        <v>87774.21</v>
      </c>
      <c r="C557" s="23">
        <f t="shared" si="92"/>
        <v>-21007</v>
      </c>
      <c r="D557" s="23">
        <f t="shared" si="92"/>
        <v>58531.51</v>
      </c>
      <c r="E557" s="23">
        <f t="shared" si="92"/>
        <v>-39680.449999999997</v>
      </c>
      <c r="F557" s="23">
        <f t="shared" si="92"/>
        <v>-3358.81</v>
      </c>
      <c r="G557" s="23">
        <f t="shared" si="92"/>
        <v>60702.03</v>
      </c>
      <c r="H557" s="23">
        <f t="shared" si="92"/>
        <v>11787.19</v>
      </c>
      <c r="I557" s="23">
        <f t="shared" si="92"/>
        <v>23752.77</v>
      </c>
      <c r="J557" s="23">
        <f t="shared" si="92"/>
        <v>59775.51</v>
      </c>
      <c r="K557" s="23">
        <f t="shared" si="92"/>
        <v>12032.92</v>
      </c>
      <c r="L557" s="23">
        <f t="shared" si="92"/>
        <v>-42014.51</v>
      </c>
      <c r="M557" s="23">
        <f t="shared" si="92"/>
        <v>-163939.51999999999</v>
      </c>
      <c r="N557" s="24">
        <f t="shared" si="92"/>
        <v>-130711.95</v>
      </c>
      <c r="O557" s="24">
        <f t="shared" si="92"/>
        <v>143947.34</v>
      </c>
      <c r="P557" s="21"/>
      <c r="Q557" s="25" t="s">
        <v>240</v>
      </c>
    </row>
    <row r="558" spans="1:17">
      <c r="B558" s="23">
        <f t="shared" si="92"/>
        <v>80850</v>
      </c>
      <c r="C558" s="23">
        <f t="shared" si="92"/>
        <v>-35366.67</v>
      </c>
      <c r="D558" s="23">
        <f t="shared" si="92"/>
        <v>130404.62</v>
      </c>
      <c r="E558" s="23">
        <f t="shared" si="92"/>
        <v>-71696.710000000006</v>
      </c>
      <c r="F558" s="23">
        <f t="shared" si="92"/>
        <v>49415.91</v>
      </c>
      <c r="G558" s="23">
        <f t="shared" si="92"/>
        <v>144415.88</v>
      </c>
      <c r="H558" s="23">
        <f t="shared" si="92"/>
        <v>88623.51</v>
      </c>
      <c r="I558" s="23">
        <f t="shared" si="92"/>
        <v>78983.47</v>
      </c>
      <c r="J558" s="23">
        <f t="shared" si="92"/>
        <v>162952.91</v>
      </c>
      <c r="K558" s="23">
        <f t="shared" si="92"/>
        <v>165438.26</v>
      </c>
      <c r="L558" s="23">
        <f t="shared" si="92"/>
        <v>16565.16</v>
      </c>
      <c r="M558" s="23">
        <f t="shared" si="92"/>
        <v>-173879.11</v>
      </c>
      <c r="N558" s="24">
        <f t="shared" si="92"/>
        <v>10219.89</v>
      </c>
      <c r="O558" s="24" t="str">
        <f t="shared" si="92"/>
        <v/>
      </c>
      <c r="P558" s="21"/>
      <c r="Q558" s="25" t="s">
        <v>241</v>
      </c>
    </row>
    <row r="559" spans="1:17">
      <c r="B559" s="23">
        <f t="shared" si="92"/>
        <v>132191.32999999999</v>
      </c>
      <c r="C559" s="23">
        <f t="shared" si="92"/>
        <v>-79143.990000000005</v>
      </c>
      <c r="D559" s="23">
        <f t="shared" si="92"/>
        <v>178882.29</v>
      </c>
      <c r="E559" s="23">
        <f t="shared" si="92"/>
        <v>-110267.32</v>
      </c>
      <c r="F559" s="23">
        <f t="shared" si="92"/>
        <v>54538.67</v>
      </c>
      <c r="G559" s="23">
        <f t="shared" si="92"/>
        <v>155024.04999999999</v>
      </c>
      <c r="H559" s="23">
        <f t="shared" si="92"/>
        <v>116276.58</v>
      </c>
      <c r="I559" s="23">
        <f t="shared" si="92"/>
        <v>150757.9</v>
      </c>
      <c r="J559" s="23">
        <f t="shared" si="92"/>
        <v>190127.28</v>
      </c>
      <c r="K559" s="23">
        <f t="shared" si="92"/>
        <v>328056.36</v>
      </c>
      <c r="L559" s="23">
        <f t="shared" si="92"/>
        <v>176383.29</v>
      </c>
      <c r="M559" s="23">
        <f t="shared" si="92"/>
        <v>-183459.15</v>
      </c>
      <c r="N559" s="24">
        <f t="shared" si="92"/>
        <v>194535.37</v>
      </c>
      <c r="O559" s="24" t="str">
        <f t="shared" si="92"/>
        <v/>
      </c>
      <c r="P559" s="21"/>
      <c r="Q559" s="25" t="s">
        <v>242</v>
      </c>
    </row>
    <row r="560" spans="1:17">
      <c r="B560" s="23">
        <f t="shared" si="92"/>
        <v>53734</v>
      </c>
      <c r="C560" s="23">
        <f t="shared" si="92"/>
        <v>-77225.17</v>
      </c>
      <c r="D560" s="23">
        <f t="shared" si="92"/>
        <v>207516.96</v>
      </c>
      <c r="E560" s="23">
        <f t="shared" si="92"/>
        <v>-130611.19</v>
      </c>
      <c r="F560" s="23">
        <f t="shared" si="92"/>
        <v>139356.85</v>
      </c>
      <c r="G560" s="23">
        <f t="shared" si="92"/>
        <v>163742.07</v>
      </c>
      <c r="H560" s="23">
        <f t="shared" si="92"/>
        <v>199076.42</v>
      </c>
      <c r="I560" s="23">
        <f t="shared" si="92"/>
        <v>279919.03000000003</v>
      </c>
      <c r="J560" s="23">
        <f t="shared" si="92"/>
        <v>270828.48</v>
      </c>
      <c r="K560" s="23">
        <f t="shared" si="92"/>
        <v>535112.86</v>
      </c>
      <c r="L560" s="23">
        <f t="shared" si="92"/>
        <v>236685.87</v>
      </c>
      <c r="M560" s="23">
        <f t="shared" si="92"/>
        <v>-105059.3</v>
      </c>
      <c r="N560" s="24">
        <f t="shared" si="92"/>
        <v>329926.89</v>
      </c>
      <c r="O560" s="24" t="str">
        <f t="shared" si="92"/>
        <v/>
      </c>
      <c r="P560" s="21"/>
      <c r="Q560" s="25" t="s">
        <v>243</v>
      </c>
    </row>
    <row r="561" spans="2:17">
      <c r="B561" s="55">
        <f t="shared" ref="B561:M561" si="93">B560/B$546</f>
        <v>0.29811342590602008</v>
      </c>
      <c r="C561" s="55">
        <f t="shared" si="93"/>
        <v>-1.2733633421554806</v>
      </c>
      <c r="D561" s="55">
        <f t="shared" si="93"/>
        <v>3.9864789684796134</v>
      </c>
      <c r="E561" s="55">
        <f t="shared" si="93"/>
        <v>-2.0803098026280056</v>
      </c>
      <c r="F561" s="55">
        <f t="shared" si="93"/>
        <v>1.5081833458206435</v>
      </c>
      <c r="G561" s="55">
        <f t="shared" si="93"/>
        <v>1.397734408211138</v>
      </c>
      <c r="H561" s="55">
        <f t="shared" si="93"/>
        <v>1.3550305016670687</v>
      </c>
      <c r="I561" s="55">
        <f t="shared" si="93"/>
        <v>1.6909100343583578</v>
      </c>
      <c r="J561" s="55">
        <f t="shared" si="93"/>
        <v>1.5417235145891879</v>
      </c>
      <c r="K561" s="55">
        <f t="shared" si="93"/>
        <v>2.2008126894715998</v>
      </c>
      <c r="L561" s="55">
        <f t="shared" si="93"/>
        <v>0.6545754360259507</v>
      </c>
      <c r="M561" s="55">
        <f t="shared" si="93"/>
        <v>-0.25422657522192471</v>
      </c>
      <c r="N561" s="55">
        <f>IFERROR(N560/N$546,IFERROR(N559/N$546,IFERROR(N558/N$546,N557/N$546)))</f>
        <v>1.1919702149511826</v>
      </c>
      <c r="O561" s="55">
        <f>IFERROR(O560/O$546,IFERROR(O559/O$546,IFERROR(O558/O$546,O557/O$546)))</f>
        <v>0.45908361963203487</v>
      </c>
      <c r="P561" s="21">
        <f>RATE(M$324-C$324,,-C561,M561)</f>
        <v>-0.1488093187169077</v>
      </c>
      <c r="Q561" s="27" t="s">
        <v>265</v>
      </c>
    </row>
    <row r="562" spans="2:17">
      <c r="B562" s="220" t="s">
        <v>266</v>
      </c>
      <c r="C562" s="221"/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2"/>
      <c r="O562" s="36"/>
    </row>
    <row r="563" spans="2:17">
      <c r="B563" s="23">
        <f t="shared" ref="B563:N566" si="94">IFERROR(B557+B569,"")</f>
        <v>70034.360000000015</v>
      </c>
      <c r="C563" s="23">
        <f t="shared" si="94"/>
        <v>-31689</v>
      </c>
      <c r="D563" s="23">
        <f t="shared" si="94"/>
        <v>56017.79</v>
      </c>
      <c r="E563" s="23">
        <f t="shared" si="94"/>
        <v>-56932.869999999995</v>
      </c>
      <c r="F563" s="23">
        <f t="shared" si="94"/>
        <v>-13629.869999999999</v>
      </c>
      <c r="G563" s="23">
        <f t="shared" si="94"/>
        <v>33520.270000000004</v>
      </c>
      <c r="H563" s="23">
        <f t="shared" si="94"/>
        <v>3337.24</v>
      </c>
      <c r="I563" s="23">
        <f>IFERROR(I557+I569,"")</f>
        <v>17569.240000000002</v>
      </c>
      <c r="J563" s="23">
        <f t="shared" ref="J563:O566" si="95">IFERROR(J557+J569,"")</f>
        <v>48291.72</v>
      </c>
      <c r="K563" s="23">
        <f t="shared" si="95"/>
        <v>5018.45</v>
      </c>
      <c r="L563" s="23">
        <f t="shared" si="95"/>
        <v>-53525.130000000005</v>
      </c>
      <c r="M563" s="23">
        <f t="shared" si="95"/>
        <v>-174996.00999999998</v>
      </c>
      <c r="N563" s="24">
        <f t="shared" si="95"/>
        <v>-145566.84</v>
      </c>
      <c r="O563" s="24">
        <f t="shared" si="95"/>
        <v>139903.29999999999</v>
      </c>
      <c r="P563" s="21"/>
      <c r="Q563" s="25" t="s">
        <v>240</v>
      </c>
    </row>
    <row r="564" spans="2:17">
      <c r="B564" s="23">
        <f t="shared" si="94"/>
        <v>56004</v>
      </c>
      <c r="C564" s="23">
        <f t="shared" si="94"/>
        <v>-46826.63</v>
      </c>
      <c r="D564" s="23">
        <f t="shared" si="94"/>
        <v>126896.14</v>
      </c>
      <c r="E564" s="23">
        <f t="shared" si="94"/>
        <v>-96166.78</v>
      </c>
      <c r="F564" s="23">
        <f t="shared" si="94"/>
        <v>27582.440000000002</v>
      </c>
      <c r="G564" s="23">
        <f t="shared" si="94"/>
        <v>103628.9</v>
      </c>
      <c r="H564" s="23">
        <f t="shared" si="94"/>
        <v>71769.97</v>
      </c>
      <c r="I564" s="23">
        <f t="shared" si="94"/>
        <v>66296.06</v>
      </c>
      <c r="J564" s="23">
        <f t="shared" si="94"/>
        <v>144958.34</v>
      </c>
      <c r="K564" s="23">
        <f t="shared" si="94"/>
        <v>152253.22</v>
      </c>
      <c r="L564" s="23">
        <f t="shared" si="94"/>
        <v>-15073.36</v>
      </c>
      <c r="M564" s="23">
        <f t="shared" si="94"/>
        <v>-189736.47999999998</v>
      </c>
      <c r="N564" s="24">
        <f t="shared" si="94"/>
        <v>-6599.6500000000015</v>
      </c>
      <c r="O564" s="24" t="str">
        <f t="shared" si="95"/>
        <v/>
      </c>
      <c r="P564" s="21"/>
      <c r="Q564" s="25" t="s">
        <v>241</v>
      </c>
    </row>
    <row r="565" spans="2:17">
      <c r="B565" s="23">
        <f t="shared" si="94"/>
        <v>94702.819999999978</v>
      </c>
      <c r="C565" s="23">
        <f t="shared" si="94"/>
        <v>-106988.49</v>
      </c>
      <c r="D565" s="23">
        <f t="shared" si="94"/>
        <v>157693.67000000001</v>
      </c>
      <c r="E565" s="23">
        <f t="shared" si="94"/>
        <v>-146085.11000000002</v>
      </c>
      <c r="F565" s="23">
        <f t="shared" si="94"/>
        <v>18910.5</v>
      </c>
      <c r="G565" s="23">
        <f t="shared" si="94"/>
        <v>102743.44999999998</v>
      </c>
      <c r="H565" s="23">
        <f t="shared" si="94"/>
        <v>91362.880000000005</v>
      </c>
      <c r="I565" s="23">
        <f t="shared" si="94"/>
        <v>122270.85999999999</v>
      </c>
      <c r="J565" s="23">
        <f t="shared" si="94"/>
        <v>166900.41</v>
      </c>
      <c r="K565" s="23">
        <f t="shared" si="94"/>
        <v>310611.32999999996</v>
      </c>
      <c r="L565" s="23">
        <f t="shared" si="94"/>
        <v>128775.30000000002</v>
      </c>
      <c r="M565" s="23">
        <f t="shared" si="94"/>
        <v>-209026.22</v>
      </c>
      <c r="N565" s="24">
        <f t="shared" si="94"/>
        <v>170732.66999999998</v>
      </c>
      <c r="O565" s="24" t="str">
        <f t="shared" si="95"/>
        <v/>
      </c>
      <c r="P565" s="21"/>
      <c r="Q565" s="25" t="s">
        <v>242</v>
      </c>
    </row>
    <row r="566" spans="2:17">
      <c r="B566" s="23">
        <f t="shared" si="94"/>
        <v>8051</v>
      </c>
      <c r="C566" s="42">
        <f t="shared" si="94"/>
        <v>-106637.09</v>
      </c>
      <c r="D566" s="42">
        <f t="shared" si="94"/>
        <v>165512.84</v>
      </c>
      <c r="E566" s="42">
        <f t="shared" si="94"/>
        <v>-174446.22</v>
      </c>
      <c r="F566" s="42">
        <f t="shared" si="94"/>
        <v>82823.16</v>
      </c>
      <c r="G566" s="42">
        <f t="shared" si="94"/>
        <v>94110.33</v>
      </c>
      <c r="H566" s="42">
        <f t="shared" si="94"/>
        <v>169695.18000000002</v>
      </c>
      <c r="I566" s="42">
        <f t="shared" si="94"/>
        <v>241119.14</v>
      </c>
      <c r="J566" s="42">
        <f t="shared" si="94"/>
        <v>240969.74999999997</v>
      </c>
      <c r="K566" s="42">
        <f t="shared" si="94"/>
        <v>506867.39</v>
      </c>
      <c r="L566" s="42">
        <f t="shared" si="94"/>
        <v>175721.19</v>
      </c>
      <c r="M566" s="42">
        <f t="shared" si="94"/>
        <v>-137467.06</v>
      </c>
      <c r="N566" s="42">
        <f t="shared" si="94"/>
        <v>294557.39</v>
      </c>
      <c r="O566" s="42" t="str">
        <f t="shared" si="95"/>
        <v/>
      </c>
      <c r="P566" s="21">
        <f>RATE(M$324-C$324,,-C566,M566)</f>
        <v>2.5720501284336911E-2</v>
      </c>
      <c r="Q566" s="25" t="s">
        <v>243</v>
      </c>
    </row>
    <row r="567" spans="2:17">
      <c r="B567" s="223" t="s">
        <v>267</v>
      </c>
      <c r="C567" s="224"/>
      <c r="D567" s="224"/>
      <c r="E567" s="224"/>
      <c r="F567" s="224"/>
      <c r="G567" s="224"/>
      <c r="H567" s="224"/>
      <c r="I567" s="224"/>
      <c r="J567" s="224"/>
      <c r="K567" s="224"/>
      <c r="L567" s="224"/>
      <c r="M567" s="224"/>
      <c r="N567" s="225"/>
      <c r="O567" s="56"/>
      <c r="P567" s="21"/>
      <c r="Q567" s="25"/>
    </row>
    <row r="568" spans="2:17">
      <c r="B568" s="226" t="s">
        <v>219</v>
      </c>
      <c r="C568" s="227"/>
      <c r="D568" s="227"/>
      <c r="E568" s="227"/>
      <c r="F568" s="227"/>
      <c r="G568" s="227"/>
      <c r="H568" s="227"/>
      <c r="I568" s="227"/>
      <c r="J568" s="227"/>
      <c r="K568" s="227"/>
      <c r="L568" s="227"/>
      <c r="M568" s="227"/>
      <c r="N568" s="228"/>
      <c r="O568" s="31"/>
    </row>
    <row r="569" spans="2:17">
      <c r="B569" s="23">
        <f t="shared" ref="B569:O572" si="96">IFERROR(VLOOKUP($B$568,$208:$319,MATCH($Q569&amp;"/"&amp;B$324,$206:$206,0),FALSE),"")</f>
        <v>-17739.849999999999</v>
      </c>
      <c r="C569" s="23">
        <f t="shared" si="96"/>
        <v>-10682</v>
      </c>
      <c r="D569" s="23">
        <f t="shared" si="96"/>
        <v>-2513.7199999999998</v>
      </c>
      <c r="E569" s="23">
        <f t="shared" si="96"/>
        <v>-17252.419999999998</v>
      </c>
      <c r="F569" s="23">
        <f t="shared" si="96"/>
        <v>-10271.06</v>
      </c>
      <c r="G569" s="23">
        <f t="shared" si="96"/>
        <v>-27181.759999999998</v>
      </c>
      <c r="H569" s="23">
        <f t="shared" si="96"/>
        <v>-8449.9500000000007</v>
      </c>
      <c r="I569" s="23">
        <f t="shared" si="96"/>
        <v>-6183.53</v>
      </c>
      <c r="J569" s="23">
        <f t="shared" si="96"/>
        <v>-11483.79</v>
      </c>
      <c r="K569" s="23">
        <f t="shared" si="96"/>
        <v>-7014.47</v>
      </c>
      <c r="L569" s="23">
        <f t="shared" si="96"/>
        <v>-11510.62</v>
      </c>
      <c r="M569" s="23">
        <f t="shared" si="96"/>
        <v>-11056.49</v>
      </c>
      <c r="N569" s="24">
        <f t="shared" si="96"/>
        <v>-14854.89</v>
      </c>
      <c r="O569" s="24">
        <f t="shared" si="96"/>
        <v>-4044.04</v>
      </c>
      <c r="P569" s="21"/>
      <c r="Q569" s="25" t="s">
        <v>240</v>
      </c>
    </row>
    <row r="570" spans="2:17">
      <c r="B570" s="23">
        <f t="shared" si="96"/>
        <v>-24846</v>
      </c>
      <c r="C570" s="23">
        <f t="shared" si="96"/>
        <v>-11459.96</v>
      </c>
      <c r="D570" s="23">
        <f t="shared" si="96"/>
        <v>-3508.48</v>
      </c>
      <c r="E570" s="23">
        <f t="shared" si="96"/>
        <v>-24470.07</v>
      </c>
      <c r="F570" s="23">
        <f t="shared" si="96"/>
        <v>-21833.47</v>
      </c>
      <c r="G570" s="23">
        <f t="shared" si="96"/>
        <v>-40786.980000000003</v>
      </c>
      <c r="H570" s="23">
        <f t="shared" si="96"/>
        <v>-16853.54</v>
      </c>
      <c r="I570" s="23">
        <f t="shared" si="96"/>
        <v>-12687.41</v>
      </c>
      <c r="J570" s="23">
        <f t="shared" si="96"/>
        <v>-17994.57</v>
      </c>
      <c r="K570" s="23">
        <f t="shared" si="96"/>
        <v>-13185.04</v>
      </c>
      <c r="L570" s="23">
        <f t="shared" si="96"/>
        <v>-31638.52</v>
      </c>
      <c r="M570" s="23">
        <f t="shared" si="96"/>
        <v>-15857.37</v>
      </c>
      <c r="N570" s="24">
        <f t="shared" si="96"/>
        <v>-16819.54</v>
      </c>
      <c r="O570" s="24" t="str">
        <f t="shared" si="96"/>
        <v/>
      </c>
      <c r="P570" s="21"/>
      <c r="Q570" s="25" t="s">
        <v>241</v>
      </c>
    </row>
    <row r="571" spans="2:17">
      <c r="B571" s="23">
        <f t="shared" si="96"/>
        <v>-37488.51</v>
      </c>
      <c r="C571" s="23">
        <f t="shared" si="96"/>
        <v>-27844.5</v>
      </c>
      <c r="D571" s="23">
        <f t="shared" si="96"/>
        <v>-21188.62</v>
      </c>
      <c r="E571" s="23">
        <f t="shared" si="96"/>
        <v>-35817.79</v>
      </c>
      <c r="F571" s="23">
        <f t="shared" si="96"/>
        <v>-35628.17</v>
      </c>
      <c r="G571" s="23">
        <f t="shared" si="96"/>
        <v>-52280.6</v>
      </c>
      <c r="H571" s="23">
        <f t="shared" si="96"/>
        <v>-24913.7</v>
      </c>
      <c r="I571" s="23">
        <f t="shared" si="96"/>
        <v>-28487.040000000001</v>
      </c>
      <c r="J571" s="23">
        <f t="shared" si="96"/>
        <v>-23226.87</v>
      </c>
      <c r="K571" s="23">
        <f t="shared" si="96"/>
        <v>-17445.03</v>
      </c>
      <c r="L571" s="23">
        <f t="shared" si="96"/>
        <v>-47607.99</v>
      </c>
      <c r="M571" s="23">
        <f t="shared" si="96"/>
        <v>-25567.07</v>
      </c>
      <c r="N571" s="24">
        <f t="shared" si="96"/>
        <v>-23802.7</v>
      </c>
      <c r="O571" s="24" t="str">
        <f t="shared" si="96"/>
        <v/>
      </c>
      <c r="P571" s="21"/>
      <c r="Q571" s="25" t="s">
        <v>242</v>
      </c>
    </row>
    <row r="572" spans="2:17">
      <c r="B572" s="23">
        <f t="shared" si="96"/>
        <v>-45683</v>
      </c>
      <c r="C572" s="23">
        <f t="shared" si="96"/>
        <v>-29411.919999999998</v>
      </c>
      <c r="D572" s="23">
        <f t="shared" si="96"/>
        <v>-42004.12</v>
      </c>
      <c r="E572" s="23">
        <f t="shared" si="96"/>
        <v>-43835.03</v>
      </c>
      <c r="F572" s="23">
        <f t="shared" si="96"/>
        <v>-56533.69</v>
      </c>
      <c r="G572" s="23">
        <f t="shared" si="96"/>
        <v>-69631.740000000005</v>
      </c>
      <c r="H572" s="23">
        <f t="shared" si="96"/>
        <v>-29381.24</v>
      </c>
      <c r="I572" s="23">
        <f t="shared" si="96"/>
        <v>-38799.89</v>
      </c>
      <c r="J572" s="23">
        <f t="shared" si="96"/>
        <v>-29858.73</v>
      </c>
      <c r="K572" s="23">
        <f t="shared" si="96"/>
        <v>-28245.47</v>
      </c>
      <c r="L572" s="23">
        <f t="shared" si="96"/>
        <v>-60964.68</v>
      </c>
      <c r="M572" s="23">
        <f t="shared" si="96"/>
        <v>-32407.759999999998</v>
      </c>
      <c r="N572" s="24">
        <f t="shared" si="96"/>
        <v>-35369.5</v>
      </c>
      <c r="O572" s="24" t="str">
        <f t="shared" si="96"/>
        <v/>
      </c>
      <c r="P572" s="21"/>
      <c r="Q572" s="25" t="s">
        <v>243</v>
      </c>
    </row>
    <row r="573" spans="2:17">
      <c r="B573" s="229" t="s">
        <v>222</v>
      </c>
      <c r="C573" s="230"/>
      <c r="D573" s="230"/>
      <c r="E573" s="230"/>
      <c r="F573" s="230"/>
      <c r="G573" s="230"/>
      <c r="H573" s="230"/>
      <c r="I573" s="230"/>
      <c r="J573" s="230"/>
      <c r="K573" s="230"/>
      <c r="L573" s="230"/>
      <c r="M573" s="230"/>
      <c r="N573" s="231"/>
      <c r="O573" s="52"/>
    </row>
    <row r="574" spans="2:17">
      <c r="B574" s="23">
        <f t="shared" ref="B574:O577" si="97">IFERROR(VLOOKUP($B$573,$208:$319,MATCH($Q574&amp;"/"&amp;B$324,$206:$206,0),FALSE),"")</f>
        <v>-17739.849999999999</v>
      </c>
      <c r="C574" s="23">
        <f t="shared" si="97"/>
        <v>-16226</v>
      </c>
      <c r="D574" s="23">
        <f t="shared" si="97"/>
        <v>-20558.849999999999</v>
      </c>
      <c r="E574" s="23">
        <f t="shared" si="97"/>
        <v>-32780.480000000003</v>
      </c>
      <c r="F574" s="23">
        <f t="shared" si="97"/>
        <v>-20330.39</v>
      </c>
      <c r="G574" s="23">
        <f t="shared" si="97"/>
        <v>-20929.13</v>
      </c>
      <c r="H574" s="23">
        <f t="shared" si="97"/>
        <v>-18069.75</v>
      </c>
      <c r="I574" s="23">
        <f t="shared" si="97"/>
        <v>16609.61</v>
      </c>
      <c r="J574" s="23">
        <f t="shared" si="97"/>
        <v>-12534.98</v>
      </c>
      <c r="K574" s="23">
        <f t="shared" si="97"/>
        <v>-31472.09</v>
      </c>
      <c r="L574" s="23">
        <f t="shared" si="97"/>
        <v>20201.72</v>
      </c>
      <c r="M574" s="23">
        <f t="shared" si="97"/>
        <v>79672.850000000006</v>
      </c>
      <c r="N574" s="24">
        <f t="shared" si="97"/>
        <v>-6084</v>
      </c>
      <c r="O574" s="24">
        <f t="shared" si="97"/>
        <v>-51716.97</v>
      </c>
      <c r="P574" s="21"/>
      <c r="Q574" s="25" t="s">
        <v>240</v>
      </c>
    </row>
    <row r="575" spans="2:17">
      <c r="B575" s="23">
        <f t="shared" si="97"/>
        <v>-90596</v>
      </c>
      <c r="C575" s="23">
        <f t="shared" si="97"/>
        <v>-10047.74</v>
      </c>
      <c r="D575" s="23">
        <f t="shared" si="97"/>
        <v>-48647.07</v>
      </c>
      <c r="E575" s="23">
        <f t="shared" si="97"/>
        <v>-25616.94</v>
      </c>
      <c r="F575" s="23">
        <f t="shared" si="97"/>
        <v>-21301.84</v>
      </c>
      <c r="G575" s="23">
        <f t="shared" si="97"/>
        <v>-19942.16</v>
      </c>
      <c r="H575" s="23">
        <f t="shared" si="97"/>
        <v>-22695.55</v>
      </c>
      <c r="I575" s="23">
        <f t="shared" si="97"/>
        <v>15054.83</v>
      </c>
      <c r="J575" s="23">
        <f t="shared" si="97"/>
        <v>-36966.410000000003</v>
      </c>
      <c r="K575" s="23">
        <f t="shared" si="97"/>
        <v>-57428.76</v>
      </c>
      <c r="L575" s="23">
        <f t="shared" si="97"/>
        <v>152198.32</v>
      </c>
      <c r="M575" s="23">
        <f t="shared" si="97"/>
        <v>114629.99</v>
      </c>
      <c r="N575" s="24">
        <f t="shared" si="97"/>
        <v>26795.93</v>
      </c>
      <c r="O575" s="24" t="str">
        <f t="shared" si="97"/>
        <v/>
      </c>
      <c r="P575" s="21"/>
      <c r="Q575" s="25" t="s">
        <v>241</v>
      </c>
    </row>
    <row r="576" spans="2:17">
      <c r="B576" s="23">
        <f t="shared" si="97"/>
        <v>-83264.649999999994</v>
      </c>
      <c r="C576" s="23">
        <f t="shared" si="97"/>
        <v>-60369.87</v>
      </c>
      <c r="D576" s="23">
        <f t="shared" si="97"/>
        <v>-14376.53</v>
      </c>
      <c r="E576" s="23">
        <f t="shared" si="97"/>
        <v>-36044.730000000003</v>
      </c>
      <c r="F576" s="23">
        <f t="shared" si="97"/>
        <v>-36093.57</v>
      </c>
      <c r="G576" s="23">
        <f t="shared" si="97"/>
        <v>-32477.46</v>
      </c>
      <c r="H576" s="23">
        <f t="shared" si="97"/>
        <v>-27807.45</v>
      </c>
      <c r="I576" s="23">
        <f t="shared" si="97"/>
        <v>1211.17</v>
      </c>
      <c r="J576" s="23">
        <f t="shared" si="97"/>
        <v>-27288.639999999999</v>
      </c>
      <c r="K576" s="23">
        <f t="shared" si="97"/>
        <v>-148895.97</v>
      </c>
      <c r="L576" s="23">
        <f t="shared" si="97"/>
        <v>173916.2</v>
      </c>
      <c r="M576" s="23">
        <f t="shared" si="97"/>
        <v>112395.38</v>
      </c>
      <c r="N576" s="24">
        <f t="shared" si="97"/>
        <v>34678.019999999997</v>
      </c>
      <c r="O576" s="24" t="str">
        <f t="shared" si="97"/>
        <v/>
      </c>
      <c r="P576" s="21"/>
      <c r="Q576" s="25" t="s">
        <v>242</v>
      </c>
    </row>
    <row r="577" spans="2:18">
      <c r="B577" s="23">
        <f t="shared" si="97"/>
        <v>-56696</v>
      </c>
      <c r="C577" s="23">
        <f t="shared" si="97"/>
        <v>-128975.71</v>
      </c>
      <c r="D577" s="23">
        <f t="shared" si="97"/>
        <v>-32170.77</v>
      </c>
      <c r="E577" s="23">
        <f t="shared" si="97"/>
        <v>-44040.77</v>
      </c>
      <c r="F577" s="23">
        <f t="shared" si="97"/>
        <v>-72641.460000000006</v>
      </c>
      <c r="G577" s="23">
        <f t="shared" si="97"/>
        <v>-54464.28</v>
      </c>
      <c r="H577" s="23">
        <f t="shared" si="97"/>
        <v>-51415</v>
      </c>
      <c r="I577" s="23">
        <f t="shared" si="97"/>
        <v>-9926.11</v>
      </c>
      <c r="J577" s="23">
        <f t="shared" si="97"/>
        <v>-85312</v>
      </c>
      <c r="K577" s="23">
        <f t="shared" si="97"/>
        <v>-344857.14</v>
      </c>
      <c r="L577" s="23">
        <f t="shared" si="97"/>
        <v>51887.24</v>
      </c>
      <c r="M577" s="23">
        <f t="shared" si="97"/>
        <v>86846.57</v>
      </c>
      <c r="N577" s="24">
        <f t="shared" si="97"/>
        <v>-24767.91</v>
      </c>
      <c r="O577" s="24" t="str">
        <f t="shared" si="97"/>
        <v/>
      </c>
      <c r="P577" s="21"/>
      <c r="Q577" s="25" t="s">
        <v>243</v>
      </c>
    </row>
    <row r="578" spans="2:18">
      <c r="B578" s="220" t="s">
        <v>235</v>
      </c>
      <c r="C578" s="221"/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2"/>
      <c r="O578" s="36"/>
    </row>
    <row r="579" spans="2:18">
      <c r="B579" s="23">
        <f t="shared" ref="B579:O582" si="98">IFERROR(VLOOKUP($B$578,$208:$319,MATCH($Q579&amp;"/"&amp;B$324,$206:$206,0),FALSE),"")</f>
        <v>-41825.93</v>
      </c>
      <c r="C579" s="23">
        <f t="shared" si="98"/>
        <v>54429</v>
      </c>
      <c r="D579" s="23">
        <f t="shared" si="98"/>
        <v>-31877.73</v>
      </c>
      <c r="E579" s="23">
        <f t="shared" si="98"/>
        <v>79244.92</v>
      </c>
      <c r="F579" s="23">
        <f t="shared" si="98"/>
        <v>30000</v>
      </c>
      <c r="G579" s="23">
        <f t="shared" si="98"/>
        <v>-32000</v>
      </c>
      <c r="H579" s="23">
        <f t="shared" si="98"/>
        <v>-6000</v>
      </c>
      <c r="I579" s="23">
        <f t="shared" si="98"/>
        <v>-44000</v>
      </c>
      <c r="J579" s="23">
        <f t="shared" si="98"/>
        <v>-53000</v>
      </c>
      <c r="K579" s="23">
        <f t="shared" si="98"/>
        <v>20000</v>
      </c>
      <c r="L579" s="23">
        <f t="shared" si="98"/>
        <v>16000</v>
      </c>
      <c r="M579" s="23">
        <f t="shared" si="98"/>
        <v>76297.75</v>
      </c>
      <c r="N579" s="23">
        <f t="shared" si="98"/>
        <v>120306.79</v>
      </c>
      <c r="O579" s="23">
        <f t="shared" si="98"/>
        <v>-106203.2</v>
      </c>
      <c r="P579" s="21"/>
      <c r="Q579" s="25" t="s">
        <v>240</v>
      </c>
    </row>
    <row r="580" spans="2:18">
      <c r="B580" s="23">
        <f t="shared" si="98"/>
        <v>24346</v>
      </c>
      <c r="C580" s="23">
        <f t="shared" si="98"/>
        <v>68833.429999999993</v>
      </c>
      <c r="D580" s="23">
        <f t="shared" si="98"/>
        <v>-88312.9</v>
      </c>
      <c r="E580" s="23">
        <f t="shared" si="98"/>
        <v>96637.65</v>
      </c>
      <c r="F580" s="23">
        <f t="shared" si="98"/>
        <v>-30425</v>
      </c>
      <c r="G580" s="23">
        <f t="shared" si="98"/>
        <v>-118375</v>
      </c>
      <c r="H580" s="23">
        <f t="shared" si="98"/>
        <v>-72587.5</v>
      </c>
      <c r="I580" s="23">
        <f t="shared" si="98"/>
        <v>-104750</v>
      </c>
      <c r="J580" s="23">
        <f t="shared" si="98"/>
        <v>-132225</v>
      </c>
      <c r="K580" s="23">
        <f t="shared" si="98"/>
        <v>-105650</v>
      </c>
      <c r="L580" s="23">
        <f t="shared" si="98"/>
        <v>-176300</v>
      </c>
      <c r="M580" s="23">
        <f t="shared" si="98"/>
        <v>56943.74</v>
      </c>
      <c r="N580" s="23">
        <f t="shared" si="98"/>
        <v>-16188.85</v>
      </c>
      <c r="O580" s="23" t="str">
        <f t="shared" si="98"/>
        <v/>
      </c>
      <c r="P580" s="21"/>
      <c r="Q580" s="25" t="s">
        <v>241</v>
      </c>
    </row>
    <row r="581" spans="2:18">
      <c r="B581" s="23">
        <f t="shared" si="98"/>
        <v>-49650.59</v>
      </c>
      <c r="C581" s="23">
        <f t="shared" si="98"/>
        <v>167390.75</v>
      </c>
      <c r="D581" s="23">
        <f t="shared" si="98"/>
        <v>-174603.93</v>
      </c>
      <c r="E581" s="23">
        <f t="shared" si="98"/>
        <v>147228.60999999999</v>
      </c>
      <c r="F581" s="23">
        <f t="shared" si="98"/>
        <v>-25012.5</v>
      </c>
      <c r="G581" s="23">
        <f t="shared" si="98"/>
        <v>-106962.5</v>
      </c>
      <c r="H581" s="23">
        <f t="shared" si="98"/>
        <v>-102046.09</v>
      </c>
      <c r="I581" s="23">
        <f t="shared" si="98"/>
        <v>-163550</v>
      </c>
      <c r="J581" s="23">
        <f t="shared" si="98"/>
        <v>-170975</v>
      </c>
      <c r="K581" s="23">
        <f t="shared" si="98"/>
        <v>-186300</v>
      </c>
      <c r="L581" s="23">
        <f t="shared" si="98"/>
        <v>-325576.75</v>
      </c>
      <c r="M581" s="23">
        <f t="shared" si="98"/>
        <v>55909.96</v>
      </c>
      <c r="N581" s="23">
        <f t="shared" si="98"/>
        <v>-242464.58</v>
      </c>
      <c r="O581" s="23" t="str">
        <f t="shared" si="98"/>
        <v/>
      </c>
      <c r="P581" s="21"/>
      <c r="Q581" s="25" t="s">
        <v>242</v>
      </c>
    </row>
    <row r="582" spans="2:18">
      <c r="B582" s="23">
        <f t="shared" si="98"/>
        <v>-3539</v>
      </c>
      <c r="C582" s="23">
        <f t="shared" si="98"/>
        <v>213658.23</v>
      </c>
      <c r="D582" s="23">
        <f t="shared" si="98"/>
        <v>-184899.21</v>
      </c>
      <c r="E582" s="23">
        <f t="shared" si="98"/>
        <v>182228.61</v>
      </c>
      <c r="F582" s="23">
        <f t="shared" si="98"/>
        <v>-66012.5</v>
      </c>
      <c r="G582" s="23">
        <f t="shared" si="98"/>
        <v>-88962.5</v>
      </c>
      <c r="H582" s="23">
        <f t="shared" si="98"/>
        <v>-147912.5</v>
      </c>
      <c r="I582" s="23">
        <f t="shared" si="98"/>
        <v>-274550</v>
      </c>
      <c r="J582" s="23">
        <f t="shared" si="98"/>
        <v>-183975</v>
      </c>
      <c r="K582" s="23">
        <f t="shared" si="98"/>
        <v>-187300</v>
      </c>
      <c r="L582" s="23">
        <f t="shared" si="98"/>
        <v>-272043.69</v>
      </c>
      <c r="M582" s="23">
        <f t="shared" si="98"/>
        <v>22943.119999999999</v>
      </c>
      <c r="N582" s="23">
        <f t="shared" si="98"/>
        <v>-307423.82</v>
      </c>
      <c r="O582" s="23" t="str">
        <f t="shared" si="98"/>
        <v/>
      </c>
      <c r="P582" s="21"/>
      <c r="Q582" s="25" t="s">
        <v>243</v>
      </c>
    </row>
    <row r="583" spans="2:18">
      <c r="B583" s="232" t="s">
        <v>236</v>
      </c>
      <c r="C583" s="233"/>
      <c r="D583" s="233"/>
      <c r="E583" s="233"/>
      <c r="F583" s="233"/>
      <c r="G583" s="233"/>
      <c r="H583" s="233"/>
      <c r="I583" s="233"/>
      <c r="J583" s="233"/>
      <c r="K583" s="233"/>
      <c r="L583" s="233"/>
      <c r="M583" s="233"/>
      <c r="N583" s="234"/>
      <c r="O583" s="57"/>
    </row>
    <row r="584" spans="2:18">
      <c r="B584" s="23">
        <f t="shared" ref="B584:O588" si="99">IFERROR(VLOOKUP($B$583,$208:$319,MATCH($Q584&amp;"/"&amp;B$324,$206:$206,0),FALSE),"")</f>
        <v>28208.43</v>
      </c>
      <c r="C584" s="23">
        <f t="shared" si="99"/>
        <v>17196</v>
      </c>
      <c r="D584" s="23">
        <f t="shared" si="99"/>
        <v>6094.93</v>
      </c>
      <c r="E584" s="23">
        <f t="shared" si="99"/>
        <v>6783.98</v>
      </c>
      <c r="F584" s="23">
        <f t="shared" si="99"/>
        <v>6310.8</v>
      </c>
      <c r="G584" s="23">
        <f t="shared" si="99"/>
        <v>7772.9</v>
      </c>
      <c r="H584" s="23">
        <f t="shared" si="99"/>
        <v>-12282.56</v>
      </c>
      <c r="I584" s="23">
        <f t="shared" si="99"/>
        <v>-3637.62</v>
      </c>
      <c r="J584" s="23">
        <f t="shared" si="99"/>
        <v>-5759.47</v>
      </c>
      <c r="K584" s="23">
        <f t="shared" si="99"/>
        <v>560.84</v>
      </c>
      <c r="L584" s="23">
        <f t="shared" si="99"/>
        <v>-5812.79</v>
      </c>
      <c r="M584" s="23">
        <f t="shared" si="99"/>
        <v>-7968.91</v>
      </c>
      <c r="N584" s="24">
        <f t="shared" si="99"/>
        <v>-16489.16</v>
      </c>
      <c r="O584" s="24">
        <f t="shared" si="99"/>
        <v>-13972.84</v>
      </c>
      <c r="P584" s="21"/>
      <c r="Q584" s="25" t="s">
        <v>240</v>
      </c>
    </row>
    <row r="585" spans="2:18">
      <c r="B585" s="23">
        <f t="shared" si="99"/>
        <v>14600</v>
      </c>
      <c r="C585" s="23">
        <f t="shared" si="99"/>
        <v>23419.02</v>
      </c>
      <c r="D585" s="23">
        <f t="shared" si="99"/>
        <v>-6555.35</v>
      </c>
      <c r="E585" s="23">
        <f t="shared" si="99"/>
        <v>-675.99</v>
      </c>
      <c r="F585" s="23">
        <f t="shared" si="99"/>
        <v>-2310.9299999999998</v>
      </c>
      <c r="G585" s="23">
        <f t="shared" si="99"/>
        <v>6098.71</v>
      </c>
      <c r="H585" s="23">
        <f t="shared" si="99"/>
        <v>-6659.55</v>
      </c>
      <c r="I585" s="23">
        <f t="shared" si="99"/>
        <v>-10711.69</v>
      </c>
      <c r="J585" s="23">
        <f t="shared" si="99"/>
        <v>-6238.5</v>
      </c>
      <c r="K585" s="23">
        <f t="shared" si="99"/>
        <v>2359.5</v>
      </c>
      <c r="L585" s="23">
        <f t="shared" si="99"/>
        <v>-7536.52</v>
      </c>
      <c r="M585" s="23">
        <f t="shared" si="99"/>
        <v>-2305.38</v>
      </c>
      <c r="N585" s="24">
        <f t="shared" si="99"/>
        <v>20826.96</v>
      </c>
      <c r="O585" s="24" t="str">
        <f t="shared" si="99"/>
        <v/>
      </c>
      <c r="P585" s="21"/>
      <c r="Q585" s="25" t="s">
        <v>241</v>
      </c>
    </row>
    <row r="586" spans="2:18">
      <c r="B586" s="23">
        <f t="shared" si="99"/>
        <v>-723.92</v>
      </c>
      <c r="C586" s="23">
        <f t="shared" si="99"/>
        <v>27876.89</v>
      </c>
      <c r="D586" s="23">
        <f t="shared" si="99"/>
        <v>-10098.17</v>
      </c>
      <c r="E586" s="23">
        <f t="shared" si="99"/>
        <v>916.56</v>
      </c>
      <c r="F586" s="23">
        <f t="shared" si="99"/>
        <v>-6567.4</v>
      </c>
      <c r="G586" s="23">
        <f t="shared" si="99"/>
        <v>15584.09</v>
      </c>
      <c r="H586" s="23">
        <f t="shared" si="99"/>
        <v>-13576.97</v>
      </c>
      <c r="I586" s="23">
        <f t="shared" si="99"/>
        <v>-11580.92</v>
      </c>
      <c r="J586" s="23">
        <f t="shared" si="99"/>
        <v>-8136.36</v>
      </c>
      <c r="K586" s="23">
        <f t="shared" si="99"/>
        <v>-7139.61</v>
      </c>
      <c r="L586" s="23">
        <f t="shared" si="99"/>
        <v>24722.74</v>
      </c>
      <c r="M586" s="23">
        <f t="shared" si="99"/>
        <v>-15153.81</v>
      </c>
      <c r="N586" s="24">
        <f t="shared" si="99"/>
        <v>-13251.19</v>
      </c>
      <c r="O586" s="24" t="str">
        <f t="shared" si="99"/>
        <v/>
      </c>
      <c r="P586" s="21"/>
      <c r="Q586" s="25" t="s">
        <v>242</v>
      </c>
    </row>
    <row r="587" spans="2:18">
      <c r="B587" s="23">
        <f t="shared" si="99"/>
        <v>-6501</v>
      </c>
      <c r="C587" s="23">
        <f t="shared" si="99"/>
        <v>7457.36</v>
      </c>
      <c r="D587" s="23">
        <f t="shared" si="99"/>
        <v>-9553.02</v>
      </c>
      <c r="E587" s="23">
        <f t="shared" si="99"/>
        <v>7576.65</v>
      </c>
      <c r="F587" s="23">
        <f t="shared" si="99"/>
        <v>702.88</v>
      </c>
      <c r="G587" s="23">
        <f t="shared" si="99"/>
        <v>20315.28</v>
      </c>
      <c r="H587" s="23">
        <f t="shared" si="99"/>
        <v>-251.08</v>
      </c>
      <c r="I587" s="23">
        <f t="shared" si="99"/>
        <v>-4557.08</v>
      </c>
      <c r="J587" s="23">
        <f t="shared" si="99"/>
        <v>1541.48</v>
      </c>
      <c r="K587" s="23">
        <f t="shared" si="99"/>
        <v>2955.72</v>
      </c>
      <c r="L587" s="23">
        <f t="shared" si="99"/>
        <v>16529.43</v>
      </c>
      <c r="M587" s="23">
        <f t="shared" si="99"/>
        <v>4730.38</v>
      </c>
      <c r="N587" s="24">
        <f t="shared" si="99"/>
        <v>-2264.84</v>
      </c>
      <c r="O587" s="24" t="str">
        <f t="shared" si="99"/>
        <v/>
      </c>
      <c r="P587" s="21"/>
      <c r="Q587" s="25" t="s">
        <v>243</v>
      </c>
    </row>
    <row r="588" spans="2:18">
      <c r="B588" s="208" t="s">
        <v>268</v>
      </c>
      <c r="C588" s="209"/>
      <c r="D588" s="209"/>
      <c r="E588" s="209"/>
      <c r="F588" s="209"/>
      <c r="G588" s="209"/>
      <c r="H588" s="209"/>
      <c r="I588" s="209"/>
      <c r="J588" s="209"/>
      <c r="K588" s="209"/>
      <c r="L588" s="209"/>
      <c r="M588" s="209"/>
      <c r="N588" s="210"/>
      <c r="O588" s="58" t="str">
        <f t="shared" si="99"/>
        <v/>
      </c>
      <c r="P588" s="59"/>
      <c r="Q588" s="60" t="s">
        <v>269</v>
      </c>
    </row>
    <row r="589" spans="2:18">
      <c r="B589" s="211" t="s">
        <v>270</v>
      </c>
      <c r="C589" s="212"/>
      <c r="D589" s="212"/>
      <c r="E589" s="212"/>
      <c r="F589" s="212"/>
      <c r="G589" s="212"/>
      <c r="H589" s="212"/>
      <c r="I589" s="212"/>
      <c r="J589" s="212"/>
      <c r="K589" s="212"/>
      <c r="L589" s="212"/>
      <c r="M589" s="212"/>
      <c r="N589" s="213"/>
      <c r="O589" s="61"/>
      <c r="P589" s="59"/>
      <c r="Q589" s="62"/>
    </row>
    <row r="590" spans="2:18">
      <c r="B590" s="63">
        <f t="shared" ref="B590:O590" si="100">B546/B378</f>
        <v>0.10020432034147343</v>
      </c>
      <c r="C590" s="63">
        <f t="shared" si="100"/>
        <v>2.9814134441742413E-2</v>
      </c>
      <c r="D590" s="63">
        <f t="shared" si="100"/>
        <v>2.748951218805722E-2</v>
      </c>
      <c r="E590" s="63">
        <f t="shared" si="100"/>
        <v>2.9389630025998745E-2</v>
      </c>
      <c r="F590" s="63">
        <f t="shared" si="100"/>
        <v>4.2632217856722748E-2</v>
      </c>
      <c r="G590" s="63">
        <f t="shared" si="100"/>
        <v>5.1080388175230369E-2</v>
      </c>
      <c r="H590" s="63">
        <f t="shared" si="100"/>
        <v>6.3668916378943979E-2</v>
      </c>
      <c r="I590" s="63">
        <f t="shared" si="100"/>
        <v>7.4708392820365788E-2</v>
      </c>
      <c r="J590" s="63">
        <f t="shared" si="100"/>
        <v>7.8491342195090588E-2</v>
      </c>
      <c r="K590" s="63">
        <f t="shared" si="100"/>
        <v>0.10185082479030676</v>
      </c>
      <c r="L590" s="63">
        <f t="shared" si="100"/>
        <v>0.13896377348236422</v>
      </c>
      <c r="M590" s="63">
        <f t="shared" si="100"/>
        <v>0.13693284729457156</v>
      </c>
      <c r="N590" s="63">
        <f t="shared" si="100"/>
        <v>9.8715049493223003E-2</v>
      </c>
      <c r="O590" s="63">
        <f t="shared" si="100"/>
        <v>0.11544543286711545</v>
      </c>
      <c r="P590" s="21">
        <f>RATE(N$324-C$324,,-C590,N590)</f>
        <v>0.11498544090456503</v>
      </c>
      <c r="Q590" s="64" t="s">
        <v>271</v>
      </c>
      <c r="R590" s="65"/>
    </row>
    <row r="591" spans="2:18">
      <c r="B591" s="63">
        <f t="shared" ref="B591:O591" si="101">((B509*(1-B540))/(B433+B408))</f>
        <v>0.1281780299232092</v>
      </c>
      <c r="C591" s="63">
        <f t="shared" si="101"/>
        <v>6.1813795707789616E-2</v>
      </c>
      <c r="D591" s="63">
        <f t="shared" si="101"/>
        <v>6.3296616952097248E-2</v>
      </c>
      <c r="E591" s="63">
        <f t="shared" si="101"/>
        <v>6.1503020924324581E-2</v>
      </c>
      <c r="F591" s="63">
        <f t="shared" si="101"/>
        <v>6.1050290332357718E-2</v>
      </c>
      <c r="G591" s="63">
        <f t="shared" si="101"/>
        <v>6.3510979958002575E-2</v>
      </c>
      <c r="H591" s="63">
        <f t="shared" si="101"/>
        <v>7.8871095710210976E-2</v>
      </c>
      <c r="I591" s="63">
        <f t="shared" si="101"/>
        <v>9.1571581864619472E-2</v>
      </c>
      <c r="J591" s="63">
        <f t="shared" si="101"/>
        <v>9.5750795077693102E-2</v>
      </c>
      <c r="K591" s="63">
        <f t="shared" si="101"/>
        <v>0.12205975336542454</v>
      </c>
      <c r="L591" s="63">
        <f t="shared" si="101"/>
        <v>0.18160057598681936</v>
      </c>
      <c r="M591" s="63">
        <f t="shared" si="101"/>
        <v>0.16477893818779668</v>
      </c>
      <c r="N591" s="63">
        <f t="shared" si="101"/>
        <v>0.12034348456346654</v>
      </c>
      <c r="O591" s="63">
        <f t="shared" si="101"/>
        <v>0.13575907097947432</v>
      </c>
      <c r="P591" s="21">
        <f t="shared" ref="P591:P592" si="102">RATE(N$324-C$324,,-C591,N591)</f>
        <v>6.2437470267756499E-2</v>
      </c>
      <c r="Q591" s="64" t="s">
        <v>272</v>
      </c>
    </row>
    <row r="592" spans="2:18">
      <c r="B592" s="63">
        <f t="shared" ref="B592:O592" si="103">B546/B433</f>
        <v>0.14115141643336793</v>
      </c>
      <c r="C592" s="63">
        <f t="shared" si="103"/>
        <v>4.6394768537943547E-2</v>
      </c>
      <c r="D592" s="63">
        <f t="shared" si="103"/>
        <v>4.0674270945893473E-2</v>
      </c>
      <c r="E592" s="63">
        <f t="shared" si="103"/>
        <v>5.069367000759923E-2</v>
      </c>
      <c r="F592" s="63">
        <f t="shared" si="103"/>
        <v>7.0837773385074493E-2</v>
      </c>
      <c r="G592" s="63">
        <f t="shared" si="103"/>
        <v>7.9569041202501412E-2</v>
      </c>
      <c r="H592" s="63">
        <f t="shared" si="103"/>
        <v>9.3800927476151874E-2</v>
      </c>
      <c r="I592" s="63">
        <f t="shared" si="103"/>
        <v>9.951343480259893E-2</v>
      </c>
      <c r="J592" s="63">
        <f t="shared" si="103"/>
        <v>0.10014372289910368</v>
      </c>
      <c r="K592" s="63">
        <f t="shared" si="103"/>
        <v>0.12828325681411795</v>
      </c>
      <c r="L592" s="63">
        <f t="shared" si="103"/>
        <v>0.19700935569125042</v>
      </c>
      <c r="M592" s="63">
        <f t="shared" si="103"/>
        <v>0.22206553677931667</v>
      </c>
      <c r="N592" s="63">
        <f t="shared" si="103"/>
        <v>0.15419190278988459</v>
      </c>
      <c r="O592" s="63">
        <f t="shared" si="103"/>
        <v>0.16627791777409276</v>
      </c>
      <c r="P592" s="21">
        <f t="shared" si="102"/>
        <v>0.11536626555199808</v>
      </c>
      <c r="Q592" s="64" t="s">
        <v>273</v>
      </c>
      <c r="R592" s="65"/>
    </row>
    <row r="593" spans="2:18">
      <c r="B593" s="211" t="s">
        <v>274</v>
      </c>
      <c r="C593" s="212"/>
      <c r="D593" s="212"/>
      <c r="E593" s="212"/>
      <c r="F593" s="212"/>
      <c r="G593" s="212"/>
      <c r="H593" s="212"/>
      <c r="I593" s="212"/>
      <c r="J593" s="212"/>
      <c r="K593" s="212"/>
      <c r="L593" s="212"/>
      <c r="M593" s="212"/>
      <c r="N593" s="213"/>
      <c r="O593" s="61"/>
      <c r="P593" s="59"/>
      <c r="Q593" s="66"/>
    </row>
    <row r="594" spans="2:18">
      <c r="B594" s="33">
        <f t="shared" ref="B594:O594" si="104">B408/B433</f>
        <v>0.18811331466943362</v>
      </c>
      <c r="C594" s="55">
        <f t="shared" si="104"/>
        <v>0.38288425723281899</v>
      </c>
      <c r="D594" s="55">
        <f t="shared" si="104"/>
        <v>0.26566514241812117</v>
      </c>
      <c r="E594" s="55">
        <f t="shared" si="104"/>
        <v>0.4957580030460696</v>
      </c>
      <c r="F594" s="55">
        <f t="shared" si="104"/>
        <v>0.44541706699899125</v>
      </c>
      <c r="G594" s="55">
        <f t="shared" si="104"/>
        <v>0.37559331891523329</v>
      </c>
      <c r="H594" s="55">
        <f t="shared" si="104"/>
        <v>0.27517796320728893</v>
      </c>
      <c r="I594" s="55">
        <f t="shared" si="104"/>
        <v>0.1316478916635235</v>
      </c>
      <c r="J594" s="55">
        <f t="shared" si="104"/>
        <v>6.156865298162735E-2</v>
      </c>
      <c r="K594" s="55">
        <f t="shared" si="104"/>
        <v>5.600567638056822E-2</v>
      </c>
      <c r="L594" s="55">
        <f t="shared" si="104"/>
        <v>8.5084782594340116E-2</v>
      </c>
      <c r="M594" s="55">
        <f t="shared" si="104"/>
        <v>0.36941132801325161</v>
      </c>
      <c r="N594" s="55">
        <f t="shared" si="104"/>
        <v>0.31498824143603654</v>
      </c>
      <c r="O594" s="55">
        <f t="shared" si="104"/>
        <v>0.24196032532439182</v>
      </c>
      <c r="P594" s="21">
        <f>RATE(N$324-C$324,,-C594,N594)</f>
        <v>-1.7588701997932946E-2</v>
      </c>
      <c r="Q594" s="67" t="s">
        <v>275</v>
      </c>
    </row>
    <row r="595" spans="2:18">
      <c r="B595" s="33">
        <f t="shared" ref="B595:O595" si="105">B408/B546</f>
        <v>1.3327058234533167</v>
      </c>
      <c r="C595" s="55">
        <f t="shared" si="105"/>
        <v>8.2527463612558059</v>
      </c>
      <c r="D595" s="55">
        <f t="shared" si="105"/>
        <v>6.5315280702024001</v>
      </c>
      <c r="E595" s="55">
        <f t="shared" si="105"/>
        <v>9.779485347416216</v>
      </c>
      <c r="F595" s="55">
        <f t="shared" si="105"/>
        <v>6.287846804242446</v>
      </c>
      <c r="G595" s="55">
        <f t="shared" si="105"/>
        <v>4.7203449135368718</v>
      </c>
      <c r="H595" s="55">
        <f t="shared" si="105"/>
        <v>2.9336379779107271</v>
      </c>
      <c r="I595" s="55">
        <f t="shared" si="105"/>
        <v>1.3229157643354235</v>
      </c>
      <c r="J595" s="55">
        <f t="shared" si="105"/>
        <v>0.61480291723984237</v>
      </c>
      <c r="K595" s="55">
        <f t="shared" si="105"/>
        <v>0.43657822362368204</v>
      </c>
      <c r="L595" s="55">
        <f t="shared" si="105"/>
        <v>0.43188193929065727</v>
      </c>
      <c r="M595" s="55">
        <f t="shared" si="105"/>
        <v>1.663523900966063</v>
      </c>
      <c r="N595" s="55">
        <f t="shared" si="105"/>
        <v>2.0428325725071774</v>
      </c>
      <c r="O595" s="55">
        <f t="shared" si="105"/>
        <v>1.4551560938664274</v>
      </c>
      <c r="P595" s="21">
        <f>RATE(N$324-C$324,,-C595,N595)</f>
        <v>-0.11920296646676204</v>
      </c>
      <c r="Q595" s="67" t="s">
        <v>276</v>
      </c>
    </row>
    <row r="596" spans="2:18">
      <c r="B596" s="211" t="s">
        <v>277</v>
      </c>
      <c r="C596" s="212"/>
      <c r="D596" s="212"/>
      <c r="E596" s="212"/>
      <c r="F596" s="212"/>
      <c r="G596" s="212"/>
      <c r="H596" s="212"/>
      <c r="I596" s="212"/>
      <c r="J596" s="212"/>
      <c r="K596" s="212"/>
      <c r="L596" s="212"/>
      <c r="M596" s="212"/>
      <c r="N596" s="213"/>
      <c r="O596" s="61"/>
      <c r="P596" s="59"/>
      <c r="Q596" s="62"/>
    </row>
    <row r="597" spans="2:18">
      <c r="B597" s="6">
        <v>347500</v>
      </c>
      <c r="C597" s="6">
        <v>347500</v>
      </c>
      <c r="D597" s="6">
        <v>347500</v>
      </c>
      <c r="E597" s="6">
        <v>347500</v>
      </c>
      <c r="F597" s="6">
        <v>347500</v>
      </c>
      <c r="G597" s="6">
        <v>347500</v>
      </c>
      <c r="H597" s="6">
        <v>347500</v>
      </c>
      <c r="I597" s="6">
        <v>347500</v>
      </c>
      <c r="J597" s="6">
        <v>347500</v>
      </c>
      <c r="K597" s="6">
        <v>347500</v>
      </c>
      <c r="L597" s="6">
        <v>347500</v>
      </c>
      <c r="M597" s="6">
        <v>347500</v>
      </c>
      <c r="N597" s="6">
        <v>347500</v>
      </c>
      <c r="O597" s="6">
        <v>347500</v>
      </c>
      <c r="P597" s="68"/>
      <c r="Q597" s="69" t="s">
        <v>278</v>
      </c>
      <c r="R597" s="65"/>
    </row>
    <row r="598" spans="2:18">
      <c r="B598" s="33">
        <f t="shared" ref="B598:O598" si="106">B433/B597</f>
        <v>3.6747482014388488</v>
      </c>
      <c r="C598" s="33">
        <f t="shared" si="106"/>
        <v>3.7616874532374096</v>
      </c>
      <c r="D598" s="33">
        <f t="shared" si="106"/>
        <v>3.6828966618705037</v>
      </c>
      <c r="E598" s="33">
        <f t="shared" si="106"/>
        <v>3.5640503309352516</v>
      </c>
      <c r="F598" s="33">
        <f t="shared" si="106"/>
        <v>3.7536559999999999</v>
      </c>
      <c r="G598" s="33">
        <f t="shared" si="106"/>
        <v>4.2367875395683452</v>
      </c>
      <c r="H598" s="33">
        <f t="shared" si="106"/>
        <v>4.5072205467625892</v>
      </c>
      <c r="I598" s="33">
        <f t="shared" si="106"/>
        <v>4.7871319424460435</v>
      </c>
      <c r="J598" s="33">
        <f t="shared" si="106"/>
        <v>5.0478831654676259</v>
      </c>
      <c r="K598" s="33">
        <f t="shared" si="106"/>
        <v>5.4542811510791367</v>
      </c>
      <c r="L598" s="33">
        <f t="shared" si="106"/>
        <v>5.2816664172661874</v>
      </c>
      <c r="M598" s="33">
        <f t="shared" si="106"/>
        <v>5.3552232805755402</v>
      </c>
      <c r="N598" s="33">
        <f t="shared" si="106"/>
        <v>5.165780316546762</v>
      </c>
      <c r="O598" s="33">
        <f t="shared" si="106"/>
        <v>5.4265331510791368</v>
      </c>
      <c r="P598" s="21">
        <f t="shared" ref="P598:P599" si="107">RATE(N$324-C$324,,-C598,N598)</f>
        <v>2.9255082926247712E-2</v>
      </c>
      <c r="Q598" s="70" t="s">
        <v>342</v>
      </c>
      <c r="R598" s="65"/>
    </row>
    <row r="599" spans="2:18">
      <c r="B599" s="33">
        <f t="shared" ref="B599:O599" si="108">B546/B597</f>
        <v>0.51869591366906476</v>
      </c>
      <c r="C599" s="33">
        <f t="shared" si="108"/>
        <v>0.17452261870503596</v>
      </c>
      <c r="D599" s="33">
        <f t="shared" si="108"/>
        <v>0.14979913669064748</v>
      </c>
      <c r="E599" s="33">
        <f t="shared" si="108"/>
        <v>0.18067479136690648</v>
      </c>
      <c r="F599" s="33">
        <f t="shared" si="108"/>
        <v>0.26590063309352518</v>
      </c>
      <c r="G599" s="33">
        <f t="shared" si="108"/>
        <v>0.33711712230215823</v>
      </c>
      <c r="H599" s="33">
        <f t="shared" si="108"/>
        <v>0.4227814676258993</v>
      </c>
      <c r="I599" s="33">
        <f t="shared" si="108"/>
        <v>0.4763839424460431</v>
      </c>
      <c r="J599" s="33">
        <f t="shared" si="108"/>
        <v>0.50551381294964026</v>
      </c>
      <c r="K599" s="33">
        <f t="shared" si="108"/>
        <v>0.69969294964028772</v>
      </c>
      <c r="L599" s="33">
        <f t="shared" si="108"/>
        <v>1.0405376978417264</v>
      </c>
      <c r="M599" s="33">
        <f t="shared" si="108"/>
        <v>1.1892105323741005</v>
      </c>
      <c r="N599" s="33">
        <f t="shared" si="108"/>
        <v>0.79652149640287762</v>
      </c>
      <c r="O599" s="33">
        <f t="shared" si="108"/>
        <v>0.90231263309352527</v>
      </c>
      <c r="P599" s="21">
        <f t="shared" si="107"/>
        <v>0.14799639814152518</v>
      </c>
      <c r="Q599" s="71" t="s">
        <v>341</v>
      </c>
      <c r="R599" s="65"/>
    </row>
    <row r="600" spans="2:18">
      <c r="B600" s="72"/>
      <c r="C600" s="72">
        <f t="shared" ref="C600:M600" si="109">+C599/B599-1</f>
        <v>-0.66353577480391746</v>
      </c>
      <c r="D600" s="73">
        <f t="shared" si="109"/>
        <v>-0.14166348292179887</v>
      </c>
      <c r="E600" s="72">
        <f t="shared" si="109"/>
        <v>0.20611370237747617</v>
      </c>
      <c r="F600" s="73">
        <f t="shared" si="109"/>
        <v>0.47170853820744574</v>
      </c>
      <c r="G600" s="72">
        <f t="shared" si="109"/>
        <v>0.26783121341265881</v>
      </c>
      <c r="H600" s="73">
        <f t="shared" si="109"/>
        <v>0.25410855651217878</v>
      </c>
      <c r="I600" s="72">
        <f t="shared" si="109"/>
        <v>0.12678529908405123</v>
      </c>
      <c r="J600" s="73">
        <f t="shared" si="109"/>
        <v>6.1147884947647002E-2</v>
      </c>
      <c r="K600" s="72">
        <f t="shared" si="109"/>
        <v>0.38412231617890868</v>
      </c>
      <c r="L600" s="73">
        <f t="shared" si="109"/>
        <v>0.48713474728688788</v>
      </c>
      <c r="M600" s="72">
        <f t="shared" si="109"/>
        <v>0.14288077677603583</v>
      </c>
      <c r="N600" s="74">
        <f>+N599/M599-1</f>
        <v>-0.3302098537483279</v>
      </c>
      <c r="O600" s="74">
        <f>+O599/N599-1</f>
        <v>0.13281642387356096</v>
      </c>
      <c r="P600" s="75"/>
      <c r="Q600" s="76" t="s">
        <v>343</v>
      </c>
    </row>
    <row r="601" spans="2:18">
      <c r="B601" s="6">
        <v>0.13</v>
      </c>
      <c r="C601" s="6">
        <v>6.6000000000000003E-2</v>
      </c>
      <c r="D601" s="6">
        <v>0.26</v>
      </c>
      <c r="E601" s="6">
        <v>0.03</v>
      </c>
      <c r="F601" s="6">
        <v>0.115</v>
      </c>
      <c r="G601" s="6">
        <v>0.13</v>
      </c>
      <c r="H601" s="6">
        <v>0.1</v>
      </c>
      <c r="I601" s="6">
        <v>0.19</v>
      </c>
      <c r="J601" s="6">
        <v>0.24000000000000002</v>
      </c>
      <c r="K601" s="6">
        <v>0.82</v>
      </c>
      <c r="L601" s="6">
        <v>1.04</v>
      </c>
      <c r="M601" s="6">
        <v>1.19</v>
      </c>
      <c r="N601" s="6">
        <v>0.8</v>
      </c>
      <c r="O601" s="6">
        <v>0</v>
      </c>
      <c r="P601" s="21">
        <f t="shared" ref="P601:P602" si="110">RATE(N$324-C$324,,-C601,N601)</f>
        <v>0.25459683181414139</v>
      </c>
      <c r="Q601" s="77" t="s">
        <v>340</v>
      </c>
    </row>
    <row r="602" spans="2:18">
      <c r="B602" s="72">
        <f t="shared" ref="B602:O602" si="111">+B601/B611</f>
        <v>1.2297416962089172E-2</v>
      </c>
      <c r="C602" s="72">
        <f t="shared" si="111"/>
        <v>4.4048111686224856E-3</v>
      </c>
      <c r="D602" s="73">
        <f t="shared" si="111"/>
        <v>1.1760436190602463E-2</v>
      </c>
      <c r="E602" s="72">
        <f t="shared" si="111"/>
        <v>1.3500587045379726E-3</v>
      </c>
      <c r="F602" s="73">
        <f t="shared" si="111"/>
        <v>5.005534080228826E-3</v>
      </c>
      <c r="G602" s="72">
        <f t="shared" si="111"/>
        <v>5.5450989838322163E-3</v>
      </c>
      <c r="H602" s="73">
        <f t="shared" si="111"/>
        <v>4.3009379815729231E-3</v>
      </c>
      <c r="I602" s="72">
        <f t="shared" si="111"/>
        <v>8.0140790833065374E-3</v>
      </c>
      <c r="J602" s="73">
        <f t="shared" si="111"/>
        <v>1.0184924018676558E-2</v>
      </c>
      <c r="K602" s="72">
        <f t="shared" si="111"/>
        <v>3.5242513135638344E-2</v>
      </c>
      <c r="L602" s="73">
        <f t="shared" si="111"/>
        <v>3.457629822478131E-2</v>
      </c>
      <c r="M602" s="72">
        <f t="shared" si="111"/>
        <v>4.2424920716227797E-2</v>
      </c>
      <c r="N602" s="74">
        <f t="shared" si="111"/>
        <v>4.1474465340765938E-2</v>
      </c>
      <c r="O602" s="74">
        <f t="shared" si="111"/>
        <v>0</v>
      </c>
      <c r="P602" s="21">
        <f t="shared" si="110"/>
        <v>0.22611762822239265</v>
      </c>
      <c r="Q602" s="78" t="s">
        <v>344</v>
      </c>
    </row>
    <row r="603" spans="2:18">
      <c r="B603" s="79">
        <f t="shared" ref="B603:M603" si="112">+B601/B599</f>
        <v>0.25062854087364533</v>
      </c>
      <c r="C603" s="79">
        <f t="shared" si="112"/>
        <v>0.37817447669375093</v>
      </c>
      <c r="D603" s="80">
        <f t="shared" si="112"/>
        <v>1.7356575327729027</v>
      </c>
      <c r="E603" s="79">
        <f t="shared" si="112"/>
        <v>0.16604419339871995</v>
      </c>
      <c r="F603" s="80">
        <f t="shared" si="112"/>
        <v>0.43249238883741609</v>
      </c>
      <c r="G603" s="79">
        <f t="shared" si="112"/>
        <v>0.38562265574716476</v>
      </c>
      <c r="H603" s="80">
        <f t="shared" si="112"/>
        <v>0.23652881608444956</v>
      </c>
      <c r="I603" s="79">
        <f t="shared" si="112"/>
        <v>0.39883796045774583</v>
      </c>
      <c r="J603" s="80">
        <f t="shared" si="112"/>
        <v>0.47476447497965607</v>
      </c>
      <c r="K603" s="79">
        <f t="shared" si="112"/>
        <v>1.1719426362971959</v>
      </c>
      <c r="L603" s="80">
        <f t="shared" si="112"/>
        <v>0.99948325001310212</v>
      </c>
      <c r="M603" s="79">
        <f t="shared" si="112"/>
        <v>1.000663858588877</v>
      </c>
      <c r="N603" s="81">
        <f>+N601/N599</f>
        <v>1.004367118292264</v>
      </c>
      <c r="O603" s="81">
        <f>+O601/O599</f>
        <v>0</v>
      </c>
      <c r="P603" s="59"/>
      <c r="Q603" s="82" t="s">
        <v>279</v>
      </c>
    </row>
    <row r="604" spans="2:18">
      <c r="B604" s="39">
        <f t="shared" ref="B604:M604" si="113">+B611*B597</f>
        <v>3673535.6814578851</v>
      </c>
      <c r="C604" s="39">
        <f t="shared" si="113"/>
        <v>5206806.630753357</v>
      </c>
      <c r="D604" s="39">
        <f t="shared" si="113"/>
        <v>7682538.175939166</v>
      </c>
      <c r="E604" s="39">
        <f t="shared" si="113"/>
        <v>7721886.4372032797</v>
      </c>
      <c r="F604" s="39">
        <f t="shared" si="113"/>
        <v>7983663.5530754654</v>
      </c>
      <c r="G604" s="39">
        <f t="shared" si="113"/>
        <v>8146833.8314097272</v>
      </c>
      <c r="H604" s="39">
        <f t="shared" si="113"/>
        <v>8079632.8960994137</v>
      </c>
      <c r="I604" s="39">
        <f t="shared" si="113"/>
        <v>8238625.9623430958</v>
      </c>
      <c r="J604" s="39">
        <f t="shared" si="113"/>
        <v>8188573.6061521554</v>
      </c>
      <c r="K604" s="39">
        <f t="shared" si="113"/>
        <v>8085405.2292839903</v>
      </c>
      <c r="L604" s="39">
        <f t="shared" si="113"/>
        <v>10452246.72839557</v>
      </c>
      <c r="M604" s="39">
        <f t="shared" si="113"/>
        <v>9747219.1584278923</v>
      </c>
      <c r="N604" s="39">
        <f>+N611*N597</f>
        <v>6702919.4400909906</v>
      </c>
      <c r="O604" s="39">
        <f>+O611*O597</f>
        <v>7123750</v>
      </c>
      <c r="P604" s="21">
        <f t="shared" ref="P604" si="114">RATE(N$324-C$324,,-C604,N604)</f>
        <v>2.3227138193198237E-2</v>
      </c>
      <c r="Q604" s="83" t="s">
        <v>345</v>
      </c>
    </row>
    <row r="605" spans="2:18">
      <c r="B605" s="1">
        <f t="shared" ref="B605:M605" si="115">+B611/B$598</f>
        <v>2.8767483164963177</v>
      </c>
      <c r="C605" s="1">
        <f t="shared" si="115"/>
        <v>3.9832166786508214</v>
      </c>
      <c r="D605" s="2">
        <f t="shared" si="115"/>
        <v>6.0028899960103859</v>
      </c>
      <c r="E605" s="1">
        <f t="shared" si="115"/>
        <v>6.2348322473231717</v>
      </c>
      <c r="F605" s="2">
        <f t="shared" si="115"/>
        <v>6.1205852043332518</v>
      </c>
      <c r="G605" s="1">
        <f t="shared" si="115"/>
        <v>5.5334674950308509</v>
      </c>
      <c r="H605" s="2">
        <f t="shared" si="115"/>
        <v>5.1585543475898978</v>
      </c>
      <c r="I605" s="1">
        <f t="shared" si="115"/>
        <v>4.9525010874284741</v>
      </c>
      <c r="J605" s="2">
        <f t="shared" si="115"/>
        <v>4.6681430256638414</v>
      </c>
      <c r="K605" s="1">
        <f t="shared" si="115"/>
        <v>4.2658881222491027</v>
      </c>
      <c r="L605" s="2">
        <f t="shared" si="115"/>
        <v>5.6948707993313121</v>
      </c>
      <c r="M605" s="1">
        <f t="shared" si="115"/>
        <v>5.2377930975885905</v>
      </c>
      <c r="N605" s="3">
        <f>+N611/N$598</f>
        <v>3.7339909218035809</v>
      </c>
      <c r="O605" s="3">
        <f>+O611/O$598</f>
        <v>3.777734223538892</v>
      </c>
      <c r="P605" s="84">
        <f>(SUM(B605:O605)-MAX(B605:O605)-MIN(B605:O605))/(COUNTA(B605:O605)-2)</f>
        <v>4.9274695832682491</v>
      </c>
      <c r="Q605" s="85" t="s">
        <v>280</v>
      </c>
    </row>
    <row r="606" spans="2:18">
      <c r="B606" s="1">
        <f t="shared" ref="B606:M606" si="116">+B611/B$599</f>
        <v>20.380584121550903</v>
      </c>
      <c r="C606" s="1">
        <f t="shared" si="116"/>
        <v>85.854866920893969</v>
      </c>
      <c r="D606" s="2">
        <f t="shared" si="116"/>
        <v>147.58445219573002</v>
      </c>
      <c r="E606" s="1">
        <f t="shared" si="116"/>
        <v>122.99035059778744</v>
      </c>
      <c r="F606" s="2">
        <f t="shared" si="116"/>
        <v>86.402845711450013</v>
      </c>
      <c r="G606" s="1">
        <f t="shared" si="116"/>
        <v>69.542970625325253</v>
      </c>
      <c r="H606" s="2">
        <f t="shared" si="116"/>
        <v>54.99470513126235</v>
      </c>
      <c r="I606" s="1">
        <f t="shared" si="116"/>
        <v>49.767160557291234</v>
      </c>
      <c r="J606" s="2">
        <f t="shared" si="116"/>
        <v>46.614434639773343</v>
      </c>
      <c r="K606" s="1">
        <f t="shared" si="116"/>
        <v>33.253662466882659</v>
      </c>
      <c r="L606" s="2">
        <f t="shared" si="116"/>
        <v>28.906600802533532</v>
      </c>
      <c r="M606" s="1">
        <f t="shared" si="116"/>
        <v>23.586699555247883</v>
      </c>
      <c r="N606" s="3">
        <f>+N611/N$599</f>
        <v>24.216517561832312</v>
      </c>
      <c r="O606" s="3">
        <f>+O611/O$599</f>
        <v>22.719398186543135</v>
      </c>
      <c r="P606" s="84">
        <f t="shared" ref="P606:P608" si="117">(SUM(B606:O606)-MAX(B606:O606)-MIN(B606:O606))/(COUNTA(B606:O606)-2)</f>
        <v>54.070851063068595</v>
      </c>
      <c r="Q606" s="85" t="s">
        <v>281</v>
      </c>
    </row>
    <row r="607" spans="2:18">
      <c r="B607" s="1">
        <f t="shared" ref="B607:O607" si="118">+(B604+B408-B330-B336)/B517</f>
        <v>13.363150211338111</v>
      </c>
      <c r="C607" s="1">
        <f t="shared" si="118"/>
        <v>30.518094260305109</v>
      </c>
      <c r="D607" s="2">
        <f t="shared" si="118"/>
        <v>44.737456065344887</v>
      </c>
      <c r="E607" s="1">
        <f t="shared" si="118"/>
        <v>35.445270371225234</v>
      </c>
      <c r="F607" s="2">
        <f t="shared" si="118"/>
        <v>32.183523440874595</v>
      </c>
      <c r="G607" s="1">
        <f t="shared" si="118"/>
        <v>35.98856417485468</v>
      </c>
      <c r="H607" s="2">
        <f t="shared" si="118"/>
        <v>32.479870133132479</v>
      </c>
      <c r="I607" s="1">
        <f t="shared" si="118"/>
        <v>30.688259753252854</v>
      </c>
      <c r="J607" s="2">
        <f t="shared" si="118"/>
        <v>28.938905684499662</v>
      </c>
      <c r="K607" s="1">
        <f t="shared" si="118"/>
        <v>21.554017049680656</v>
      </c>
      <c r="L607" s="2">
        <f t="shared" si="118"/>
        <v>20.443437346769187</v>
      </c>
      <c r="M607" s="1">
        <f t="shared" si="118"/>
        <v>17.794175743466777</v>
      </c>
      <c r="N607" s="3">
        <f t="shared" si="118"/>
        <v>17.631726555172172</v>
      </c>
      <c r="O607" s="3">
        <f t="shared" si="118"/>
        <v>16.535769476802439</v>
      </c>
      <c r="P607" s="84">
        <f t="shared" si="117"/>
        <v>26.683467832502995</v>
      </c>
      <c r="Q607" s="86" t="s">
        <v>282</v>
      </c>
    </row>
    <row r="608" spans="2:18">
      <c r="B608" s="1">
        <f t="shared" ref="B608:O608" si="119">B604/B441</f>
        <v>1.8801520772903668</v>
      </c>
      <c r="C608" s="1">
        <f t="shared" si="119"/>
        <v>3.1546348376405144</v>
      </c>
      <c r="D608" s="2">
        <f t="shared" si="119"/>
        <v>4.1137142976026455</v>
      </c>
      <c r="E608" s="1">
        <f t="shared" si="119"/>
        <v>4.062153908460167</v>
      </c>
      <c r="F608" s="2">
        <f t="shared" si="119"/>
        <v>3.9626630103845928</v>
      </c>
      <c r="G608" s="1">
        <f t="shared" si="119"/>
        <v>3.7411031926963765</v>
      </c>
      <c r="H608" s="2">
        <f t="shared" si="119"/>
        <v>3.7519857328251143</v>
      </c>
      <c r="I608" s="1">
        <f t="shared" si="119"/>
        <v>3.5873817075726775</v>
      </c>
      <c r="J608" s="2">
        <f t="shared" si="119"/>
        <v>3.4363707100452743</v>
      </c>
      <c r="K608" s="1">
        <f t="shared" si="119"/>
        <v>3.036565282398545</v>
      </c>
      <c r="L608" s="2">
        <f t="shared" si="119"/>
        <v>3.382776432817507</v>
      </c>
      <c r="M608" s="1">
        <f t="shared" si="119"/>
        <v>2.9719469179918492</v>
      </c>
      <c r="N608" s="3">
        <f t="shared" si="119"/>
        <v>2.3129419418477211</v>
      </c>
      <c r="O608" s="3">
        <f t="shared" si="119"/>
        <v>2.6774741695483346</v>
      </c>
      <c r="P608" s="84">
        <f t="shared" si="117"/>
        <v>3.3398331536857224</v>
      </c>
      <c r="Q608" s="86" t="s">
        <v>283</v>
      </c>
    </row>
    <row r="609" spans="1:18" s="38" customFormat="1">
      <c r="A609" s="87"/>
      <c r="B609" s="6">
        <v>13</v>
      </c>
      <c r="C609" s="6">
        <v>24</v>
      </c>
      <c r="D609" s="6">
        <v>24.1</v>
      </c>
      <c r="E609" s="6">
        <v>22.700000000000003</v>
      </c>
      <c r="F609" s="6">
        <v>24.4</v>
      </c>
      <c r="G609" s="6">
        <v>24.5</v>
      </c>
      <c r="H609" s="6">
        <v>24.1</v>
      </c>
      <c r="I609" s="6">
        <v>30.75</v>
      </c>
      <c r="J609" s="6">
        <v>24.2</v>
      </c>
      <c r="K609" s="6">
        <v>23.8</v>
      </c>
      <c r="L609" s="6">
        <v>38.75</v>
      </c>
      <c r="M609" s="6">
        <v>33.25</v>
      </c>
      <c r="N609" s="6">
        <v>24.6</v>
      </c>
      <c r="O609" s="6">
        <v>22.9</v>
      </c>
      <c r="P609" s="75"/>
      <c r="Q609" s="88" t="s">
        <v>284</v>
      </c>
    </row>
    <row r="610" spans="1:18" s="92" customFormat="1">
      <c r="A610" s="89"/>
      <c r="B610" s="6">
        <v>7.75</v>
      </c>
      <c r="C610" s="6">
        <v>12</v>
      </c>
      <c r="D610" s="6">
        <v>20</v>
      </c>
      <c r="E610" s="6">
        <v>21.700000000000003</v>
      </c>
      <c r="F610" s="6">
        <v>22</v>
      </c>
      <c r="G610" s="6">
        <v>21.5</v>
      </c>
      <c r="H610" s="6">
        <v>22.1</v>
      </c>
      <c r="I610" s="6">
        <v>22.7</v>
      </c>
      <c r="J610" s="6">
        <v>22.8</v>
      </c>
      <c r="K610" s="6">
        <v>23</v>
      </c>
      <c r="L610" s="6">
        <v>23.3</v>
      </c>
      <c r="M610" s="6">
        <v>21.5</v>
      </c>
      <c r="N610" s="6">
        <v>13.9</v>
      </c>
      <c r="O610" s="6">
        <v>19.2</v>
      </c>
      <c r="P610" s="90"/>
      <c r="Q610" s="91" t="s">
        <v>285</v>
      </c>
    </row>
    <row r="611" spans="1:18" s="7" customFormat="1">
      <c r="A611" s="93"/>
      <c r="B611" s="94">
        <v>10.571325702037079</v>
      </c>
      <c r="C611" s="94">
        <v>14.983616203606783</v>
      </c>
      <c r="D611" s="94">
        <v>22.108023527882491</v>
      </c>
      <c r="E611" s="94">
        <v>22.221255934397927</v>
      </c>
      <c r="F611" s="94">
        <v>22.974571375756735</v>
      </c>
      <c r="G611" s="94">
        <v>23.444126133553173</v>
      </c>
      <c r="H611" s="94">
        <v>23.250742147048673</v>
      </c>
      <c r="I611" s="94">
        <v>23.708276150627615</v>
      </c>
      <c r="J611" s="94">
        <v>23.564240593243614</v>
      </c>
      <c r="K611" s="94">
        <v>23.267353177795655</v>
      </c>
      <c r="L611" s="94">
        <v>30.078407851498042</v>
      </c>
      <c r="M611" s="94">
        <v>28.049551535044294</v>
      </c>
      <c r="N611" s="94">
        <v>19.288976806017239</v>
      </c>
      <c r="O611" s="94">
        <v>20.5</v>
      </c>
      <c r="P611" s="75"/>
      <c r="Q611" s="95" t="s">
        <v>286</v>
      </c>
      <c r="R611" s="7" t="s">
        <v>287</v>
      </c>
    </row>
    <row r="612" spans="1:18">
      <c r="B612" s="214" t="s">
        <v>288</v>
      </c>
      <c r="C612" s="215"/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6"/>
      <c r="O612" s="96"/>
      <c r="P612" s="97"/>
      <c r="Q612" s="98"/>
    </row>
    <row r="613" spans="1:18">
      <c r="B613" s="99"/>
      <c r="C613" s="100">
        <f t="shared" ref="C613:O613" si="120">365/(C441/((C342+B342)/2))</f>
        <v>134.93175716159908</v>
      </c>
      <c r="D613" s="100">
        <f t="shared" si="120"/>
        <v>117.12884381251396</v>
      </c>
      <c r="E613" s="100">
        <f t="shared" si="120"/>
        <v>108.9702713717061</v>
      </c>
      <c r="F613" s="100">
        <f t="shared" si="120"/>
        <v>92.931273588244295</v>
      </c>
      <c r="G613" s="100">
        <f t="shared" si="120"/>
        <v>72.172387604546117</v>
      </c>
      <c r="H613" s="100">
        <f t="shared" si="120"/>
        <v>57.398334491695472</v>
      </c>
      <c r="I613" s="100">
        <f t="shared" si="120"/>
        <v>51.12320411204454</v>
      </c>
      <c r="J613" s="100">
        <f t="shared" si="120"/>
        <v>50.011026995635518</v>
      </c>
      <c r="K613" s="100">
        <f t="shared" si="120"/>
        <v>45.879091596689022</v>
      </c>
      <c r="L613" s="100">
        <f t="shared" si="120"/>
        <v>48.204245007496503</v>
      </c>
      <c r="M613" s="100">
        <f t="shared" si="120"/>
        <v>53.26411985831777</v>
      </c>
      <c r="N613" s="101">
        <f t="shared" si="120"/>
        <v>58.437045635848797</v>
      </c>
      <c r="O613" s="101">
        <f t="shared" si="120"/>
        <v>58.948035949652152</v>
      </c>
      <c r="P613" s="97"/>
      <c r="Q613" s="98" t="s">
        <v>289</v>
      </c>
    </row>
    <row r="614" spans="1:18">
      <c r="B614" s="99"/>
      <c r="C614" s="100">
        <f t="shared" ref="C614:O614" si="121">365/(C461/((C348+B348)/2))</f>
        <v>262.7447882531406</v>
      </c>
      <c r="D614" s="100">
        <f t="shared" si="121"/>
        <v>238.42360031396433</v>
      </c>
      <c r="E614" s="100">
        <f t="shared" si="121"/>
        <v>310.99576030137263</v>
      </c>
      <c r="F614" s="100">
        <f t="shared" si="121"/>
        <v>389.02043522424759</v>
      </c>
      <c r="G614" s="100">
        <f t="shared" si="121"/>
        <v>390.29130726708928</v>
      </c>
      <c r="H614" s="100">
        <f t="shared" si="121"/>
        <v>434.04612737825988</v>
      </c>
      <c r="I614" s="100">
        <f t="shared" si="121"/>
        <v>394.00719869963831</v>
      </c>
      <c r="J614" s="100">
        <f t="shared" si="121"/>
        <v>372.90705107834805</v>
      </c>
      <c r="K614" s="100">
        <f t="shared" si="121"/>
        <v>296.9452243360401</v>
      </c>
      <c r="L614" s="100">
        <f t="shared" si="121"/>
        <v>255.54210731757573</v>
      </c>
      <c r="M614" s="100">
        <f t="shared" si="121"/>
        <v>327.5050586415303</v>
      </c>
      <c r="N614" s="101">
        <f t="shared" si="121"/>
        <v>355.20135722274136</v>
      </c>
      <c r="O614" s="101">
        <f t="shared" si="121"/>
        <v>358.27380044139949</v>
      </c>
      <c r="P614" s="97"/>
      <c r="Q614" s="98" t="s">
        <v>290</v>
      </c>
    </row>
    <row r="615" spans="1:18">
      <c r="B615" s="99"/>
      <c r="C615" s="100">
        <f t="shared" ref="C615:O615" si="122">365/(C461/((C384+B384)/2))</f>
        <v>56.601239799704871</v>
      </c>
      <c r="D615" s="100">
        <f t="shared" si="122"/>
        <v>48.94703314863267</v>
      </c>
      <c r="E615" s="100">
        <f t="shared" si="122"/>
        <v>69.495961007997479</v>
      </c>
      <c r="F615" s="100">
        <f t="shared" si="122"/>
        <v>78.254116919665236</v>
      </c>
      <c r="G615" s="100">
        <f t="shared" si="122"/>
        <v>74.766816091387582</v>
      </c>
      <c r="H615" s="100">
        <f t="shared" si="122"/>
        <v>81.766885231269157</v>
      </c>
      <c r="I615" s="100">
        <f t="shared" si="122"/>
        <v>75.698249497833757</v>
      </c>
      <c r="J615" s="100">
        <f t="shared" si="122"/>
        <v>79.048017112130623</v>
      </c>
      <c r="K615" s="100">
        <f t="shared" si="122"/>
        <v>81.476553874686587</v>
      </c>
      <c r="L615" s="100">
        <f t="shared" si="122"/>
        <v>89.99252215769711</v>
      </c>
      <c r="M615" s="100">
        <f t="shared" si="122"/>
        <v>94.765197319965225</v>
      </c>
      <c r="N615" s="101">
        <f t="shared" si="122"/>
        <v>69.331975796671657</v>
      </c>
      <c r="O615" s="101">
        <f t="shared" si="122"/>
        <v>48.900173927938539</v>
      </c>
      <c r="P615" s="97"/>
      <c r="Q615" s="98" t="s">
        <v>291</v>
      </c>
    </row>
    <row r="616" spans="1:18">
      <c r="B616" s="102"/>
      <c r="C616" s="103">
        <f t="shared" ref="C616:M616" si="123">C614+C613-C615</f>
        <v>341.07530561503484</v>
      </c>
      <c r="D616" s="103">
        <f t="shared" si="123"/>
        <v>306.60541097784562</v>
      </c>
      <c r="E616" s="103">
        <f t="shared" si="123"/>
        <v>350.47007066508127</v>
      </c>
      <c r="F616" s="103">
        <f t="shared" si="123"/>
        <v>403.69759189282667</v>
      </c>
      <c r="G616" s="103">
        <f t="shared" si="123"/>
        <v>387.69687878024786</v>
      </c>
      <c r="H616" s="103">
        <f t="shared" si="123"/>
        <v>409.67757663868622</v>
      </c>
      <c r="I616" s="103">
        <f t="shared" si="123"/>
        <v>369.43215331384908</v>
      </c>
      <c r="J616" s="103">
        <f t="shared" si="123"/>
        <v>343.87006096185291</v>
      </c>
      <c r="K616" s="103">
        <f t="shared" si="123"/>
        <v>261.34776205804252</v>
      </c>
      <c r="L616" s="103">
        <f t="shared" si="123"/>
        <v>213.7538301673751</v>
      </c>
      <c r="M616" s="103">
        <f t="shared" si="123"/>
        <v>286.00398117988283</v>
      </c>
      <c r="N616" s="104">
        <f>N614+N613-N615</f>
        <v>344.3064270619185</v>
      </c>
      <c r="O616" s="104">
        <f>O614+O613-O615</f>
        <v>368.32166246311306</v>
      </c>
      <c r="P616" s="97"/>
      <c r="Q616" s="98" t="s">
        <v>292</v>
      </c>
    </row>
    <row r="617" spans="1:18">
      <c r="B617" s="217" t="s">
        <v>293</v>
      </c>
      <c r="C617" s="218"/>
      <c r="D617" s="218"/>
      <c r="E617" s="218"/>
      <c r="F617" s="218"/>
      <c r="G617" s="218"/>
      <c r="H617" s="218"/>
      <c r="I617" s="218"/>
      <c r="J617" s="218"/>
      <c r="K617" s="218"/>
      <c r="L617" s="218"/>
      <c r="M617" s="218"/>
      <c r="N617" s="219"/>
      <c r="O617" s="105"/>
      <c r="P617" s="59"/>
      <c r="Q617" s="62"/>
    </row>
    <row r="618" spans="1:18">
      <c r="B618" s="106"/>
      <c r="C618" s="107">
        <f t="shared" ref="C618:O618" si="124">+C606/C600/100</f>
        <v>-1.2938995933755808</v>
      </c>
      <c r="D618" s="106">
        <f t="shared" si="124"/>
        <v>-10.41796016530242</v>
      </c>
      <c r="E618" s="107">
        <f t="shared" si="124"/>
        <v>5.9671118018414511</v>
      </c>
      <c r="F618" s="106">
        <f t="shared" si="124"/>
        <v>1.8316998466848224</v>
      </c>
      <c r="G618" s="107">
        <f t="shared" si="124"/>
        <v>2.596522255162899</v>
      </c>
      <c r="H618" s="106">
        <f t="shared" si="124"/>
        <v>2.1642209096027272</v>
      </c>
      <c r="I618" s="107">
        <f t="shared" si="124"/>
        <v>3.9253100254390314</v>
      </c>
      <c r="J618" s="106">
        <f t="shared" si="124"/>
        <v>7.6232292710832485</v>
      </c>
      <c r="K618" s="107">
        <f t="shared" si="124"/>
        <v>0.86570503889689254</v>
      </c>
      <c r="L618" s="106">
        <f t="shared" si="124"/>
        <v>0.59340051112202008</v>
      </c>
      <c r="M618" s="107">
        <f t="shared" si="124"/>
        <v>1.6507958654382033</v>
      </c>
      <c r="N618" s="108">
        <f t="shared" si="124"/>
        <v>-0.73336750211848989</v>
      </c>
      <c r="O618" s="108">
        <f t="shared" si="124"/>
        <v>1.7105865015739037</v>
      </c>
      <c r="P618" s="59"/>
      <c r="Q618" s="62" t="s">
        <v>294</v>
      </c>
    </row>
    <row r="619" spans="1:18">
      <c r="B619" s="109"/>
      <c r="D619" s="109"/>
      <c r="F619" s="109"/>
      <c r="H619" s="109"/>
      <c r="I619" s="110"/>
      <c r="J619" s="111"/>
      <c r="K619" s="110"/>
      <c r="L619" s="111"/>
      <c r="M619" s="110"/>
      <c r="N619" s="112">
        <v>24.06</v>
      </c>
      <c r="O619" s="112">
        <v>24.06</v>
      </c>
      <c r="P619" s="68" t="s">
        <v>295</v>
      </c>
      <c r="Q619" s="113" t="s">
        <v>296</v>
      </c>
    </row>
    <row r="620" spans="1:18">
      <c r="B620" s="114">
        <f t="shared" ref="B620:O623" si="125">($P605-B605)/$P605</f>
        <v>0.41618141565711037</v>
      </c>
      <c r="C620" s="115">
        <f t="shared" si="125"/>
        <v>0.19163038729325485</v>
      </c>
      <c r="D620" s="114">
        <f t="shared" si="125"/>
        <v>-0.2182500357574691</v>
      </c>
      <c r="E620" s="115">
        <f t="shared" si="125"/>
        <v>-0.26532130578628277</v>
      </c>
      <c r="F620" s="114">
        <f t="shared" si="125"/>
        <v>-0.24213556286909504</v>
      </c>
      <c r="G620" s="115">
        <f t="shared" si="125"/>
        <v>-0.12298359259696551</v>
      </c>
      <c r="H620" s="114">
        <f t="shared" si="125"/>
        <v>-4.6897248256249371E-2</v>
      </c>
      <c r="I620" s="115">
        <f t="shared" si="125"/>
        <v>-5.0799916137934326E-3</v>
      </c>
      <c r="J620" s="114">
        <f t="shared" si="125"/>
        <v>5.262874853352293E-2</v>
      </c>
      <c r="K620" s="115">
        <f t="shared" si="125"/>
        <v>0.13426393605058815</v>
      </c>
      <c r="L620" s="114">
        <f t="shared" si="125"/>
        <v>-0.15573941210491812</v>
      </c>
      <c r="M620" s="115">
        <f t="shared" si="125"/>
        <v>-6.2978270910910961E-2</v>
      </c>
      <c r="N620" s="116">
        <f t="shared" si="125"/>
        <v>0.24220923971144395</v>
      </c>
      <c r="O620" s="117">
        <f t="shared" si="125"/>
        <v>0.23333180252058922</v>
      </c>
      <c r="P620" s="75">
        <v>0.25</v>
      </c>
      <c r="Q620" s="118" t="s">
        <v>297</v>
      </c>
    </row>
    <row r="621" spans="1:18">
      <c r="B621" s="114">
        <f t="shared" si="125"/>
        <v>0.62307632077440656</v>
      </c>
      <c r="C621" s="115">
        <f t="shared" si="125"/>
        <v>-0.58782163093294548</v>
      </c>
      <c r="D621" s="114">
        <f t="shared" si="125"/>
        <v>-1.7294641991779738</v>
      </c>
      <c r="E621" s="115">
        <f t="shared" si="125"/>
        <v>-1.2746146616839948</v>
      </c>
      <c r="F621" s="114">
        <f t="shared" si="125"/>
        <v>-0.59795608932933508</v>
      </c>
      <c r="G621" s="115">
        <f t="shared" si="125"/>
        <v>-0.28614529377778569</v>
      </c>
      <c r="H621" s="114">
        <f t="shared" si="125"/>
        <v>-1.7085990881041721E-2</v>
      </c>
      <c r="I621" s="115">
        <f t="shared" si="125"/>
        <v>7.9593541088478673E-2</v>
      </c>
      <c r="J621" s="114">
        <f t="shared" si="125"/>
        <v>0.13790085187669857</v>
      </c>
      <c r="K621" s="115">
        <f t="shared" si="125"/>
        <v>0.38499835284457851</v>
      </c>
      <c r="L621" s="114">
        <f t="shared" si="125"/>
        <v>0.46539401111299905</v>
      </c>
      <c r="M621" s="115">
        <f t="shared" si="125"/>
        <v>0.56378161076591526</v>
      </c>
      <c r="N621" s="116">
        <f t="shared" si="125"/>
        <v>0.55213359720219668</v>
      </c>
      <c r="O621" s="117">
        <f t="shared" si="125"/>
        <v>0.57982170171423641</v>
      </c>
      <c r="P621" s="75">
        <v>0.55000000000000004</v>
      </c>
      <c r="Q621" s="118" t="s">
        <v>298</v>
      </c>
    </row>
    <row r="622" spans="1:18">
      <c r="B622" s="114">
        <f t="shared" si="125"/>
        <v>0.49919739461073626</v>
      </c>
      <c r="C622" s="115">
        <f t="shared" si="125"/>
        <v>-0.1437079487521174</v>
      </c>
      <c r="D622" s="114">
        <f t="shared" si="125"/>
        <v>-0.67659827223995306</v>
      </c>
      <c r="E622" s="115">
        <f t="shared" si="125"/>
        <v>-0.32836071359696106</v>
      </c>
      <c r="F622" s="114">
        <f t="shared" si="125"/>
        <v>-0.20612221930434432</v>
      </c>
      <c r="G622" s="115">
        <f t="shared" si="125"/>
        <v>-0.34872140310852684</v>
      </c>
      <c r="H622" s="114">
        <f t="shared" si="125"/>
        <v>-0.21722822299614733</v>
      </c>
      <c r="I622" s="115">
        <f t="shared" si="125"/>
        <v>-0.15008513683036517</v>
      </c>
      <c r="J622" s="114">
        <f t="shared" si="125"/>
        <v>-8.4525664585820073E-2</v>
      </c>
      <c r="K622" s="115">
        <f t="shared" si="125"/>
        <v>0.19223328897955988</v>
      </c>
      <c r="L622" s="114">
        <f t="shared" si="125"/>
        <v>0.23385380509398629</v>
      </c>
      <c r="M622" s="115">
        <f t="shared" si="125"/>
        <v>0.33313856148068643</v>
      </c>
      <c r="N622" s="119">
        <f t="shared" si="125"/>
        <v>0.33922657032999826</v>
      </c>
      <c r="O622" s="120">
        <f t="shared" si="125"/>
        <v>0.38029908329005485</v>
      </c>
      <c r="P622" s="75">
        <v>0.1865</v>
      </c>
      <c r="Q622" s="118" t="s">
        <v>299</v>
      </c>
    </row>
    <row r="623" spans="1:18">
      <c r="B623" s="114">
        <f t="shared" si="125"/>
        <v>0.43705209488818414</v>
      </c>
      <c r="C623" s="115">
        <f t="shared" si="125"/>
        <v>5.5451367635185496E-2</v>
      </c>
      <c r="D623" s="114">
        <f t="shared" si="125"/>
        <v>-0.23171251625635703</v>
      </c>
      <c r="E623" s="115">
        <f t="shared" si="125"/>
        <v>-0.21627450280781746</v>
      </c>
      <c r="F623" s="114">
        <f t="shared" si="125"/>
        <v>-0.18648532068481841</v>
      </c>
      <c r="G623" s="115">
        <f t="shared" si="125"/>
        <v>-0.12014673205091894</v>
      </c>
      <c r="H623" s="114">
        <f t="shared" si="125"/>
        <v>-0.12340514036892973</v>
      </c>
      <c r="I623" s="115">
        <f t="shared" si="125"/>
        <v>-7.4120036090356542E-2</v>
      </c>
      <c r="J623" s="114">
        <f t="shared" si="125"/>
        <v>-2.8904903903063661E-2</v>
      </c>
      <c r="K623" s="115">
        <f t="shared" si="125"/>
        <v>9.0803299845233804E-2</v>
      </c>
      <c r="L623" s="114">
        <f t="shared" si="125"/>
        <v>-1.28579115050684E-2</v>
      </c>
      <c r="M623" s="115">
        <f t="shared" si="125"/>
        <v>0.11015108203470791</v>
      </c>
      <c r="N623" s="121">
        <f t="shared" si="125"/>
        <v>0.30746781787729738</v>
      </c>
      <c r="O623" s="120">
        <f t="shared" si="125"/>
        <v>0.19832098001854725</v>
      </c>
      <c r="P623" s="75">
        <v>0.31</v>
      </c>
      <c r="Q623" s="118" t="s">
        <v>300</v>
      </c>
    </row>
    <row r="624" spans="1:18">
      <c r="B624" s="109"/>
      <c r="D624" s="109"/>
      <c r="F624" s="109"/>
      <c r="H624" s="109"/>
      <c r="I624" s="80"/>
      <c r="J624" s="79"/>
      <c r="K624" s="80"/>
      <c r="L624" s="79"/>
      <c r="M624" s="80"/>
      <c r="N624" s="122">
        <f>N619/N611-1</f>
        <v>0.24734454512353543</v>
      </c>
      <c r="O624" s="81">
        <f>O619/O611-1</f>
        <v>0.17365853658536579</v>
      </c>
      <c r="P624" s="59">
        <v>0.27</v>
      </c>
      <c r="Q624" s="123" t="s">
        <v>301</v>
      </c>
    </row>
    <row r="625" spans="1:17">
      <c r="B625" s="124">
        <f t="shared" ref="B625:M625" si="126">AVERAGE(B620:B624)</f>
        <v>0.49387680648260934</v>
      </c>
      <c r="C625" s="125">
        <f t="shared" si="126"/>
        <v>-0.12111195618915561</v>
      </c>
      <c r="D625" s="124">
        <f t="shared" si="126"/>
        <v>-0.7140062558579382</v>
      </c>
      <c r="E625" s="125">
        <f t="shared" si="126"/>
        <v>-0.52114279596876401</v>
      </c>
      <c r="F625" s="124">
        <f t="shared" si="126"/>
        <v>-0.30817479804689824</v>
      </c>
      <c r="G625" s="125">
        <f t="shared" si="126"/>
        <v>-0.21949925538354925</v>
      </c>
      <c r="H625" s="124">
        <f t="shared" si="126"/>
        <v>-0.10115415062559203</v>
      </c>
      <c r="I625" s="125">
        <f t="shared" si="126"/>
        <v>-3.742290586150912E-2</v>
      </c>
      <c r="J625" s="126">
        <f t="shared" si="126"/>
        <v>1.9274757980334439E-2</v>
      </c>
      <c r="K625" s="127">
        <f t="shared" si="126"/>
        <v>0.20057471942999008</v>
      </c>
      <c r="L625" s="126">
        <f t="shared" si="126"/>
        <v>0.1326626231492497</v>
      </c>
      <c r="M625" s="127">
        <f t="shared" si="126"/>
        <v>0.23602324584259965</v>
      </c>
      <c r="N625" s="128">
        <f>AVERAGE(N620:N624)</f>
        <v>0.33767635404889434</v>
      </c>
      <c r="O625" s="128">
        <f>AVERAGE(O620:O624)</f>
        <v>0.31308642082575872</v>
      </c>
      <c r="P625" s="75">
        <v>0.35</v>
      </c>
      <c r="Q625" s="118" t="s">
        <v>302</v>
      </c>
    </row>
    <row r="626" spans="1:17">
      <c r="B626" s="196" t="s">
        <v>303</v>
      </c>
      <c r="C626" s="197"/>
      <c r="D626" s="197"/>
      <c r="E626" s="197"/>
      <c r="F626" s="197"/>
      <c r="G626" s="197"/>
      <c r="H626" s="197"/>
      <c r="I626" s="197"/>
      <c r="J626" s="197"/>
      <c r="K626" s="197"/>
      <c r="L626" s="197"/>
      <c r="M626" s="197"/>
      <c r="N626" s="198"/>
      <c r="O626" s="129"/>
      <c r="P626" s="59"/>
      <c r="Q626" s="62"/>
    </row>
    <row r="627" spans="1:17" s="7" customFormat="1">
      <c r="B627" s="130"/>
      <c r="C627" s="131">
        <f>+B$601+B627</f>
        <v>0.13</v>
      </c>
      <c r="D627" s="131">
        <f t="shared" ref="D627:O627" si="127">+C$601+C627</f>
        <v>0.19600000000000001</v>
      </c>
      <c r="E627" s="131">
        <f t="shared" si="127"/>
        <v>0.45600000000000002</v>
      </c>
      <c r="F627" s="131">
        <f t="shared" si="127"/>
        <v>0.48599999999999999</v>
      </c>
      <c r="G627" s="131">
        <f t="shared" si="127"/>
        <v>0.60099999999999998</v>
      </c>
      <c r="H627" s="131">
        <f t="shared" si="127"/>
        <v>0.73099999999999998</v>
      </c>
      <c r="I627" s="131">
        <f t="shared" si="127"/>
        <v>0.83099999999999996</v>
      </c>
      <c r="J627" s="131">
        <f t="shared" si="127"/>
        <v>1.0209999999999999</v>
      </c>
      <c r="K627" s="131">
        <f t="shared" si="127"/>
        <v>1.2609999999999999</v>
      </c>
      <c r="L627" s="131">
        <f t="shared" si="127"/>
        <v>2.081</v>
      </c>
      <c r="M627" s="131">
        <f t="shared" si="127"/>
        <v>3.121</v>
      </c>
      <c r="N627" s="132">
        <f t="shared" si="127"/>
        <v>4.3109999999999999</v>
      </c>
      <c r="O627" s="132">
        <f t="shared" si="127"/>
        <v>5.1109999999999998</v>
      </c>
      <c r="P627" s="75"/>
      <c r="Q627" s="95" t="s">
        <v>304</v>
      </c>
    </row>
    <row r="628" spans="1:17" s="7" customFormat="1">
      <c r="B628" s="133">
        <f>+B$611+B627</f>
        <v>10.571325702037079</v>
      </c>
      <c r="C628" s="134">
        <f t="shared" ref="C628:O628" si="128">+C$611+C627</f>
        <v>15.113616203606783</v>
      </c>
      <c r="D628" s="134">
        <f t="shared" si="128"/>
        <v>22.304023527882492</v>
      </c>
      <c r="E628" s="134">
        <f t="shared" si="128"/>
        <v>22.677255934397927</v>
      </c>
      <c r="F628" s="134">
        <f t="shared" si="128"/>
        <v>23.460571375756736</v>
      </c>
      <c r="G628" s="134">
        <f t="shared" si="128"/>
        <v>24.045126133553172</v>
      </c>
      <c r="H628" s="134">
        <f t="shared" si="128"/>
        <v>23.981742147048674</v>
      </c>
      <c r="I628" s="134">
        <f t="shared" si="128"/>
        <v>24.539276150627614</v>
      </c>
      <c r="J628" s="134">
        <f t="shared" si="128"/>
        <v>24.585240593243615</v>
      </c>
      <c r="K628" s="134">
        <f t="shared" si="128"/>
        <v>24.528353177795655</v>
      </c>
      <c r="L628" s="134">
        <f t="shared" si="128"/>
        <v>32.159407851498045</v>
      </c>
      <c r="M628" s="134">
        <f t="shared" si="128"/>
        <v>31.170551535044293</v>
      </c>
      <c r="N628" s="135">
        <f t="shared" si="128"/>
        <v>23.599976806017239</v>
      </c>
      <c r="O628" s="135">
        <f t="shared" si="128"/>
        <v>25.611000000000001</v>
      </c>
      <c r="P628" s="75"/>
      <c r="Q628" s="95" t="s">
        <v>305</v>
      </c>
    </row>
    <row r="629" spans="1:17" s="7" customFormat="1">
      <c r="B629" s="136"/>
      <c r="I629" s="137"/>
      <c r="J629" s="137"/>
      <c r="K629" s="137"/>
      <c r="L629" s="137"/>
      <c r="M629" s="137"/>
      <c r="N629" s="138">
        <f>+N628/B628-1</f>
        <v>1.2324519621479033</v>
      </c>
      <c r="O629" s="138">
        <f>+O628/C628-1</f>
        <v>0.69456466638924397</v>
      </c>
      <c r="P629" s="75"/>
      <c r="Q629" s="139" t="s">
        <v>306</v>
      </c>
    </row>
    <row r="630" spans="1:17" s="146" customFormat="1">
      <c r="A630" s="140"/>
      <c r="B630" s="141"/>
      <c r="C630" s="142">
        <f>RATE(C$324-$B$324,,-$B628,C628)</f>
        <v>0.42968030969799853</v>
      </c>
      <c r="D630" s="142">
        <f t="shared" ref="D630:O630" si="129">RATE(D$324-$B$324,,-$B628,D628)</f>
        <v>0.45253591840831719</v>
      </c>
      <c r="E630" s="142">
        <f t="shared" si="129"/>
        <v>0.28969499950533284</v>
      </c>
      <c r="F630" s="142">
        <f t="shared" si="129"/>
        <v>0.22054074757002343</v>
      </c>
      <c r="G630" s="142">
        <f t="shared" si="129"/>
        <v>0.17863550942478415</v>
      </c>
      <c r="H630" s="142">
        <f t="shared" si="129"/>
        <v>0.14628307288785042</v>
      </c>
      <c r="I630" s="142">
        <f t="shared" si="129"/>
        <v>0.12783994129047602</v>
      </c>
      <c r="J630" s="142">
        <f t="shared" si="129"/>
        <v>0.1112662536816124</v>
      </c>
      <c r="K630" s="142">
        <f t="shared" si="129"/>
        <v>9.8033113738204239E-2</v>
      </c>
      <c r="L630" s="142">
        <f t="shared" si="129"/>
        <v>0.11768097626589483</v>
      </c>
      <c r="M630" s="142">
        <f t="shared" si="129"/>
        <v>0.10329658962506894</v>
      </c>
      <c r="N630" s="143">
        <f t="shared" si="129"/>
        <v>6.9215330003493919E-2</v>
      </c>
      <c r="O630" s="143">
        <f t="shared" si="129"/>
        <v>7.043749746637909E-2</v>
      </c>
      <c r="P630" s="144"/>
      <c r="Q630" s="145" t="s">
        <v>307</v>
      </c>
    </row>
    <row r="631" spans="1:17" s="7" customFormat="1">
      <c r="B631" s="130"/>
      <c r="C631" s="131"/>
      <c r="D631" s="131">
        <f t="shared" ref="D631:O631" si="130">+C$601+C631</f>
        <v>6.6000000000000003E-2</v>
      </c>
      <c r="E631" s="131">
        <f t="shared" si="130"/>
        <v>0.32600000000000001</v>
      </c>
      <c r="F631" s="131">
        <f t="shared" si="130"/>
        <v>0.35599999999999998</v>
      </c>
      <c r="G631" s="131">
        <f t="shared" si="130"/>
        <v>0.47099999999999997</v>
      </c>
      <c r="H631" s="131">
        <f t="shared" si="130"/>
        <v>0.60099999999999998</v>
      </c>
      <c r="I631" s="131">
        <f t="shared" si="130"/>
        <v>0.70099999999999996</v>
      </c>
      <c r="J631" s="131">
        <f t="shared" si="130"/>
        <v>0.89100000000000001</v>
      </c>
      <c r="K631" s="131">
        <f t="shared" si="130"/>
        <v>1.131</v>
      </c>
      <c r="L631" s="131">
        <f t="shared" si="130"/>
        <v>1.9510000000000001</v>
      </c>
      <c r="M631" s="131">
        <f t="shared" si="130"/>
        <v>2.9910000000000001</v>
      </c>
      <c r="N631" s="132">
        <f t="shared" si="130"/>
        <v>4.181</v>
      </c>
      <c r="O631" s="132">
        <f t="shared" si="130"/>
        <v>4.9809999999999999</v>
      </c>
      <c r="P631" s="75"/>
      <c r="Q631" s="95" t="s">
        <v>304</v>
      </c>
    </row>
    <row r="632" spans="1:17" s="7" customFormat="1">
      <c r="B632" s="133"/>
      <c r="C632" s="134">
        <f t="shared" ref="C632:O632" si="131">+C$611+C631</f>
        <v>14.983616203606783</v>
      </c>
      <c r="D632" s="134">
        <f t="shared" si="131"/>
        <v>22.17402352788249</v>
      </c>
      <c r="E632" s="134">
        <f t="shared" si="131"/>
        <v>22.547255934397928</v>
      </c>
      <c r="F632" s="134">
        <f t="shared" si="131"/>
        <v>23.330571375756737</v>
      </c>
      <c r="G632" s="134">
        <f t="shared" si="131"/>
        <v>23.915126133553173</v>
      </c>
      <c r="H632" s="134">
        <f t="shared" si="131"/>
        <v>23.851742147048672</v>
      </c>
      <c r="I632" s="134">
        <f t="shared" si="131"/>
        <v>24.409276150627615</v>
      </c>
      <c r="J632" s="134">
        <f t="shared" si="131"/>
        <v>24.455240593243616</v>
      </c>
      <c r="K632" s="134">
        <f t="shared" si="131"/>
        <v>24.398353177795656</v>
      </c>
      <c r="L632" s="134">
        <f t="shared" si="131"/>
        <v>32.029407851498043</v>
      </c>
      <c r="M632" s="134">
        <f t="shared" si="131"/>
        <v>31.040551535044294</v>
      </c>
      <c r="N632" s="135">
        <f t="shared" si="131"/>
        <v>23.46997680601724</v>
      </c>
      <c r="O632" s="135">
        <f t="shared" si="131"/>
        <v>25.481000000000002</v>
      </c>
      <c r="P632" s="75"/>
      <c r="Q632" s="95" t="s">
        <v>305</v>
      </c>
    </row>
    <row r="633" spans="1:17" s="7" customFormat="1">
      <c r="B633" s="136"/>
      <c r="I633" s="137"/>
      <c r="J633" s="137"/>
      <c r="K633" s="137"/>
      <c r="L633" s="137"/>
      <c r="M633" s="137"/>
      <c r="N633" s="138">
        <f>+N632/C632-1</f>
        <v>0.56637599943114281</v>
      </c>
      <c r="O633" s="138">
        <f>+O632/D632-1</f>
        <v>0.14913741152836746</v>
      </c>
      <c r="P633" s="75"/>
      <c r="Q633" s="139" t="s">
        <v>306</v>
      </c>
    </row>
    <row r="634" spans="1:17" s="146" customFormat="1">
      <c r="A634" s="140"/>
      <c r="B634" s="141"/>
      <c r="C634" s="142"/>
      <c r="D634" s="142">
        <f>RATE(D$324-$C$324,,-$C632,D632)</f>
        <v>0.47988464377143258</v>
      </c>
      <c r="E634" s="142">
        <f t="shared" ref="E634:O634" si="132">RATE(E$324-$C$324,,-$C632,E632)</f>
        <v>0.22670045713686013</v>
      </c>
      <c r="F634" s="142">
        <f t="shared" si="132"/>
        <v>0.1590519756030605</v>
      </c>
      <c r="G634" s="142">
        <f t="shared" si="132"/>
        <v>0.12399404124631522</v>
      </c>
      <c r="H634" s="142">
        <f t="shared" si="132"/>
        <v>9.7439766410775314E-2</v>
      </c>
      <c r="I634" s="142">
        <f t="shared" si="132"/>
        <v>8.4733476657569431E-2</v>
      </c>
      <c r="J634" s="142">
        <f t="shared" si="132"/>
        <v>7.2490895791302509E-2</v>
      </c>
      <c r="K634" s="142">
        <f t="shared" si="132"/>
        <v>6.2840228673372939E-2</v>
      </c>
      <c r="L634" s="142">
        <f t="shared" si="132"/>
        <v>8.8075774489805941E-2</v>
      </c>
      <c r="M634" s="142">
        <f t="shared" si="132"/>
        <v>7.5551669913176148E-2</v>
      </c>
      <c r="N634" s="143">
        <f t="shared" si="132"/>
        <v>4.1640410447808716E-2</v>
      </c>
      <c r="O634" s="143">
        <f t="shared" si="132"/>
        <v>4.5241518726263391E-2</v>
      </c>
      <c r="P634" s="144"/>
      <c r="Q634" s="145" t="s">
        <v>307</v>
      </c>
    </row>
    <row r="635" spans="1:17" s="7" customFormat="1">
      <c r="B635" s="130"/>
      <c r="C635" s="131"/>
      <c r="D635" s="131"/>
      <c r="E635" s="131">
        <f t="shared" ref="E635:O635" si="133">+D$601+D635</f>
        <v>0.26</v>
      </c>
      <c r="F635" s="131">
        <f t="shared" si="133"/>
        <v>0.29000000000000004</v>
      </c>
      <c r="G635" s="131">
        <f t="shared" si="133"/>
        <v>0.40500000000000003</v>
      </c>
      <c r="H635" s="131">
        <f t="shared" si="133"/>
        <v>0.53500000000000003</v>
      </c>
      <c r="I635" s="131">
        <f t="shared" si="133"/>
        <v>0.63500000000000001</v>
      </c>
      <c r="J635" s="131">
        <f t="shared" si="133"/>
        <v>0.82499999999999996</v>
      </c>
      <c r="K635" s="131">
        <f t="shared" si="133"/>
        <v>1.0649999999999999</v>
      </c>
      <c r="L635" s="131">
        <f t="shared" si="133"/>
        <v>1.8849999999999998</v>
      </c>
      <c r="M635" s="131">
        <f t="shared" si="133"/>
        <v>2.9249999999999998</v>
      </c>
      <c r="N635" s="132">
        <f t="shared" si="133"/>
        <v>4.1150000000000002</v>
      </c>
      <c r="O635" s="132">
        <f t="shared" si="133"/>
        <v>4.915</v>
      </c>
      <c r="P635" s="75"/>
      <c r="Q635" s="95" t="s">
        <v>304</v>
      </c>
    </row>
    <row r="636" spans="1:17" s="7" customFormat="1">
      <c r="B636" s="133"/>
      <c r="C636" s="134"/>
      <c r="D636" s="134">
        <f t="shared" ref="D636:O636" si="134">+D$611+D635</f>
        <v>22.108023527882491</v>
      </c>
      <c r="E636" s="134">
        <f t="shared" si="134"/>
        <v>22.481255934397929</v>
      </c>
      <c r="F636" s="134">
        <f t="shared" si="134"/>
        <v>23.264571375756734</v>
      </c>
      <c r="G636" s="134">
        <f t="shared" si="134"/>
        <v>23.849126133553174</v>
      </c>
      <c r="H636" s="134">
        <f t="shared" si="134"/>
        <v>23.785742147048673</v>
      </c>
      <c r="I636" s="134">
        <f t="shared" si="134"/>
        <v>24.343276150627617</v>
      </c>
      <c r="J636" s="134">
        <f t="shared" si="134"/>
        <v>24.389240593243613</v>
      </c>
      <c r="K636" s="134">
        <f t="shared" si="134"/>
        <v>24.332353177795657</v>
      </c>
      <c r="L636" s="134">
        <f t="shared" si="134"/>
        <v>31.96340785149804</v>
      </c>
      <c r="M636" s="134">
        <f t="shared" si="134"/>
        <v>30.974551535044295</v>
      </c>
      <c r="N636" s="135">
        <f t="shared" si="134"/>
        <v>23.403976806017241</v>
      </c>
      <c r="O636" s="135">
        <f t="shared" si="134"/>
        <v>25.414999999999999</v>
      </c>
      <c r="P636" s="75"/>
      <c r="Q636" s="95" t="s">
        <v>305</v>
      </c>
    </row>
    <row r="637" spans="1:17" s="7" customFormat="1">
      <c r="B637" s="136"/>
      <c r="I637" s="137"/>
      <c r="J637" s="137"/>
      <c r="K637" s="137"/>
      <c r="L637" s="137"/>
      <c r="M637" s="137"/>
      <c r="N637" s="138">
        <f>+N636/D636-1</f>
        <v>5.8619137821176226E-2</v>
      </c>
      <c r="O637" s="138">
        <f>+O636/E636-1</f>
        <v>0.13049733850114809</v>
      </c>
      <c r="P637" s="75"/>
      <c r="Q637" s="139" t="s">
        <v>306</v>
      </c>
    </row>
    <row r="638" spans="1:17" s="146" customFormat="1">
      <c r="A638" s="140"/>
      <c r="B638" s="141"/>
      <c r="C638" s="142"/>
      <c r="D638" s="142"/>
      <c r="E638" s="142">
        <f>RATE(E$324-$D$324,,-$D636,E636)</f>
        <v>1.6882215004191507E-2</v>
      </c>
      <c r="F638" s="142">
        <f t="shared" ref="F638:O638" si="135">RATE(F$324-$D$324,,-$D636,F636)</f>
        <v>2.5823322556651599E-2</v>
      </c>
      <c r="G638" s="142">
        <f t="shared" si="135"/>
        <v>2.5590959995444397E-2</v>
      </c>
      <c r="H638" s="142">
        <f t="shared" si="135"/>
        <v>1.8454654023098104E-2</v>
      </c>
      <c r="I638" s="142">
        <f t="shared" si="135"/>
        <v>1.9449744903624881E-2</v>
      </c>
      <c r="J638" s="142">
        <f t="shared" si="135"/>
        <v>1.6501584562410011E-2</v>
      </c>
      <c r="K638" s="142">
        <f t="shared" si="135"/>
        <v>1.3789390452622525E-2</v>
      </c>
      <c r="L638" s="142">
        <f t="shared" si="135"/>
        <v>4.7159639170644196E-2</v>
      </c>
      <c r="M638" s="142">
        <f t="shared" si="135"/>
        <v>3.818031490280744E-2</v>
      </c>
      <c r="N638" s="143">
        <f t="shared" si="135"/>
        <v>5.7127919840256249E-3</v>
      </c>
      <c r="O638" s="143">
        <f t="shared" si="135"/>
        <v>1.2753270137861475E-2</v>
      </c>
      <c r="P638" s="144"/>
      <c r="Q638" s="145" t="s">
        <v>307</v>
      </c>
    </row>
    <row r="639" spans="1:17" s="7" customFormat="1">
      <c r="B639" s="130"/>
      <c r="C639" s="131"/>
      <c r="D639" s="131"/>
      <c r="E639" s="131"/>
      <c r="F639" s="131">
        <f t="shared" ref="F639:O639" si="136">+E$601+E639</f>
        <v>0.03</v>
      </c>
      <c r="G639" s="131">
        <f t="shared" si="136"/>
        <v>0.14500000000000002</v>
      </c>
      <c r="H639" s="131">
        <f t="shared" si="136"/>
        <v>0.27500000000000002</v>
      </c>
      <c r="I639" s="131">
        <f t="shared" si="136"/>
        <v>0.375</v>
      </c>
      <c r="J639" s="131">
        <f t="shared" si="136"/>
        <v>0.56499999999999995</v>
      </c>
      <c r="K639" s="131">
        <f t="shared" si="136"/>
        <v>0.80499999999999994</v>
      </c>
      <c r="L639" s="131">
        <f t="shared" si="136"/>
        <v>1.625</v>
      </c>
      <c r="M639" s="131">
        <f t="shared" si="136"/>
        <v>2.665</v>
      </c>
      <c r="N639" s="132">
        <f t="shared" si="136"/>
        <v>3.855</v>
      </c>
      <c r="O639" s="132">
        <f t="shared" si="136"/>
        <v>4.6550000000000002</v>
      </c>
      <c r="P639" s="75"/>
      <c r="Q639" s="95" t="s">
        <v>304</v>
      </c>
    </row>
    <row r="640" spans="1:17" s="7" customFormat="1">
      <c r="B640" s="133"/>
      <c r="C640" s="134"/>
      <c r="D640" s="134"/>
      <c r="E640" s="134">
        <f t="shared" ref="E640:O640" si="137">+E$611+E639</f>
        <v>22.221255934397927</v>
      </c>
      <c r="F640" s="134">
        <f t="shared" si="137"/>
        <v>23.004571375756736</v>
      </c>
      <c r="G640" s="134">
        <f t="shared" si="137"/>
        <v>23.589126133553172</v>
      </c>
      <c r="H640" s="134">
        <f t="shared" si="137"/>
        <v>23.525742147048671</v>
      </c>
      <c r="I640" s="134">
        <f t="shared" si="137"/>
        <v>24.083276150627615</v>
      </c>
      <c r="J640" s="134">
        <f t="shared" si="137"/>
        <v>24.129240593243615</v>
      </c>
      <c r="K640" s="134">
        <f t="shared" si="137"/>
        <v>24.072353177795655</v>
      </c>
      <c r="L640" s="134">
        <f t="shared" si="137"/>
        <v>31.703407851498042</v>
      </c>
      <c r="M640" s="134">
        <f t="shared" si="137"/>
        <v>30.714551535044293</v>
      </c>
      <c r="N640" s="135">
        <f t="shared" si="137"/>
        <v>23.143976806017239</v>
      </c>
      <c r="O640" s="135">
        <f t="shared" si="137"/>
        <v>25.155000000000001</v>
      </c>
      <c r="P640" s="75"/>
      <c r="Q640" s="95" t="s">
        <v>305</v>
      </c>
    </row>
    <row r="641" spans="1:17" s="7" customFormat="1">
      <c r="B641" s="136"/>
      <c r="I641" s="137"/>
      <c r="J641" s="137"/>
      <c r="K641" s="137"/>
      <c r="L641" s="137"/>
      <c r="M641" s="137"/>
      <c r="N641" s="138">
        <f>+N640/E640-1</f>
        <v>4.152424481961714E-2</v>
      </c>
      <c r="O641" s="138">
        <f>+O640/F640-1</f>
        <v>9.347831737953971E-2</v>
      </c>
      <c r="P641" s="75"/>
      <c r="Q641" s="139" t="s">
        <v>306</v>
      </c>
    </row>
    <row r="642" spans="1:17" s="146" customFormat="1">
      <c r="A642" s="140"/>
      <c r="B642" s="141"/>
      <c r="C642" s="142"/>
      <c r="D642" s="142"/>
      <c r="E642" s="142"/>
      <c r="F642" s="142">
        <f>RATE(F$324-$E$324,,-$E640,F640)</f>
        <v>3.5250727666848856E-2</v>
      </c>
      <c r="G642" s="142">
        <f t="shared" ref="G642:O642" si="138">RATE(G$324-$E$324,,-$E640,G640)</f>
        <v>3.0318802915331389E-2</v>
      </c>
      <c r="H642" s="142">
        <f t="shared" si="138"/>
        <v>1.9197251328972511E-2</v>
      </c>
      <c r="I642" s="142">
        <f t="shared" si="138"/>
        <v>2.0320802048507142E-2</v>
      </c>
      <c r="J642" s="142">
        <f t="shared" si="138"/>
        <v>1.661148199181043E-2</v>
      </c>
      <c r="K642" s="142">
        <f t="shared" si="138"/>
        <v>1.3425102444086869E-2</v>
      </c>
      <c r="L642" s="142">
        <f t="shared" si="138"/>
        <v>5.207861330517928E-2</v>
      </c>
      <c r="M642" s="142">
        <f t="shared" si="138"/>
        <v>4.12905981343617E-2</v>
      </c>
      <c r="N642" s="143">
        <f t="shared" si="138"/>
        <v>4.5308177228462268E-3</v>
      </c>
      <c r="O642" s="143">
        <f t="shared" si="138"/>
        <v>1.2477945827838363E-2</v>
      </c>
      <c r="P642" s="144"/>
      <c r="Q642" s="145" t="s">
        <v>307</v>
      </c>
    </row>
    <row r="643" spans="1:17" s="7" customFormat="1">
      <c r="B643" s="130"/>
      <c r="C643" s="131"/>
      <c r="D643" s="131"/>
      <c r="E643" s="131"/>
      <c r="F643" s="131"/>
      <c r="G643" s="131">
        <f t="shared" ref="G643:O643" si="139">+F$601+F643</f>
        <v>0.115</v>
      </c>
      <c r="H643" s="131">
        <f t="shared" si="139"/>
        <v>0.245</v>
      </c>
      <c r="I643" s="131">
        <f t="shared" si="139"/>
        <v>0.34499999999999997</v>
      </c>
      <c r="J643" s="131">
        <f t="shared" si="139"/>
        <v>0.53499999999999992</v>
      </c>
      <c r="K643" s="131">
        <f t="shared" si="139"/>
        <v>0.77499999999999991</v>
      </c>
      <c r="L643" s="131">
        <f t="shared" si="139"/>
        <v>1.5949999999999998</v>
      </c>
      <c r="M643" s="131">
        <f t="shared" si="139"/>
        <v>2.6349999999999998</v>
      </c>
      <c r="N643" s="132">
        <f t="shared" si="139"/>
        <v>3.8249999999999997</v>
      </c>
      <c r="O643" s="132">
        <f t="shared" si="139"/>
        <v>4.625</v>
      </c>
      <c r="P643" s="75"/>
      <c r="Q643" s="95" t="s">
        <v>304</v>
      </c>
    </row>
    <row r="644" spans="1:17" s="7" customFormat="1">
      <c r="B644" s="133"/>
      <c r="C644" s="134"/>
      <c r="D644" s="134"/>
      <c r="E644" s="134"/>
      <c r="F644" s="134">
        <f t="shared" ref="F644:O644" si="140">+F$611+F643</f>
        <v>22.974571375756735</v>
      </c>
      <c r="G644" s="134">
        <f t="shared" si="140"/>
        <v>23.559126133553171</v>
      </c>
      <c r="H644" s="134">
        <f t="shared" si="140"/>
        <v>23.495742147048674</v>
      </c>
      <c r="I644" s="134">
        <f t="shared" si="140"/>
        <v>24.053276150627614</v>
      </c>
      <c r="J644" s="134">
        <f t="shared" si="140"/>
        <v>24.099240593243614</v>
      </c>
      <c r="K644" s="134">
        <f t="shared" si="140"/>
        <v>24.042353177795654</v>
      </c>
      <c r="L644" s="134">
        <f t="shared" si="140"/>
        <v>31.673407851498041</v>
      </c>
      <c r="M644" s="134">
        <f t="shared" si="140"/>
        <v>30.684551535044292</v>
      </c>
      <c r="N644" s="135">
        <f t="shared" si="140"/>
        <v>23.113976806017238</v>
      </c>
      <c r="O644" s="135">
        <f t="shared" si="140"/>
        <v>25.125</v>
      </c>
      <c r="P644" s="75"/>
      <c r="Q644" s="95" t="s">
        <v>305</v>
      </c>
    </row>
    <row r="645" spans="1:17" s="7" customFormat="1">
      <c r="B645" s="136"/>
      <c r="I645" s="137"/>
      <c r="J645" s="137"/>
      <c r="K645" s="137"/>
      <c r="L645" s="137"/>
      <c r="M645" s="137"/>
      <c r="N645" s="138">
        <f>+N644/F644-1</f>
        <v>6.0678141925034623E-3</v>
      </c>
      <c r="O645" s="138">
        <f>+O644/G644-1</f>
        <v>6.6465702402123128E-2</v>
      </c>
      <c r="P645" s="75"/>
      <c r="Q645" s="139" t="s">
        <v>306</v>
      </c>
    </row>
    <row r="646" spans="1:17" s="146" customFormat="1">
      <c r="A646" s="140"/>
      <c r="B646" s="141"/>
      <c r="C646" s="142"/>
      <c r="D646" s="142"/>
      <c r="E646" s="142"/>
      <c r="F646" s="142"/>
      <c r="G646" s="142">
        <f>RATE(G$324-$F$324,,-$F644,G644)</f>
        <v>2.5443554451391022E-2</v>
      </c>
      <c r="H646" s="142">
        <f t="shared" ref="H646:O646" si="141">RATE(H$324-$F$324,,-$F644,H644)</f>
        <v>1.1278734454212035E-2</v>
      </c>
      <c r="I646" s="142">
        <f t="shared" si="141"/>
        <v>1.5411957152573895E-2</v>
      </c>
      <c r="J646" s="142">
        <f t="shared" si="141"/>
        <v>1.2019742778418739E-2</v>
      </c>
      <c r="K646" s="142">
        <f t="shared" si="141"/>
        <v>9.1271969059044111E-3</v>
      </c>
      <c r="L646" s="142">
        <f t="shared" si="141"/>
        <v>5.4972719156483878E-2</v>
      </c>
      <c r="M646" s="142">
        <f t="shared" si="141"/>
        <v>4.220510146398402E-2</v>
      </c>
      <c r="N646" s="143">
        <f t="shared" si="141"/>
        <v>7.5647087509707594E-4</v>
      </c>
      <c r="O646" s="143">
        <f t="shared" si="141"/>
        <v>9.9912889879899044E-3</v>
      </c>
      <c r="P646" s="144"/>
      <c r="Q646" s="145" t="s">
        <v>307</v>
      </c>
    </row>
    <row r="647" spans="1:17" s="7" customFormat="1">
      <c r="B647" s="130"/>
      <c r="C647" s="131"/>
      <c r="D647" s="131"/>
      <c r="E647" s="131"/>
      <c r="F647" s="131"/>
      <c r="G647" s="131"/>
      <c r="H647" s="131">
        <f t="shared" ref="H647:O647" si="142">+G$601+G647</f>
        <v>0.13</v>
      </c>
      <c r="I647" s="131">
        <f t="shared" si="142"/>
        <v>0.23</v>
      </c>
      <c r="J647" s="131">
        <f t="shared" si="142"/>
        <v>0.42000000000000004</v>
      </c>
      <c r="K647" s="131">
        <f t="shared" si="142"/>
        <v>0.66</v>
      </c>
      <c r="L647" s="131">
        <f t="shared" si="142"/>
        <v>1.48</v>
      </c>
      <c r="M647" s="131">
        <f t="shared" si="142"/>
        <v>2.52</v>
      </c>
      <c r="N647" s="132">
        <f t="shared" si="142"/>
        <v>3.71</v>
      </c>
      <c r="O647" s="132">
        <f t="shared" si="142"/>
        <v>4.51</v>
      </c>
      <c r="P647" s="75"/>
      <c r="Q647" s="95" t="s">
        <v>304</v>
      </c>
    </row>
    <row r="648" spans="1:17" s="7" customFormat="1">
      <c r="B648" s="133"/>
      <c r="C648" s="134"/>
      <c r="D648" s="134"/>
      <c r="E648" s="134"/>
      <c r="F648" s="134"/>
      <c r="G648" s="134">
        <f t="shared" ref="G648:O648" si="143">+G$611+G647</f>
        <v>23.444126133553173</v>
      </c>
      <c r="H648" s="134">
        <f t="shared" si="143"/>
        <v>23.380742147048672</v>
      </c>
      <c r="I648" s="134">
        <f t="shared" si="143"/>
        <v>23.938276150627615</v>
      </c>
      <c r="J648" s="134">
        <f t="shared" si="143"/>
        <v>23.984240593243616</v>
      </c>
      <c r="K648" s="134">
        <f t="shared" si="143"/>
        <v>23.927353177795656</v>
      </c>
      <c r="L648" s="134">
        <f t="shared" si="143"/>
        <v>31.558407851498043</v>
      </c>
      <c r="M648" s="134">
        <f t="shared" si="143"/>
        <v>30.569551535044294</v>
      </c>
      <c r="N648" s="135">
        <f t="shared" si="143"/>
        <v>22.998976806017239</v>
      </c>
      <c r="O648" s="135">
        <f t="shared" si="143"/>
        <v>25.009999999999998</v>
      </c>
      <c r="P648" s="75"/>
      <c r="Q648" s="95" t="s">
        <v>305</v>
      </c>
    </row>
    <row r="649" spans="1:17" s="7" customFormat="1">
      <c r="B649" s="136"/>
      <c r="I649" s="137"/>
      <c r="J649" s="137"/>
      <c r="K649" s="137"/>
      <c r="L649" s="137"/>
      <c r="M649" s="137"/>
      <c r="N649" s="138">
        <f>+N648/G648-1</f>
        <v>-1.8987669875177637E-2</v>
      </c>
      <c r="O649" s="138">
        <f>+O648/H648-1</f>
        <v>6.9683752667234478E-2</v>
      </c>
      <c r="P649" s="75"/>
      <c r="Q649" s="139" t="s">
        <v>306</v>
      </c>
    </row>
    <row r="650" spans="1:17" s="146" customFormat="1">
      <c r="A650" s="140"/>
      <c r="B650" s="141"/>
      <c r="C650" s="142"/>
      <c r="D650" s="142"/>
      <c r="E650" s="142"/>
      <c r="F650" s="142"/>
      <c r="G650" s="142"/>
      <c r="H650" s="142">
        <f>RATE(H$324-$G$324,,-$G648,H648)</f>
        <v>-2.703619070441126E-3</v>
      </c>
      <c r="I650" s="142">
        <f t="shared" ref="I650:O650" si="144">RATE(I$324-$G$324,,-$G648,I648)</f>
        <v>1.0483931123103635E-2</v>
      </c>
      <c r="J650" s="142">
        <f t="shared" si="144"/>
        <v>7.6212261307863913E-3</v>
      </c>
      <c r="K650" s="142">
        <f t="shared" si="144"/>
        <v>5.1136076260165095E-3</v>
      </c>
      <c r="L650" s="142">
        <f t="shared" si="144"/>
        <v>6.1246343867873913E-2</v>
      </c>
      <c r="M650" s="142">
        <f t="shared" si="144"/>
        <v>4.5223510106093878E-2</v>
      </c>
      <c r="N650" s="143">
        <f t="shared" si="144"/>
        <v>-2.734860658800054E-3</v>
      </c>
      <c r="O650" s="143">
        <f t="shared" si="144"/>
        <v>8.1147180481924205E-3</v>
      </c>
      <c r="P650" s="144"/>
      <c r="Q650" s="145" t="s">
        <v>307</v>
      </c>
    </row>
    <row r="651" spans="1:17" s="7" customFormat="1">
      <c r="B651" s="130"/>
      <c r="C651" s="131"/>
      <c r="D651" s="131"/>
      <c r="E651" s="131"/>
      <c r="F651" s="131"/>
      <c r="G651" s="131"/>
      <c r="H651" s="131"/>
      <c r="I651" s="131">
        <f t="shared" ref="I651:O651" si="145">+H$601+H651</f>
        <v>0.1</v>
      </c>
      <c r="J651" s="131">
        <f t="shared" si="145"/>
        <v>0.29000000000000004</v>
      </c>
      <c r="K651" s="131">
        <f t="shared" si="145"/>
        <v>0.53</v>
      </c>
      <c r="L651" s="131">
        <f t="shared" si="145"/>
        <v>1.35</v>
      </c>
      <c r="M651" s="131">
        <f t="shared" si="145"/>
        <v>2.39</v>
      </c>
      <c r="N651" s="132">
        <f t="shared" si="145"/>
        <v>3.58</v>
      </c>
      <c r="O651" s="132">
        <f t="shared" si="145"/>
        <v>4.38</v>
      </c>
      <c r="P651" s="75"/>
      <c r="Q651" s="95" t="s">
        <v>304</v>
      </c>
    </row>
    <row r="652" spans="1:17" s="7" customFormat="1">
      <c r="B652" s="133"/>
      <c r="C652" s="134"/>
      <c r="D652" s="134"/>
      <c r="E652" s="134"/>
      <c r="F652" s="134"/>
      <c r="G652" s="134"/>
      <c r="H652" s="134">
        <f t="shared" ref="H652:O652" si="146">+H$611+H651</f>
        <v>23.250742147048673</v>
      </c>
      <c r="I652" s="134">
        <f t="shared" si="146"/>
        <v>23.808276150627616</v>
      </c>
      <c r="J652" s="134">
        <f t="shared" si="146"/>
        <v>23.854240593243613</v>
      </c>
      <c r="K652" s="134">
        <f t="shared" si="146"/>
        <v>23.797353177795657</v>
      </c>
      <c r="L652" s="134">
        <f t="shared" si="146"/>
        <v>31.428407851498044</v>
      </c>
      <c r="M652" s="134">
        <f t="shared" si="146"/>
        <v>30.439551535044295</v>
      </c>
      <c r="N652" s="135">
        <f t="shared" si="146"/>
        <v>22.868976806017237</v>
      </c>
      <c r="O652" s="135">
        <f t="shared" si="146"/>
        <v>24.88</v>
      </c>
      <c r="P652" s="75"/>
      <c r="Q652" s="95" t="s">
        <v>305</v>
      </c>
    </row>
    <row r="653" spans="1:17" s="7" customFormat="1">
      <c r="B653" s="136"/>
      <c r="I653" s="137"/>
      <c r="J653" s="137"/>
      <c r="K653" s="137"/>
      <c r="L653" s="137"/>
      <c r="M653" s="137"/>
      <c r="N653" s="138">
        <f>+N652/H652-1</f>
        <v>-1.6419490552902372E-2</v>
      </c>
      <c r="O653" s="138">
        <f>+O652/I652-1</f>
        <v>4.5014760522430031E-2</v>
      </c>
      <c r="P653" s="75"/>
      <c r="Q653" s="139" t="s">
        <v>306</v>
      </c>
    </row>
    <row r="654" spans="1:17" s="146" customFormat="1">
      <c r="A654" s="140"/>
      <c r="B654" s="141"/>
      <c r="C654" s="142"/>
      <c r="D654" s="142"/>
      <c r="E654" s="142"/>
      <c r="F654" s="142"/>
      <c r="G654" s="142"/>
      <c r="H654" s="142"/>
      <c r="I654" s="142">
        <f t="shared" ref="I654:O654" si="147">RATE(I$324-$H$324,,-$H652,I652)</f>
        <v>2.3979191720110839E-2</v>
      </c>
      <c r="J654" s="142">
        <f t="shared" si="147"/>
        <v>1.289490762398467E-2</v>
      </c>
      <c r="K654" s="142">
        <f t="shared" si="147"/>
        <v>7.7758466343679274E-3</v>
      </c>
      <c r="L654" s="142">
        <f t="shared" si="147"/>
        <v>7.8254775188992168E-2</v>
      </c>
      <c r="M654" s="142">
        <f t="shared" si="147"/>
        <v>5.5359164906873835E-2</v>
      </c>
      <c r="N654" s="143">
        <f t="shared" si="147"/>
        <v>-2.7554940319351779E-3</v>
      </c>
      <c r="O654" s="143">
        <f t="shared" si="147"/>
        <v>9.7222737728931488E-3</v>
      </c>
      <c r="P654" s="144"/>
      <c r="Q654" s="145" t="s">
        <v>307</v>
      </c>
    </row>
    <row r="655" spans="1:17" s="7" customFormat="1">
      <c r="B655" s="130"/>
      <c r="C655" s="131"/>
      <c r="D655" s="131"/>
      <c r="E655" s="131"/>
      <c r="F655" s="131"/>
      <c r="G655" s="131"/>
      <c r="H655" s="131"/>
      <c r="I655" s="131"/>
      <c r="J655" s="131">
        <f t="shared" ref="J655:O655" si="148">+I$601+I655</f>
        <v>0.19</v>
      </c>
      <c r="K655" s="131">
        <f t="shared" si="148"/>
        <v>0.43000000000000005</v>
      </c>
      <c r="L655" s="131">
        <f t="shared" si="148"/>
        <v>1.25</v>
      </c>
      <c r="M655" s="131">
        <f t="shared" si="148"/>
        <v>2.29</v>
      </c>
      <c r="N655" s="132">
        <f t="shared" si="148"/>
        <v>3.48</v>
      </c>
      <c r="O655" s="132">
        <f t="shared" si="148"/>
        <v>4.28</v>
      </c>
      <c r="P655" s="75"/>
      <c r="Q655" s="95" t="s">
        <v>304</v>
      </c>
    </row>
    <row r="656" spans="1:17" s="7" customFormat="1">
      <c r="B656" s="133"/>
      <c r="C656" s="134"/>
      <c r="D656" s="134"/>
      <c r="E656" s="134"/>
      <c r="F656" s="134"/>
      <c r="G656" s="134"/>
      <c r="H656" s="134"/>
      <c r="I656" s="134">
        <f t="shared" ref="I656:O656" si="149">+I$611+I655</f>
        <v>23.708276150627615</v>
      </c>
      <c r="J656" s="134">
        <f t="shared" si="149"/>
        <v>23.754240593243615</v>
      </c>
      <c r="K656" s="134">
        <f t="shared" si="149"/>
        <v>23.697353177795655</v>
      </c>
      <c r="L656" s="134">
        <f t="shared" si="149"/>
        <v>31.328407851498042</v>
      </c>
      <c r="M656" s="134">
        <f t="shared" si="149"/>
        <v>30.339551535044293</v>
      </c>
      <c r="N656" s="135">
        <f t="shared" si="149"/>
        <v>22.768976806017239</v>
      </c>
      <c r="O656" s="135">
        <f t="shared" si="149"/>
        <v>24.78</v>
      </c>
      <c r="P656" s="75"/>
      <c r="Q656" s="95" t="s">
        <v>305</v>
      </c>
    </row>
    <row r="657" spans="1:17" s="7" customFormat="1">
      <c r="B657" s="136"/>
      <c r="I657" s="137"/>
      <c r="J657" s="137"/>
      <c r="K657" s="137"/>
      <c r="L657" s="137"/>
      <c r="M657" s="137"/>
      <c r="N657" s="138">
        <f>+N656/I656-1</f>
        <v>-3.9619048582134497E-2</v>
      </c>
      <c r="O657" s="138">
        <f>+O656/J656-1</f>
        <v>4.3182159527682007E-2</v>
      </c>
      <c r="P657" s="75"/>
      <c r="Q657" s="139" t="s">
        <v>306</v>
      </c>
    </row>
    <row r="658" spans="1:17" s="146" customFormat="1">
      <c r="A658" s="140"/>
      <c r="B658" s="141"/>
      <c r="C658" s="142"/>
      <c r="D658" s="142"/>
      <c r="E658" s="142"/>
      <c r="F658" s="142"/>
      <c r="G658" s="142"/>
      <c r="H658" s="142"/>
      <c r="I658" s="142"/>
      <c r="J658" s="142">
        <f t="shared" ref="J658:O658" si="150">RATE(J$324-$I$324,,-$I656,J656)</f>
        <v>1.9387509376038289E-3</v>
      </c>
      <c r="K658" s="142">
        <f t="shared" si="150"/>
        <v>-2.3038856076060737E-4</v>
      </c>
      <c r="L658" s="142">
        <f t="shared" si="150"/>
        <v>9.735239444437041E-2</v>
      </c>
      <c r="M658" s="142">
        <f t="shared" si="150"/>
        <v>6.359746839642974E-2</v>
      </c>
      <c r="N658" s="143">
        <f t="shared" si="150"/>
        <v>-8.052453659456147E-3</v>
      </c>
      <c r="O658" s="143">
        <f t="shared" si="150"/>
        <v>7.3959969988420865E-3</v>
      </c>
      <c r="P658" s="144"/>
      <c r="Q658" s="145" t="s">
        <v>307</v>
      </c>
    </row>
    <row r="659" spans="1:17" s="7" customFormat="1">
      <c r="B659" s="130"/>
      <c r="C659" s="131"/>
      <c r="D659" s="131"/>
      <c r="E659" s="131"/>
      <c r="F659" s="131"/>
      <c r="G659" s="131"/>
      <c r="H659" s="131"/>
      <c r="I659" s="131"/>
      <c r="J659" s="131"/>
      <c r="K659" s="131">
        <f>+J$601+J659</f>
        <v>0.24000000000000002</v>
      </c>
      <c r="L659" s="131">
        <f>+K$601+K659</f>
        <v>1.06</v>
      </c>
      <c r="M659" s="131">
        <f>+L$601+L659</f>
        <v>2.1</v>
      </c>
      <c r="N659" s="132">
        <f>+M$601+M659</f>
        <v>3.29</v>
      </c>
      <c r="O659" s="132">
        <f>+N$601+N659</f>
        <v>4.09</v>
      </c>
      <c r="P659" s="75"/>
      <c r="Q659" s="95" t="s">
        <v>304</v>
      </c>
    </row>
    <row r="660" spans="1:17" s="7" customFormat="1">
      <c r="B660" s="133"/>
      <c r="C660" s="134"/>
      <c r="D660" s="134"/>
      <c r="E660" s="134"/>
      <c r="F660" s="134"/>
      <c r="G660" s="134"/>
      <c r="H660" s="134"/>
      <c r="I660" s="134"/>
      <c r="J660" s="134">
        <f t="shared" ref="J660:O660" si="151">+J$611+J659</f>
        <v>23.564240593243614</v>
      </c>
      <c r="K660" s="134">
        <f t="shared" si="151"/>
        <v>23.507353177795654</v>
      </c>
      <c r="L660" s="134">
        <f t="shared" si="151"/>
        <v>31.138407851498041</v>
      </c>
      <c r="M660" s="134">
        <f t="shared" si="151"/>
        <v>30.149551535044296</v>
      </c>
      <c r="N660" s="135">
        <f t="shared" si="151"/>
        <v>22.578976806017238</v>
      </c>
      <c r="O660" s="135">
        <f t="shared" si="151"/>
        <v>24.59</v>
      </c>
      <c r="P660" s="75"/>
      <c r="Q660" s="95" t="s">
        <v>305</v>
      </c>
    </row>
    <row r="661" spans="1:17" s="7" customFormat="1">
      <c r="B661" s="136"/>
      <c r="I661" s="137"/>
      <c r="J661" s="137"/>
      <c r="K661" s="137"/>
      <c r="L661" s="137"/>
      <c r="M661" s="137"/>
      <c r="N661" s="138">
        <f>+N660/J660-1</f>
        <v>-4.1811820046892323E-2</v>
      </c>
      <c r="O661" s="138">
        <f>+O660/K660-1</f>
        <v>4.6055666668035622E-2</v>
      </c>
      <c r="P661" s="75"/>
      <c r="Q661" s="139" t="s">
        <v>306</v>
      </c>
    </row>
    <row r="662" spans="1:17" s="146" customFormat="1">
      <c r="A662" s="140"/>
      <c r="B662" s="141"/>
      <c r="C662" s="142"/>
      <c r="D662" s="142"/>
      <c r="E662" s="142"/>
      <c r="F662" s="142"/>
      <c r="G662" s="142"/>
      <c r="H662" s="142"/>
      <c r="I662" s="142"/>
      <c r="J662" s="142"/>
      <c r="K662" s="142">
        <f>RATE(K$324-$J$324,,-$J660,K660)</f>
        <v>-2.4141416831515525E-3</v>
      </c>
      <c r="L662" s="142">
        <f>RATE(L$324-$J$324,,-$J660,L660)</f>
        <v>0.14953309005248355</v>
      </c>
      <c r="M662" s="142">
        <f>RATE(M$324-$J$324,,-$J660,M660)</f>
        <v>8.561491848149326E-2</v>
      </c>
      <c r="N662" s="143">
        <f>RATE(N$324-$J$324,,-$J660,N660)</f>
        <v>-1.0620967521891947E-2</v>
      </c>
      <c r="O662" s="143">
        <f>RATE(O$324-$J$324,,-$J660,O660)</f>
        <v>8.5583192790334474E-3</v>
      </c>
      <c r="P662" s="144"/>
      <c r="Q662" s="145" t="s">
        <v>307</v>
      </c>
    </row>
    <row r="663" spans="1:17" s="7" customFormat="1">
      <c r="B663" s="147"/>
      <c r="C663" s="148"/>
      <c r="D663" s="148"/>
      <c r="E663" s="148"/>
      <c r="F663" s="148"/>
      <c r="G663" s="148"/>
      <c r="H663" s="148"/>
      <c r="I663" s="148"/>
      <c r="J663" s="148"/>
      <c r="K663" s="148"/>
      <c r="L663" s="148">
        <f>+K$601+K663</f>
        <v>0.82</v>
      </c>
      <c r="M663" s="148">
        <f>+L$601+L663</f>
        <v>1.8599999999999999</v>
      </c>
      <c r="N663" s="149">
        <f>+M$601+M663</f>
        <v>3.05</v>
      </c>
      <c r="O663" s="149">
        <f>+N$601+N663</f>
        <v>3.8499999999999996</v>
      </c>
      <c r="P663" s="75"/>
      <c r="Q663" s="95" t="s">
        <v>304</v>
      </c>
    </row>
    <row r="664" spans="1:17" s="7" customFormat="1">
      <c r="B664" s="150"/>
      <c r="C664" s="151"/>
      <c r="D664" s="151"/>
      <c r="E664" s="151"/>
      <c r="F664" s="151"/>
      <c r="G664" s="151"/>
      <c r="H664" s="151"/>
      <c r="I664" s="151"/>
      <c r="J664" s="151"/>
      <c r="K664" s="151">
        <f>+K$611+K663</f>
        <v>23.267353177795655</v>
      </c>
      <c r="L664" s="151">
        <f>+L$611+L663</f>
        <v>30.898407851498042</v>
      </c>
      <c r="M664" s="151">
        <f>+M$611+M663</f>
        <v>29.909551535044294</v>
      </c>
      <c r="N664" s="152">
        <f>+N$611+N663</f>
        <v>22.338976806017239</v>
      </c>
      <c r="O664" s="152">
        <f>+O$611+O663</f>
        <v>24.35</v>
      </c>
      <c r="P664" s="75"/>
      <c r="Q664" s="95" t="s">
        <v>305</v>
      </c>
    </row>
    <row r="665" spans="1:17" s="7" customFormat="1">
      <c r="B665" s="136"/>
      <c r="I665" s="137"/>
      <c r="J665" s="137"/>
      <c r="K665" s="137"/>
      <c r="L665" s="137"/>
      <c r="M665" s="137"/>
      <c r="N665" s="138">
        <f>+N664/K664-1</f>
        <v>-3.9900385947825745E-2</v>
      </c>
      <c r="O665" s="138">
        <f>+O664/L664-1</f>
        <v>-0.2119335042430206</v>
      </c>
      <c r="P665" s="75"/>
      <c r="Q665" s="139" t="s">
        <v>306</v>
      </c>
    </row>
    <row r="666" spans="1:17" s="146" customFormat="1">
      <c r="A666" s="140"/>
      <c r="B666" s="141"/>
      <c r="C666" s="142"/>
      <c r="D666" s="142"/>
      <c r="E666" s="142"/>
      <c r="F666" s="142"/>
      <c r="G666" s="142"/>
      <c r="H666" s="142"/>
      <c r="I666" s="142"/>
      <c r="J666" s="142"/>
      <c r="K666" s="142"/>
      <c r="L666" s="142">
        <f>RATE(L$324-$K$324,,-$K664,L664)</f>
        <v>0.32797261533747646</v>
      </c>
      <c r="M666" s="142">
        <f>RATE(M$324-$K$324,,-$K664,M664)</f>
        <v>0.1337869647911471</v>
      </c>
      <c r="N666" s="143">
        <f>RATE(N$324-$K$324,,-$K664,N664)</f>
        <v>-1.3481050700697966E-2</v>
      </c>
      <c r="O666" s="143">
        <f>RATE(O$324-$K$324,,-$K664,O664)</f>
        <v>1.1435041572331982E-2</v>
      </c>
      <c r="P666" s="144"/>
      <c r="Q666" s="145" t="s">
        <v>307</v>
      </c>
    </row>
    <row r="667" spans="1:17" s="7" customFormat="1">
      <c r="B667" s="147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>
        <f>+L$601+L667</f>
        <v>1.04</v>
      </c>
      <c r="N667" s="149">
        <f>+M$601+M667</f>
        <v>2.23</v>
      </c>
      <c r="O667" s="149">
        <f>+N$601+N667</f>
        <v>3.0300000000000002</v>
      </c>
      <c r="P667" s="75"/>
      <c r="Q667" s="95" t="s">
        <v>304</v>
      </c>
    </row>
    <row r="668" spans="1:17" s="7" customFormat="1">
      <c r="B668" s="150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>
        <f>+L$611+L667</f>
        <v>30.078407851498042</v>
      </c>
      <c r="M668" s="151">
        <f>+M$611+M667</f>
        <v>29.089551535044293</v>
      </c>
      <c r="N668" s="152">
        <f>+N$611+N667</f>
        <v>21.518976806017239</v>
      </c>
      <c r="O668" s="152">
        <f>+O$611+O667</f>
        <v>23.53</v>
      </c>
      <c r="P668" s="75"/>
      <c r="Q668" s="95" t="s">
        <v>305</v>
      </c>
    </row>
    <row r="669" spans="1:17" s="7" customFormat="1">
      <c r="B669" s="136"/>
      <c r="I669" s="137"/>
      <c r="J669" s="137"/>
      <c r="K669" s="137"/>
      <c r="L669" s="137"/>
      <c r="M669" s="137"/>
      <c r="N669" s="138">
        <f>+N668/L668-1</f>
        <v>-0.28457061582980381</v>
      </c>
      <c r="O669" s="138">
        <f>+O668/M668-1</f>
        <v>-0.19111850274991971</v>
      </c>
      <c r="P669" s="75"/>
      <c r="Q669" s="139" t="s">
        <v>306</v>
      </c>
    </row>
    <row r="670" spans="1:17" s="146" customFormat="1">
      <c r="A670" s="140"/>
      <c r="B670" s="141"/>
      <c r="C670" s="142"/>
      <c r="D670" s="142"/>
      <c r="E670" s="142"/>
      <c r="F670" s="142"/>
      <c r="G670" s="142"/>
      <c r="H670" s="142"/>
      <c r="I670" s="142"/>
      <c r="J670" s="142"/>
      <c r="K670" s="142"/>
      <c r="L670" s="142"/>
      <c r="M670" s="142">
        <f>RATE(M$324-$L$324,,-$L668,M668)</f>
        <v>-3.2875952787657307E-2</v>
      </c>
      <c r="N670" s="143">
        <f>RATE(N$324-$L$324,,-$L668,N668)</f>
        <v>-0.15416941166082415</v>
      </c>
      <c r="O670" s="143">
        <f>RATE(O$324-$L$324,,-$L668,O668)</f>
        <v>-7.8584116472508028E-2</v>
      </c>
      <c r="P670" s="144"/>
      <c r="Q670" s="145" t="s">
        <v>307</v>
      </c>
    </row>
    <row r="671" spans="1:17" s="7" customFormat="1">
      <c r="B671" s="147"/>
      <c r="C671" s="148"/>
      <c r="D671" s="148"/>
      <c r="E671" s="148"/>
      <c r="F671" s="148"/>
      <c r="G671" s="148"/>
      <c r="H671" s="148"/>
      <c r="I671" s="148"/>
      <c r="J671" s="148"/>
      <c r="K671" s="148"/>
      <c r="L671" s="148"/>
      <c r="M671" s="148"/>
      <c r="N671" s="149">
        <f>+M$601+M671</f>
        <v>1.19</v>
      </c>
      <c r="O671" s="149">
        <f>+N$601+N671</f>
        <v>1.99</v>
      </c>
      <c r="P671" s="75"/>
      <c r="Q671" s="95" t="s">
        <v>304</v>
      </c>
    </row>
    <row r="672" spans="1:17" s="7" customFormat="1">
      <c r="B672" s="150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>
        <f>+M$611+M671</f>
        <v>28.049551535044294</v>
      </c>
      <c r="N672" s="152">
        <f>+N$611+N671</f>
        <v>20.47897680601724</v>
      </c>
      <c r="O672" s="152">
        <f>+O$611+O671</f>
        <v>22.49</v>
      </c>
      <c r="P672" s="75"/>
      <c r="Q672" s="95" t="s">
        <v>305</v>
      </c>
    </row>
    <row r="673" spans="1:30" s="7" customFormat="1">
      <c r="B673" s="136"/>
      <c r="I673" s="137"/>
      <c r="J673" s="137"/>
      <c r="K673" s="137"/>
      <c r="L673" s="137"/>
      <c r="M673" s="137"/>
      <c r="N673" s="138">
        <f>+N672/M672-1</f>
        <v>-0.26990002744138697</v>
      </c>
      <c r="O673" s="138">
        <f>+O672/N672-1</f>
        <v>9.8199397998823379E-2</v>
      </c>
      <c r="P673" s="75"/>
      <c r="Q673" s="139" t="s">
        <v>306</v>
      </c>
    </row>
    <row r="674" spans="1:30" s="146" customFormat="1">
      <c r="A674" s="140"/>
      <c r="B674" s="141"/>
      <c r="C674" s="142"/>
      <c r="D674" s="142"/>
      <c r="E674" s="142"/>
      <c r="F674" s="142"/>
      <c r="G674" s="142"/>
      <c r="H674" s="142"/>
      <c r="I674" s="142"/>
      <c r="J674" s="142"/>
      <c r="K674" s="142"/>
      <c r="L674" s="142"/>
      <c r="M674" s="142"/>
      <c r="N674" s="143">
        <f>RATE(N$324-$M$324,,-$M672,N672)</f>
        <v>-0.26990002744138702</v>
      </c>
      <c r="O674" s="143">
        <f>RATE(O$324-$M$324,,-$M672,O672)</f>
        <v>-0.1045697401007239</v>
      </c>
      <c r="P674" s="144"/>
      <c r="Q674" s="145" t="s">
        <v>307</v>
      </c>
    </row>
    <row r="678" spans="1:30">
      <c r="D678" s="153"/>
      <c r="E678" s="153"/>
      <c r="F678" s="153"/>
      <c r="G678" s="199" t="s">
        <v>308</v>
      </c>
      <c r="H678" s="200"/>
      <c r="I678" s="200"/>
      <c r="J678" s="200"/>
      <c r="K678" s="200"/>
      <c r="L678" s="200"/>
      <c r="M678" s="200"/>
      <c r="N678" s="201"/>
      <c r="O678" s="154"/>
      <c r="P678" s="155"/>
      <c r="Q678" s="156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</row>
    <row r="679" spans="1:30">
      <c r="D679" s="153"/>
      <c r="E679" s="153"/>
      <c r="F679" s="153"/>
      <c r="G679" s="157">
        <v>17522</v>
      </c>
      <c r="H679" s="158">
        <v>19743</v>
      </c>
      <c r="I679" s="159">
        <v>21577</v>
      </c>
      <c r="J679" s="158">
        <v>24537</v>
      </c>
      <c r="K679" s="159">
        <v>25340</v>
      </c>
      <c r="L679" s="158">
        <v>28078</v>
      </c>
      <c r="M679" s="159">
        <v>30433</v>
      </c>
      <c r="N679" s="158"/>
      <c r="O679" s="158"/>
      <c r="P679" s="160">
        <f>RATE(M$324-$G$324,,-G679,M679)</f>
        <v>9.637767003995E-2</v>
      </c>
      <c r="Q679" s="161" t="s">
        <v>309</v>
      </c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</row>
    <row r="680" spans="1:30">
      <c r="D680" s="153"/>
      <c r="E680" s="153"/>
      <c r="F680" s="153"/>
      <c r="G680" s="162">
        <v>579</v>
      </c>
      <c r="H680" s="163">
        <v>612</v>
      </c>
      <c r="I680" s="164">
        <v>638</v>
      </c>
      <c r="J680" s="163">
        <v>667</v>
      </c>
      <c r="K680" s="164">
        <v>690</v>
      </c>
      <c r="L680" s="163">
        <v>948</v>
      </c>
      <c r="M680" s="164">
        <v>1410</v>
      </c>
      <c r="N680" s="163"/>
      <c r="O680" s="163"/>
      <c r="P680" s="160">
        <f t="shared" ref="P680:P687" si="152">RATE(M$324-$G$324,,-G680,M680)</f>
        <v>0.15990768218785276</v>
      </c>
      <c r="Q680" s="153" t="s">
        <v>310</v>
      </c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</row>
    <row r="681" spans="1:30">
      <c r="D681" s="153"/>
      <c r="E681" s="153"/>
      <c r="F681" s="153"/>
      <c r="G681" s="162">
        <v>903</v>
      </c>
      <c r="H681" s="163">
        <v>958</v>
      </c>
      <c r="I681" s="164">
        <v>983</v>
      </c>
      <c r="J681" s="163">
        <v>998</v>
      </c>
      <c r="K681" s="164">
        <v>1097</v>
      </c>
      <c r="L681" s="163">
        <v>1208</v>
      </c>
      <c r="M681" s="164">
        <v>1121</v>
      </c>
      <c r="N681" s="163"/>
      <c r="O681" s="163"/>
      <c r="P681" s="160">
        <f t="shared" si="152"/>
        <v>3.6699710000373524E-2</v>
      </c>
      <c r="Q681" s="161" t="s">
        <v>311</v>
      </c>
      <c r="R681" s="153"/>
      <c r="S681" s="153"/>
      <c r="T681" s="153"/>
      <c r="U681" s="153"/>
      <c r="V681" s="153"/>
      <c r="W681" s="153"/>
      <c r="X681" s="153"/>
      <c r="Y681" s="153"/>
      <c r="Z681" s="153"/>
      <c r="AA681" s="153"/>
      <c r="AB681" s="153"/>
      <c r="AC681" s="153"/>
      <c r="AD681" s="153"/>
    </row>
    <row r="682" spans="1:30">
      <c r="D682" s="153"/>
      <c r="E682" s="153"/>
      <c r="F682" s="153"/>
      <c r="G682" s="162">
        <v>19</v>
      </c>
      <c r="H682" s="163">
        <v>17</v>
      </c>
      <c r="I682" s="164">
        <v>10</v>
      </c>
      <c r="J682" s="163">
        <v>1</v>
      </c>
      <c r="K682" s="164">
        <v>1</v>
      </c>
      <c r="L682" s="163">
        <v>2762</v>
      </c>
      <c r="M682" s="164">
        <v>2904</v>
      </c>
      <c r="N682" s="163"/>
      <c r="O682" s="163"/>
      <c r="P682" s="160">
        <f>RATE(M$324-$L$324,,-L682,M682)</f>
        <v>5.1412020275162902E-2</v>
      </c>
      <c r="Q682" s="161" t="s">
        <v>312</v>
      </c>
      <c r="R682" s="153"/>
      <c r="S682" s="153"/>
      <c r="T682" s="153"/>
      <c r="U682" s="153"/>
      <c r="V682" s="153"/>
      <c r="W682" s="153"/>
      <c r="X682" s="153"/>
      <c r="Y682" s="153"/>
      <c r="Z682" s="153"/>
      <c r="AA682" s="153"/>
      <c r="AB682" s="153"/>
      <c r="AC682" s="153"/>
      <c r="AD682" s="153"/>
    </row>
    <row r="683" spans="1:30">
      <c r="D683" s="153"/>
      <c r="E683" s="153"/>
      <c r="F683" s="153"/>
      <c r="G683" s="162">
        <v>8</v>
      </c>
      <c r="H683" s="163">
        <v>3</v>
      </c>
      <c r="I683" s="164">
        <v>7</v>
      </c>
      <c r="J683" s="163">
        <v>42</v>
      </c>
      <c r="K683" s="164">
        <v>27</v>
      </c>
      <c r="L683" s="163">
        <v>37</v>
      </c>
      <c r="M683" s="164">
        <v>0</v>
      </c>
      <c r="N683" s="163"/>
      <c r="O683" s="163"/>
      <c r="P683" s="160">
        <f t="shared" si="152"/>
        <v>-0.9999993377532328</v>
      </c>
      <c r="Q683" s="161" t="s">
        <v>313</v>
      </c>
      <c r="R683" s="153"/>
      <c r="S683" s="153"/>
      <c r="T683" s="153"/>
      <c r="U683" s="153"/>
      <c r="V683" s="153"/>
      <c r="W683" s="153"/>
      <c r="X683" s="153"/>
      <c r="Y683" s="153"/>
      <c r="Z683" s="153"/>
      <c r="AA683" s="153"/>
      <c r="AB683" s="153"/>
      <c r="AC683" s="153"/>
      <c r="AD683" s="153"/>
    </row>
    <row r="684" spans="1:30">
      <c r="D684" s="153"/>
      <c r="E684" s="153"/>
      <c r="F684" s="153"/>
      <c r="G684" s="162">
        <v>882</v>
      </c>
      <c r="H684" s="163">
        <v>975</v>
      </c>
      <c r="I684" s="164">
        <v>1068</v>
      </c>
      <c r="J684" s="163">
        <v>1389</v>
      </c>
      <c r="K684" s="164">
        <v>1631</v>
      </c>
      <c r="L684" s="163">
        <v>733</v>
      </c>
      <c r="M684" s="164">
        <v>851</v>
      </c>
      <c r="N684" s="163"/>
      <c r="O684" s="163"/>
      <c r="P684" s="160">
        <f>RATE(M$324-$L$324,,-L684,M684)</f>
        <v>0.16098226466575702</v>
      </c>
      <c r="Q684" s="161" t="s">
        <v>314</v>
      </c>
      <c r="R684" s="153"/>
      <c r="S684" s="153"/>
      <c r="T684" s="153"/>
      <c r="U684" s="153"/>
      <c r="V684" s="153"/>
      <c r="W684" s="153"/>
      <c r="X684" s="153"/>
      <c r="Y684" s="153"/>
      <c r="Z684" s="153"/>
      <c r="AA684" s="153"/>
      <c r="AB684" s="153"/>
      <c r="AC684" s="153"/>
      <c r="AD684" s="153"/>
    </row>
    <row r="685" spans="1:30">
      <c r="D685" s="153"/>
      <c r="E685" s="153"/>
      <c r="F685" s="153"/>
      <c r="G685" s="162">
        <v>0</v>
      </c>
      <c r="H685" s="163">
        <v>0</v>
      </c>
      <c r="I685" s="164">
        <v>0</v>
      </c>
      <c r="J685" s="163">
        <v>0</v>
      </c>
      <c r="K685" s="164">
        <v>0</v>
      </c>
      <c r="L685" s="163">
        <v>519</v>
      </c>
      <c r="M685" s="164">
        <v>1984</v>
      </c>
      <c r="N685" s="163"/>
      <c r="O685" s="163"/>
      <c r="P685" s="160">
        <f>RATE(M$324-$L$324,,-L685,M685)</f>
        <v>2.8227360308285161</v>
      </c>
      <c r="Q685" s="161" t="s">
        <v>315</v>
      </c>
      <c r="R685" s="153"/>
      <c r="S685" s="153"/>
      <c r="T685" s="153"/>
      <c r="U685" s="153"/>
      <c r="V685" s="153"/>
      <c r="W685" s="153"/>
      <c r="X685" s="153"/>
      <c r="Y685" s="153"/>
      <c r="Z685" s="153"/>
      <c r="AA685" s="153"/>
      <c r="AB685" s="153"/>
      <c r="AC685" s="153"/>
      <c r="AD685" s="153"/>
    </row>
    <row r="686" spans="1:30">
      <c r="D686" s="165"/>
      <c r="E686" s="165"/>
      <c r="F686" s="165"/>
      <c r="G686" s="162">
        <v>686</v>
      </c>
      <c r="H686" s="163">
        <v>813</v>
      </c>
      <c r="I686" s="164">
        <v>749</v>
      </c>
      <c r="J686" s="163">
        <v>853</v>
      </c>
      <c r="K686" s="164">
        <v>839</v>
      </c>
      <c r="L686" s="163">
        <v>1055</v>
      </c>
      <c r="M686" s="164">
        <v>1232</v>
      </c>
      <c r="N686" s="163"/>
      <c r="O686" s="163"/>
      <c r="P686" s="160">
        <f t="shared" si="152"/>
        <v>0.10250634790722005</v>
      </c>
      <c r="Q686" s="161" t="s">
        <v>316</v>
      </c>
      <c r="R686" s="165"/>
      <c r="S686" s="165"/>
      <c r="T686" s="165"/>
      <c r="U686" s="165"/>
      <c r="V686" s="165"/>
      <c r="W686" s="165"/>
      <c r="X686" s="165"/>
      <c r="Y686" s="165"/>
      <c r="Z686" s="165"/>
      <c r="AA686" s="165"/>
      <c r="AB686" s="165"/>
      <c r="AC686" s="165"/>
      <c r="AD686" s="165"/>
    </row>
    <row r="687" spans="1:30">
      <c r="D687" s="165"/>
      <c r="E687" s="165"/>
      <c r="F687" s="165"/>
      <c r="G687" s="166">
        <v>1321</v>
      </c>
      <c r="H687" s="167">
        <v>1518</v>
      </c>
      <c r="I687" s="168">
        <v>1431</v>
      </c>
      <c r="J687" s="167">
        <v>1600</v>
      </c>
      <c r="K687" s="168">
        <v>2309</v>
      </c>
      <c r="L687" s="167">
        <v>1203</v>
      </c>
      <c r="M687" s="168">
        <v>1134</v>
      </c>
      <c r="N687" s="167"/>
      <c r="O687" s="167"/>
      <c r="P687" s="160">
        <f t="shared" si="152"/>
        <v>-2.5118775767419936E-2</v>
      </c>
      <c r="Q687" s="161" t="s">
        <v>317</v>
      </c>
      <c r="R687" s="165"/>
      <c r="S687" s="165"/>
      <c r="T687" s="165"/>
      <c r="U687" s="165"/>
      <c r="V687" s="165"/>
      <c r="W687" s="165"/>
      <c r="X687" s="165"/>
      <c r="Y687" s="165"/>
      <c r="Z687" s="165"/>
      <c r="AA687" s="165"/>
      <c r="AB687" s="165"/>
      <c r="AC687" s="165"/>
      <c r="AD687" s="165"/>
    </row>
    <row r="688" spans="1:30">
      <c r="D688" s="165"/>
      <c r="E688" s="165"/>
      <c r="F688" s="165"/>
      <c r="G688" s="153"/>
      <c r="H688" s="153"/>
      <c r="I688" s="161"/>
      <c r="J688" s="161"/>
      <c r="K688" s="161"/>
      <c r="L688" s="161"/>
      <c r="M688" s="161"/>
      <c r="N688" s="161"/>
      <c r="O688" s="161"/>
      <c r="P688" s="169"/>
      <c r="Q688" s="153"/>
      <c r="R688" s="165"/>
      <c r="S688" s="165"/>
      <c r="T688" s="165"/>
      <c r="U688" s="165"/>
      <c r="V688" s="165"/>
      <c r="W688" s="165"/>
      <c r="X688" s="165"/>
      <c r="Y688" s="165"/>
      <c r="Z688" s="165"/>
      <c r="AA688" s="165"/>
      <c r="AB688" s="165"/>
      <c r="AC688" s="165"/>
      <c r="AD688" s="165"/>
    </row>
    <row r="689" spans="4:30">
      <c r="D689" s="165"/>
      <c r="E689" s="165"/>
      <c r="F689" s="165"/>
      <c r="G689" s="153"/>
      <c r="H689" s="153"/>
      <c r="I689" s="199" t="s">
        <v>318</v>
      </c>
      <c r="J689" s="200"/>
      <c r="K689" s="200"/>
      <c r="L689" s="200"/>
      <c r="M689" s="200"/>
      <c r="N689" s="201"/>
      <c r="O689" s="154"/>
      <c r="P689" s="169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  <c r="AA689" s="165"/>
      <c r="AB689" s="165"/>
      <c r="AC689" s="165"/>
      <c r="AD689" s="165"/>
    </row>
    <row r="690" spans="4:30">
      <c r="D690" s="165"/>
      <c r="E690" s="165"/>
      <c r="F690" s="165"/>
      <c r="G690" s="153"/>
      <c r="H690" s="153"/>
      <c r="I690" s="158">
        <v>11158</v>
      </c>
      <c r="J690" s="158">
        <v>12349</v>
      </c>
      <c r="K690" s="158">
        <v>12626</v>
      </c>
      <c r="L690" s="158">
        <v>13843</v>
      </c>
      <c r="M690" s="158">
        <v>15050</v>
      </c>
      <c r="N690" s="158"/>
      <c r="O690" s="158"/>
      <c r="P690" s="160" t="e">
        <f>RATE($H$1-$M$1,,M690,-H690)</f>
        <v>#NUM!</v>
      </c>
      <c r="Q690" s="161" t="s">
        <v>309</v>
      </c>
      <c r="R690" s="165"/>
      <c r="S690" s="165"/>
      <c r="T690" s="165"/>
      <c r="U690" s="165"/>
      <c r="V690" s="165"/>
      <c r="W690" s="165"/>
      <c r="X690" s="165"/>
      <c r="Y690" s="165"/>
      <c r="Z690" s="165"/>
      <c r="AA690" s="165"/>
      <c r="AB690" s="165"/>
      <c r="AC690" s="165"/>
      <c r="AD690" s="165"/>
    </row>
    <row r="691" spans="4:30">
      <c r="D691" s="153"/>
      <c r="E691" s="153"/>
      <c r="F691" s="153"/>
      <c r="G691" s="153"/>
      <c r="H691" s="153"/>
      <c r="I691" s="163">
        <v>280</v>
      </c>
      <c r="J691" s="163">
        <v>279</v>
      </c>
      <c r="K691" s="163">
        <v>268</v>
      </c>
      <c r="L691" s="163">
        <v>300</v>
      </c>
      <c r="M691" s="163">
        <v>431</v>
      </c>
      <c r="N691" s="163"/>
      <c r="O691" s="163"/>
      <c r="P691" s="160" t="e">
        <f>RATE($H$1-$M$1,,M691,-H691)</f>
        <v>#NUM!</v>
      </c>
      <c r="Q691" s="153" t="s">
        <v>310</v>
      </c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</row>
    <row r="692" spans="4:30">
      <c r="D692" s="161"/>
      <c r="E692" s="161"/>
      <c r="F692" s="161"/>
      <c r="G692" s="153"/>
      <c r="H692" s="153"/>
      <c r="I692" s="163">
        <v>332</v>
      </c>
      <c r="J692" s="163">
        <v>325</v>
      </c>
      <c r="K692" s="163">
        <v>343</v>
      </c>
      <c r="L692" s="163">
        <v>423</v>
      </c>
      <c r="M692" s="163">
        <v>379</v>
      </c>
      <c r="N692" s="163"/>
      <c r="O692" s="163"/>
      <c r="P692" s="160" t="e">
        <f>RATE($H$1-$M$1,,M692,-H692)</f>
        <v>#NUM!</v>
      </c>
      <c r="Q692" s="161" t="s">
        <v>311</v>
      </c>
      <c r="R692" s="161"/>
      <c r="S692" s="161"/>
      <c r="T692" s="161"/>
      <c r="U692" s="161"/>
      <c r="V692" s="161"/>
      <c r="W692" s="161"/>
      <c r="X692" s="161"/>
      <c r="Y692" s="161"/>
      <c r="Z692" s="161"/>
      <c r="AA692" s="161"/>
      <c r="AB692" s="161"/>
      <c r="AC692" s="161"/>
      <c r="AD692" s="161"/>
    </row>
    <row r="693" spans="4:30">
      <c r="D693" s="153"/>
      <c r="E693" s="153"/>
      <c r="F693" s="153"/>
      <c r="G693" s="153"/>
      <c r="H693" s="153"/>
      <c r="I693" s="163">
        <v>11.5</v>
      </c>
      <c r="J693" s="163">
        <v>1.1000000000000001</v>
      </c>
      <c r="K693" s="163">
        <v>1</v>
      </c>
      <c r="L693" s="163">
        <v>1566</v>
      </c>
      <c r="M693" s="163">
        <v>1833</v>
      </c>
      <c r="N693" s="163"/>
      <c r="O693" s="163"/>
      <c r="P693" s="160" t="e">
        <f>RATE($H$1-$M$1,,M693,-H693)</f>
        <v>#NUM!</v>
      </c>
      <c r="Q693" s="161" t="s">
        <v>312</v>
      </c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</row>
    <row r="694" spans="4:30">
      <c r="D694" s="153"/>
      <c r="E694" s="153"/>
      <c r="F694" s="153"/>
      <c r="G694" s="153"/>
      <c r="H694" s="153"/>
      <c r="I694" s="167">
        <v>852</v>
      </c>
      <c r="J694" s="167">
        <v>1086</v>
      </c>
      <c r="K694" s="167">
        <v>1281</v>
      </c>
      <c r="L694" s="167">
        <v>332</v>
      </c>
      <c r="M694" s="167">
        <v>394</v>
      </c>
      <c r="N694" s="167"/>
      <c r="O694" s="167"/>
      <c r="P694" s="160" t="e">
        <f>RATE($H$1-$M$1,,M694,-H694)</f>
        <v>#NUM!</v>
      </c>
      <c r="Q694" s="161" t="s">
        <v>314</v>
      </c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</row>
    <row r="695" spans="4:30">
      <c r="D695" s="153"/>
      <c r="E695" s="153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5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</row>
    <row r="696" spans="4:30">
      <c r="D696" s="165"/>
      <c r="E696" s="165"/>
      <c r="F696" s="165"/>
      <c r="G696" s="153"/>
      <c r="H696" s="153"/>
      <c r="I696" s="202" t="s">
        <v>319</v>
      </c>
      <c r="J696" s="200"/>
      <c r="K696" s="203"/>
      <c r="L696" s="200"/>
      <c r="M696" s="203"/>
      <c r="N696" s="201"/>
      <c r="O696" s="154"/>
      <c r="P696" s="15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</row>
    <row r="697" spans="4:30">
      <c r="D697" s="165"/>
      <c r="E697" s="165"/>
      <c r="F697" s="165"/>
      <c r="G697" s="153"/>
      <c r="H697" s="153"/>
      <c r="I697" s="170">
        <f t="shared" ref="I697:M700" si="153">+I679-I690</f>
        <v>10419</v>
      </c>
      <c r="J697" s="171">
        <f t="shared" si="153"/>
        <v>12188</v>
      </c>
      <c r="K697" s="161">
        <f t="shared" si="153"/>
        <v>12714</v>
      </c>
      <c r="L697" s="171">
        <f t="shared" si="153"/>
        <v>14235</v>
      </c>
      <c r="M697" s="161">
        <f t="shared" si="153"/>
        <v>15383</v>
      </c>
      <c r="N697" s="171"/>
      <c r="O697" s="171"/>
      <c r="P697" s="160">
        <f>M697/M679</f>
        <v>0.50547103473203425</v>
      </c>
      <c r="Q697" s="161" t="s">
        <v>309</v>
      </c>
      <c r="R697" s="165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</row>
    <row r="698" spans="4:30">
      <c r="D698" s="165"/>
      <c r="E698" s="165"/>
      <c r="F698" s="165"/>
      <c r="G698" s="153"/>
      <c r="H698" s="153"/>
      <c r="I698" s="170">
        <f t="shared" si="153"/>
        <v>358</v>
      </c>
      <c r="J698" s="172">
        <f t="shared" si="153"/>
        <v>388</v>
      </c>
      <c r="K698" s="161">
        <f t="shared" si="153"/>
        <v>422</v>
      </c>
      <c r="L698" s="172">
        <f t="shared" si="153"/>
        <v>648</v>
      </c>
      <c r="M698" s="161">
        <f t="shared" si="153"/>
        <v>979</v>
      </c>
      <c r="N698" s="172"/>
      <c r="O698" s="172"/>
      <c r="P698" s="160">
        <f>M698/M680</f>
        <v>0.69432624113475172</v>
      </c>
      <c r="Q698" s="153" t="s">
        <v>310</v>
      </c>
      <c r="R698" s="165"/>
      <c r="S698" s="165"/>
      <c r="T698" s="165"/>
      <c r="U698" s="165"/>
      <c r="V698" s="165"/>
      <c r="W698" s="165"/>
      <c r="X698" s="165"/>
      <c r="Y698" s="165"/>
      <c r="Z698" s="165"/>
      <c r="AA698" s="165"/>
      <c r="AB698" s="165"/>
      <c r="AC698" s="165"/>
      <c r="AD698" s="165"/>
    </row>
    <row r="699" spans="4:30">
      <c r="D699" s="165"/>
      <c r="E699" s="165"/>
      <c r="F699" s="165"/>
      <c r="G699" s="153"/>
      <c r="H699" s="153"/>
      <c r="I699" s="170">
        <f t="shared" si="153"/>
        <v>651</v>
      </c>
      <c r="J699" s="172">
        <f t="shared" si="153"/>
        <v>673</v>
      </c>
      <c r="K699" s="161">
        <f t="shared" si="153"/>
        <v>754</v>
      </c>
      <c r="L699" s="172">
        <f t="shared" si="153"/>
        <v>785</v>
      </c>
      <c r="M699" s="161">
        <f t="shared" si="153"/>
        <v>742</v>
      </c>
      <c r="N699" s="172"/>
      <c r="O699" s="172"/>
      <c r="P699" s="160">
        <f>M699/M681</f>
        <v>0.66190900981266731</v>
      </c>
      <c r="Q699" s="161" t="s">
        <v>311</v>
      </c>
      <c r="R699" s="165"/>
      <c r="S699" s="165"/>
      <c r="T699" s="165"/>
      <c r="U699" s="165"/>
      <c r="V699" s="165"/>
      <c r="W699" s="165"/>
      <c r="X699" s="165"/>
      <c r="Y699" s="165"/>
      <c r="Z699" s="165"/>
      <c r="AA699" s="165"/>
      <c r="AB699" s="165"/>
      <c r="AC699" s="165"/>
      <c r="AD699" s="165"/>
    </row>
    <row r="700" spans="4:30">
      <c r="D700" s="165"/>
      <c r="E700" s="165"/>
      <c r="F700" s="165"/>
      <c r="G700" s="153"/>
      <c r="H700" s="153"/>
      <c r="I700" s="170">
        <f t="shared" si="153"/>
        <v>-1.5</v>
      </c>
      <c r="J700" s="172">
        <f t="shared" si="153"/>
        <v>-0.10000000000000009</v>
      </c>
      <c r="K700" s="161">
        <f t="shared" si="153"/>
        <v>0</v>
      </c>
      <c r="L700" s="172">
        <f t="shared" si="153"/>
        <v>1196</v>
      </c>
      <c r="M700" s="161">
        <f t="shared" si="153"/>
        <v>1071</v>
      </c>
      <c r="N700" s="172"/>
      <c r="O700" s="172"/>
      <c r="P700" s="160">
        <f>M700/M682</f>
        <v>0.368801652892562</v>
      </c>
      <c r="Q700" s="161" t="s">
        <v>312</v>
      </c>
      <c r="R700" s="165"/>
      <c r="S700" s="165"/>
      <c r="T700" s="165"/>
      <c r="U700" s="165"/>
      <c r="V700" s="165"/>
      <c r="W700" s="165"/>
      <c r="X700" s="165"/>
      <c r="Y700" s="165"/>
      <c r="Z700" s="165"/>
      <c r="AA700" s="165"/>
      <c r="AB700" s="165"/>
      <c r="AC700" s="165"/>
      <c r="AD700" s="165"/>
    </row>
    <row r="701" spans="4:30">
      <c r="D701" s="165"/>
      <c r="E701" s="165"/>
      <c r="F701" s="165"/>
      <c r="G701" s="153"/>
      <c r="H701" s="153"/>
      <c r="I701" s="173">
        <f>+I684-I694</f>
        <v>216</v>
      </c>
      <c r="J701" s="174">
        <f>+J684-J694</f>
        <v>303</v>
      </c>
      <c r="K701" s="175">
        <f>+K684-K694</f>
        <v>350</v>
      </c>
      <c r="L701" s="174">
        <f>+L684-L694</f>
        <v>401</v>
      </c>
      <c r="M701" s="175">
        <f>+M684-M694</f>
        <v>457</v>
      </c>
      <c r="N701" s="174"/>
      <c r="O701" s="174"/>
      <c r="P701" s="160">
        <f>M701/M684</f>
        <v>0.53701527614571087</v>
      </c>
      <c r="Q701" s="161" t="s">
        <v>314</v>
      </c>
      <c r="R701" s="165"/>
      <c r="S701" s="165"/>
      <c r="T701" s="165"/>
      <c r="U701" s="165"/>
      <c r="V701" s="165"/>
      <c r="W701" s="165"/>
      <c r="X701" s="165"/>
      <c r="Y701" s="165"/>
      <c r="Z701" s="165"/>
      <c r="AA701" s="165"/>
      <c r="AB701" s="165"/>
      <c r="AC701" s="165"/>
      <c r="AD701" s="165"/>
    </row>
    <row r="702" spans="4:30">
      <c r="D702" s="165"/>
      <c r="E702" s="165"/>
      <c r="F702" s="165"/>
      <c r="G702" s="153"/>
      <c r="H702" s="153"/>
      <c r="I702" s="161"/>
      <c r="J702" s="161"/>
      <c r="K702" s="161"/>
      <c r="L702" s="161"/>
      <c r="M702" s="161"/>
      <c r="N702" s="161"/>
      <c r="O702" s="161"/>
      <c r="P702" s="160"/>
      <c r="Q702" s="161"/>
      <c r="R702" s="165"/>
      <c r="S702" s="165"/>
      <c r="T702" s="165"/>
      <c r="U702" s="165"/>
      <c r="V702" s="165"/>
      <c r="W702" s="165"/>
      <c r="X702" s="165"/>
      <c r="Y702" s="165"/>
      <c r="Z702" s="165"/>
      <c r="AA702" s="165"/>
      <c r="AB702" s="165"/>
      <c r="AC702" s="165"/>
      <c r="AD702" s="165"/>
    </row>
    <row r="703" spans="4:30">
      <c r="D703" s="165"/>
      <c r="E703" s="165"/>
      <c r="F703" s="165"/>
      <c r="G703" s="153"/>
      <c r="H703" s="153"/>
      <c r="I703" s="202" t="s">
        <v>319</v>
      </c>
      <c r="J703" s="203"/>
      <c r="K703" s="203"/>
      <c r="L703" s="203"/>
      <c r="M703" s="203"/>
      <c r="N703" s="204"/>
      <c r="O703" s="154"/>
      <c r="P703" s="15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  <c r="AA703" s="165"/>
      <c r="AB703" s="165"/>
      <c r="AC703" s="165"/>
      <c r="AD703" s="165"/>
    </row>
    <row r="704" spans="4:30">
      <c r="D704" s="165"/>
      <c r="E704" s="165"/>
      <c r="F704" s="165"/>
      <c r="G704" s="165"/>
      <c r="H704" s="165"/>
      <c r="I704" s="176">
        <f t="shared" ref="I704:M707" si="154">I697/I679</f>
        <v>0.48287528386708067</v>
      </c>
      <c r="J704" s="177">
        <f t="shared" si="154"/>
        <v>0.49671924033092879</v>
      </c>
      <c r="K704" s="165">
        <f t="shared" si="154"/>
        <v>0.50173638516179953</v>
      </c>
      <c r="L704" s="177">
        <f t="shared" si="154"/>
        <v>0.50698055417052501</v>
      </c>
      <c r="M704" s="177">
        <f t="shared" si="154"/>
        <v>0.50547103473203425</v>
      </c>
      <c r="N704" s="177"/>
      <c r="O704" s="177"/>
      <c r="P704" s="178">
        <f>M704/M687</f>
        <v>4.4574165320285209E-4</v>
      </c>
      <c r="Q704" s="165" t="s">
        <v>309</v>
      </c>
      <c r="R704" s="165"/>
      <c r="S704" s="165"/>
      <c r="T704" s="165"/>
      <c r="U704" s="165"/>
      <c r="V704" s="165"/>
      <c r="W704" s="165"/>
      <c r="X704" s="165"/>
      <c r="Y704" s="165"/>
      <c r="Z704" s="165"/>
      <c r="AA704" s="165"/>
      <c r="AB704" s="165"/>
      <c r="AC704" s="165"/>
      <c r="AD704" s="165"/>
    </row>
    <row r="705" spans="4:30">
      <c r="D705" s="153"/>
      <c r="E705" s="153"/>
      <c r="F705" s="153"/>
      <c r="G705" s="165"/>
      <c r="H705" s="165"/>
      <c r="I705" s="179">
        <f t="shared" si="154"/>
        <v>0.56112852664576807</v>
      </c>
      <c r="J705" s="179">
        <f t="shared" si="154"/>
        <v>0.58170914542728636</v>
      </c>
      <c r="K705" s="179">
        <f t="shared" si="154"/>
        <v>0.61159420289855071</v>
      </c>
      <c r="L705" s="179">
        <f t="shared" si="154"/>
        <v>0.68354430379746833</v>
      </c>
      <c r="M705" s="179">
        <f t="shared" si="154"/>
        <v>0.69432624113475172</v>
      </c>
      <c r="N705" s="179"/>
      <c r="O705" s="179"/>
      <c r="P705" s="178" t="e">
        <f>M705/M688</f>
        <v>#DIV/0!</v>
      </c>
      <c r="Q705" s="165" t="s">
        <v>310</v>
      </c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</row>
    <row r="706" spans="4:30">
      <c r="D706" s="153"/>
      <c r="E706" s="153"/>
      <c r="F706" s="153"/>
      <c r="G706" s="165"/>
      <c r="H706" s="165"/>
      <c r="I706" s="179">
        <f t="shared" si="154"/>
        <v>0.66225839267548325</v>
      </c>
      <c r="J706" s="179">
        <f t="shared" si="154"/>
        <v>0.67434869739478953</v>
      </c>
      <c r="K706" s="179">
        <f t="shared" si="154"/>
        <v>0.68732907930720144</v>
      </c>
      <c r="L706" s="179">
        <f t="shared" si="154"/>
        <v>0.64983443708609268</v>
      </c>
      <c r="M706" s="179">
        <f t="shared" si="154"/>
        <v>0.66190900981266731</v>
      </c>
      <c r="N706" s="179"/>
      <c r="O706" s="179"/>
      <c r="P706" s="178" t="e">
        <f>M706/M689</f>
        <v>#DIV/0!</v>
      </c>
      <c r="Q706" s="165" t="s">
        <v>311</v>
      </c>
      <c r="R706" s="153"/>
      <c r="S706" s="153"/>
      <c r="T706" s="153"/>
      <c r="U706" s="153"/>
      <c r="V706" s="153"/>
      <c r="W706" s="153"/>
      <c r="X706" s="153"/>
      <c r="Y706" s="153"/>
      <c r="Z706" s="153"/>
      <c r="AA706" s="153"/>
      <c r="AB706" s="153"/>
      <c r="AC706" s="153"/>
      <c r="AD706" s="153"/>
    </row>
    <row r="707" spans="4:30">
      <c r="D707" s="153"/>
      <c r="E707" s="153"/>
      <c r="F707" s="153"/>
      <c r="G707" s="165"/>
      <c r="H707" s="165"/>
      <c r="I707" s="179">
        <f t="shared" si="154"/>
        <v>-0.15</v>
      </c>
      <c r="J707" s="179">
        <f t="shared" si="154"/>
        <v>-0.10000000000000009</v>
      </c>
      <c r="K707" s="179">
        <f t="shared" si="154"/>
        <v>0</v>
      </c>
      <c r="L707" s="179">
        <f t="shared" si="154"/>
        <v>0.43301955104996381</v>
      </c>
      <c r="M707" s="179">
        <f t="shared" si="154"/>
        <v>0.368801652892562</v>
      </c>
      <c r="N707" s="179"/>
      <c r="O707" s="179"/>
      <c r="P707" s="178">
        <f>M707/M690</f>
        <v>2.4505093215452626E-5</v>
      </c>
      <c r="Q707" s="165" t="s">
        <v>312</v>
      </c>
      <c r="S707" s="153"/>
      <c r="T707" s="153"/>
      <c r="U707" s="153"/>
      <c r="V707" s="153"/>
      <c r="W707" s="153"/>
      <c r="X707" s="153"/>
      <c r="Y707" s="153"/>
      <c r="Z707" s="153"/>
      <c r="AA707" s="153"/>
      <c r="AB707" s="153"/>
      <c r="AC707" s="153"/>
      <c r="AD707" s="153"/>
    </row>
    <row r="708" spans="4:30">
      <c r="D708" s="153"/>
      <c r="E708" s="153"/>
      <c r="F708" s="153"/>
      <c r="G708" s="165"/>
      <c r="H708" s="165"/>
      <c r="I708" s="179">
        <f>I701/I684</f>
        <v>0.20224719101123595</v>
      </c>
      <c r="J708" s="179">
        <f>J701/J684</f>
        <v>0.21814254859611232</v>
      </c>
      <c r="K708" s="179">
        <f>K701/K684</f>
        <v>0.21459227467811159</v>
      </c>
      <c r="L708" s="179">
        <f>L701/L684</f>
        <v>0.54706684856753074</v>
      </c>
      <c r="M708" s="179">
        <f>M701/M684</f>
        <v>0.53701527614571087</v>
      </c>
      <c r="N708" s="179"/>
      <c r="O708" s="179"/>
      <c r="P708" s="178">
        <f>M708/M692</f>
        <v>1.4169268499886829E-3</v>
      </c>
      <c r="Q708" s="165" t="s">
        <v>314</v>
      </c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</row>
    <row r="709" spans="4:30">
      <c r="D709" s="153"/>
      <c r="E709" s="153"/>
      <c r="F709" s="153"/>
      <c r="G709" s="165"/>
      <c r="H709" s="165"/>
      <c r="I709" s="180">
        <f>SUM(I697:I701)/SUM(I679:I684)</f>
        <v>0.47945064448379526</v>
      </c>
      <c r="J709" s="180">
        <f>SUM(J697:J701)/SUM(J679:J684)</f>
        <v>0.49040674531374395</v>
      </c>
      <c r="K709" s="180">
        <f>SUM(K697:K701)/SUM(K679:K684)</f>
        <v>0.49468491627874661</v>
      </c>
      <c r="L709" s="180">
        <f>SUM(L697:L701)/SUM(L679:L684)</f>
        <v>0.51131315524492094</v>
      </c>
      <c r="M709" s="180">
        <f>SUM(M697:M701)/SUM(M679:M684)</f>
        <v>0.50742122606824802</v>
      </c>
      <c r="N709" s="181"/>
      <c r="O709" s="181"/>
      <c r="P709" s="178"/>
      <c r="Q709" s="182" t="s">
        <v>320</v>
      </c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</row>
    <row r="710" spans="4:30">
      <c r="D710" s="153"/>
      <c r="E710" s="153"/>
      <c r="F710" s="153"/>
      <c r="G710" s="153"/>
      <c r="H710" s="153"/>
      <c r="I710" s="153"/>
      <c r="J710" s="153"/>
      <c r="K710" s="153"/>
      <c r="L710" s="165"/>
      <c r="M710" s="153"/>
      <c r="N710" s="153"/>
      <c r="O710" s="153"/>
      <c r="P710" s="155"/>
      <c r="Q710" s="18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</row>
    <row r="711" spans="4:30">
      <c r="D711" s="153"/>
      <c r="E711" s="153"/>
      <c r="F711" s="153"/>
      <c r="G711" s="153"/>
      <c r="H711" s="153"/>
      <c r="I711" s="202" t="s">
        <v>321</v>
      </c>
      <c r="J711" s="205"/>
      <c r="K711" s="205"/>
      <c r="L711" s="206"/>
      <c r="M711" s="206"/>
      <c r="N711" s="207"/>
      <c r="O711" s="184"/>
      <c r="P711" s="38"/>
      <c r="Q711" s="156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</row>
    <row r="712" spans="4:30">
      <c r="D712" s="153"/>
      <c r="E712" s="153"/>
      <c r="F712" s="153"/>
      <c r="G712" s="165"/>
      <c r="H712" s="165"/>
      <c r="I712" s="185"/>
      <c r="J712" s="186"/>
      <c r="K712" s="186"/>
      <c r="L712" s="187">
        <v>0.2</v>
      </c>
      <c r="M712" s="187">
        <v>0.19800000000000001</v>
      </c>
      <c r="N712" s="188"/>
      <c r="O712" s="188"/>
      <c r="P712" s="189"/>
      <c r="Q712" s="182" t="s">
        <v>322</v>
      </c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</row>
    <row r="713" spans="4:30">
      <c r="D713" s="153"/>
      <c r="E713" s="153"/>
      <c r="F713" s="153"/>
      <c r="G713" s="165"/>
      <c r="H713" s="165"/>
      <c r="I713" s="185"/>
      <c r="J713" s="186"/>
      <c r="K713" s="186"/>
      <c r="L713" s="190">
        <v>0.05</v>
      </c>
      <c r="M713" s="190">
        <v>4.9000000000000002E-2</v>
      </c>
      <c r="N713" s="188"/>
      <c r="O713" s="188"/>
      <c r="P713" s="189"/>
      <c r="Q713" s="182" t="s">
        <v>323</v>
      </c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</row>
    <row r="714" spans="4:30">
      <c r="D714" s="153"/>
      <c r="E714" s="153"/>
      <c r="F714" s="153"/>
      <c r="G714" s="165"/>
      <c r="H714" s="165"/>
      <c r="I714" s="185"/>
      <c r="J714" s="186"/>
      <c r="K714" s="186"/>
      <c r="L714" s="190">
        <v>0.04</v>
      </c>
      <c r="M714" s="190">
        <v>0.04</v>
      </c>
      <c r="N714" s="188"/>
      <c r="O714" s="188"/>
      <c r="P714" s="189"/>
      <c r="Q714" s="182" t="s">
        <v>324</v>
      </c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</row>
    <row r="715" spans="4:30">
      <c r="D715" s="153"/>
      <c r="E715" s="153"/>
      <c r="F715" s="153"/>
      <c r="G715" s="165"/>
      <c r="H715" s="165"/>
      <c r="I715" s="185"/>
      <c r="J715" s="186"/>
      <c r="K715" s="186"/>
      <c r="L715" s="190">
        <v>0.03</v>
      </c>
      <c r="M715" s="190">
        <v>2.8000000000000001E-2</v>
      </c>
      <c r="N715" s="188"/>
      <c r="O715" s="188"/>
      <c r="P715" s="189"/>
      <c r="Q715" s="182" t="s">
        <v>325</v>
      </c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</row>
    <row r="716" spans="4:30">
      <c r="D716" s="153"/>
      <c r="E716" s="153"/>
      <c r="F716" s="153"/>
      <c r="G716" s="165"/>
      <c r="H716" s="165"/>
      <c r="I716" s="185"/>
      <c r="J716" s="186"/>
      <c r="K716" s="186"/>
      <c r="L716" s="190">
        <v>0.03</v>
      </c>
      <c r="M716" s="190">
        <v>2.9000000000000001E-2</v>
      </c>
      <c r="N716" s="188"/>
      <c r="O716" s="188"/>
      <c r="P716" s="189"/>
      <c r="Q716" s="182" t="s">
        <v>326</v>
      </c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</row>
    <row r="717" spans="4:30">
      <c r="D717" s="153"/>
      <c r="E717" s="153"/>
      <c r="F717" s="153"/>
      <c r="G717" s="165"/>
      <c r="H717" s="165"/>
      <c r="I717" s="185"/>
      <c r="J717" s="186"/>
      <c r="K717" s="186"/>
      <c r="L717" s="190">
        <v>0.02</v>
      </c>
      <c r="M717" s="190">
        <v>1.7000000000000001E-2</v>
      </c>
      <c r="N717" s="188"/>
      <c r="O717" s="188"/>
      <c r="P717" s="189"/>
      <c r="Q717" s="182" t="s">
        <v>327</v>
      </c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</row>
    <row r="718" spans="4:30">
      <c r="D718" s="153"/>
      <c r="E718" s="153"/>
      <c r="F718" s="153"/>
      <c r="G718" s="165"/>
      <c r="H718" s="165"/>
      <c r="I718" s="185"/>
      <c r="J718" s="186"/>
      <c r="K718" s="186"/>
      <c r="L718" s="190">
        <v>0.03</v>
      </c>
      <c r="M718" s="190">
        <v>2.9000000000000001E-2</v>
      </c>
      <c r="N718" s="188"/>
      <c r="O718" s="188"/>
      <c r="P718" s="189"/>
      <c r="Q718" s="182" t="s">
        <v>328</v>
      </c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</row>
    <row r="719" spans="4:30">
      <c r="D719" s="153"/>
      <c r="E719" s="153"/>
      <c r="F719" s="153"/>
      <c r="G719" s="165"/>
      <c r="H719" s="165"/>
      <c r="I719" s="185"/>
      <c r="J719" s="186"/>
      <c r="K719" s="186"/>
      <c r="L719" s="190">
        <v>0.02</v>
      </c>
      <c r="M719" s="190">
        <v>1.7000000000000001E-2</v>
      </c>
      <c r="N719" s="188"/>
      <c r="O719" s="188"/>
      <c r="P719" s="189"/>
      <c r="Q719" s="182" t="s">
        <v>329</v>
      </c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</row>
    <row r="720" spans="4:30">
      <c r="D720" s="153"/>
      <c r="E720" s="153"/>
      <c r="F720" s="153"/>
      <c r="G720" s="165"/>
      <c r="H720" s="165"/>
      <c r="I720" s="185"/>
      <c r="J720" s="186"/>
      <c r="K720" s="186"/>
      <c r="L720" s="190">
        <v>0.22</v>
      </c>
      <c r="M720" s="190">
        <v>0.22800000000000001</v>
      </c>
      <c r="N720" s="188"/>
      <c r="O720" s="188"/>
      <c r="P720" s="189"/>
      <c r="Q720" s="182" t="s">
        <v>330</v>
      </c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</row>
    <row r="721" spans="4:30">
      <c r="D721" s="153"/>
      <c r="E721" s="153"/>
      <c r="F721" s="153"/>
      <c r="G721" s="165"/>
      <c r="H721" s="165"/>
      <c r="I721" s="191"/>
      <c r="J721" s="192"/>
      <c r="K721" s="192"/>
      <c r="L721" s="193">
        <v>0.36</v>
      </c>
      <c r="M721" s="193">
        <v>0.36399999999999999</v>
      </c>
      <c r="N721" s="194"/>
      <c r="O721" s="194"/>
      <c r="P721" s="189"/>
      <c r="Q721" s="182" t="s">
        <v>317</v>
      </c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</row>
    <row r="722" spans="4:30">
      <c r="D722" s="153"/>
      <c r="E722" s="153"/>
      <c r="F722" s="153"/>
      <c r="G722" s="153"/>
      <c r="H722" s="153"/>
      <c r="I722" s="153"/>
      <c r="J722" s="153"/>
      <c r="K722" s="153"/>
      <c r="L722" s="153"/>
      <c r="M722" s="153"/>
      <c r="N722" s="153"/>
      <c r="O722" s="153"/>
      <c r="P722" s="38"/>
      <c r="Q722" s="156"/>
      <c r="R722" s="153"/>
      <c r="S722" s="153"/>
      <c r="T722" s="153"/>
      <c r="U722" s="153"/>
      <c r="V722" s="153"/>
      <c r="W722" s="153"/>
      <c r="X722" s="153"/>
      <c r="Y722" s="153"/>
      <c r="Z722" s="153"/>
      <c r="AA722" s="153"/>
      <c r="AB722" s="153"/>
      <c r="AC722" s="153"/>
      <c r="AD722" s="153"/>
    </row>
    <row r="723" spans="4:30">
      <c r="D723" s="153"/>
      <c r="E723" s="153"/>
      <c r="F723" s="153"/>
      <c r="G723" s="161"/>
      <c r="H723" s="161"/>
      <c r="I723" s="161"/>
      <c r="J723" s="161"/>
      <c r="K723" s="161"/>
      <c r="L723" s="161">
        <v>32</v>
      </c>
      <c r="M723" s="161">
        <v>34</v>
      </c>
      <c r="N723" s="161"/>
      <c r="O723" s="161"/>
      <c r="P723" s="169"/>
      <c r="Q723" s="195" t="s">
        <v>331</v>
      </c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</row>
    <row r="724" spans="4:30">
      <c r="D724" s="153"/>
      <c r="E724" s="153"/>
      <c r="F724" s="153"/>
      <c r="G724" s="153"/>
      <c r="H724" s="153"/>
      <c r="I724" s="153"/>
      <c r="J724" s="153"/>
      <c r="K724" s="153"/>
      <c r="L724" s="153">
        <v>14</v>
      </c>
      <c r="M724" s="153"/>
      <c r="N724" s="153"/>
      <c r="O724" s="153"/>
      <c r="P724" s="38"/>
      <c r="Q724" s="156" t="s">
        <v>332</v>
      </c>
      <c r="S724" s="153"/>
      <c r="T724" s="153"/>
      <c r="U724" s="153"/>
      <c r="V724" s="153"/>
      <c r="W724" s="153"/>
      <c r="X724" s="153"/>
      <c r="Y724" s="153"/>
      <c r="Z724" s="153"/>
      <c r="AA724" s="153"/>
      <c r="AB724" s="153"/>
      <c r="AC724" s="153"/>
      <c r="AD724" s="153"/>
    </row>
    <row r="725" spans="4:30">
      <c r="D725" s="153"/>
      <c r="E725" s="153"/>
      <c r="F725" s="153"/>
      <c r="G725" s="153"/>
      <c r="H725" s="153"/>
      <c r="I725" s="153"/>
      <c r="J725" s="153"/>
      <c r="K725" s="153"/>
      <c r="L725" s="153">
        <v>18</v>
      </c>
      <c r="M725" s="153"/>
      <c r="N725" s="153"/>
      <c r="O725" s="153"/>
      <c r="P725" s="38"/>
      <c r="Q725" s="156" t="s">
        <v>333</v>
      </c>
      <c r="R725" s="153"/>
      <c r="S725" s="153"/>
      <c r="T725" s="153"/>
      <c r="U725" s="153"/>
      <c r="V725" s="153"/>
      <c r="W725" s="153"/>
      <c r="X725" s="153"/>
      <c r="Y725" s="153"/>
      <c r="Z725" s="153"/>
      <c r="AA725" s="153"/>
      <c r="AB725" s="153"/>
      <c r="AC725" s="153"/>
      <c r="AD725" s="153"/>
    </row>
    <row r="726" spans="4:30">
      <c r="D726" s="153"/>
      <c r="E726" s="153"/>
      <c r="F726" s="153"/>
      <c r="G726" s="153"/>
      <c r="H726" s="153"/>
      <c r="I726" s="153"/>
      <c r="J726" s="153"/>
      <c r="K726" s="153"/>
      <c r="L726" s="153"/>
      <c r="M726" s="153"/>
      <c r="N726" s="153"/>
      <c r="O726" s="153"/>
      <c r="P726" s="38"/>
      <c r="Q726" s="156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</row>
    <row r="727" spans="4:30">
      <c r="D727" s="153"/>
      <c r="E727" s="153"/>
      <c r="F727" s="153"/>
      <c r="G727" s="153"/>
      <c r="H727" s="153"/>
      <c r="I727" s="153"/>
      <c r="J727" s="153"/>
      <c r="K727" s="153"/>
      <c r="L727" s="153">
        <v>7</v>
      </c>
      <c r="M727" s="153">
        <v>7</v>
      </c>
      <c r="N727" s="153"/>
      <c r="O727" s="153"/>
      <c r="P727" s="38"/>
      <c r="Q727" s="156" t="s">
        <v>310</v>
      </c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</row>
    <row r="728" spans="4:30">
      <c r="D728" s="153"/>
      <c r="E728" s="153"/>
      <c r="F728" s="153"/>
      <c r="G728" s="153"/>
      <c r="H728" s="153"/>
      <c r="I728" s="153"/>
      <c r="J728" s="153"/>
      <c r="K728" s="153"/>
      <c r="L728" s="153"/>
      <c r="M728" s="153"/>
      <c r="N728" s="153"/>
      <c r="O728" s="153"/>
      <c r="P728" s="38"/>
      <c r="Q728" s="156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</row>
    <row r="729" spans="4:30">
      <c r="D729" s="153"/>
      <c r="E729" s="153"/>
      <c r="F729" s="153"/>
      <c r="G729" s="153"/>
      <c r="H729" s="153"/>
      <c r="I729" s="153"/>
      <c r="J729" s="153"/>
      <c r="K729" s="153"/>
      <c r="L729" s="153">
        <v>2</v>
      </c>
      <c r="M729" s="153">
        <v>2</v>
      </c>
      <c r="N729" s="153"/>
      <c r="O729" s="153"/>
      <c r="P729" s="38"/>
      <c r="Q729" s="156" t="s">
        <v>334</v>
      </c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</row>
    <row r="730" spans="4:30">
      <c r="D730" s="153"/>
      <c r="E730" s="153"/>
      <c r="F730" s="153"/>
      <c r="G730" s="153"/>
      <c r="H730" s="153"/>
      <c r="I730" s="153"/>
      <c r="J730" s="153"/>
      <c r="K730" s="153"/>
      <c r="L730" s="153">
        <f>259+302</f>
        <v>561</v>
      </c>
      <c r="M730" s="153">
        <v>561</v>
      </c>
      <c r="N730" s="153"/>
      <c r="O730" s="153"/>
      <c r="P730" s="38"/>
      <c r="Q730" s="156" t="s">
        <v>335</v>
      </c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</row>
    <row r="731" spans="4:30">
      <c r="D731" s="153"/>
      <c r="E731" s="153"/>
      <c r="F731" s="153"/>
      <c r="G731" s="153"/>
      <c r="H731" s="153"/>
      <c r="I731" s="153"/>
      <c r="J731" s="153"/>
      <c r="K731" s="153"/>
      <c r="L731" s="153"/>
      <c r="M731" s="153"/>
      <c r="N731" s="153"/>
      <c r="O731" s="153"/>
      <c r="P731" s="38"/>
      <c r="Q731" s="156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</row>
    <row r="732" spans="4:30">
      <c r="D732" s="153"/>
      <c r="E732" s="153"/>
      <c r="F732" s="153"/>
      <c r="G732" s="153"/>
      <c r="H732" s="153"/>
      <c r="I732" s="153"/>
      <c r="J732" s="153"/>
      <c r="K732" s="153"/>
      <c r="L732" s="153">
        <v>7</v>
      </c>
      <c r="M732" s="153"/>
      <c r="N732" s="153"/>
      <c r="O732" s="153"/>
      <c r="P732" s="38"/>
      <c r="Q732" s="156" t="s">
        <v>336</v>
      </c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</row>
    <row r="733" spans="4:30">
      <c r="D733" s="153"/>
      <c r="E733" s="153"/>
      <c r="F733" s="153"/>
      <c r="G733" s="153"/>
      <c r="H733" s="153"/>
      <c r="I733" s="153"/>
      <c r="J733" s="153"/>
      <c r="K733" s="153"/>
      <c r="L733" s="153"/>
      <c r="M733" s="153"/>
      <c r="N733" s="153"/>
      <c r="O733" s="153"/>
      <c r="P733" s="38"/>
      <c r="Q733" s="156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</row>
    <row r="734" spans="4:30">
      <c r="D734" s="153"/>
      <c r="E734" s="153"/>
      <c r="F734" s="153"/>
      <c r="G734" s="153"/>
      <c r="H734" s="153"/>
      <c r="I734" s="153"/>
      <c r="J734" s="153"/>
      <c r="K734" s="153"/>
      <c r="L734" s="153"/>
      <c r="M734" s="153"/>
      <c r="N734" s="153"/>
      <c r="O734" s="153"/>
      <c r="P734" s="38"/>
      <c r="Q734" s="156" t="s">
        <v>313</v>
      </c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</row>
    <row r="735" spans="4:30">
      <c r="D735" s="153"/>
      <c r="E735" s="153"/>
      <c r="F735" s="153"/>
      <c r="G735" s="153"/>
      <c r="H735" s="153"/>
      <c r="I735" s="153"/>
      <c r="J735" s="153"/>
      <c r="K735" s="153"/>
      <c r="L735" s="153">
        <v>1</v>
      </c>
      <c r="M735" s="153"/>
      <c r="N735" s="153"/>
      <c r="O735" s="153"/>
      <c r="P735" s="38"/>
      <c r="Q735" s="156" t="s">
        <v>337</v>
      </c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</row>
    <row r="736" spans="4:30">
      <c r="D736" s="153"/>
      <c r="E736" s="153"/>
      <c r="F736" s="153"/>
      <c r="G736" s="153"/>
      <c r="H736" s="153"/>
      <c r="I736" s="153"/>
      <c r="J736" s="153"/>
      <c r="K736" s="153"/>
      <c r="L736" s="153">
        <v>1</v>
      </c>
      <c r="M736" s="153"/>
      <c r="N736" s="153"/>
      <c r="O736" s="153"/>
      <c r="P736" s="38"/>
      <c r="Q736" s="156" t="s">
        <v>338</v>
      </c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</row>
    <row r="737" spans="4:30">
      <c r="D737" s="153"/>
      <c r="E737" s="153"/>
      <c r="F737" s="153"/>
      <c r="G737" s="153"/>
      <c r="H737" s="153"/>
      <c r="I737" s="153"/>
      <c r="J737" s="153"/>
      <c r="K737" s="153"/>
      <c r="L737" s="153">
        <v>1</v>
      </c>
      <c r="M737" s="153"/>
      <c r="N737" s="153"/>
      <c r="O737" s="153"/>
      <c r="P737" s="38"/>
      <c r="Q737" s="156" t="s">
        <v>339</v>
      </c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</row>
  </sheetData>
  <mergeCells count="60">
    <mergeCell ref="B380:N380"/>
    <mergeCell ref="B325:N325"/>
    <mergeCell ref="B326:N326"/>
    <mergeCell ref="B332:N332"/>
    <mergeCell ref="B338:N338"/>
    <mergeCell ref="B344:N344"/>
    <mergeCell ref="B350:N350"/>
    <mergeCell ref="B356:N356"/>
    <mergeCell ref="B362:N362"/>
    <mergeCell ref="B368:N368"/>
    <mergeCell ref="B374:N374"/>
    <mergeCell ref="B379:N379"/>
    <mergeCell ref="B443:N443"/>
    <mergeCell ref="B386:N386"/>
    <mergeCell ref="B392:N392"/>
    <mergeCell ref="B398:N398"/>
    <mergeCell ref="B404:N404"/>
    <mergeCell ref="B410:N410"/>
    <mergeCell ref="B416:N416"/>
    <mergeCell ref="B422:N422"/>
    <mergeCell ref="B423:N423"/>
    <mergeCell ref="B429:N429"/>
    <mergeCell ref="B435:N435"/>
    <mergeCell ref="B436:N436"/>
    <mergeCell ref="B520:N520"/>
    <mergeCell ref="B449:N449"/>
    <mergeCell ref="B455:N455"/>
    <mergeCell ref="B456:N456"/>
    <mergeCell ref="B464:N464"/>
    <mergeCell ref="B472:N472"/>
    <mergeCell ref="B473:N473"/>
    <mergeCell ref="B481:N481"/>
    <mergeCell ref="B489:N489"/>
    <mergeCell ref="B497:N497"/>
    <mergeCell ref="B504:N504"/>
    <mergeCell ref="B512:N512"/>
    <mergeCell ref="B583:N583"/>
    <mergeCell ref="B527:N527"/>
    <mergeCell ref="B534:N534"/>
    <mergeCell ref="B541:N541"/>
    <mergeCell ref="B549:N549"/>
    <mergeCell ref="B550:N550"/>
    <mergeCell ref="B556:N556"/>
    <mergeCell ref="B562:N562"/>
    <mergeCell ref="B567:N567"/>
    <mergeCell ref="B568:N568"/>
    <mergeCell ref="B573:N573"/>
    <mergeCell ref="B578:N578"/>
    <mergeCell ref="I711:N711"/>
    <mergeCell ref="B588:N588"/>
    <mergeCell ref="B589:N589"/>
    <mergeCell ref="B593:N593"/>
    <mergeCell ref="B596:N596"/>
    <mergeCell ref="B612:N612"/>
    <mergeCell ref="B617:N617"/>
    <mergeCell ref="B626:N626"/>
    <mergeCell ref="G678:N678"/>
    <mergeCell ref="I689:N689"/>
    <mergeCell ref="I696:N696"/>
    <mergeCell ref="I703:N703"/>
  </mergeCells>
  <conditionalFormatting sqref="Q482:Q485 Q490:Q493 Q521:Q524 Q495 Q547 Q474:Q477 Q479 Q526 Q542:Q545 P455:Q456 P324:Q324 B520 B455 Q503 C327:M331 C333:M337 C339:M343 C345:M349 C351:M355 C357:M361 C367:M367 C373:M373 Q434 Q437:Q441 B561 N333:N335 N339:N341 N345:N347 N351:N353 N357:N359 B363:N365 B366:M366 B369:N371 B372:M372 B375:N377 B381:N383 B384:M384 B387:N389 B390:M390 B393:N395 B396:M396 B399:N401 B402:M402 B405:N407 B408:M408 B409:N409 B411:N413 B414:M414 B417:N419 B420:M420 B424:N426 B427:M427 B430:N432 B433:M433 B462:N462 B526 B555 B579:N582 B510:N510 B518:N518 B533:N533 B547:N547 P612 B612 P541:Q541 B541 P534:Q534 B534 P512:Q512 B512 B495 P443:Q443 B443 P435:Q436 B435:B436 B429 B422:B423 B416 B410 B398 B392 B386 B378:M378 B379:B380 B374 B368 B362 B356:B360 B350:B354 B344:B348 B338:B342 B332:B336 B325:B326 B497 D688:N688 D695:N695 G703:H710 D704:F710 D697:N702 I704:N710 D685:F687 D690:H694 P704:AD710 P697:AD702 P690:AD695 P685:AD688">
    <cfRule type="cellIs" dxfId="1218" priority="1217" operator="lessThan">
      <formula>0</formula>
    </cfRule>
  </conditionalFormatting>
  <conditionalFormatting sqref="P541">
    <cfRule type="cellIs" dxfId="1217" priority="1212" operator="lessThan">
      <formula>0</formula>
    </cfRule>
  </conditionalFormatting>
  <conditionalFormatting sqref="B324:N324">
    <cfRule type="cellIs" dxfId="1216" priority="1211" operator="lessThan">
      <formula>0</formula>
    </cfRule>
  </conditionalFormatting>
  <conditionalFormatting sqref="P472:P473">
    <cfRule type="cellIs" dxfId="1215" priority="1213" operator="lessThan">
      <formula>0</formula>
    </cfRule>
  </conditionalFormatting>
  <conditionalFormatting sqref="P481 Q487 Q497:Q503">
    <cfRule type="cellIs" dxfId="1214" priority="1214" operator="lessThan">
      <formula>0</formula>
    </cfRule>
  </conditionalFormatting>
  <conditionalFormatting sqref="P489">
    <cfRule type="cellIs" dxfId="1213" priority="1215" operator="lessThan">
      <formula>0</formula>
    </cfRule>
  </conditionalFormatting>
  <conditionalFormatting sqref="P520">
    <cfRule type="cellIs" dxfId="1212" priority="1216" operator="lessThan">
      <formula>0</formula>
    </cfRule>
  </conditionalFormatting>
  <conditionalFormatting sqref="B324:N324">
    <cfRule type="cellIs" dxfId="1211" priority="1210" operator="lessThan">
      <formula>0</formula>
    </cfRule>
  </conditionalFormatting>
  <conditionalFormatting sqref="Q546">
    <cfRule type="cellIs" dxfId="1210" priority="1195" operator="lessThan">
      <formula>0</formula>
    </cfRule>
  </conditionalFormatting>
  <conditionalFormatting sqref="Q457:Q460">
    <cfRule type="cellIs" dxfId="1209" priority="1209" operator="lessThan">
      <formula>0</formula>
    </cfRule>
  </conditionalFormatting>
  <conditionalFormatting sqref="Q461">
    <cfRule type="cellIs" dxfId="1208" priority="1208" operator="lessThan">
      <formula>0</formula>
    </cfRule>
  </conditionalFormatting>
  <conditionalFormatting sqref="Q461">
    <cfRule type="cellIs" dxfId="1207" priority="1207" operator="lessThan">
      <formula>0</formula>
    </cfRule>
  </conditionalFormatting>
  <conditionalFormatting sqref="B472">
    <cfRule type="cellIs" dxfId="1206" priority="1205" operator="lessThan">
      <formula>0</formula>
    </cfRule>
  </conditionalFormatting>
  <conditionalFormatting sqref="B489">
    <cfRule type="cellIs" dxfId="1205" priority="1204" operator="lessThan">
      <formula>0</formula>
    </cfRule>
  </conditionalFormatting>
  <conditionalFormatting sqref="Q478">
    <cfRule type="cellIs" dxfId="1204" priority="1203" operator="lessThan">
      <formula>0</formula>
    </cfRule>
  </conditionalFormatting>
  <conditionalFormatting sqref="Q478">
    <cfRule type="cellIs" dxfId="1203" priority="1202" operator="lessThan">
      <formula>0</formula>
    </cfRule>
  </conditionalFormatting>
  <conditionalFormatting sqref="Q525">
    <cfRule type="cellIs" dxfId="1202" priority="1197" operator="lessThan">
      <formula>0</formula>
    </cfRule>
  </conditionalFormatting>
  <conditionalFormatting sqref="B481 B473">
    <cfRule type="cellIs" dxfId="1201" priority="1206" operator="lessThan">
      <formula>0</formula>
    </cfRule>
  </conditionalFormatting>
  <conditionalFormatting sqref="Q486">
    <cfRule type="cellIs" dxfId="1200" priority="1200" operator="lessThan">
      <formula>0</formula>
    </cfRule>
  </conditionalFormatting>
  <conditionalFormatting sqref="Q494">
    <cfRule type="cellIs" dxfId="1199" priority="1199" operator="lessThan">
      <formula>0</formula>
    </cfRule>
  </conditionalFormatting>
  <conditionalFormatting sqref="Q494">
    <cfRule type="cellIs" dxfId="1198" priority="1198" operator="lessThan">
      <formula>0</formula>
    </cfRule>
  </conditionalFormatting>
  <conditionalFormatting sqref="P497">
    <cfRule type="cellIs" dxfId="1197" priority="1186" operator="lessThan">
      <formula>0</formula>
    </cfRule>
  </conditionalFormatting>
  <conditionalFormatting sqref="Q486">
    <cfRule type="cellIs" dxfId="1196" priority="1201" operator="lessThan">
      <formula>0</formula>
    </cfRule>
  </conditionalFormatting>
  <conditionalFormatting sqref="Q525">
    <cfRule type="cellIs" dxfId="1195" priority="1196" operator="lessThan">
      <formula>0</formula>
    </cfRule>
  </conditionalFormatting>
  <conditionalFormatting sqref="P542:P545">
    <cfRule type="cellIs" dxfId="1194" priority="1188" operator="lessThan">
      <formula>0</formula>
    </cfRule>
  </conditionalFormatting>
  <conditionalFormatting sqref="P521:P524">
    <cfRule type="cellIs" dxfId="1193" priority="1189" operator="lessThan">
      <formula>0</formula>
    </cfRule>
  </conditionalFormatting>
  <conditionalFormatting sqref="Q342">
    <cfRule type="cellIs" dxfId="1192" priority="1147" operator="lessThan">
      <formula>0</formula>
    </cfRule>
  </conditionalFormatting>
  <conditionalFormatting sqref="Q546">
    <cfRule type="cellIs" dxfId="1191" priority="1194" operator="lessThan">
      <formula>0</formula>
    </cfRule>
  </conditionalFormatting>
  <conditionalFormatting sqref="Q502">
    <cfRule type="cellIs" dxfId="1190" priority="1185" operator="lessThan">
      <formula>0</formula>
    </cfRule>
  </conditionalFormatting>
  <conditionalFormatting sqref="J329:N330 K327:N328">
    <cfRule type="cellIs" dxfId="1189" priority="1174" operator="lessThan">
      <formula>0</formula>
    </cfRule>
  </conditionalFormatting>
  <conditionalFormatting sqref="P474:P477">
    <cfRule type="cellIs" dxfId="1188" priority="1193" operator="lessThan">
      <formula>0</formula>
    </cfRule>
  </conditionalFormatting>
  <conditionalFormatting sqref="P482:P485">
    <cfRule type="cellIs" dxfId="1187" priority="1192" operator="lessThan">
      <formula>0</formula>
    </cfRule>
  </conditionalFormatting>
  <conditionalFormatting sqref="P497:P501">
    <cfRule type="cellIs" dxfId="1186" priority="1191" operator="lessThan">
      <formula>0</formula>
    </cfRule>
  </conditionalFormatting>
  <conditionalFormatting sqref="P490:P493">
    <cfRule type="cellIs" dxfId="1185" priority="1190" operator="lessThan">
      <formula>0</formula>
    </cfRule>
  </conditionalFormatting>
  <conditionalFormatting sqref="Q502">
    <cfRule type="cellIs" dxfId="1184" priority="1184" operator="lessThan">
      <formula>0</formula>
    </cfRule>
  </conditionalFormatting>
  <conditionalFormatting sqref="Q330">
    <cfRule type="cellIs" dxfId="1183" priority="1167" operator="lessThan">
      <formula>0</formula>
    </cfRule>
  </conditionalFormatting>
  <conditionalFormatting sqref="Q498:Q501 B497">
    <cfRule type="cellIs" dxfId="1182" priority="1187" operator="lessThan">
      <formula>0</formula>
    </cfRule>
  </conditionalFormatting>
  <conditionalFormatting sqref="P513:P516">
    <cfRule type="cellIs" dxfId="1181" priority="1179" operator="lessThan">
      <formula>0</formula>
    </cfRule>
  </conditionalFormatting>
  <conditionalFormatting sqref="Q513:Q516 Q518">
    <cfRule type="cellIs" dxfId="1180" priority="1182" operator="lessThan">
      <formula>0</formula>
    </cfRule>
  </conditionalFormatting>
  <conditionalFormatting sqref="Q517">
    <cfRule type="cellIs" dxfId="1179" priority="1181" operator="lessThan">
      <formula>0</formula>
    </cfRule>
  </conditionalFormatting>
  <conditionalFormatting sqref="Q444:Q448">
    <cfRule type="cellIs" dxfId="1178" priority="1178" operator="lessThan">
      <formula>0</formula>
    </cfRule>
  </conditionalFormatting>
  <conditionalFormatting sqref="Q517">
    <cfRule type="cellIs" dxfId="1177" priority="1180" operator="lessThan">
      <formula>0</formula>
    </cfRule>
  </conditionalFormatting>
  <conditionalFormatting sqref="J327">
    <cfRule type="cellIs" dxfId="1176" priority="1173" operator="lessThan">
      <formula>0</formula>
    </cfRule>
  </conditionalFormatting>
  <conditionalFormatting sqref="P498:P501">
    <cfRule type="cellIs" dxfId="1175" priority="1183" operator="lessThan">
      <formula>0</formula>
    </cfRule>
  </conditionalFormatting>
  <conditionalFormatting sqref="P325:Q326 Q327:Q329">
    <cfRule type="cellIs" dxfId="1174" priority="1177" operator="lessThan">
      <formula>0</formula>
    </cfRule>
  </conditionalFormatting>
  <conditionalFormatting sqref="Q372">
    <cfRule type="cellIs" dxfId="1173" priority="1100" operator="lessThan">
      <formula>0</formula>
    </cfRule>
  </conditionalFormatting>
  <conditionalFormatting sqref="B325">
    <cfRule type="cellIs" dxfId="1172" priority="1172" operator="lessThan">
      <formula>0</formula>
    </cfRule>
  </conditionalFormatting>
  <conditionalFormatting sqref="P369:P371">
    <cfRule type="cellIs" dxfId="1171" priority="1104" operator="lessThan">
      <formula>0</formula>
    </cfRule>
  </conditionalFormatting>
  <conditionalFormatting sqref="Q373">
    <cfRule type="cellIs" dxfId="1170" priority="1102" operator="lessThan">
      <formula>0</formula>
    </cfRule>
  </conditionalFormatting>
  <conditionalFormatting sqref="P325:P326">
    <cfRule type="cellIs" dxfId="1169" priority="1176" operator="lessThan">
      <formula>0</formula>
    </cfRule>
  </conditionalFormatting>
  <conditionalFormatting sqref="P327:P330">
    <cfRule type="cellIs" dxfId="1168" priority="1175" operator="lessThan">
      <formula>0</formula>
    </cfRule>
  </conditionalFormatting>
  <conditionalFormatting sqref="C373:M373">
    <cfRule type="cellIs" dxfId="1167" priority="1099" operator="lessThan">
      <formula>0</formula>
    </cfRule>
  </conditionalFormatting>
  <conditionalFormatting sqref="Q331">
    <cfRule type="cellIs" dxfId="1166" priority="1170" operator="lessThan">
      <formula>0</formula>
    </cfRule>
  </conditionalFormatting>
  <conditionalFormatting sqref="P374:Q374 Q375:Q377">
    <cfRule type="cellIs" dxfId="1165" priority="1098" operator="lessThan">
      <formula>0</formula>
    </cfRule>
  </conditionalFormatting>
  <conditionalFormatting sqref="P375:P377">
    <cfRule type="cellIs" dxfId="1164" priority="1096" operator="lessThan">
      <formula>0</formula>
    </cfRule>
  </conditionalFormatting>
  <conditionalFormatting sqref="C333:J333">
    <cfRule type="cellIs" dxfId="1163" priority="1161" operator="lessThan">
      <formula>0</formula>
    </cfRule>
  </conditionalFormatting>
  <conditionalFormatting sqref="H361">
    <cfRule type="cellIs" dxfId="1162" priority="1061" operator="lessThan">
      <formula>0</formula>
    </cfRule>
  </conditionalFormatting>
  <conditionalFormatting sqref="Q378">
    <cfRule type="cellIs" dxfId="1161" priority="1094" operator="lessThan">
      <formula>0</formula>
    </cfRule>
  </conditionalFormatting>
  <conditionalFormatting sqref="B326">
    <cfRule type="cellIs" dxfId="1160" priority="1171" operator="lessThan">
      <formula>0</formula>
    </cfRule>
  </conditionalFormatting>
  <conditionalFormatting sqref="J328">
    <cfRule type="cellIs" dxfId="1159" priority="1168" operator="lessThan">
      <formula>0</formula>
    </cfRule>
  </conditionalFormatting>
  <conditionalFormatting sqref="P331">
    <cfRule type="cellIs" dxfId="1158" priority="1169" operator="lessThan">
      <formula>0</formula>
    </cfRule>
  </conditionalFormatting>
  <conditionalFormatting sqref="P416">
    <cfRule type="cellIs" dxfId="1157" priority="1047" operator="lessThan">
      <formula>0</formula>
    </cfRule>
  </conditionalFormatting>
  <conditionalFormatting sqref="Q330">
    <cfRule type="cellIs" dxfId="1156" priority="1166" operator="lessThan">
      <formula>0</formula>
    </cfRule>
  </conditionalFormatting>
  <conditionalFormatting sqref="P332:Q332 Q333:Q335">
    <cfRule type="cellIs" dxfId="1155" priority="1165" operator="lessThan">
      <formula>0</formula>
    </cfRule>
  </conditionalFormatting>
  <conditionalFormatting sqref="P332">
    <cfRule type="cellIs" dxfId="1154" priority="1164" operator="lessThan">
      <formula>0</formula>
    </cfRule>
  </conditionalFormatting>
  <conditionalFormatting sqref="P333:P336">
    <cfRule type="cellIs" dxfId="1153" priority="1163" operator="lessThan">
      <formula>0</formula>
    </cfRule>
  </conditionalFormatting>
  <conditionalFormatting sqref="I334 K334:N334 C335:M336 K333:M333">
    <cfRule type="cellIs" dxfId="1152" priority="1162" operator="lessThan">
      <formula>0</formula>
    </cfRule>
  </conditionalFormatting>
  <conditionalFormatting sqref="B332">
    <cfRule type="cellIs" dxfId="1151" priority="1159" operator="lessThan">
      <formula>0</formula>
    </cfRule>
  </conditionalFormatting>
  <conditionalFormatting sqref="I333">
    <cfRule type="cellIs" dxfId="1150" priority="1160" operator="lessThan">
      <formula>0</formula>
    </cfRule>
  </conditionalFormatting>
  <conditionalFormatting sqref="Q337">
    <cfRule type="cellIs" dxfId="1149" priority="1158" operator="lessThan">
      <formula>0</formula>
    </cfRule>
  </conditionalFormatting>
  <conditionalFormatting sqref="C334:J334">
    <cfRule type="cellIs" dxfId="1148" priority="1157" operator="lessThan">
      <formula>0</formula>
    </cfRule>
  </conditionalFormatting>
  <conditionalFormatting sqref="Q336">
    <cfRule type="cellIs" dxfId="1147" priority="1156" operator="lessThan">
      <formula>0</formula>
    </cfRule>
  </conditionalFormatting>
  <conditionalFormatting sqref="Q336">
    <cfRule type="cellIs" dxfId="1146" priority="1155" operator="lessThan">
      <formula>0</formula>
    </cfRule>
  </conditionalFormatting>
  <conditionalFormatting sqref="P338:Q338 Q339:Q341">
    <cfRule type="cellIs" dxfId="1145" priority="1154" operator="lessThan">
      <formula>0</formula>
    </cfRule>
  </conditionalFormatting>
  <conditionalFormatting sqref="P338">
    <cfRule type="cellIs" dxfId="1144" priority="1153" operator="lessThan">
      <formula>0</formula>
    </cfRule>
  </conditionalFormatting>
  <conditionalFormatting sqref="J339">
    <cfRule type="cellIs" dxfId="1143" priority="1151" operator="lessThan">
      <formula>0</formula>
    </cfRule>
  </conditionalFormatting>
  <conditionalFormatting sqref="K339:N340 J341:M342">
    <cfRule type="cellIs" dxfId="1142" priority="1152" operator="lessThan">
      <formula>0</formula>
    </cfRule>
  </conditionalFormatting>
  <conditionalFormatting sqref="P344">
    <cfRule type="cellIs" dxfId="1141" priority="1144" operator="lessThan">
      <formula>0</formula>
    </cfRule>
  </conditionalFormatting>
  <conditionalFormatting sqref="Q343">
    <cfRule type="cellIs" dxfId="1140" priority="1149" operator="lessThan">
      <formula>0</formula>
    </cfRule>
  </conditionalFormatting>
  <conditionalFormatting sqref="B338">
    <cfRule type="cellIs" dxfId="1139" priority="1150" operator="lessThan">
      <formula>0</formula>
    </cfRule>
  </conditionalFormatting>
  <conditionalFormatting sqref="P381:P383">
    <cfRule type="cellIs" dxfId="1138" priority="1082" operator="lessThan">
      <formula>0</formula>
    </cfRule>
  </conditionalFormatting>
  <conditionalFormatting sqref="J340">
    <cfRule type="cellIs" dxfId="1137" priority="1148" operator="lessThan">
      <formula>0</formula>
    </cfRule>
  </conditionalFormatting>
  <conditionalFormatting sqref="Q342">
    <cfRule type="cellIs" dxfId="1136" priority="1146" operator="lessThan">
      <formula>0</formula>
    </cfRule>
  </conditionalFormatting>
  <conditionalFormatting sqref="P344:Q344 Q345:Q347">
    <cfRule type="cellIs" dxfId="1135" priority="1145" operator="lessThan">
      <formula>0</formula>
    </cfRule>
  </conditionalFormatting>
  <conditionalFormatting sqref="Q348">
    <cfRule type="cellIs" dxfId="1134" priority="1136" operator="lessThan">
      <formula>0</formula>
    </cfRule>
  </conditionalFormatting>
  <conditionalFormatting sqref="I346 K345:N346 C347:M348">
    <cfRule type="cellIs" dxfId="1133" priority="1143" operator="lessThan">
      <formula>0</formula>
    </cfRule>
  </conditionalFormatting>
  <conditionalFormatting sqref="I345">
    <cfRule type="cellIs" dxfId="1132" priority="1141" operator="lessThan">
      <formula>0</formula>
    </cfRule>
  </conditionalFormatting>
  <conditionalFormatting sqref="C345:J345">
    <cfRule type="cellIs" dxfId="1131" priority="1142" operator="lessThan">
      <formula>0</formula>
    </cfRule>
  </conditionalFormatting>
  <conditionalFormatting sqref="B344">
    <cfRule type="cellIs" dxfId="1130" priority="1140" operator="lessThan">
      <formula>0</formula>
    </cfRule>
  </conditionalFormatting>
  <conditionalFormatting sqref="Q349">
    <cfRule type="cellIs" dxfId="1129" priority="1139" operator="lessThan">
      <formula>0</formula>
    </cfRule>
  </conditionalFormatting>
  <conditionalFormatting sqref="P387:P389">
    <cfRule type="cellIs" dxfId="1128" priority="1075" operator="lessThan">
      <formula>0</formula>
    </cfRule>
  </conditionalFormatting>
  <conditionalFormatting sqref="C346:J346">
    <cfRule type="cellIs" dxfId="1127" priority="1138" operator="lessThan">
      <formula>0</formula>
    </cfRule>
  </conditionalFormatting>
  <conditionalFormatting sqref="Q348">
    <cfRule type="cellIs" dxfId="1126" priority="1137" operator="lessThan">
      <formula>0</formula>
    </cfRule>
  </conditionalFormatting>
  <conditionalFormatting sqref="P350:Q350 Q351:Q353">
    <cfRule type="cellIs" dxfId="1125" priority="1135" operator="lessThan">
      <formula>0</formula>
    </cfRule>
  </conditionalFormatting>
  <conditionalFormatting sqref="P350">
    <cfRule type="cellIs" dxfId="1124" priority="1134" operator="lessThan">
      <formula>0</formula>
    </cfRule>
  </conditionalFormatting>
  <conditionalFormatting sqref="P351:P353">
    <cfRule type="cellIs" dxfId="1123" priority="1133" operator="lessThan">
      <formula>0</formula>
    </cfRule>
  </conditionalFormatting>
  <conditionalFormatting sqref="I352 K351:N352 C353:M354">
    <cfRule type="cellIs" dxfId="1122" priority="1132" operator="lessThan">
      <formula>0</formula>
    </cfRule>
  </conditionalFormatting>
  <conditionalFormatting sqref="I351">
    <cfRule type="cellIs" dxfId="1121" priority="1130" operator="lessThan">
      <formula>0</formula>
    </cfRule>
  </conditionalFormatting>
  <conditionalFormatting sqref="C351:J351">
    <cfRule type="cellIs" dxfId="1120" priority="1131" operator="lessThan">
      <formula>0</formula>
    </cfRule>
  </conditionalFormatting>
  <conditionalFormatting sqref="B350">
    <cfRule type="cellIs" dxfId="1119" priority="1129" operator="lessThan">
      <formula>0</formula>
    </cfRule>
  </conditionalFormatting>
  <conditionalFormatting sqref="Q355">
    <cfRule type="cellIs" dxfId="1118" priority="1128" operator="lessThan">
      <formula>0</formula>
    </cfRule>
  </conditionalFormatting>
  <conditionalFormatting sqref="C352:J352">
    <cfRule type="cellIs" dxfId="1117" priority="1127" operator="lessThan">
      <formula>0</formula>
    </cfRule>
  </conditionalFormatting>
  <conditionalFormatting sqref="Q354">
    <cfRule type="cellIs" dxfId="1116" priority="1126" operator="lessThan">
      <formula>0</formula>
    </cfRule>
  </conditionalFormatting>
  <conditionalFormatting sqref="Q354">
    <cfRule type="cellIs" dxfId="1115" priority="1125" operator="lessThan">
      <formula>0</formula>
    </cfRule>
  </conditionalFormatting>
  <conditionalFormatting sqref="P356:Q356 Q357:Q359">
    <cfRule type="cellIs" dxfId="1114" priority="1124" operator="lessThan">
      <formula>0</formula>
    </cfRule>
  </conditionalFormatting>
  <conditionalFormatting sqref="P356">
    <cfRule type="cellIs" dxfId="1113" priority="1123" operator="lessThan">
      <formula>0</formula>
    </cfRule>
  </conditionalFormatting>
  <conditionalFormatting sqref="P357:P359">
    <cfRule type="cellIs" dxfId="1112" priority="1122" operator="lessThan">
      <formula>0</formula>
    </cfRule>
  </conditionalFormatting>
  <conditionalFormatting sqref="I358 K357:N358 C359:N359 C360:M360">
    <cfRule type="cellIs" dxfId="1111" priority="1121" operator="lessThan">
      <formula>0</formula>
    </cfRule>
  </conditionalFormatting>
  <conditionalFormatting sqref="I357">
    <cfRule type="cellIs" dxfId="1110" priority="1119" operator="lessThan">
      <formula>0</formula>
    </cfRule>
  </conditionalFormatting>
  <conditionalFormatting sqref="C357:J357">
    <cfRule type="cellIs" dxfId="1109" priority="1120" operator="lessThan">
      <formula>0</formula>
    </cfRule>
  </conditionalFormatting>
  <conditionalFormatting sqref="B356">
    <cfRule type="cellIs" dxfId="1108" priority="1118" operator="lessThan">
      <formula>0</formula>
    </cfRule>
  </conditionalFormatting>
  <conditionalFormatting sqref="Q361">
    <cfRule type="cellIs" dxfId="1107" priority="1117" operator="lessThan">
      <formula>0</formula>
    </cfRule>
  </conditionalFormatting>
  <conditionalFormatting sqref="C358:J358">
    <cfRule type="cellIs" dxfId="1106" priority="1116" operator="lessThan">
      <formula>0</formula>
    </cfRule>
  </conditionalFormatting>
  <conditionalFormatting sqref="Q360">
    <cfRule type="cellIs" dxfId="1105" priority="1115" operator="lessThan">
      <formula>0</formula>
    </cfRule>
  </conditionalFormatting>
  <conditionalFormatting sqref="Q360">
    <cfRule type="cellIs" dxfId="1104" priority="1114" operator="lessThan">
      <formula>0</formula>
    </cfRule>
  </conditionalFormatting>
  <conditionalFormatting sqref="P362:Q362 Q363:Q365">
    <cfRule type="cellIs" dxfId="1103" priority="1113" operator="lessThan">
      <formula>0</formula>
    </cfRule>
  </conditionalFormatting>
  <conditionalFormatting sqref="P362">
    <cfRule type="cellIs" dxfId="1102" priority="1112" operator="lessThan">
      <formula>0</formula>
    </cfRule>
  </conditionalFormatting>
  <conditionalFormatting sqref="P363:P365">
    <cfRule type="cellIs" dxfId="1101" priority="1111" operator="lessThan">
      <formula>0</formula>
    </cfRule>
  </conditionalFormatting>
  <conditionalFormatting sqref="B362">
    <cfRule type="cellIs" dxfId="1100" priority="1110" operator="lessThan">
      <formula>0</formula>
    </cfRule>
  </conditionalFormatting>
  <conditionalFormatting sqref="Q367">
    <cfRule type="cellIs" dxfId="1099" priority="1109" operator="lessThan">
      <formula>0</formula>
    </cfRule>
  </conditionalFormatting>
  <conditionalFormatting sqref="Q366">
    <cfRule type="cellIs" dxfId="1098" priority="1108" operator="lessThan">
      <formula>0</formula>
    </cfRule>
  </conditionalFormatting>
  <conditionalFormatting sqref="Q366">
    <cfRule type="cellIs" dxfId="1097" priority="1107" operator="lessThan">
      <formula>0</formula>
    </cfRule>
  </conditionalFormatting>
  <conditionalFormatting sqref="P368:Q368 Q369:Q371">
    <cfRule type="cellIs" dxfId="1096" priority="1106" operator="lessThan">
      <formula>0</formula>
    </cfRule>
  </conditionalFormatting>
  <conditionalFormatting sqref="P368">
    <cfRule type="cellIs" dxfId="1095" priority="1105" operator="lessThan">
      <formula>0</formula>
    </cfRule>
  </conditionalFormatting>
  <conditionalFormatting sqref="H373">
    <cfRule type="cellIs" dxfId="1094" priority="1064" operator="lessThan">
      <formula>0</formula>
    </cfRule>
  </conditionalFormatting>
  <conditionalFormatting sqref="B368">
    <cfRule type="cellIs" dxfId="1093" priority="1103" operator="lessThan">
      <formula>0</formula>
    </cfRule>
  </conditionalFormatting>
  <conditionalFormatting sqref="H354">
    <cfRule type="cellIs" dxfId="1092" priority="1060" operator="lessThan">
      <formula>0</formula>
    </cfRule>
  </conditionalFormatting>
  <conditionalFormatting sqref="Q372">
    <cfRule type="cellIs" dxfId="1091" priority="1101" operator="lessThan">
      <formula>0</formula>
    </cfRule>
  </conditionalFormatting>
  <conditionalFormatting sqref="H336">
    <cfRule type="cellIs" dxfId="1090" priority="1058" operator="lessThan">
      <formula>0</formula>
    </cfRule>
  </conditionalFormatting>
  <conditionalFormatting sqref="H337">
    <cfRule type="cellIs" dxfId="1089" priority="1057" operator="lessThan">
      <formula>0</formula>
    </cfRule>
  </conditionalFormatting>
  <conditionalFormatting sqref="P374">
    <cfRule type="cellIs" dxfId="1088" priority="1097" operator="lessThan">
      <formula>0</formula>
    </cfRule>
  </conditionalFormatting>
  <conditionalFormatting sqref="Q414">
    <cfRule type="cellIs" dxfId="1087" priority="1050" operator="lessThan">
      <formula>0</formula>
    </cfRule>
  </conditionalFormatting>
  <conditionalFormatting sqref="H348">
    <cfRule type="cellIs" dxfId="1086" priority="1056" operator="lessThan">
      <formula>0</formula>
    </cfRule>
  </conditionalFormatting>
  <conditionalFormatting sqref="Q378">
    <cfRule type="cellIs" dxfId="1085" priority="1095" operator="lessThan">
      <formula>0</formula>
    </cfRule>
  </conditionalFormatting>
  <conditionalFormatting sqref="P416:Q416 Q417:Q419">
    <cfRule type="cellIs" dxfId="1084" priority="1048" operator="lessThan">
      <formula>0</formula>
    </cfRule>
  </conditionalFormatting>
  <conditionalFormatting sqref="C367:M367">
    <cfRule type="cellIs" dxfId="1083" priority="1093" operator="lessThan">
      <formula>0</formula>
    </cfRule>
  </conditionalFormatting>
  <conditionalFormatting sqref="C361:M361">
    <cfRule type="cellIs" dxfId="1082" priority="1092" operator="lessThan">
      <formula>0</formula>
    </cfRule>
  </conditionalFormatting>
  <conditionalFormatting sqref="C355:M355">
    <cfRule type="cellIs" dxfId="1081" priority="1091" operator="lessThan">
      <formula>0</formula>
    </cfRule>
  </conditionalFormatting>
  <conditionalFormatting sqref="C349:M349">
    <cfRule type="cellIs" dxfId="1080" priority="1090" operator="lessThan">
      <formula>0</formula>
    </cfRule>
  </conditionalFormatting>
  <conditionalFormatting sqref="J343:M343">
    <cfRule type="cellIs" dxfId="1079" priority="1089" operator="lessThan">
      <formula>0</formula>
    </cfRule>
  </conditionalFormatting>
  <conditionalFormatting sqref="C337:M337">
    <cfRule type="cellIs" dxfId="1078" priority="1088" operator="lessThan">
      <formula>0</formula>
    </cfRule>
  </conditionalFormatting>
  <conditionalFormatting sqref="J331:N331">
    <cfRule type="cellIs" dxfId="1077" priority="1087" operator="lessThan">
      <formula>0</formula>
    </cfRule>
  </conditionalFormatting>
  <conditionalFormatting sqref="B374">
    <cfRule type="cellIs" dxfId="1076" priority="1086" operator="lessThan">
      <formula>0</formula>
    </cfRule>
  </conditionalFormatting>
  <conditionalFormatting sqref="B379">
    <cfRule type="cellIs" dxfId="1075" priority="1085" operator="lessThan">
      <formula>0</formula>
    </cfRule>
  </conditionalFormatting>
  <conditionalFormatting sqref="Q384">
    <cfRule type="cellIs" dxfId="1074" priority="1079" operator="lessThan">
      <formula>0</formula>
    </cfRule>
  </conditionalFormatting>
  <conditionalFormatting sqref="Q385">
    <cfRule type="cellIs" dxfId="1073" priority="1081" operator="lessThan">
      <formula>0</formula>
    </cfRule>
  </conditionalFormatting>
  <conditionalFormatting sqref="P380:Q380 Q381:Q383">
    <cfRule type="cellIs" dxfId="1072" priority="1084" operator="lessThan">
      <formula>0</formula>
    </cfRule>
  </conditionalFormatting>
  <conditionalFormatting sqref="P380">
    <cfRule type="cellIs" dxfId="1071" priority="1083" operator="lessThan">
      <formula>0</formula>
    </cfRule>
  </conditionalFormatting>
  <conditionalFormatting sqref="Q384">
    <cfRule type="cellIs" dxfId="1070" priority="1080" operator="lessThan">
      <formula>0</formula>
    </cfRule>
  </conditionalFormatting>
  <conditionalFormatting sqref="B380">
    <cfRule type="cellIs" dxfId="1069" priority="1078" operator="lessThan">
      <formula>0</formula>
    </cfRule>
  </conditionalFormatting>
  <conditionalFormatting sqref="Q390">
    <cfRule type="cellIs" dxfId="1068" priority="1072" operator="lessThan">
      <formula>0</formula>
    </cfRule>
  </conditionalFormatting>
  <conditionalFormatting sqref="Q391">
    <cfRule type="cellIs" dxfId="1067" priority="1074" operator="lessThan">
      <formula>0</formula>
    </cfRule>
  </conditionalFormatting>
  <conditionalFormatting sqref="P386:Q386 Q387:Q389">
    <cfRule type="cellIs" dxfId="1066" priority="1077" operator="lessThan">
      <formula>0</formula>
    </cfRule>
  </conditionalFormatting>
  <conditionalFormatting sqref="P386">
    <cfRule type="cellIs" dxfId="1065" priority="1076" operator="lessThan">
      <formula>0</formula>
    </cfRule>
  </conditionalFormatting>
  <conditionalFormatting sqref="Q390">
    <cfRule type="cellIs" dxfId="1064" priority="1073" operator="lessThan">
      <formula>0</formula>
    </cfRule>
  </conditionalFormatting>
  <conditionalFormatting sqref="B386">
    <cfRule type="cellIs" dxfId="1063" priority="1071" operator="lessThan">
      <formula>0</formula>
    </cfRule>
  </conditionalFormatting>
  <conditionalFormatting sqref="Q408">
    <cfRule type="cellIs" dxfId="1062" priority="1065" operator="lessThan">
      <formula>0</formula>
    </cfRule>
  </conditionalFormatting>
  <conditionalFormatting sqref="P405:P407">
    <cfRule type="cellIs" dxfId="1061" priority="1068" operator="lessThan">
      <formula>0</formula>
    </cfRule>
  </conditionalFormatting>
  <conditionalFormatting sqref="Q409">
    <cfRule type="cellIs" dxfId="1060" priority="1067" operator="lessThan">
      <formula>0</formula>
    </cfRule>
  </conditionalFormatting>
  <conditionalFormatting sqref="P404:Q404 Q405:Q407">
    <cfRule type="cellIs" dxfId="1059" priority="1070" operator="lessThan">
      <formula>0</formula>
    </cfRule>
  </conditionalFormatting>
  <conditionalFormatting sqref="P404">
    <cfRule type="cellIs" dxfId="1058" priority="1069" operator="lessThan">
      <formula>0</formula>
    </cfRule>
  </conditionalFormatting>
  <conditionalFormatting sqref="Q408">
    <cfRule type="cellIs" dxfId="1057" priority="1066" operator="lessThan">
      <formula>0</formula>
    </cfRule>
  </conditionalFormatting>
  <conditionalFormatting sqref="H367">
    <cfRule type="cellIs" dxfId="1056" priority="1063" operator="lessThan">
      <formula>0</formula>
    </cfRule>
  </conditionalFormatting>
  <conditionalFormatting sqref="P411:P413">
    <cfRule type="cellIs" dxfId="1055" priority="1052" operator="lessThan">
      <formula>0</formula>
    </cfRule>
  </conditionalFormatting>
  <conditionalFormatting sqref="Q420">
    <cfRule type="cellIs" dxfId="1054" priority="1044" operator="lessThan">
      <formula>0</formula>
    </cfRule>
  </conditionalFormatting>
  <conditionalFormatting sqref="H360">
    <cfRule type="cellIs" dxfId="1053" priority="1062" operator="lessThan">
      <formula>0</formula>
    </cfRule>
  </conditionalFormatting>
  <conditionalFormatting sqref="H355">
    <cfRule type="cellIs" dxfId="1052" priority="1059" operator="lessThan">
      <formula>0</formula>
    </cfRule>
  </conditionalFormatting>
  <conditionalFormatting sqref="Q414">
    <cfRule type="cellIs" dxfId="1051" priority="1051" operator="lessThan">
      <formula>0</formula>
    </cfRule>
  </conditionalFormatting>
  <conditionalFormatting sqref="H349">
    <cfRule type="cellIs" dxfId="1050" priority="1055" operator="lessThan">
      <formula>0</formula>
    </cfRule>
  </conditionalFormatting>
  <conditionalFormatting sqref="P417:P419">
    <cfRule type="cellIs" dxfId="1049" priority="1046" operator="lessThan">
      <formula>0</formula>
    </cfRule>
  </conditionalFormatting>
  <conditionalFormatting sqref="P410:Q410 Q411:Q413">
    <cfRule type="cellIs" dxfId="1048" priority="1054" operator="lessThan">
      <formula>0</formula>
    </cfRule>
  </conditionalFormatting>
  <conditionalFormatting sqref="P410">
    <cfRule type="cellIs" dxfId="1047" priority="1053" operator="lessThan">
      <formula>0</formula>
    </cfRule>
  </conditionalFormatting>
  <conditionalFormatting sqref="B410">
    <cfRule type="cellIs" dxfId="1046" priority="1049" operator="lessThan">
      <formula>0</formula>
    </cfRule>
  </conditionalFormatting>
  <conditionalFormatting sqref="Q421:Q422">
    <cfRule type="cellIs" dxfId="1045" priority="1040" operator="lessThan">
      <formula>0</formula>
    </cfRule>
  </conditionalFormatting>
  <conditionalFormatting sqref="Q420">
    <cfRule type="cellIs" dxfId="1044" priority="1043" operator="lessThan">
      <formula>0</formula>
    </cfRule>
  </conditionalFormatting>
  <conditionalFormatting sqref="B422">
    <cfRule type="cellIs" dxfId="1043" priority="1039" operator="lessThan">
      <formula>0</formula>
    </cfRule>
  </conditionalFormatting>
  <conditionalFormatting sqref="B416">
    <cfRule type="cellIs" dxfId="1042" priority="1042" operator="lessThan">
      <formula>0</formula>
    </cfRule>
  </conditionalFormatting>
  <conditionalFormatting sqref="P422">
    <cfRule type="cellIs" dxfId="1041" priority="1045" operator="lessThan">
      <formula>0</formula>
    </cfRule>
  </conditionalFormatting>
  <conditionalFormatting sqref="B423">
    <cfRule type="cellIs" dxfId="1040" priority="1038" operator="lessThan">
      <formula>0</formula>
    </cfRule>
  </conditionalFormatting>
  <conditionalFormatting sqref="Q415">
    <cfRule type="cellIs" dxfId="1039" priority="1041" operator="lessThan">
      <formula>0</formula>
    </cfRule>
  </conditionalFormatting>
  <conditionalFormatting sqref="Q424:Q426">
    <cfRule type="cellIs" dxfId="1038" priority="1037" operator="lessThan">
      <formula>0</formula>
    </cfRule>
  </conditionalFormatting>
  <conditionalFormatting sqref="P424:P426">
    <cfRule type="cellIs" dxfId="1037" priority="1036" operator="lessThan">
      <formula>0</formula>
    </cfRule>
  </conditionalFormatting>
  <conditionalFormatting sqref="Q561">
    <cfRule type="cellIs" dxfId="1036" priority="1011" operator="lessThan">
      <formula>0</formula>
    </cfRule>
  </conditionalFormatting>
  <conditionalFormatting sqref="B583">
    <cfRule type="cellIs" dxfId="1035" priority="975" operator="lessThan">
      <formula>0</formula>
    </cfRule>
  </conditionalFormatting>
  <conditionalFormatting sqref="P430:P432">
    <cfRule type="cellIs" dxfId="1034" priority="1032" operator="lessThan">
      <formula>0</formula>
    </cfRule>
  </conditionalFormatting>
  <conditionalFormatting sqref="Q433">
    <cfRule type="cellIs" dxfId="1033" priority="1031" operator="lessThan">
      <formula>0</formula>
    </cfRule>
  </conditionalFormatting>
  <conditionalFormatting sqref="Q555">
    <cfRule type="cellIs" dxfId="1032" priority="1020" operator="lessThan">
      <formula>0</formula>
    </cfRule>
  </conditionalFormatting>
  <conditionalFormatting sqref="Q427">
    <cfRule type="cellIs" dxfId="1031" priority="1035" operator="lessThan">
      <formula>0</formula>
    </cfRule>
  </conditionalFormatting>
  <conditionalFormatting sqref="Q427">
    <cfRule type="cellIs" dxfId="1030" priority="1034" operator="lessThan">
      <formula>0</formula>
    </cfRule>
  </conditionalFormatting>
  <conditionalFormatting sqref="Q433">
    <cfRule type="cellIs" dxfId="1029" priority="1030" operator="lessThan">
      <formula>0</formula>
    </cfRule>
  </conditionalFormatting>
  <conditionalFormatting sqref="J551:N553 J554:M554">
    <cfRule type="cellIs" dxfId="1028" priority="1024" operator="lessThan">
      <formula>0</formula>
    </cfRule>
  </conditionalFormatting>
  <conditionalFormatting sqref="B429">
    <cfRule type="cellIs" dxfId="1027" priority="1028" operator="lessThan">
      <formula>0</formula>
    </cfRule>
  </conditionalFormatting>
  <conditionalFormatting sqref="P557:P560">
    <cfRule type="cellIs" dxfId="1026" priority="1017" operator="lessThan">
      <formula>0</formula>
    </cfRule>
  </conditionalFormatting>
  <conditionalFormatting sqref="Q430:Q432">
    <cfRule type="cellIs" dxfId="1025" priority="1033" operator="lessThan">
      <formula>0</formula>
    </cfRule>
  </conditionalFormatting>
  <conditionalFormatting sqref="Q551:Q553">
    <cfRule type="cellIs" dxfId="1024" priority="1027" operator="lessThan">
      <formula>0</formula>
    </cfRule>
  </conditionalFormatting>
  <conditionalFormatting sqref="Q554">
    <cfRule type="cellIs" dxfId="1023" priority="1022" operator="lessThan">
      <formula>0</formula>
    </cfRule>
  </conditionalFormatting>
  <conditionalFormatting sqref="Q428">
    <cfRule type="cellIs" dxfId="1022" priority="1029" operator="lessThan">
      <formula>0</formula>
    </cfRule>
  </conditionalFormatting>
  <conditionalFormatting sqref="B550">
    <cfRule type="cellIs" dxfId="1021" priority="1019" operator="lessThan">
      <formula>0</formula>
    </cfRule>
  </conditionalFormatting>
  <conditionalFormatting sqref="P551:P553">
    <cfRule type="cellIs" dxfId="1020" priority="1026" operator="lessThan">
      <formula>0</formula>
    </cfRule>
  </conditionalFormatting>
  <conditionalFormatting sqref="J552">
    <cfRule type="cellIs" dxfId="1019" priority="1023" operator="lessThan">
      <formula>0</formula>
    </cfRule>
  </conditionalFormatting>
  <conditionalFormatting sqref="Q560">
    <cfRule type="cellIs" dxfId="1018" priority="1012" operator="lessThan">
      <formula>0</formula>
    </cfRule>
  </conditionalFormatting>
  <conditionalFormatting sqref="J553:N553 K551:N552 J554:M554">
    <cfRule type="cellIs" dxfId="1017" priority="1025" operator="lessThan">
      <formula>0</formula>
    </cfRule>
  </conditionalFormatting>
  <conditionalFormatting sqref="Q554">
    <cfRule type="cellIs" dxfId="1016" priority="1021" operator="lessThan">
      <formula>0</formula>
    </cfRule>
  </conditionalFormatting>
  <conditionalFormatting sqref="J557:N557 J559:N560 J558:M558">
    <cfRule type="cellIs" dxfId="1015" priority="1015" operator="lessThan">
      <formula>0</formula>
    </cfRule>
  </conditionalFormatting>
  <conditionalFormatting sqref="P574:P577">
    <cfRule type="cellIs" dxfId="1014" priority="1009" operator="lessThan">
      <formula>0</formula>
    </cfRule>
  </conditionalFormatting>
  <conditionalFormatting sqref="Q560">
    <cfRule type="cellIs" dxfId="1013" priority="1013" operator="lessThan">
      <formula>0</formula>
    </cfRule>
  </conditionalFormatting>
  <conditionalFormatting sqref="J558">
    <cfRule type="cellIs" dxfId="1012" priority="1014" operator="lessThan">
      <formula>0</formula>
    </cfRule>
  </conditionalFormatting>
  <conditionalFormatting sqref="J559:N560 K557:N557 K558:M558">
    <cfRule type="cellIs" dxfId="1011" priority="1016" operator="lessThan">
      <formula>0</formula>
    </cfRule>
  </conditionalFormatting>
  <conditionalFormatting sqref="Q557:Q559">
    <cfRule type="cellIs" dxfId="1010" priority="1018" operator="lessThan">
      <formula>0</formula>
    </cfRule>
  </conditionalFormatting>
  <conditionalFormatting sqref="Q587">
    <cfRule type="cellIs" dxfId="1009" priority="979" operator="lessThan">
      <formula>0</formula>
    </cfRule>
  </conditionalFormatting>
  <conditionalFormatting sqref="I584">
    <cfRule type="cellIs" dxfId="1008" priority="982" operator="lessThan">
      <formula>0</formula>
    </cfRule>
  </conditionalFormatting>
  <conditionalFormatting sqref="C574:N577">
    <cfRule type="cellIs" dxfId="1007" priority="1007" operator="lessThan">
      <formula>0</formula>
    </cfRule>
  </conditionalFormatting>
  <conditionalFormatting sqref="Q577">
    <cfRule type="cellIs" dxfId="1006" priority="1003" operator="lessThan">
      <formula>0</formula>
    </cfRule>
  </conditionalFormatting>
  <conditionalFormatting sqref="I574">
    <cfRule type="cellIs" dxfId="1005" priority="1006" operator="lessThan">
      <formula>0</formula>
    </cfRule>
  </conditionalFormatting>
  <conditionalFormatting sqref="H579:H582">
    <cfRule type="cellIs" dxfId="1004" priority="989" operator="lessThan">
      <formula>0</formula>
    </cfRule>
  </conditionalFormatting>
  <conditionalFormatting sqref="Q577">
    <cfRule type="cellIs" dxfId="1003" priority="1004" operator="lessThan">
      <formula>0</formula>
    </cfRule>
  </conditionalFormatting>
  <conditionalFormatting sqref="H574">
    <cfRule type="cellIs" dxfId="1002" priority="1000" operator="lessThan">
      <formula>0</formula>
    </cfRule>
  </conditionalFormatting>
  <conditionalFormatting sqref="H574:H577">
    <cfRule type="cellIs" dxfId="1001" priority="1001" operator="lessThan">
      <formula>0</formula>
    </cfRule>
  </conditionalFormatting>
  <conditionalFormatting sqref="C575:J575">
    <cfRule type="cellIs" dxfId="1000" priority="1005" operator="lessThan">
      <formula>0</formula>
    </cfRule>
  </conditionalFormatting>
  <conditionalFormatting sqref="H575:H577">
    <cfRule type="cellIs" dxfId="999" priority="1002" operator="lessThan">
      <formula>0</formula>
    </cfRule>
  </conditionalFormatting>
  <conditionalFormatting sqref="I575 K574:N575 C576:N577">
    <cfRule type="cellIs" dxfId="998" priority="1008" operator="lessThan">
      <formula>0</formula>
    </cfRule>
  </conditionalFormatting>
  <conditionalFormatting sqref="Q574:Q576">
    <cfRule type="cellIs" dxfId="997" priority="1010" operator="lessThan">
      <formula>0</formula>
    </cfRule>
  </conditionalFormatting>
  <conditionalFormatting sqref="B573">
    <cfRule type="cellIs" dxfId="996" priority="999" operator="lessThan">
      <formula>0</formula>
    </cfRule>
  </conditionalFormatting>
  <conditionalFormatting sqref="Q582">
    <cfRule type="cellIs" dxfId="995" priority="991" operator="lessThan">
      <formula>0</formula>
    </cfRule>
  </conditionalFormatting>
  <conditionalFormatting sqref="I579">
    <cfRule type="cellIs" dxfId="994" priority="994" operator="lessThan">
      <formula>0</formula>
    </cfRule>
  </conditionalFormatting>
  <conditionalFormatting sqref="C579:N582">
    <cfRule type="cellIs" dxfId="993" priority="995" operator="lessThan">
      <formula>0</formula>
    </cfRule>
  </conditionalFormatting>
  <conditionalFormatting sqref="Q582">
    <cfRule type="cellIs" dxfId="992" priority="992" operator="lessThan">
      <formula>0</formula>
    </cfRule>
  </conditionalFormatting>
  <conditionalFormatting sqref="H579">
    <cfRule type="cellIs" dxfId="991" priority="988" operator="lessThan">
      <formula>0</formula>
    </cfRule>
  </conditionalFormatting>
  <conditionalFormatting sqref="P579:P582">
    <cfRule type="cellIs" dxfId="990" priority="997" operator="lessThan">
      <formula>0</formula>
    </cfRule>
  </conditionalFormatting>
  <conditionalFormatting sqref="C580:J580">
    <cfRule type="cellIs" dxfId="989" priority="993" operator="lessThan">
      <formula>0</formula>
    </cfRule>
  </conditionalFormatting>
  <conditionalFormatting sqref="H580:H582">
    <cfRule type="cellIs" dxfId="988" priority="990" operator="lessThan">
      <formula>0</formula>
    </cfRule>
  </conditionalFormatting>
  <conditionalFormatting sqref="I580 K579:N580 C581:N582">
    <cfRule type="cellIs" dxfId="987" priority="996" operator="lessThan">
      <formula>0</formula>
    </cfRule>
  </conditionalFormatting>
  <conditionalFormatting sqref="Q579:Q581">
    <cfRule type="cellIs" dxfId="986" priority="998" operator="lessThan">
      <formula>0</formula>
    </cfRule>
  </conditionalFormatting>
  <conditionalFormatting sqref="B578">
    <cfRule type="cellIs" dxfId="985" priority="987" operator="lessThan">
      <formula>0</formula>
    </cfRule>
  </conditionalFormatting>
  <conditionalFormatting sqref="C584:N587">
    <cfRule type="cellIs" dxfId="984" priority="983" operator="lessThan">
      <formula>0</formula>
    </cfRule>
  </conditionalFormatting>
  <conditionalFormatting sqref="Q587">
    <cfRule type="cellIs" dxfId="983" priority="980" operator="lessThan">
      <formula>0</formula>
    </cfRule>
  </conditionalFormatting>
  <conditionalFormatting sqref="H584">
    <cfRule type="cellIs" dxfId="982" priority="976" operator="lessThan">
      <formula>0</formula>
    </cfRule>
  </conditionalFormatting>
  <conditionalFormatting sqref="H584:H587">
    <cfRule type="cellIs" dxfId="981" priority="977" operator="lessThan">
      <formula>0</formula>
    </cfRule>
  </conditionalFormatting>
  <conditionalFormatting sqref="P584:P587">
    <cfRule type="cellIs" dxfId="980" priority="985" operator="lessThan">
      <formula>0</formula>
    </cfRule>
  </conditionalFormatting>
  <conditionalFormatting sqref="C585:J585">
    <cfRule type="cellIs" dxfId="979" priority="981" operator="lessThan">
      <formula>0</formula>
    </cfRule>
  </conditionalFormatting>
  <conditionalFormatting sqref="H585:H587">
    <cfRule type="cellIs" dxfId="978" priority="978" operator="lessThan">
      <formula>0</formula>
    </cfRule>
  </conditionalFormatting>
  <conditionalFormatting sqref="I585 K584:N585 C586:N587">
    <cfRule type="cellIs" dxfId="977" priority="984" operator="lessThan">
      <formula>0</formula>
    </cfRule>
  </conditionalFormatting>
  <conditionalFormatting sqref="Q584:Q586">
    <cfRule type="cellIs" dxfId="976" priority="986" operator="lessThan">
      <formula>0</formula>
    </cfRule>
  </conditionalFormatting>
  <conditionalFormatting sqref="C327:I327">
    <cfRule type="cellIs" dxfId="975" priority="972" operator="lessThan">
      <formula>0</formula>
    </cfRule>
  </conditionalFormatting>
  <conditionalFormatting sqref="C329:I330">
    <cfRule type="cellIs" dxfId="974" priority="973" operator="lessThan">
      <formula>0</formula>
    </cfRule>
  </conditionalFormatting>
  <conditionalFormatting sqref="P464:Q464">
    <cfRule type="cellIs" dxfId="973" priority="956" operator="lessThan">
      <formula>0</formula>
    </cfRule>
  </conditionalFormatting>
  <conditionalFormatting sqref="P457:P460">
    <cfRule type="cellIs" dxfId="972" priority="957" operator="lessThan">
      <formula>0</formula>
    </cfRule>
  </conditionalFormatting>
  <conditionalFormatting sqref="Q569:Q571">
    <cfRule type="cellIs" dxfId="971" priority="919" operator="lessThan">
      <formula>0</formula>
    </cfRule>
  </conditionalFormatting>
  <conditionalFormatting sqref="B456">
    <cfRule type="cellIs" dxfId="970" priority="974" operator="lessThan">
      <formula>0</formula>
    </cfRule>
  </conditionalFormatting>
  <conditionalFormatting sqref="C328:I328">
    <cfRule type="cellIs" dxfId="969" priority="971" operator="lessThan">
      <formula>0</formula>
    </cfRule>
  </conditionalFormatting>
  <conditionalFormatting sqref="C331:I331">
    <cfRule type="cellIs" dxfId="968" priority="970" operator="lessThan">
      <formula>0</formula>
    </cfRule>
  </conditionalFormatting>
  <conditionalFormatting sqref="C341:I342">
    <cfRule type="cellIs" dxfId="967" priority="969" operator="lessThan">
      <formula>0</formula>
    </cfRule>
  </conditionalFormatting>
  <conditionalFormatting sqref="C339:I339">
    <cfRule type="cellIs" dxfId="966" priority="968" operator="lessThan">
      <formula>0</formula>
    </cfRule>
  </conditionalFormatting>
  <conditionalFormatting sqref="C340:I340">
    <cfRule type="cellIs" dxfId="965" priority="967" operator="lessThan">
      <formula>0</formula>
    </cfRule>
  </conditionalFormatting>
  <conditionalFormatting sqref="C343:I343">
    <cfRule type="cellIs" dxfId="964" priority="966" operator="lessThan">
      <formula>0</formula>
    </cfRule>
  </conditionalFormatting>
  <conditionalFormatting sqref="C551:I554">
    <cfRule type="cellIs" dxfId="963" priority="964" operator="lessThan">
      <formula>0</formula>
    </cfRule>
  </conditionalFormatting>
  <conditionalFormatting sqref="C552:I552">
    <cfRule type="cellIs" dxfId="962" priority="963" operator="lessThan">
      <formula>0</formula>
    </cfRule>
  </conditionalFormatting>
  <conditionalFormatting sqref="C553:I554">
    <cfRule type="cellIs" dxfId="961" priority="965" operator="lessThan">
      <formula>0</formula>
    </cfRule>
  </conditionalFormatting>
  <conditionalFormatting sqref="Q509">
    <cfRule type="cellIs" dxfId="960" priority="945" operator="lessThan">
      <formula>0</formula>
    </cfRule>
  </conditionalFormatting>
  <conditionalFormatting sqref="Q509">
    <cfRule type="cellIs" dxfId="959" priority="946" operator="lessThan">
      <formula>0</formula>
    </cfRule>
  </conditionalFormatting>
  <conditionalFormatting sqref="C557:I560">
    <cfRule type="cellIs" dxfId="958" priority="961" operator="lessThan">
      <formula>0</formula>
    </cfRule>
  </conditionalFormatting>
  <conditionalFormatting sqref="C558:I558">
    <cfRule type="cellIs" dxfId="957" priority="960" operator="lessThan">
      <formula>0</formula>
    </cfRule>
  </conditionalFormatting>
  <conditionalFormatting sqref="C559:I560">
    <cfRule type="cellIs" dxfId="956" priority="962" operator="lessThan">
      <formula>0</formula>
    </cfRule>
  </conditionalFormatting>
  <conditionalFormatting sqref="C437:C440">
    <cfRule type="cellIs" dxfId="955" priority="959" operator="lessThan">
      <formula>0</formula>
    </cfRule>
  </conditionalFormatting>
  <conditionalFormatting sqref="P444:P447">
    <cfRule type="cellIs" dxfId="954" priority="958" operator="lessThan">
      <formula>0</formula>
    </cfRule>
  </conditionalFormatting>
  <conditionalFormatting sqref="Q465:Q468">
    <cfRule type="cellIs" dxfId="953" priority="955" operator="lessThan">
      <formula>0</formula>
    </cfRule>
  </conditionalFormatting>
  <conditionalFormatting sqref="Q469:Q470">
    <cfRule type="cellIs" dxfId="952" priority="954" operator="lessThan">
      <formula>0</formula>
    </cfRule>
  </conditionalFormatting>
  <conditionalFormatting sqref="Q470">
    <cfRule type="cellIs" dxfId="951" priority="953" operator="lessThan">
      <formula>0</formula>
    </cfRule>
  </conditionalFormatting>
  <conditionalFormatting sqref="Q469">
    <cfRule type="cellIs" dxfId="950" priority="952" operator="lessThan">
      <formula>0</formula>
    </cfRule>
  </conditionalFormatting>
  <conditionalFormatting sqref="P465:P468">
    <cfRule type="cellIs" dxfId="949" priority="951" operator="lessThan">
      <formula>0</formula>
    </cfRule>
  </conditionalFormatting>
  <conditionalFormatting sqref="B464">
    <cfRule type="cellIs" dxfId="948" priority="950" operator="lessThan">
      <formula>0</formula>
    </cfRule>
  </conditionalFormatting>
  <conditionalFormatting sqref="C569:N572">
    <cfRule type="cellIs" dxfId="947" priority="916" operator="lessThan">
      <formula>0</formula>
    </cfRule>
  </conditionalFormatting>
  <conditionalFormatting sqref="Q572">
    <cfRule type="cellIs" dxfId="946" priority="913" operator="lessThan">
      <formula>0</formula>
    </cfRule>
  </conditionalFormatting>
  <conditionalFormatting sqref="P505:P508">
    <cfRule type="cellIs" dxfId="945" priority="944" operator="lessThan">
      <formula>0</formula>
    </cfRule>
  </conditionalFormatting>
  <conditionalFormatting sqref="H569:H572">
    <cfRule type="cellIs" dxfId="944" priority="910" operator="lessThan">
      <formula>0</formula>
    </cfRule>
  </conditionalFormatting>
  <conditionalFormatting sqref="Q462">
    <cfRule type="cellIs" dxfId="943" priority="949" operator="lessThan">
      <formula>0</formula>
    </cfRule>
  </conditionalFormatting>
  <conditionalFormatting sqref="Q505:Q508 Q510 Q512:Q518">
    <cfRule type="cellIs" dxfId="942" priority="948" operator="lessThan">
      <formula>0</formula>
    </cfRule>
  </conditionalFormatting>
  <conditionalFormatting sqref="P504">
    <cfRule type="cellIs" dxfId="941" priority="947" operator="lessThan">
      <formula>0</formula>
    </cfRule>
  </conditionalFormatting>
  <conditionalFormatting sqref="P512:P516">
    <cfRule type="cellIs" dxfId="940" priority="943" operator="lessThan">
      <formula>0</formula>
    </cfRule>
  </conditionalFormatting>
  <conditionalFormatting sqref="Q528:Q531 Q533">
    <cfRule type="cellIs" dxfId="939" priority="941" operator="lessThan">
      <formula>0</formula>
    </cfRule>
  </conditionalFormatting>
  <conditionalFormatting sqref="B504">
    <cfRule type="cellIs" dxfId="938" priority="942" operator="lessThan">
      <formula>0</formula>
    </cfRule>
  </conditionalFormatting>
  <conditionalFormatting sqref="P527">
    <cfRule type="cellIs" dxfId="937" priority="940" operator="lessThan">
      <formula>0</formula>
    </cfRule>
  </conditionalFormatting>
  <conditionalFormatting sqref="Q532">
    <cfRule type="cellIs" dxfId="936" priority="939" operator="lessThan">
      <formula>0</formula>
    </cfRule>
  </conditionalFormatting>
  <conditionalFormatting sqref="Q532">
    <cfRule type="cellIs" dxfId="935" priority="938" operator="lessThan">
      <formula>0</formula>
    </cfRule>
  </conditionalFormatting>
  <conditionalFormatting sqref="P528:P531">
    <cfRule type="cellIs" dxfId="934" priority="937" operator="lessThan">
      <formula>0</formula>
    </cfRule>
  </conditionalFormatting>
  <conditionalFormatting sqref="Q540 Q535:Q538">
    <cfRule type="cellIs" dxfId="933" priority="935" operator="lessThan">
      <formula>0</formula>
    </cfRule>
  </conditionalFormatting>
  <conditionalFormatting sqref="Q539">
    <cfRule type="cellIs" dxfId="932" priority="933" operator="lessThan">
      <formula>0</formula>
    </cfRule>
  </conditionalFormatting>
  <conditionalFormatting sqref="B527">
    <cfRule type="cellIs" dxfId="931" priority="936" operator="lessThan">
      <formula>0</formula>
    </cfRule>
  </conditionalFormatting>
  <conditionalFormatting sqref="P534">
    <cfRule type="cellIs" dxfId="930" priority="934" operator="lessThan">
      <formula>0</formula>
    </cfRule>
  </conditionalFormatting>
  <conditionalFormatting sqref="P535:P538">
    <cfRule type="cellIs" dxfId="929" priority="931" operator="lessThan">
      <formula>0</formula>
    </cfRule>
  </conditionalFormatting>
  <conditionalFormatting sqref="Q539">
    <cfRule type="cellIs" dxfId="928" priority="932" operator="lessThan">
      <formula>0</formula>
    </cfRule>
  </conditionalFormatting>
  <conditionalFormatting sqref="P563:P565 P567">
    <cfRule type="cellIs" dxfId="927" priority="929" operator="lessThan">
      <formula>0</formula>
    </cfRule>
  </conditionalFormatting>
  <conditionalFormatting sqref="Q563:Q565">
    <cfRule type="cellIs" dxfId="926" priority="930" operator="lessThan">
      <formula>0</formula>
    </cfRule>
  </conditionalFormatting>
  <conditionalFormatting sqref="C565:I565">
    <cfRule type="cellIs" dxfId="925" priority="922" operator="lessThan">
      <formula>0</formula>
    </cfRule>
  </conditionalFormatting>
  <conditionalFormatting sqref="C563:I565">
    <cfRule type="cellIs" dxfId="924" priority="921" operator="lessThan">
      <formula>0</formula>
    </cfRule>
  </conditionalFormatting>
  <conditionalFormatting sqref="B562">
    <cfRule type="cellIs" dxfId="923" priority="923" operator="lessThan">
      <formula>0</formula>
    </cfRule>
  </conditionalFormatting>
  <conditionalFormatting sqref="J563:N565">
    <cfRule type="cellIs" dxfId="922" priority="927" operator="lessThan">
      <formula>0</formula>
    </cfRule>
  </conditionalFormatting>
  <conditionalFormatting sqref="P569:P572">
    <cfRule type="cellIs" dxfId="921" priority="918" operator="lessThan">
      <formula>0</formula>
    </cfRule>
  </conditionalFormatting>
  <conditionalFormatting sqref="Q566:Q567">
    <cfRule type="cellIs" dxfId="920" priority="924" operator="lessThan">
      <formula>0</formula>
    </cfRule>
  </conditionalFormatting>
  <conditionalFormatting sqref="Q566:Q567">
    <cfRule type="cellIs" dxfId="919" priority="925" operator="lessThan">
      <formula>0</formula>
    </cfRule>
  </conditionalFormatting>
  <conditionalFormatting sqref="J564">
    <cfRule type="cellIs" dxfId="918" priority="926" operator="lessThan">
      <formula>0</formula>
    </cfRule>
  </conditionalFormatting>
  <conditionalFormatting sqref="J565:N565 K563:N564">
    <cfRule type="cellIs" dxfId="917" priority="928" operator="lessThan">
      <formula>0</formula>
    </cfRule>
  </conditionalFormatting>
  <conditionalFormatting sqref="I570 K569:N570 C571:N572">
    <cfRule type="cellIs" dxfId="916" priority="917" operator="lessThan">
      <formula>0</formula>
    </cfRule>
  </conditionalFormatting>
  <conditionalFormatting sqref="C564:I564">
    <cfRule type="cellIs" dxfId="915" priority="920" operator="lessThan">
      <formula>0</formula>
    </cfRule>
  </conditionalFormatting>
  <conditionalFormatting sqref="H569">
    <cfRule type="cellIs" dxfId="914" priority="909" operator="lessThan">
      <formula>0</formula>
    </cfRule>
  </conditionalFormatting>
  <conditionalFormatting sqref="H570:H572">
    <cfRule type="cellIs" dxfId="913" priority="911" operator="lessThan">
      <formula>0</formula>
    </cfRule>
  </conditionalFormatting>
  <conditionalFormatting sqref="Q572">
    <cfRule type="cellIs" dxfId="912" priority="912" operator="lessThan">
      <formula>0</formula>
    </cfRule>
  </conditionalFormatting>
  <conditionalFormatting sqref="I569">
    <cfRule type="cellIs" dxfId="911" priority="915" operator="lessThan">
      <formula>0</formula>
    </cfRule>
  </conditionalFormatting>
  <conditionalFormatting sqref="C570:J570">
    <cfRule type="cellIs" dxfId="910" priority="914" operator="lessThan">
      <formula>0</formula>
    </cfRule>
  </conditionalFormatting>
  <conditionalFormatting sqref="B568">
    <cfRule type="cellIs" dxfId="909" priority="908" operator="lessThan">
      <formula>0</formula>
    </cfRule>
  </conditionalFormatting>
  <conditionalFormatting sqref="B556">
    <cfRule type="cellIs" dxfId="908" priority="907" operator="lessThan">
      <formula>0</formula>
    </cfRule>
  </conditionalFormatting>
  <conditionalFormatting sqref="B556">
    <cfRule type="cellIs" dxfId="907" priority="906" operator="lessThan">
      <formula>0</formula>
    </cfRule>
  </conditionalFormatting>
  <conditionalFormatting sqref="B612">
    <cfRule type="cellIs" dxfId="906" priority="894" operator="lessThan">
      <formula>0</formula>
    </cfRule>
  </conditionalFormatting>
  <conditionalFormatting sqref="B549">
    <cfRule type="cellIs" dxfId="905" priority="904" operator="lessThan">
      <formula>0</formula>
    </cfRule>
  </conditionalFormatting>
  <conditionalFormatting sqref="B549">
    <cfRule type="cellIs" dxfId="904" priority="905" operator="lessThan">
      <formula>0</formula>
    </cfRule>
  </conditionalFormatting>
  <conditionalFormatting sqref="B567">
    <cfRule type="cellIs" dxfId="903" priority="902" operator="lessThan">
      <formula>0</formula>
    </cfRule>
  </conditionalFormatting>
  <conditionalFormatting sqref="B567">
    <cfRule type="cellIs" dxfId="902" priority="903" operator="lessThan">
      <formula>0</formula>
    </cfRule>
  </conditionalFormatting>
  <conditionalFormatting sqref="B588 P588:Q589 P593:Q593 Q590:Q592 Q594:Q595 P596:Q597 C600:N600 C605:N607 N608 C618:N618 I619:N625 C620:H623 I609:N611 C613:N616 C625:H625 Q604 J602:N603 Q598:Q602 B627:N630 B663:N666 B612 P603:Q603 P605:Q626">
    <cfRule type="cellIs" dxfId="901" priority="901" operator="lessThan">
      <formula>0</formula>
    </cfRule>
  </conditionalFormatting>
  <conditionalFormatting sqref="B596">
    <cfRule type="cellIs" dxfId="900" priority="898" operator="lessThan">
      <formula>0</formula>
    </cfRule>
  </conditionalFormatting>
  <conditionalFormatting sqref="B589">
    <cfRule type="cellIs" dxfId="899" priority="900" operator="lessThan">
      <formula>0</formula>
    </cfRule>
  </conditionalFormatting>
  <conditionalFormatting sqref="B593">
    <cfRule type="cellIs" dxfId="898" priority="899" operator="lessThan">
      <formula>0</formula>
    </cfRule>
  </conditionalFormatting>
  <conditionalFormatting sqref="B617">
    <cfRule type="cellIs" dxfId="897" priority="897" operator="lessThan">
      <formula>0</formula>
    </cfRule>
  </conditionalFormatting>
  <conditionalFormatting sqref="B626">
    <cfRule type="cellIs" dxfId="896" priority="896" operator="lessThan">
      <formula>0</formula>
    </cfRule>
  </conditionalFormatting>
  <conditionalFormatting sqref="I629:N629 P627:Q630">
    <cfRule type="cellIs" dxfId="895" priority="895" operator="lessThan">
      <formula>0</formula>
    </cfRule>
  </conditionalFormatting>
  <conditionalFormatting sqref="P612">
    <cfRule type="cellIs" dxfId="894" priority="892" operator="lessThan">
      <formula>0</formula>
    </cfRule>
  </conditionalFormatting>
  <conditionalFormatting sqref="P612">
    <cfRule type="cellIs" dxfId="893" priority="893" operator="lessThan">
      <formula>0</formula>
    </cfRule>
  </conditionalFormatting>
  <conditionalFormatting sqref="P398:Q398 Q399:Q401">
    <cfRule type="cellIs" dxfId="892" priority="879" operator="lessThan">
      <formula>0</formula>
    </cfRule>
  </conditionalFormatting>
  <conditionalFormatting sqref="B392">
    <cfRule type="cellIs" dxfId="891" priority="880" operator="lessThan">
      <formula>0</formula>
    </cfRule>
  </conditionalFormatting>
  <conditionalFormatting sqref="P399:P401">
    <cfRule type="cellIs" dxfId="890" priority="877" operator="lessThan">
      <formula>0</formula>
    </cfRule>
  </conditionalFormatting>
  <conditionalFormatting sqref="P398">
    <cfRule type="cellIs" dxfId="889" priority="878" operator="lessThan">
      <formula>0</formula>
    </cfRule>
  </conditionalFormatting>
  <conditionalFormatting sqref="Q402">
    <cfRule type="cellIs" dxfId="888" priority="875" operator="lessThan">
      <formula>0</formula>
    </cfRule>
  </conditionalFormatting>
  <conditionalFormatting sqref="Q403">
    <cfRule type="cellIs" dxfId="887" priority="876" operator="lessThan">
      <formula>0</formula>
    </cfRule>
  </conditionalFormatting>
  <conditionalFormatting sqref="B398">
    <cfRule type="cellIs" dxfId="886" priority="873" operator="lessThan">
      <formula>0</formula>
    </cfRule>
  </conditionalFormatting>
  <conditionalFormatting sqref="Q402">
    <cfRule type="cellIs" dxfId="885" priority="874" operator="lessThan">
      <formula>0</formula>
    </cfRule>
  </conditionalFormatting>
  <conditionalFormatting sqref="C602:I602">
    <cfRule type="cellIs" dxfId="884" priority="891" operator="lessThan">
      <formula>0</formula>
    </cfRule>
  </conditionalFormatting>
  <conditionalFormatting sqref="C603:I603">
    <cfRule type="cellIs" dxfId="883" priority="890" operator="lessThan">
      <formula>0</formula>
    </cfRule>
  </conditionalFormatting>
  <conditionalFormatting sqref="C608:M608">
    <cfRule type="cellIs" dxfId="882" priority="889" operator="lessThan">
      <formula>0</formula>
    </cfRule>
  </conditionalFormatting>
  <conditionalFormatting sqref="B597:N597">
    <cfRule type="cellIs" dxfId="881" priority="888" operator="lessThan">
      <formula>0</formula>
    </cfRule>
  </conditionalFormatting>
  <conditionalFormatting sqref="P600">
    <cfRule type="cellIs" dxfId="880" priority="887" operator="lessThan">
      <formula>0</formula>
    </cfRule>
  </conditionalFormatting>
  <conditionalFormatting sqref="P393:P395">
    <cfRule type="cellIs" dxfId="879" priority="884" operator="lessThan">
      <formula>0</formula>
    </cfRule>
  </conditionalFormatting>
  <conditionalFormatting sqref="Q396">
    <cfRule type="cellIs" dxfId="878" priority="881" operator="lessThan">
      <formula>0</formula>
    </cfRule>
  </conditionalFormatting>
  <conditionalFormatting sqref="Q397">
    <cfRule type="cellIs" dxfId="877" priority="883" operator="lessThan">
      <formula>0</formula>
    </cfRule>
  </conditionalFormatting>
  <conditionalFormatting sqref="P392:Q392 Q393:Q395">
    <cfRule type="cellIs" dxfId="876" priority="886" operator="lessThan">
      <formula>0</formula>
    </cfRule>
  </conditionalFormatting>
  <conditionalFormatting sqref="P392">
    <cfRule type="cellIs" dxfId="875" priority="885" operator="lessThan">
      <formula>0</formula>
    </cfRule>
  </conditionalFormatting>
  <conditionalFormatting sqref="Q396">
    <cfRule type="cellIs" dxfId="874" priority="882" operator="lessThan">
      <formula>0</formula>
    </cfRule>
  </conditionalFormatting>
  <conditionalFormatting sqref="N341">
    <cfRule type="cellIs" dxfId="873" priority="872" operator="lessThan">
      <formula>0</formula>
    </cfRule>
  </conditionalFormatting>
  <conditionalFormatting sqref="N347">
    <cfRule type="cellIs" dxfId="872" priority="871" operator="lessThan">
      <formula>0</formula>
    </cfRule>
  </conditionalFormatting>
  <conditionalFormatting sqref="N353">
    <cfRule type="cellIs" dxfId="871" priority="870" operator="lessThan">
      <formula>0</formula>
    </cfRule>
  </conditionalFormatting>
  <conditionalFormatting sqref="N335">
    <cfRule type="cellIs" dxfId="870" priority="869" operator="lessThan">
      <formula>0</formula>
    </cfRule>
  </conditionalFormatting>
  <conditionalFormatting sqref="B352">
    <cfRule type="cellIs" dxfId="869" priority="853" operator="lessThan">
      <formula>0</formula>
    </cfRule>
  </conditionalFormatting>
  <conditionalFormatting sqref="B546">
    <cfRule type="cellIs" dxfId="868" priority="863" operator="lessThan">
      <formula>0</formula>
    </cfRule>
  </conditionalFormatting>
  <conditionalFormatting sqref="B347:B348">
    <cfRule type="cellIs" dxfId="867" priority="858" operator="lessThan">
      <formula>0</formula>
    </cfRule>
  </conditionalFormatting>
  <conditionalFormatting sqref="B353:B354">
    <cfRule type="cellIs" dxfId="866" priority="855" operator="lessThan">
      <formula>0</formula>
    </cfRule>
  </conditionalFormatting>
  <conditionalFormatting sqref="C327:M330">
    <cfRule type="cellIs" dxfId="865" priority="868" operator="lessThan">
      <formula>0</formula>
    </cfRule>
  </conditionalFormatting>
  <conditionalFormatting sqref="B404">
    <cfRule type="cellIs" dxfId="864" priority="867" operator="lessThan">
      <formula>0</formula>
    </cfRule>
  </conditionalFormatting>
  <conditionalFormatting sqref="B404">
    <cfRule type="cellIs" dxfId="863" priority="866" operator="lessThan">
      <formula>0</formula>
    </cfRule>
  </conditionalFormatting>
  <conditionalFormatting sqref="B367 B373 B357:B361 B351:B355 B345:B349 B339:B343 B333:B337 B327:B331">
    <cfRule type="cellIs" dxfId="862" priority="865" operator="lessThan">
      <formula>0</formula>
    </cfRule>
  </conditionalFormatting>
  <conditionalFormatting sqref="B335:B336">
    <cfRule type="cellIs" dxfId="861" priority="861" operator="lessThan">
      <formula>0</formula>
    </cfRule>
  </conditionalFormatting>
  <conditionalFormatting sqref="B333">
    <cfRule type="cellIs" dxfId="860" priority="860" operator="lessThan">
      <formula>0</formula>
    </cfRule>
  </conditionalFormatting>
  <conditionalFormatting sqref="B543:B545">
    <cfRule type="cellIs" dxfId="859" priority="864" operator="lessThan">
      <formula>0</formula>
    </cfRule>
  </conditionalFormatting>
  <conditionalFormatting sqref="B542">
    <cfRule type="cellIs" dxfId="858" priority="862" operator="lessThan">
      <formula>0</formula>
    </cfRule>
  </conditionalFormatting>
  <conditionalFormatting sqref="B373">
    <cfRule type="cellIs" dxfId="857" priority="849" operator="lessThan">
      <formula>0</formula>
    </cfRule>
  </conditionalFormatting>
  <conditionalFormatting sqref="B334">
    <cfRule type="cellIs" dxfId="856" priority="859" operator="lessThan">
      <formula>0</formula>
    </cfRule>
  </conditionalFormatting>
  <conditionalFormatting sqref="B345">
    <cfRule type="cellIs" dxfId="855" priority="857" operator="lessThan">
      <formula>0</formula>
    </cfRule>
  </conditionalFormatting>
  <conditionalFormatting sqref="B346">
    <cfRule type="cellIs" dxfId="854" priority="856" operator="lessThan">
      <formula>0</formula>
    </cfRule>
  </conditionalFormatting>
  <conditionalFormatting sqref="B351">
    <cfRule type="cellIs" dxfId="853" priority="854" operator="lessThan">
      <formula>0</formula>
    </cfRule>
  </conditionalFormatting>
  <conditionalFormatting sqref="B359:B360">
    <cfRule type="cellIs" dxfId="852" priority="852" operator="lessThan">
      <formula>0</formula>
    </cfRule>
  </conditionalFormatting>
  <conditionalFormatting sqref="B357">
    <cfRule type="cellIs" dxfId="851" priority="851" operator="lessThan">
      <formula>0</formula>
    </cfRule>
  </conditionalFormatting>
  <conditionalFormatting sqref="B358">
    <cfRule type="cellIs" dxfId="850" priority="850" operator="lessThan">
      <formula>0</formula>
    </cfRule>
  </conditionalFormatting>
  <conditionalFormatting sqref="B367">
    <cfRule type="cellIs" dxfId="849" priority="848" operator="lessThan">
      <formula>0</formula>
    </cfRule>
  </conditionalFormatting>
  <conditionalFormatting sqref="B361">
    <cfRule type="cellIs" dxfId="848" priority="847" operator="lessThan">
      <formula>0</formula>
    </cfRule>
  </conditionalFormatting>
  <conditionalFormatting sqref="B355">
    <cfRule type="cellIs" dxfId="847" priority="846" operator="lessThan">
      <formula>0</formula>
    </cfRule>
  </conditionalFormatting>
  <conditionalFormatting sqref="B349">
    <cfRule type="cellIs" dxfId="846" priority="845" operator="lessThan">
      <formula>0</formula>
    </cfRule>
  </conditionalFormatting>
  <conditionalFormatting sqref="B337">
    <cfRule type="cellIs" dxfId="845" priority="844" operator="lessThan">
      <formula>0</formula>
    </cfRule>
  </conditionalFormatting>
  <conditionalFormatting sqref="B579:B582">
    <cfRule type="cellIs" dxfId="844" priority="839" operator="lessThan">
      <formula>0</formula>
    </cfRule>
  </conditionalFormatting>
  <conditionalFormatting sqref="B574:B577">
    <cfRule type="cellIs" dxfId="843" priority="842" operator="lessThan">
      <formula>0</formula>
    </cfRule>
  </conditionalFormatting>
  <conditionalFormatting sqref="B575">
    <cfRule type="cellIs" dxfId="842" priority="841" operator="lessThan">
      <formula>0</formula>
    </cfRule>
  </conditionalFormatting>
  <conditionalFormatting sqref="B576:B577">
    <cfRule type="cellIs" dxfId="841" priority="843" operator="lessThan">
      <formula>0</formula>
    </cfRule>
  </conditionalFormatting>
  <conditionalFormatting sqref="B586:B587">
    <cfRule type="cellIs" dxfId="840" priority="837" operator="lessThan">
      <formula>0</formula>
    </cfRule>
  </conditionalFormatting>
  <conditionalFormatting sqref="B580">
    <cfRule type="cellIs" dxfId="839" priority="838" operator="lessThan">
      <formula>0</formula>
    </cfRule>
  </conditionalFormatting>
  <conditionalFormatting sqref="B581:B582">
    <cfRule type="cellIs" dxfId="838" priority="840" operator="lessThan">
      <formula>0</formula>
    </cfRule>
  </conditionalFormatting>
  <conditionalFormatting sqref="B584:B587">
    <cfRule type="cellIs" dxfId="837" priority="836" operator="lessThan">
      <formula>0</formula>
    </cfRule>
  </conditionalFormatting>
  <conditionalFormatting sqref="B585">
    <cfRule type="cellIs" dxfId="836" priority="835" operator="lessThan">
      <formula>0</formula>
    </cfRule>
  </conditionalFormatting>
  <conditionalFormatting sqref="B341:B342">
    <cfRule type="cellIs" dxfId="835" priority="830" operator="lessThan">
      <formula>0</formula>
    </cfRule>
  </conditionalFormatting>
  <conditionalFormatting sqref="B331">
    <cfRule type="cellIs" dxfId="834" priority="831" operator="lessThan">
      <formula>0</formula>
    </cfRule>
  </conditionalFormatting>
  <conditionalFormatting sqref="B369:N369">
    <cfRule type="cellIs" dxfId="833" priority="786" operator="lessThan">
      <formula>0</formula>
    </cfRule>
  </conditionalFormatting>
  <conditionalFormatting sqref="B363:N363">
    <cfRule type="cellIs" dxfId="832" priority="797" operator="lessThan">
      <formula>0</formula>
    </cfRule>
  </conditionalFormatting>
  <conditionalFormatting sqref="B363:N363">
    <cfRule type="cellIs" dxfId="831" priority="796" operator="lessThan">
      <formula>0</formula>
    </cfRule>
  </conditionalFormatting>
  <conditionalFormatting sqref="B329:B330">
    <cfRule type="cellIs" dxfId="830" priority="834" operator="lessThan">
      <formula>0</formula>
    </cfRule>
  </conditionalFormatting>
  <conditionalFormatting sqref="B327">
    <cfRule type="cellIs" dxfId="829" priority="833" operator="lessThan">
      <formula>0</formula>
    </cfRule>
  </conditionalFormatting>
  <conditionalFormatting sqref="B328">
    <cfRule type="cellIs" dxfId="828" priority="832" operator="lessThan">
      <formula>0</formula>
    </cfRule>
  </conditionalFormatting>
  <conditionalFormatting sqref="B339">
    <cfRule type="cellIs" dxfId="827" priority="829" operator="lessThan">
      <formula>0</formula>
    </cfRule>
  </conditionalFormatting>
  <conditionalFormatting sqref="B340">
    <cfRule type="cellIs" dxfId="826" priority="828" operator="lessThan">
      <formula>0</formula>
    </cfRule>
  </conditionalFormatting>
  <conditionalFormatting sqref="B343">
    <cfRule type="cellIs" dxfId="825" priority="827" operator="lessThan">
      <formula>0</formula>
    </cfRule>
  </conditionalFormatting>
  <conditionalFormatting sqref="B551:B554">
    <cfRule type="cellIs" dxfId="824" priority="825" operator="lessThan">
      <formula>0</formula>
    </cfRule>
  </conditionalFormatting>
  <conditionalFormatting sqref="B552">
    <cfRule type="cellIs" dxfId="823" priority="824" operator="lessThan">
      <formula>0</formula>
    </cfRule>
  </conditionalFormatting>
  <conditionalFormatting sqref="B553:B554">
    <cfRule type="cellIs" dxfId="822" priority="826" operator="lessThan">
      <formula>0</formula>
    </cfRule>
  </conditionalFormatting>
  <conditionalFormatting sqref="B561">
    <cfRule type="cellIs" dxfId="821" priority="819" operator="lessThan">
      <formula>0</formula>
    </cfRule>
  </conditionalFormatting>
  <conditionalFormatting sqref="B561">
    <cfRule type="cellIs" dxfId="820" priority="820" operator="lessThan">
      <formula>0</formula>
    </cfRule>
  </conditionalFormatting>
  <conditionalFormatting sqref="B557:B560">
    <cfRule type="cellIs" dxfId="819" priority="822" operator="lessThan">
      <formula>0</formula>
    </cfRule>
  </conditionalFormatting>
  <conditionalFormatting sqref="B558">
    <cfRule type="cellIs" dxfId="818" priority="821" operator="lessThan">
      <formula>0</formula>
    </cfRule>
  </conditionalFormatting>
  <conditionalFormatting sqref="B559:B560">
    <cfRule type="cellIs" dxfId="817" priority="823" operator="lessThan">
      <formula>0</formula>
    </cfRule>
  </conditionalFormatting>
  <conditionalFormatting sqref="N366">
    <cfRule type="cellIs" dxfId="816" priority="791" operator="lessThan">
      <formula>0</formula>
    </cfRule>
  </conditionalFormatting>
  <conditionalFormatting sqref="B369:N369">
    <cfRule type="cellIs" dxfId="815" priority="789" operator="lessThan">
      <formula>0</formula>
    </cfRule>
  </conditionalFormatting>
  <conditionalFormatting sqref="B529:B531">
    <cfRule type="cellIs" dxfId="814" priority="818" operator="lessThan">
      <formula>0</formula>
    </cfRule>
  </conditionalFormatting>
  <conditionalFormatting sqref="B532">
    <cfRule type="cellIs" dxfId="813" priority="817" operator="lessThan">
      <formula>0</formula>
    </cfRule>
  </conditionalFormatting>
  <conditionalFormatting sqref="B528">
    <cfRule type="cellIs" dxfId="812" priority="816" operator="lessThan">
      <formula>0</formula>
    </cfRule>
  </conditionalFormatting>
  <conditionalFormatting sqref="B565:B566">
    <cfRule type="cellIs" dxfId="811" priority="815" operator="lessThan">
      <formula>0</formula>
    </cfRule>
  </conditionalFormatting>
  <conditionalFormatting sqref="B563:B566">
    <cfRule type="cellIs" dxfId="810" priority="814" operator="lessThan">
      <formula>0</formula>
    </cfRule>
  </conditionalFormatting>
  <conditionalFormatting sqref="B571:B572">
    <cfRule type="cellIs" dxfId="809" priority="812" operator="lessThan">
      <formula>0</formula>
    </cfRule>
  </conditionalFormatting>
  <conditionalFormatting sqref="B564">
    <cfRule type="cellIs" dxfId="808" priority="813" operator="lessThan">
      <formula>0</formula>
    </cfRule>
  </conditionalFormatting>
  <conditionalFormatting sqref="B569:B572">
    <cfRule type="cellIs" dxfId="807" priority="811" operator="lessThan">
      <formula>0</formula>
    </cfRule>
  </conditionalFormatting>
  <conditionalFormatting sqref="B570">
    <cfRule type="cellIs" dxfId="806" priority="810" operator="lessThan">
      <formula>0</formula>
    </cfRule>
  </conditionalFormatting>
  <conditionalFormatting sqref="B600 B605:B607 B618 B620:B623 B613:B616 B625">
    <cfRule type="cellIs" dxfId="805" priority="809" operator="lessThan">
      <formula>0</formula>
    </cfRule>
  </conditionalFormatting>
  <conditionalFormatting sqref="N354">
    <cfRule type="cellIs" dxfId="804" priority="801" operator="lessThan">
      <formula>0</formula>
    </cfRule>
  </conditionalFormatting>
  <conditionalFormatting sqref="N348">
    <cfRule type="cellIs" dxfId="803" priority="802" operator="lessThan">
      <formula>0</formula>
    </cfRule>
  </conditionalFormatting>
  <conditionalFormatting sqref="B363:N363">
    <cfRule type="cellIs" dxfId="802" priority="799" operator="lessThan">
      <formula>0</formula>
    </cfRule>
  </conditionalFormatting>
  <conditionalFormatting sqref="N360">
    <cfRule type="cellIs" dxfId="801" priority="800" operator="lessThan">
      <formula>0</formula>
    </cfRule>
  </conditionalFormatting>
  <conditionalFormatting sqref="B363:N363">
    <cfRule type="cellIs" dxfId="800" priority="798" operator="lessThan">
      <formula>0</formula>
    </cfRule>
  </conditionalFormatting>
  <conditionalFormatting sqref="B363:N363">
    <cfRule type="cellIs" dxfId="799" priority="795" operator="lessThan">
      <formula>0</formula>
    </cfRule>
  </conditionalFormatting>
  <conditionalFormatting sqref="B602">
    <cfRule type="cellIs" dxfId="798" priority="808" operator="lessThan">
      <formula>0</formula>
    </cfRule>
  </conditionalFormatting>
  <conditionalFormatting sqref="B603">
    <cfRule type="cellIs" dxfId="797" priority="807" operator="lessThan">
      <formula>0</formula>
    </cfRule>
  </conditionalFormatting>
  <conditionalFormatting sqref="B608">
    <cfRule type="cellIs" dxfId="796" priority="806" operator="lessThan">
      <formula>0</formula>
    </cfRule>
  </conditionalFormatting>
  <conditionalFormatting sqref="B327:B330">
    <cfRule type="cellIs" dxfId="795" priority="805" operator="lessThan">
      <formula>0</formula>
    </cfRule>
  </conditionalFormatting>
  <conditionalFormatting sqref="N336">
    <cfRule type="cellIs" dxfId="794" priority="804" operator="lessThan">
      <formula>0</formula>
    </cfRule>
  </conditionalFormatting>
  <conditionalFormatting sqref="N342">
    <cfRule type="cellIs" dxfId="793" priority="803" operator="lessThan">
      <formula>0</formula>
    </cfRule>
  </conditionalFormatting>
  <conditionalFormatting sqref="B363:N363">
    <cfRule type="cellIs" dxfId="792" priority="794" operator="lessThan">
      <formula>0</formula>
    </cfRule>
  </conditionalFormatting>
  <conditionalFormatting sqref="B363:N363">
    <cfRule type="cellIs" dxfId="791" priority="793" operator="lessThan">
      <formula>0</formula>
    </cfRule>
  </conditionalFormatting>
  <conditionalFormatting sqref="B363:N363">
    <cfRule type="cellIs" dxfId="790" priority="792" operator="lessThan">
      <formula>0</formula>
    </cfRule>
  </conditionalFormatting>
  <conditionalFormatting sqref="B369:N369">
    <cfRule type="cellIs" dxfId="789" priority="787" operator="lessThan">
      <formula>0</formula>
    </cfRule>
  </conditionalFormatting>
  <conditionalFormatting sqref="B369:N369">
    <cfRule type="cellIs" dxfId="788" priority="790" operator="lessThan">
      <formula>0</formula>
    </cfRule>
  </conditionalFormatting>
  <conditionalFormatting sqref="B369:N369">
    <cfRule type="cellIs" dxfId="787" priority="785" operator="lessThan">
      <formula>0</formula>
    </cfRule>
  </conditionalFormatting>
  <conditionalFormatting sqref="B369:N369">
    <cfRule type="cellIs" dxfId="786" priority="788" operator="lessThan">
      <formula>0</formula>
    </cfRule>
  </conditionalFormatting>
  <conditionalFormatting sqref="B369:N369">
    <cfRule type="cellIs" dxfId="785" priority="783" operator="lessThan">
      <formula>0</formula>
    </cfRule>
  </conditionalFormatting>
  <conditionalFormatting sqref="B369:N369">
    <cfRule type="cellIs" dxfId="784" priority="784" operator="lessThan">
      <formula>0</formula>
    </cfRule>
  </conditionalFormatting>
  <conditionalFormatting sqref="B375:N375">
    <cfRule type="cellIs" dxfId="783" priority="781" operator="lessThan">
      <formula>0</formula>
    </cfRule>
  </conditionalFormatting>
  <conditionalFormatting sqref="N372">
    <cfRule type="cellIs" dxfId="782" priority="782" operator="lessThan">
      <formula>0</formula>
    </cfRule>
  </conditionalFormatting>
  <conditionalFormatting sqref="B375:N375">
    <cfRule type="cellIs" dxfId="781" priority="780" operator="lessThan">
      <formula>0</formula>
    </cfRule>
  </conditionalFormatting>
  <conditionalFormatting sqref="B375:N375">
    <cfRule type="cellIs" dxfId="780" priority="779" operator="lessThan">
      <formula>0</formula>
    </cfRule>
  </conditionalFormatting>
  <conditionalFormatting sqref="B375:N375">
    <cfRule type="cellIs" dxfId="779" priority="778" operator="lessThan">
      <formula>0</formula>
    </cfRule>
  </conditionalFormatting>
  <conditionalFormatting sqref="B375:N375">
    <cfRule type="cellIs" dxfId="778" priority="777" operator="lessThan">
      <formula>0</formula>
    </cfRule>
  </conditionalFormatting>
  <conditionalFormatting sqref="B375:N375">
    <cfRule type="cellIs" dxfId="777" priority="776" operator="lessThan">
      <formula>0</formula>
    </cfRule>
  </conditionalFormatting>
  <conditionalFormatting sqref="B375:N375">
    <cfRule type="cellIs" dxfId="776" priority="775" operator="lessThan">
      <formula>0</formula>
    </cfRule>
  </conditionalFormatting>
  <conditionalFormatting sqref="B375:N375">
    <cfRule type="cellIs" dxfId="775" priority="774" operator="lessThan">
      <formula>0</formula>
    </cfRule>
  </conditionalFormatting>
  <conditionalFormatting sqref="N378">
    <cfRule type="cellIs" dxfId="774" priority="773" operator="lessThan">
      <formula>0</formula>
    </cfRule>
  </conditionalFormatting>
  <conditionalFormatting sqref="N331">
    <cfRule type="cellIs" dxfId="773" priority="772" operator="lessThan">
      <formula>0</formula>
    </cfRule>
  </conditionalFormatting>
  <conditionalFormatting sqref="N337">
    <cfRule type="cellIs" dxfId="772" priority="771" operator="lessThan">
      <formula>0</formula>
    </cfRule>
  </conditionalFormatting>
  <conditionalFormatting sqref="N337">
    <cfRule type="cellIs" dxfId="771" priority="770" operator="lessThan">
      <formula>0</formula>
    </cfRule>
  </conditionalFormatting>
  <conditionalFormatting sqref="N343">
    <cfRule type="cellIs" dxfId="770" priority="769" operator="lessThan">
      <formula>0</formula>
    </cfRule>
  </conditionalFormatting>
  <conditionalFormatting sqref="N343">
    <cfRule type="cellIs" dxfId="769" priority="768" operator="lessThan">
      <formula>0</formula>
    </cfRule>
  </conditionalFormatting>
  <conditionalFormatting sqref="N349">
    <cfRule type="cellIs" dxfId="768" priority="767" operator="lessThan">
      <formula>0</formula>
    </cfRule>
  </conditionalFormatting>
  <conditionalFormatting sqref="N349">
    <cfRule type="cellIs" dxfId="767" priority="766" operator="lessThan">
      <formula>0</formula>
    </cfRule>
  </conditionalFormatting>
  <conditionalFormatting sqref="N355">
    <cfRule type="cellIs" dxfId="766" priority="765" operator="lessThan">
      <formula>0</formula>
    </cfRule>
  </conditionalFormatting>
  <conditionalFormatting sqref="N355">
    <cfRule type="cellIs" dxfId="765" priority="764" operator="lessThan">
      <formula>0</formula>
    </cfRule>
  </conditionalFormatting>
  <conditionalFormatting sqref="N361">
    <cfRule type="cellIs" dxfId="764" priority="763" operator="lessThan">
      <formula>0</formula>
    </cfRule>
  </conditionalFormatting>
  <conditionalFormatting sqref="N361">
    <cfRule type="cellIs" dxfId="763" priority="762" operator="lessThan">
      <formula>0</formula>
    </cfRule>
  </conditionalFormatting>
  <conditionalFormatting sqref="N367">
    <cfRule type="cellIs" dxfId="762" priority="761" operator="lessThan">
      <formula>0</formula>
    </cfRule>
  </conditionalFormatting>
  <conditionalFormatting sqref="N367">
    <cfRule type="cellIs" dxfId="761" priority="760" operator="lessThan">
      <formula>0</formula>
    </cfRule>
  </conditionalFormatting>
  <conditionalFormatting sqref="N373">
    <cfRule type="cellIs" dxfId="760" priority="759" operator="lessThan">
      <formula>0</formula>
    </cfRule>
  </conditionalFormatting>
  <conditionalFormatting sqref="N373">
    <cfRule type="cellIs" dxfId="759" priority="758" operator="lessThan">
      <formula>0</formula>
    </cfRule>
  </conditionalFormatting>
  <conditionalFormatting sqref="C385:M385">
    <cfRule type="cellIs" dxfId="758" priority="757" operator="lessThan">
      <formula>0</formula>
    </cfRule>
  </conditionalFormatting>
  <conditionalFormatting sqref="C385:M385">
    <cfRule type="cellIs" dxfId="757" priority="756" operator="lessThan">
      <formula>0</formula>
    </cfRule>
  </conditionalFormatting>
  <conditionalFormatting sqref="H385">
    <cfRule type="cellIs" dxfId="756" priority="755" operator="lessThan">
      <formula>0</formula>
    </cfRule>
  </conditionalFormatting>
  <conditionalFormatting sqref="B385">
    <cfRule type="cellIs" dxfId="755" priority="754" operator="lessThan">
      <formula>0</formula>
    </cfRule>
  </conditionalFormatting>
  <conditionalFormatting sqref="B385">
    <cfRule type="cellIs" dxfId="754" priority="753" operator="lessThan">
      <formula>0</formula>
    </cfRule>
  </conditionalFormatting>
  <conditionalFormatting sqref="B381:N381">
    <cfRule type="cellIs" dxfId="753" priority="752" operator="lessThan">
      <formula>0</formula>
    </cfRule>
  </conditionalFormatting>
  <conditionalFormatting sqref="B381:N381">
    <cfRule type="cellIs" dxfId="752" priority="751" operator="lessThan">
      <formula>0</formula>
    </cfRule>
  </conditionalFormatting>
  <conditionalFormatting sqref="B381:N381">
    <cfRule type="cellIs" dxfId="751" priority="750" operator="lessThan">
      <formula>0</formula>
    </cfRule>
  </conditionalFormatting>
  <conditionalFormatting sqref="B381:N381">
    <cfRule type="cellIs" dxfId="750" priority="749" operator="lessThan">
      <formula>0</formula>
    </cfRule>
  </conditionalFormatting>
  <conditionalFormatting sqref="B381:N381">
    <cfRule type="cellIs" dxfId="749" priority="748" operator="lessThan">
      <formula>0</formula>
    </cfRule>
  </conditionalFormatting>
  <conditionalFormatting sqref="B381:N381">
    <cfRule type="cellIs" dxfId="748" priority="747" operator="lessThan">
      <formula>0</formula>
    </cfRule>
  </conditionalFormatting>
  <conditionalFormatting sqref="B381:N381">
    <cfRule type="cellIs" dxfId="747" priority="746" operator="lessThan">
      <formula>0</formula>
    </cfRule>
  </conditionalFormatting>
  <conditionalFormatting sqref="B381:N381">
    <cfRule type="cellIs" dxfId="746" priority="745" operator="lessThan">
      <formula>0</formula>
    </cfRule>
  </conditionalFormatting>
  <conditionalFormatting sqref="N384">
    <cfRule type="cellIs" dxfId="745" priority="744" operator="lessThan">
      <formula>0</formula>
    </cfRule>
  </conditionalFormatting>
  <conditionalFormatting sqref="N385">
    <cfRule type="cellIs" dxfId="744" priority="743" operator="lessThan">
      <formula>0</formula>
    </cfRule>
  </conditionalFormatting>
  <conditionalFormatting sqref="N385">
    <cfRule type="cellIs" dxfId="743" priority="742" operator="lessThan">
      <formula>0</formula>
    </cfRule>
  </conditionalFormatting>
  <conditionalFormatting sqref="C391:M391">
    <cfRule type="cellIs" dxfId="742" priority="741" operator="lessThan">
      <formula>0</formula>
    </cfRule>
  </conditionalFormatting>
  <conditionalFormatting sqref="C391:M391">
    <cfRule type="cellIs" dxfId="741" priority="740" operator="lessThan">
      <formula>0</formula>
    </cfRule>
  </conditionalFormatting>
  <conditionalFormatting sqref="H391">
    <cfRule type="cellIs" dxfId="740" priority="739" operator="lessThan">
      <formula>0</formula>
    </cfRule>
  </conditionalFormatting>
  <conditionalFormatting sqref="B391">
    <cfRule type="cellIs" dxfId="739" priority="738" operator="lessThan">
      <formula>0</formula>
    </cfRule>
  </conditionalFormatting>
  <conditionalFormatting sqref="B391">
    <cfRule type="cellIs" dxfId="738" priority="737" operator="lessThan">
      <formula>0</formula>
    </cfRule>
  </conditionalFormatting>
  <conditionalFormatting sqref="B387:N387">
    <cfRule type="cellIs" dxfId="737" priority="736" operator="lessThan">
      <formula>0</formula>
    </cfRule>
  </conditionalFormatting>
  <conditionalFormatting sqref="B387:N387">
    <cfRule type="cellIs" dxfId="736" priority="735" operator="lessThan">
      <formula>0</formula>
    </cfRule>
  </conditionalFormatting>
  <conditionalFormatting sqref="B387:N387">
    <cfRule type="cellIs" dxfId="735" priority="734" operator="lessThan">
      <formula>0</formula>
    </cfRule>
  </conditionalFormatting>
  <conditionalFormatting sqref="B387:N387">
    <cfRule type="cellIs" dxfId="734" priority="733" operator="lessThan">
      <formula>0</formula>
    </cfRule>
  </conditionalFormatting>
  <conditionalFormatting sqref="B387:N387">
    <cfRule type="cellIs" dxfId="733" priority="732" operator="lessThan">
      <formula>0</formula>
    </cfRule>
  </conditionalFormatting>
  <conditionalFormatting sqref="B387:N387">
    <cfRule type="cellIs" dxfId="732" priority="731" operator="lessThan">
      <formula>0</formula>
    </cfRule>
  </conditionalFormatting>
  <conditionalFormatting sqref="B387:N387">
    <cfRule type="cellIs" dxfId="731" priority="730" operator="lessThan">
      <formula>0</formula>
    </cfRule>
  </conditionalFormatting>
  <conditionalFormatting sqref="B387:N387">
    <cfRule type="cellIs" dxfId="730" priority="729" operator="lessThan">
      <formula>0</formula>
    </cfRule>
  </conditionalFormatting>
  <conditionalFormatting sqref="N390">
    <cfRule type="cellIs" dxfId="729" priority="728" operator="lessThan">
      <formula>0</formula>
    </cfRule>
  </conditionalFormatting>
  <conditionalFormatting sqref="N391">
    <cfRule type="cellIs" dxfId="728" priority="727" operator="lessThan">
      <formula>0</formula>
    </cfRule>
  </conditionalFormatting>
  <conditionalFormatting sqref="N391">
    <cfRule type="cellIs" dxfId="727" priority="726" operator="lessThan">
      <formula>0</formula>
    </cfRule>
  </conditionalFormatting>
  <conditionalFormatting sqref="C397:M397">
    <cfRule type="cellIs" dxfId="726" priority="725" operator="lessThan">
      <formula>0</formula>
    </cfRule>
  </conditionalFormatting>
  <conditionalFormatting sqref="C397:M397">
    <cfRule type="cellIs" dxfId="725" priority="724" operator="lessThan">
      <formula>0</formula>
    </cfRule>
  </conditionalFormatting>
  <conditionalFormatting sqref="H397">
    <cfRule type="cellIs" dxfId="724" priority="723" operator="lessThan">
      <formula>0</formula>
    </cfRule>
  </conditionalFormatting>
  <conditionalFormatting sqref="B397">
    <cfRule type="cellIs" dxfId="723" priority="722" operator="lessThan">
      <formula>0</formula>
    </cfRule>
  </conditionalFormatting>
  <conditionalFormatting sqref="B397">
    <cfRule type="cellIs" dxfId="722" priority="721" operator="lessThan">
      <formula>0</formula>
    </cfRule>
  </conditionalFormatting>
  <conditionalFormatting sqref="B393:N393">
    <cfRule type="cellIs" dxfId="721" priority="720" operator="lessThan">
      <formula>0</formula>
    </cfRule>
  </conditionalFormatting>
  <conditionalFormatting sqref="B393:N393">
    <cfRule type="cellIs" dxfId="720" priority="719" operator="lessThan">
      <formula>0</formula>
    </cfRule>
  </conditionalFormatting>
  <conditionalFormatting sqref="B393:N393">
    <cfRule type="cellIs" dxfId="719" priority="718" operator="lessThan">
      <formula>0</formula>
    </cfRule>
  </conditionalFormatting>
  <conditionalFormatting sqref="B393:N393">
    <cfRule type="cellIs" dxfId="718" priority="717" operator="lessThan">
      <formula>0</formula>
    </cfRule>
  </conditionalFormatting>
  <conditionalFormatting sqref="B393:N393">
    <cfRule type="cellIs" dxfId="717" priority="716" operator="lessThan">
      <formula>0</formula>
    </cfRule>
  </conditionalFormatting>
  <conditionalFormatting sqref="B393:N393">
    <cfRule type="cellIs" dxfId="716" priority="715" operator="lessThan">
      <formula>0</formula>
    </cfRule>
  </conditionalFormatting>
  <conditionalFormatting sqref="B393:N393">
    <cfRule type="cellIs" dxfId="715" priority="714" operator="lessThan">
      <formula>0</formula>
    </cfRule>
  </conditionalFormatting>
  <conditionalFormatting sqref="B393:N393">
    <cfRule type="cellIs" dxfId="714" priority="713" operator="lessThan">
      <formula>0</formula>
    </cfRule>
  </conditionalFormatting>
  <conditionalFormatting sqref="N396">
    <cfRule type="cellIs" dxfId="713" priority="712" operator="lessThan">
      <formula>0</formula>
    </cfRule>
  </conditionalFormatting>
  <conditionalFormatting sqref="N397">
    <cfRule type="cellIs" dxfId="712" priority="711" operator="lessThan">
      <formula>0</formula>
    </cfRule>
  </conditionalFormatting>
  <conditionalFormatting sqref="N397">
    <cfRule type="cellIs" dxfId="711" priority="710" operator="lessThan">
      <formula>0</formula>
    </cfRule>
  </conditionalFormatting>
  <conditionalFormatting sqref="C403:M403">
    <cfRule type="cellIs" dxfId="710" priority="709" operator="lessThan">
      <formula>0</formula>
    </cfRule>
  </conditionalFormatting>
  <conditionalFormatting sqref="C403:M403">
    <cfRule type="cellIs" dxfId="709" priority="708" operator="lessThan">
      <formula>0</formula>
    </cfRule>
  </conditionalFormatting>
  <conditionalFormatting sqref="H403">
    <cfRule type="cellIs" dxfId="708" priority="707" operator="lessThan">
      <formula>0</formula>
    </cfRule>
  </conditionalFormatting>
  <conditionalFormatting sqref="B403">
    <cfRule type="cellIs" dxfId="707" priority="706" operator="lessThan">
      <formula>0</formula>
    </cfRule>
  </conditionalFormatting>
  <conditionalFormatting sqref="B403">
    <cfRule type="cellIs" dxfId="706" priority="705" operator="lessThan">
      <formula>0</formula>
    </cfRule>
  </conditionalFormatting>
  <conditionalFormatting sqref="B399:N399">
    <cfRule type="cellIs" dxfId="705" priority="704" operator="lessThan">
      <formula>0</formula>
    </cfRule>
  </conditionalFormatting>
  <conditionalFormatting sqref="B399:N399">
    <cfRule type="cellIs" dxfId="704" priority="703" operator="lessThan">
      <formula>0</formula>
    </cfRule>
  </conditionalFormatting>
  <conditionalFormatting sqref="B399:N399">
    <cfRule type="cellIs" dxfId="703" priority="702" operator="lessThan">
      <formula>0</formula>
    </cfRule>
  </conditionalFormatting>
  <conditionalFormatting sqref="B399:N399">
    <cfRule type="cellIs" dxfId="702" priority="701" operator="lessThan">
      <formula>0</formula>
    </cfRule>
  </conditionalFormatting>
  <conditionalFormatting sqref="B399:N399">
    <cfRule type="cellIs" dxfId="701" priority="700" operator="lessThan">
      <formula>0</formula>
    </cfRule>
  </conditionalFormatting>
  <conditionalFormatting sqref="B399:N399">
    <cfRule type="cellIs" dxfId="700" priority="699" operator="lessThan">
      <formula>0</formula>
    </cfRule>
  </conditionalFormatting>
  <conditionalFormatting sqref="B399:N399">
    <cfRule type="cellIs" dxfId="699" priority="698" operator="lessThan">
      <formula>0</formula>
    </cfRule>
  </conditionalFormatting>
  <conditionalFormatting sqref="B399:N399">
    <cfRule type="cellIs" dxfId="698" priority="697" operator="lessThan">
      <formula>0</formula>
    </cfRule>
  </conditionalFormatting>
  <conditionalFormatting sqref="N402">
    <cfRule type="cellIs" dxfId="697" priority="696" operator="lessThan">
      <formula>0</formula>
    </cfRule>
  </conditionalFormatting>
  <conditionalFormatting sqref="N403">
    <cfRule type="cellIs" dxfId="696" priority="695" operator="lessThan">
      <formula>0</formula>
    </cfRule>
  </conditionalFormatting>
  <conditionalFormatting sqref="N403">
    <cfRule type="cellIs" dxfId="695" priority="694" operator="lessThan">
      <formula>0</formula>
    </cfRule>
  </conditionalFormatting>
  <conditionalFormatting sqref="C409:M409">
    <cfRule type="cellIs" dxfId="694" priority="693" operator="lessThan">
      <formula>0</formula>
    </cfRule>
  </conditionalFormatting>
  <conditionalFormatting sqref="C409:M409">
    <cfRule type="cellIs" dxfId="693" priority="692" operator="lessThan">
      <formula>0</formula>
    </cfRule>
  </conditionalFormatting>
  <conditionalFormatting sqref="H409">
    <cfRule type="cellIs" dxfId="692" priority="691" operator="lessThan">
      <formula>0</formula>
    </cfRule>
  </conditionalFormatting>
  <conditionalFormatting sqref="B409">
    <cfRule type="cellIs" dxfId="691" priority="690" operator="lessThan">
      <formula>0</formula>
    </cfRule>
  </conditionalFormatting>
  <conditionalFormatting sqref="B409">
    <cfRule type="cellIs" dxfId="690" priority="689" operator="lessThan">
      <formula>0</formula>
    </cfRule>
  </conditionalFormatting>
  <conditionalFormatting sqref="B405:N405">
    <cfRule type="cellIs" dxfId="689" priority="688" operator="lessThan">
      <formula>0</formula>
    </cfRule>
  </conditionalFormatting>
  <conditionalFormatting sqref="B405:N405">
    <cfRule type="cellIs" dxfId="688" priority="687" operator="lessThan">
      <formula>0</formula>
    </cfRule>
  </conditionalFormatting>
  <conditionalFormatting sqref="B405:N405">
    <cfRule type="cellIs" dxfId="687" priority="686" operator="lessThan">
      <formula>0</formula>
    </cfRule>
  </conditionalFormatting>
  <conditionalFormatting sqref="B405:N405">
    <cfRule type="cellIs" dxfId="686" priority="685" operator="lessThan">
      <formula>0</formula>
    </cfRule>
  </conditionalFormatting>
  <conditionalFormatting sqref="B405:N405">
    <cfRule type="cellIs" dxfId="685" priority="684" operator="lessThan">
      <formula>0</formula>
    </cfRule>
  </conditionalFormatting>
  <conditionalFormatting sqref="B405:N405">
    <cfRule type="cellIs" dxfId="684" priority="683" operator="lessThan">
      <formula>0</formula>
    </cfRule>
  </conditionalFormatting>
  <conditionalFormatting sqref="B405:N405">
    <cfRule type="cellIs" dxfId="683" priority="682" operator="lessThan">
      <formula>0</formula>
    </cfRule>
  </conditionalFormatting>
  <conditionalFormatting sqref="B405:N405">
    <cfRule type="cellIs" dxfId="682" priority="681" operator="lessThan">
      <formula>0</formula>
    </cfRule>
  </conditionalFormatting>
  <conditionalFormatting sqref="N408">
    <cfRule type="cellIs" dxfId="681" priority="680" operator="lessThan">
      <formula>0</formula>
    </cfRule>
  </conditionalFormatting>
  <conditionalFormatting sqref="C415:M415">
    <cfRule type="cellIs" dxfId="680" priority="679" operator="lessThan">
      <formula>0</formula>
    </cfRule>
  </conditionalFormatting>
  <conditionalFormatting sqref="C415:M415">
    <cfRule type="cellIs" dxfId="679" priority="678" operator="lessThan">
      <formula>0</formula>
    </cfRule>
  </conditionalFormatting>
  <conditionalFormatting sqref="H415">
    <cfRule type="cellIs" dxfId="678" priority="677" operator="lessThan">
      <formula>0</formula>
    </cfRule>
  </conditionalFormatting>
  <conditionalFormatting sqref="B415">
    <cfRule type="cellIs" dxfId="677" priority="676" operator="lessThan">
      <formula>0</formula>
    </cfRule>
  </conditionalFormatting>
  <conditionalFormatting sqref="B415">
    <cfRule type="cellIs" dxfId="676" priority="675" operator="lessThan">
      <formula>0</formula>
    </cfRule>
  </conditionalFormatting>
  <conditionalFormatting sqref="B411:N411">
    <cfRule type="cellIs" dxfId="675" priority="674" operator="lessThan">
      <formula>0</formula>
    </cfRule>
  </conditionalFormatting>
  <conditionalFormatting sqref="B411:N411">
    <cfRule type="cellIs" dxfId="674" priority="673" operator="lessThan">
      <formula>0</formula>
    </cfRule>
  </conditionalFormatting>
  <conditionalFormatting sqref="B411:N411">
    <cfRule type="cellIs" dxfId="673" priority="672" operator="lessThan">
      <formula>0</formula>
    </cfRule>
  </conditionalFormatting>
  <conditionalFormatting sqref="B411:N411">
    <cfRule type="cellIs" dxfId="672" priority="671" operator="lessThan">
      <formula>0</formula>
    </cfRule>
  </conditionalFormatting>
  <conditionalFormatting sqref="B411:N411">
    <cfRule type="cellIs" dxfId="671" priority="670" operator="lessThan">
      <formula>0</formula>
    </cfRule>
  </conditionalFormatting>
  <conditionalFormatting sqref="B411:N411">
    <cfRule type="cellIs" dxfId="670" priority="669" operator="lessThan">
      <formula>0</formula>
    </cfRule>
  </conditionalFormatting>
  <conditionalFormatting sqref="B411:N411">
    <cfRule type="cellIs" dxfId="669" priority="668" operator="lessThan">
      <formula>0</formula>
    </cfRule>
  </conditionalFormatting>
  <conditionalFormatting sqref="B411:N411">
    <cfRule type="cellIs" dxfId="668" priority="667" operator="lessThan">
      <formula>0</formula>
    </cfRule>
  </conditionalFormatting>
  <conditionalFormatting sqref="N414">
    <cfRule type="cellIs" dxfId="667" priority="666" operator="lessThan">
      <formula>0</formula>
    </cfRule>
  </conditionalFormatting>
  <conditionalFormatting sqref="N415">
    <cfRule type="cellIs" dxfId="666" priority="665" operator="lessThan">
      <formula>0</formula>
    </cfRule>
  </conditionalFormatting>
  <conditionalFormatting sqref="N415">
    <cfRule type="cellIs" dxfId="665" priority="664" operator="lessThan">
      <formula>0</formula>
    </cfRule>
  </conditionalFormatting>
  <conditionalFormatting sqref="C421:M421">
    <cfRule type="cellIs" dxfId="664" priority="663" operator="lessThan">
      <formula>0</formula>
    </cfRule>
  </conditionalFormatting>
  <conditionalFormatting sqref="C421:M421">
    <cfRule type="cellIs" dxfId="663" priority="662" operator="lessThan">
      <formula>0</formula>
    </cfRule>
  </conditionalFormatting>
  <conditionalFormatting sqref="H421">
    <cfRule type="cellIs" dxfId="662" priority="661" operator="lessThan">
      <formula>0</formula>
    </cfRule>
  </conditionalFormatting>
  <conditionalFormatting sqref="B421">
    <cfRule type="cellIs" dxfId="661" priority="660" operator="lessThan">
      <formula>0</formula>
    </cfRule>
  </conditionalFormatting>
  <conditionalFormatting sqref="B421">
    <cfRule type="cellIs" dxfId="660" priority="659" operator="lessThan">
      <formula>0</formula>
    </cfRule>
  </conditionalFormatting>
  <conditionalFormatting sqref="B417:N417">
    <cfRule type="cellIs" dxfId="659" priority="658" operator="lessThan">
      <formula>0</formula>
    </cfRule>
  </conditionalFormatting>
  <conditionalFormatting sqref="B417:N417">
    <cfRule type="cellIs" dxfId="658" priority="657" operator="lessThan">
      <formula>0</formula>
    </cfRule>
  </conditionalFormatting>
  <conditionalFormatting sqref="B417:N417">
    <cfRule type="cellIs" dxfId="657" priority="656" operator="lessThan">
      <formula>0</formula>
    </cfRule>
  </conditionalFormatting>
  <conditionalFormatting sqref="B417:N417">
    <cfRule type="cellIs" dxfId="656" priority="655" operator="lessThan">
      <formula>0</formula>
    </cfRule>
  </conditionalFormatting>
  <conditionalFormatting sqref="B417:N417">
    <cfRule type="cellIs" dxfId="655" priority="654" operator="lessThan">
      <formula>0</formula>
    </cfRule>
  </conditionalFormatting>
  <conditionalFormatting sqref="B417:N417">
    <cfRule type="cellIs" dxfId="654" priority="653" operator="lessThan">
      <formula>0</formula>
    </cfRule>
  </conditionalFormatting>
  <conditionalFormatting sqref="B417:N417">
    <cfRule type="cellIs" dxfId="653" priority="652" operator="lessThan">
      <formula>0</formula>
    </cfRule>
  </conditionalFormatting>
  <conditionalFormatting sqref="B417:N417">
    <cfRule type="cellIs" dxfId="652" priority="651" operator="lessThan">
      <formula>0</formula>
    </cfRule>
  </conditionalFormatting>
  <conditionalFormatting sqref="N420">
    <cfRule type="cellIs" dxfId="651" priority="650" operator="lessThan">
      <formula>0</formula>
    </cfRule>
  </conditionalFormatting>
  <conditionalFormatting sqref="N421">
    <cfRule type="cellIs" dxfId="650" priority="649" operator="lessThan">
      <formula>0</formula>
    </cfRule>
  </conditionalFormatting>
  <conditionalFormatting sqref="N421">
    <cfRule type="cellIs" dxfId="649" priority="648" operator="lessThan">
      <formula>0</formula>
    </cfRule>
  </conditionalFormatting>
  <conditionalFormatting sqref="C428:M428">
    <cfRule type="cellIs" dxfId="648" priority="647" operator="lessThan">
      <formula>0</formula>
    </cfRule>
  </conditionalFormatting>
  <conditionalFormatting sqref="C428:M428">
    <cfRule type="cellIs" dxfId="647" priority="646" operator="lessThan">
      <formula>0</formula>
    </cfRule>
  </conditionalFormatting>
  <conditionalFormatting sqref="H428">
    <cfRule type="cellIs" dxfId="646" priority="645" operator="lessThan">
      <formula>0</formula>
    </cfRule>
  </conditionalFormatting>
  <conditionalFormatting sqref="B428">
    <cfRule type="cellIs" dxfId="645" priority="644" operator="lessThan">
      <formula>0</formula>
    </cfRule>
  </conditionalFormatting>
  <conditionalFormatting sqref="B428">
    <cfRule type="cellIs" dxfId="644" priority="643" operator="lessThan">
      <formula>0</formula>
    </cfRule>
  </conditionalFormatting>
  <conditionalFormatting sqref="B424:N424">
    <cfRule type="cellIs" dxfId="643" priority="642" operator="lessThan">
      <formula>0</formula>
    </cfRule>
  </conditionalFormatting>
  <conditionalFormatting sqref="B424:N424">
    <cfRule type="cellIs" dxfId="642" priority="641" operator="lessThan">
      <formula>0</formula>
    </cfRule>
  </conditionalFormatting>
  <conditionalFormatting sqref="B424:N424">
    <cfRule type="cellIs" dxfId="641" priority="640" operator="lessThan">
      <formula>0</formula>
    </cfRule>
  </conditionalFormatting>
  <conditionalFormatting sqref="B424:N424">
    <cfRule type="cellIs" dxfId="640" priority="639" operator="lessThan">
      <formula>0</formula>
    </cfRule>
  </conditionalFormatting>
  <conditionalFormatting sqref="B424:N424">
    <cfRule type="cellIs" dxfId="639" priority="638" operator="lessThan">
      <formula>0</formula>
    </cfRule>
  </conditionalFormatting>
  <conditionalFormatting sqref="B424:N424">
    <cfRule type="cellIs" dxfId="638" priority="637" operator="lessThan">
      <formula>0</formula>
    </cfRule>
  </conditionalFormatting>
  <conditionalFormatting sqref="B424:N424">
    <cfRule type="cellIs" dxfId="637" priority="636" operator="lessThan">
      <formula>0</formula>
    </cfRule>
  </conditionalFormatting>
  <conditionalFormatting sqref="B424:N424">
    <cfRule type="cellIs" dxfId="636" priority="635" operator="lessThan">
      <formula>0</formula>
    </cfRule>
  </conditionalFormatting>
  <conditionalFormatting sqref="N427">
    <cfRule type="cellIs" dxfId="635" priority="634" operator="lessThan">
      <formula>0</formula>
    </cfRule>
  </conditionalFormatting>
  <conditionalFormatting sqref="N428">
    <cfRule type="cellIs" dxfId="634" priority="633" operator="lessThan">
      <formula>0</formula>
    </cfRule>
  </conditionalFormatting>
  <conditionalFormatting sqref="N428">
    <cfRule type="cellIs" dxfId="633" priority="632" operator="lessThan">
      <formula>0</formula>
    </cfRule>
  </conditionalFormatting>
  <conditionalFormatting sqref="C434:M434">
    <cfRule type="cellIs" dxfId="632" priority="631" operator="lessThan">
      <formula>0</formula>
    </cfRule>
  </conditionalFormatting>
  <conditionalFormatting sqref="C434:M434">
    <cfRule type="cellIs" dxfId="631" priority="630" operator="lessThan">
      <formula>0</formula>
    </cfRule>
  </conditionalFormatting>
  <conditionalFormatting sqref="H434">
    <cfRule type="cellIs" dxfId="630" priority="629" operator="lessThan">
      <formula>0</formula>
    </cfRule>
  </conditionalFormatting>
  <conditionalFormatting sqref="B434">
    <cfRule type="cellIs" dxfId="629" priority="628" operator="lessThan">
      <formula>0</formula>
    </cfRule>
  </conditionalFormatting>
  <conditionalFormatting sqref="B434">
    <cfRule type="cellIs" dxfId="628" priority="627" operator="lessThan">
      <formula>0</formula>
    </cfRule>
  </conditionalFormatting>
  <conditionalFormatting sqref="B430:N430">
    <cfRule type="cellIs" dxfId="627" priority="626" operator="lessThan">
      <formula>0</formula>
    </cfRule>
  </conditionalFormatting>
  <conditionalFormatting sqref="B430:N430">
    <cfRule type="cellIs" dxfId="626" priority="625" operator="lessThan">
      <formula>0</formula>
    </cfRule>
  </conditionalFormatting>
  <conditionalFormatting sqref="B430:N430">
    <cfRule type="cellIs" dxfId="625" priority="624" operator="lessThan">
      <formula>0</formula>
    </cfRule>
  </conditionalFormatting>
  <conditionalFormatting sqref="B430:N430">
    <cfRule type="cellIs" dxfId="624" priority="623" operator="lessThan">
      <formula>0</formula>
    </cfRule>
  </conditionalFormatting>
  <conditionalFormatting sqref="B430:N430">
    <cfRule type="cellIs" dxfId="623" priority="622" operator="lessThan">
      <formula>0</formula>
    </cfRule>
  </conditionalFormatting>
  <conditionalFormatting sqref="B430:N430">
    <cfRule type="cellIs" dxfId="622" priority="621" operator="lessThan">
      <formula>0</formula>
    </cfRule>
  </conditionalFormatting>
  <conditionalFormatting sqref="B430:N430">
    <cfRule type="cellIs" dxfId="621" priority="620" operator="lessThan">
      <formula>0</formula>
    </cfRule>
  </conditionalFormatting>
  <conditionalFormatting sqref="B430:N430">
    <cfRule type="cellIs" dxfId="620" priority="619" operator="lessThan">
      <formula>0</formula>
    </cfRule>
  </conditionalFormatting>
  <conditionalFormatting sqref="N433">
    <cfRule type="cellIs" dxfId="619" priority="618" operator="lessThan">
      <formula>0</formula>
    </cfRule>
  </conditionalFormatting>
  <conditionalFormatting sqref="N434">
    <cfRule type="cellIs" dxfId="618" priority="617" operator="lessThan">
      <formula>0</formula>
    </cfRule>
  </conditionalFormatting>
  <conditionalFormatting sqref="N434">
    <cfRule type="cellIs" dxfId="617" priority="616" operator="lessThan">
      <formula>0</formula>
    </cfRule>
  </conditionalFormatting>
  <conditionalFormatting sqref="C437:C440">
    <cfRule type="expression" dxfId="616" priority="614">
      <formula>C437/B437&gt;1</formula>
    </cfRule>
    <cfRule type="expression" dxfId="615" priority="615">
      <formula>C437/B437&lt;1</formula>
    </cfRule>
  </conditionalFormatting>
  <conditionalFormatting sqref="D437:N440">
    <cfRule type="cellIs" dxfId="614" priority="613" operator="lessThan">
      <formula>0</formula>
    </cfRule>
  </conditionalFormatting>
  <conditionalFormatting sqref="D437:N440">
    <cfRule type="expression" dxfId="613" priority="611">
      <formula>D437/C437&gt;1</formula>
    </cfRule>
    <cfRule type="expression" dxfId="612" priority="612">
      <formula>D437/C437&lt;1</formula>
    </cfRule>
  </conditionalFormatting>
  <conditionalFormatting sqref="B437:B440">
    <cfRule type="cellIs" dxfId="611" priority="610" operator="lessThan">
      <formula>0</formula>
    </cfRule>
  </conditionalFormatting>
  <conditionalFormatting sqref="B437:B440 B510:N510 B518:N518 B533:N533 B547:N547">
    <cfRule type="expression" dxfId="610" priority="608">
      <formula>B437/#REF!&gt;1</formula>
    </cfRule>
    <cfRule type="expression" dxfId="609" priority="609">
      <formula>B437/#REF!&lt;1</formula>
    </cfRule>
  </conditionalFormatting>
  <conditionalFormatting sqref="B470">
    <cfRule type="cellIs" dxfId="608" priority="607" operator="lessThan">
      <formula>0</formula>
    </cfRule>
  </conditionalFormatting>
  <conditionalFormatting sqref="B470">
    <cfRule type="expression" dxfId="607" priority="605">
      <formula>B470/#REF!&gt;1</formula>
    </cfRule>
    <cfRule type="expression" dxfId="606" priority="606">
      <formula>B470/#REF!&lt;1</formula>
    </cfRule>
  </conditionalFormatting>
  <conditionalFormatting sqref="C470">
    <cfRule type="cellIs" dxfId="605" priority="604" operator="lessThan">
      <formula>0</formula>
    </cfRule>
  </conditionalFormatting>
  <conditionalFormatting sqref="C470">
    <cfRule type="expression" dxfId="604" priority="602">
      <formula>C470/B470&gt;1</formula>
    </cfRule>
    <cfRule type="expression" dxfId="603" priority="603">
      <formula>C470/B470&lt;1</formula>
    </cfRule>
  </conditionalFormatting>
  <conditionalFormatting sqref="D470">
    <cfRule type="cellIs" dxfId="602" priority="601" operator="lessThan">
      <formula>0</formula>
    </cfRule>
  </conditionalFormatting>
  <conditionalFormatting sqref="D470">
    <cfRule type="expression" dxfId="601" priority="599">
      <formula>D470/C470&gt;1</formula>
    </cfRule>
    <cfRule type="expression" dxfId="600" priority="600">
      <formula>D470/C470&lt;1</formula>
    </cfRule>
  </conditionalFormatting>
  <conditionalFormatting sqref="E470">
    <cfRule type="cellIs" dxfId="599" priority="598" operator="lessThan">
      <formula>0</formula>
    </cfRule>
  </conditionalFormatting>
  <conditionalFormatting sqref="E470">
    <cfRule type="expression" dxfId="598" priority="596">
      <formula>E470/D470&gt;1</formula>
    </cfRule>
    <cfRule type="expression" dxfId="597" priority="597">
      <formula>E470/D470&lt;1</formula>
    </cfRule>
  </conditionalFormatting>
  <conditionalFormatting sqref="F470">
    <cfRule type="cellIs" dxfId="596" priority="595" operator="lessThan">
      <formula>0</formula>
    </cfRule>
  </conditionalFormatting>
  <conditionalFormatting sqref="F470">
    <cfRule type="expression" dxfId="595" priority="593">
      <formula>F470/E470&gt;1</formula>
    </cfRule>
    <cfRule type="expression" dxfId="594" priority="594">
      <formula>F470/E470&lt;1</formula>
    </cfRule>
  </conditionalFormatting>
  <conditionalFormatting sqref="G470">
    <cfRule type="cellIs" dxfId="593" priority="592" operator="lessThan">
      <formula>0</formula>
    </cfRule>
  </conditionalFormatting>
  <conditionalFormatting sqref="G470">
    <cfRule type="expression" dxfId="592" priority="590">
      <formula>G470/F470&gt;1</formula>
    </cfRule>
    <cfRule type="expression" dxfId="591" priority="591">
      <formula>G470/F470&lt;1</formula>
    </cfRule>
  </conditionalFormatting>
  <conditionalFormatting sqref="H470">
    <cfRule type="cellIs" dxfId="590" priority="589" operator="lessThan">
      <formula>0</formula>
    </cfRule>
  </conditionalFormatting>
  <conditionalFormatting sqref="H470">
    <cfRule type="expression" dxfId="589" priority="587">
      <formula>H470/G470&gt;1</formula>
    </cfRule>
    <cfRule type="expression" dxfId="588" priority="588">
      <formula>H470/G470&lt;1</formula>
    </cfRule>
  </conditionalFormatting>
  <conditionalFormatting sqref="I470:N470">
    <cfRule type="cellIs" dxfId="587" priority="586" operator="lessThan">
      <formula>0</formula>
    </cfRule>
  </conditionalFormatting>
  <conditionalFormatting sqref="I470:N470">
    <cfRule type="expression" dxfId="586" priority="584">
      <formula>I470/H470&gt;1</formula>
    </cfRule>
    <cfRule type="expression" dxfId="585" priority="585">
      <formula>I470/H470&lt;1</formula>
    </cfRule>
  </conditionalFormatting>
  <conditionalFormatting sqref="B510">
    <cfRule type="cellIs" dxfId="584" priority="583" operator="lessThan">
      <formula>0</formula>
    </cfRule>
  </conditionalFormatting>
  <conditionalFormatting sqref="B510">
    <cfRule type="expression" dxfId="583" priority="581">
      <formula>B510/#REF!&gt;1</formula>
    </cfRule>
    <cfRule type="expression" dxfId="582" priority="582">
      <formula>B510/#REF!&lt;1</formula>
    </cfRule>
  </conditionalFormatting>
  <conditionalFormatting sqref="C510">
    <cfRule type="cellIs" dxfId="581" priority="580" operator="lessThan">
      <formula>0</formula>
    </cfRule>
  </conditionalFormatting>
  <conditionalFormatting sqref="C510">
    <cfRule type="expression" dxfId="580" priority="578">
      <formula>C510/B510&gt;1</formula>
    </cfRule>
    <cfRule type="expression" dxfId="579" priority="579">
      <formula>C510/B510&lt;1</formula>
    </cfRule>
  </conditionalFormatting>
  <conditionalFormatting sqref="D510">
    <cfRule type="cellIs" dxfId="578" priority="577" operator="lessThan">
      <formula>0</formula>
    </cfRule>
  </conditionalFormatting>
  <conditionalFormatting sqref="D510">
    <cfRule type="expression" dxfId="577" priority="575">
      <formula>D510/C510&gt;1</formula>
    </cfRule>
    <cfRule type="expression" dxfId="576" priority="576">
      <formula>D510/C510&lt;1</formula>
    </cfRule>
  </conditionalFormatting>
  <conditionalFormatting sqref="E510">
    <cfRule type="cellIs" dxfId="575" priority="574" operator="lessThan">
      <formula>0</formula>
    </cfRule>
  </conditionalFormatting>
  <conditionalFormatting sqref="E510">
    <cfRule type="expression" dxfId="574" priority="572">
      <formula>E510/D510&gt;1</formula>
    </cfRule>
    <cfRule type="expression" dxfId="573" priority="573">
      <formula>E510/D510&lt;1</formula>
    </cfRule>
  </conditionalFormatting>
  <conditionalFormatting sqref="F510">
    <cfRule type="cellIs" dxfId="572" priority="571" operator="lessThan">
      <formula>0</formula>
    </cfRule>
  </conditionalFormatting>
  <conditionalFormatting sqref="F510">
    <cfRule type="expression" dxfId="571" priority="569">
      <formula>F510/E510&gt;1</formula>
    </cfRule>
    <cfRule type="expression" dxfId="570" priority="570">
      <formula>F510/E510&lt;1</formula>
    </cfRule>
  </conditionalFormatting>
  <conditionalFormatting sqref="G510">
    <cfRule type="cellIs" dxfId="569" priority="568" operator="lessThan">
      <formula>0</formula>
    </cfRule>
  </conditionalFormatting>
  <conditionalFormatting sqref="G510">
    <cfRule type="expression" dxfId="568" priority="566">
      <formula>G510/F510&gt;1</formula>
    </cfRule>
    <cfRule type="expression" dxfId="567" priority="567">
      <formula>G510/F510&lt;1</formula>
    </cfRule>
  </conditionalFormatting>
  <conditionalFormatting sqref="H510">
    <cfRule type="cellIs" dxfId="566" priority="565" operator="lessThan">
      <formula>0</formula>
    </cfRule>
  </conditionalFormatting>
  <conditionalFormatting sqref="H510">
    <cfRule type="expression" dxfId="565" priority="563">
      <formula>H510/G510&gt;1</formula>
    </cfRule>
    <cfRule type="expression" dxfId="564" priority="564">
      <formula>H510/G510&lt;1</formula>
    </cfRule>
  </conditionalFormatting>
  <conditionalFormatting sqref="B518">
    <cfRule type="cellIs" dxfId="563" priority="562" operator="lessThan">
      <formula>0</formula>
    </cfRule>
  </conditionalFormatting>
  <conditionalFormatting sqref="B518">
    <cfRule type="expression" dxfId="562" priority="560">
      <formula>B518/#REF!&gt;1</formula>
    </cfRule>
    <cfRule type="expression" dxfId="561" priority="561">
      <formula>B518/#REF!&lt;1</formula>
    </cfRule>
  </conditionalFormatting>
  <conditionalFormatting sqref="C518">
    <cfRule type="cellIs" dxfId="560" priority="559" operator="lessThan">
      <formula>0</formula>
    </cfRule>
  </conditionalFormatting>
  <conditionalFormatting sqref="C518">
    <cfRule type="expression" dxfId="559" priority="557">
      <formula>C518/B518&gt;1</formula>
    </cfRule>
    <cfRule type="expression" dxfId="558" priority="558">
      <formula>C518/B518&lt;1</formula>
    </cfRule>
  </conditionalFormatting>
  <conditionalFormatting sqref="D518">
    <cfRule type="cellIs" dxfId="557" priority="556" operator="lessThan">
      <formula>0</formula>
    </cfRule>
  </conditionalFormatting>
  <conditionalFormatting sqref="D518">
    <cfRule type="expression" dxfId="556" priority="554">
      <formula>D518/C518&gt;1</formula>
    </cfRule>
    <cfRule type="expression" dxfId="555" priority="555">
      <formula>D518/C518&lt;1</formula>
    </cfRule>
  </conditionalFormatting>
  <conditionalFormatting sqref="E518">
    <cfRule type="cellIs" dxfId="554" priority="553" operator="lessThan">
      <formula>0</formula>
    </cfRule>
  </conditionalFormatting>
  <conditionalFormatting sqref="E518">
    <cfRule type="expression" dxfId="553" priority="551">
      <formula>E518/D518&gt;1</formula>
    </cfRule>
    <cfRule type="expression" dxfId="552" priority="552">
      <formula>E518/D518&lt;1</formula>
    </cfRule>
  </conditionalFormatting>
  <conditionalFormatting sqref="F518">
    <cfRule type="cellIs" dxfId="551" priority="550" operator="lessThan">
      <formula>0</formula>
    </cfRule>
  </conditionalFormatting>
  <conditionalFormatting sqref="F518">
    <cfRule type="expression" dxfId="550" priority="548">
      <formula>F518/E518&gt;1</formula>
    </cfRule>
    <cfRule type="expression" dxfId="549" priority="549">
      <formula>F518/E518&lt;1</formula>
    </cfRule>
  </conditionalFormatting>
  <conditionalFormatting sqref="G518">
    <cfRule type="cellIs" dxfId="548" priority="547" operator="lessThan">
      <formula>0</formula>
    </cfRule>
  </conditionalFormatting>
  <conditionalFormatting sqref="G518">
    <cfRule type="expression" dxfId="547" priority="545">
      <formula>G518/F518&gt;1</formula>
    </cfRule>
    <cfRule type="expression" dxfId="546" priority="546">
      <formula>G518/F518&lt;1</formula>
    </cfRule>
  </conditionalFormatting>
  <conditionalFormatting sqref="H518">
    <cfRule type="cellIs" dxfId="545" priority="544" operator="lessThan">
      <formula>0</formula>
    </cfRule>
  </conditionalFormatting>
  <conditionalFormatting sqref="H518">
    <cfRule type="expression" dxfId="544" priority="542">
      <formula>H518/G518&gt;1</formula>
    </cfRule>
    <cfRule type="expression" dxfId="543" priority="543">
      <formula>H518/G518&lt;1</formula>
    </cfRule>
  </conditionalFormatting>
  <conditionalFormatting sqref="B547">
    <cfRule type="cellIs" dxfId="542" priority="541" operator="lessThan">
      <formula>0</formula>
    </cfRule>
  </conditionalFormatting>
  <conditionalFormatting sqref="B547">
    <cfRule type="expression" dxfId="541" priority="539">
      <formula>B547/#REF!&gt;1</formula>
    </cfRule>
    <cfRule type="expression" dxfId="540" priority="540">
      <formula>B547/#REF!&lt;1</formula>
    </cfRule>
  </conditionalFormatting>
  <conditionalFormatting sqref="C547">
    <cfRule type="cellIs" dxfId="539" priority="538" operator="lessThan">
      <formula>0</formula>
    </cfRule>
  </conditionalFormatting>
  <conditionalFormatting sqref="C547">
    <cfRule type="expression" dxfId="538" priority="536">
      <formula>C547/B547&gt;1</formula>
    </cfRule>
    <cfRule type="expression" dxfId="537" priority="537">
      <formula>C547/B547&lt;1</formula>
    </cfRule>
  </conditionalFormatting>
  <conditionalFormatting sqref="D547">
    <cfRule type="cellIs" dxfId="536" priority="535" operator="lessThan">
      <formula>0</formula>
    </cfRule>
  </conditionalFormatting>
  <conditionalFormatting sqref="D547">
    <cfRule type="expression" dxfId="535" priority="533">
      <formula>D547/C547&gt;1</formula>
    </cfRule>
    <cfRule type="expression" dxfId="534" priority="534">
      <formula>D547/C547&lt;1</formula>
    </cfRule>
  </conditionalFormatting>
  <conditionalFormatting sqref="E547">
    <cfRule type="cellIs" dxfId="533" priority="532" operator="lessThan">
      <formula>0</formula>
    </cfRule>
  </conditionalFormatting>
  <conditionalFormatting sqref="E547">
    <cfRule type="expression" dxfId="532" priority="530">
      <formula>E547/D547&gt;1</formula>
    </cfRule>
    <cfRule type="expression" dxfId="531" priority="531">
      <formula>E547/D547&lt;1</formula>
    </cfRule>
  </conditionalFormatting>
  <conditionalFormatting sqref="F547">
    <cfRule type="cellIs" dxfId="530" priority="529" operator="lessThan">
      <formula>0</formula>
    </cfRule>
  </conditionalFormatting>
  <conditionalFormatting sqref="F547">
    <cfRule type="expression" dxfId="529" priority="527">
      <formula>F547/E547&gt;1</formula>
    </cfRule>
    <cfRule type="expression" dxfId="528" priority="528">
      <formula>F547/E547&lt;1</formula>
    </cfRule>
  </conditionalFormatting>
  <conditionalFormatting sqref="G547">
    <cfRule type="cellIs" dxfId="527" priority="526" operator="lessThan">
      <formula>0</formula>
    </cfRule>
  </conditionalFormatting>
  <conditionalFormatting sqref="G547">
    <cfRule type="expression" dxfId="526" priority="524">
      <formula>G547/F547&gt;1</formula>
    </cfRule>
    <cfRule type="expression" dxfId="525" priority="525">
      <formula>G547/F547&lt;1</formula>
    </cfRule>
  </conditionalFormatting>
  <conditionalFormatting sqref="H547">
    <cfRule type="cellIs" dxfId="524" priority="523" operator="lessThan">
      <formula>0</formula>
    </cfRule>
  </conditionalFormatting>
  <conditionalFormatting sqref="H547">
    <cfRule type="expression" dxfId="523" priority="521">
      <formula>H547/G547&gt;1</formula>
    </cfRule>
    <cfRule type="expression" dxfId="522" priority="522">
      <formula>H547/G547&lt;1</formula>
    </cfRule>
  </conditionalFormatting>
  <conditionalFormatting sqref="N554">
    <cfRule type="cellIs" dxfId="521" priority="520" operator="lessThan">
      <formula>0</formula>
    </cfRule>
  </conditionalFormatting>
  <conditionalFormatting sqref="N558">
    <cfRule type="cellIs" dxfId="520" priority="519" operator="lessThan">
      <formula>0</formula>
    </cfRule>
  </conditionalFormatting>
  <conditionalFormatting sqref="N558">
    <cfRule type="cellIs" dxfId="519" priority="518" operator="lessThan">
      <formula>0</formula>
    </cfRule>
  </conditionalFormatting>
  <conditionalFormatting sqref="P339">
    <cfRule type="cellIs" dxfId="518" priority="517" operator="lessThan">
      <formula>0</formula>
    </cfRule>
  </conditionalFormatting>
  <conditionalFormatting sqref="P340:P341">
    <cfRule type="cellIs" dxfId="517" priority="516" operator="lessThan">
      <formula>0</formula>
    </cfRule>
  </conditionalFormatting>
  <conditionalFormatting sqref="P437:P440">
    <cfRule type="cellIs" dxfId="516" priority="515" operator="lessThan">
      <formula>0</formula>
    </cfRule>
  </conditionalFormatting>
  <conditionalFormatting sqref="P337">
    <cfRule type="cellIs" dxfId="515" priority="514" operator="lessThan">
      <formula>0</formula>
    </cfRule>
  </conditionalFormatting>
  <conditionalFormatting sqref="P342:P343">
    <cfRule type="cellIs" dxfId="514" priority="513" operator="lessThan">
      <formula>0</formula>
    </cfRule>
  </conditionalFormatting>
  <conditionalFormatting sqref="P345:P349">
    <cfRule type="cellIs" dxfId="513" priority="512" operator="lessThan">
      <formula>0</formula>
    </cfRule>
  </conditionalFormatting>
  <conditionalFormatting sqref="P354:P355">
    <cfRule type="cellIs" dxfId="512" priority="511" operator="lessThan">
      <formula>0</formula>
    </cfRule>
  </conditionalFormatting>
  <conditionalFormatting sqref="P360:P361">
    <cfRule type="cellIs" dxfId="511" priority="510" operator="lessThan">
      <formula>0</formula>
    </cfRule>
  </conditionalFormatting>
  <conditionalFormatting sqref="P366:P367">
    <cfRule type="cellIs" dxfId="510" priority="509" operator="lessThan">
      <formula>0</formula>
    </cfRule>
  </conditionalFormatting>
  <conditionalFormatting sqref="P372:P373">
    <cfRule type="cellIs" dxfId="509" priority="508" operator="lessThan">
      <formula>0</formula>
    </cfRule>
  </conditionalFormatting>
  <conditionalFormatting sqref="P378">
    <cfRule type="cellIs" dxfId="508" priority="507" operator="lessThan">
      <formula>0</formula>
    </cfRule>
  </conditionalFormatting>
  <conditionalFormatting sqref="P384:P385">
    <cfRule type="cellIs" dxfId="507" priority="506" operator="lessThan">
      <formula>0</formula>
    </cfRule>
  </conditionalFormatting>
  <conditionalFormatting sqref="P390:P391">
    <cfRule type="cellIs" dxfId="506" priority="505" operator="lessThan">
      <formula>0</formula>
    </cfRule>
  </conditionalFormatting>
  <conditionalFormatting sqref="P396:P397">
    <cfRule type="cellIs" dxfId="505" priority="504" operator="lessThan">
      <formula>0</formula>
    </cfRule>
  </conditionalFormatting>
  <conditionalFormatting sqref="P402:P403">
    <cfRule type="cellIs" dxfId="504" priority="503" operator="lessThan">
      <formula>0</formula>
    </cfRule>
  </conditionalFormatting>
  <conditionalFormatting sqref="P408:P409">
    <cfRule type="cellIs" dxfId="503" priority="502" operator="lessThan">
      <formula>0</formula>
    </cfRule>
  </conditionalFormatting>
  <conditionalFormatting sqref="P414:P415">
    <cfRule type="cellIs" dxfId="502" priority="501" operator="lessThan">
      <formula>0</formula>
    </cfRule>
  </conditionalFormatting>
  <conditionalFormatting sqref="P420:P421">
    <cfRule type="cellIs" dxfId="501" priority="500" operator="lessThan">
      <formula>0</formula>
    </cfRule>
  </conditionalFormatting>
  <conditionalFormatting sqref="P427:P428">
    <cfRule type="cellIs" dxfId="500" priority="499" operator="lessThan">
      <formula>0</formula>
    </cfRule>
  </conditionalFormatting>
  <conditionalFormatting sqref="P433:P434">
    <cfRule type="cellIs" dxfId="499" priority="498" operator="lessThan">
      <formula>0</formula>
    </cfRule>
  </conditionalFormatting>
  <conditionalFormatting sqref="P441">
    <cfRule type="cellIs" dxfId="498" priority="497" operator="lessThan">
      <formula>0</formula>
    </cfRule>
  </conditionalFormatting>
  <conditionalFormatting sqref="P448">
    <cfRule type="cellIs" dxfId="497" priority="496" operator="lessThan">
      <formula>0</formula>
    </cfRule>
  </conditionalFormatting>
  <conditionalFormatting sqref="P461:P462">
    <cfRule type="cellIs" dxfId="496" priority="495" operator="lessThan">
      <formula>0</formula>
    </cfRule>
  </conditionalFormatting>
  <conditionalFormatting sqref="P469:P470">
    <cfRule type="cellIs" dxfId="495" priority="494" operator="lessThan">
      <formula>0</formula>
    </cfRule>
  </conditionalFormatting>
  <conditionalFormatting sqref="P478:P479">
    <cfRule type="cellIs" dxfId="494" priority="493" operator="lessThan">
      <formula>0</formula>
    </cfRule>
  </conditionalFormatting>
  <conditionalFormatting sqref="P486:P487">
    <cfRule type="cellIs" dxfId="493" priority="492" operator="lessThan">
      <formula>0</formula>
    </cfRule>
  </conditionalFormatting>
  <conditionalFormatting sqref="P502:P503">
    <cfRule type="cellIs" dxfId="492" priority="491" operator="lessThan">
      <formula>0</formula>
    </cfRule>
  </conditionalFormatting>
  <conditionalFormatting sqref="P494:P495">
    <cfRule type="cellIs" dxfId="491" priority="490" operator="lessThan">
      <formula>0</formula>
    </cfRule>
  </conditionalFormatting>
  <conditionalFormatting sqref="P509:P510">
    <cfRule type="cellIs" dxfId="490" priority="489" operator="lessThan">
      <formula>0</formula>
    </cfRule>
  </conditionalFormatting>
  <conditionalFormatting sqref="P517:P518">
    <cfRule type="cellIs" dxfId="489" priority="488" operator="lessThan">
      <formula>0</formula>
    </cfRule>
  </conditionalFormatting>
  <conditionalFormatting sqref="P525:P526">
    <cfRule type="cellIs" dxfId="488" priority="487" operator="lessThan">
      <formula>0</formula>
    </cfRule>
  </conditionalFormatting>
  <conditionalFormatting sqref="P532:P533">
    <cfRule type="cellIs" dxfId="487" priority="486" operator="lessThan">
      <formula>0</formula>
    </cfRule>
  </conditionalFormatting>
  <conditionalFormatting sqref="P539:P540">
    <cfRule type="cellIs" dxfId="486" priority="485" operator="lessThan">
      <formula>0</formula>
    </cfRule>
  </conditionalFormatting>
  <conditionalFormatting sqref="P546:P547">
    <cfRule type="cellIs" dxfId="485" priority="484" operator="lessThan">
      <formula>0</formula>
    </cfRule>
  </conditionalFormatting>
  <conditionalFormatting sqref="P554:P555">
    <cfRule type="cellIs" dxfId="484" priority="483" operator="lessThan">
      <formula>0</formula>
    </cfRule>
  </conditionalFormatting>
  <conditionalFormatting sqref="P561">
    <cfRule type="cellIs" dxfId="483" priority="482" operator="lessThan">
      <formula>0</formula>
    </cfRule>
  </conditionalFormatting>
  <conditionalFormatting sqref="P566">
    <cfRule type="cellIs" dxfId="482" priority="481" operator="lessThan">
      <formula>0</formula>
    </cfRule>
  </conditionalFormatting>
  <conditionalFormatting sqref="P590:P592">
    <cfRule type="cellIs" dxfId="481" priority="480" operator="lessThan">
      <formula>0</formula>
    </cfRule>
  </conditionalFormatting>
  <conditionalFormatting sqref="I665:N665 P663:Q666">
    <cfRule type="cellIs" dxfId="480" priority="479" operator="lessThan">
      <formula>0</formula>
    </cfRule>
  </conditionalFormatting>
  <conditionalFormatting sqref="D604:N604 D601:N601 D598:N599 D590:N592">
    <cfRule type="expression" dxfId="479" priority="452">
      <formula>D590/C590&gt;1</formula>
    </cfRule>
    <cfRule type="expression" dxfId="478" priority="453">
      <formula>D590/C590&lt;1</formula>
    </cfRule>
  </conditionalFormatting>
  <conditionalFormatting sqref="C465:C468">
    <cfRule type="cellIs" dxfId="477" priority="478" operator="lessThan">
      <formula>0</formula>
    </cfRule>
  </conditionalFormatting>
  <conditionalFormatting sqref="C465:C468">
    <cfRule type="expression" dxfId="476" priority="476">
      <formula>C465/B465&gt;1</formula>
    </cfRule>
    <cfRule type="expression" dxfId="475" priority="477">
      <formula>C465/B465&lt;1</formula>
    </cfRule>
  </conditionalFormatting>
  <conditionalFormatting sqref="D465:N468">
    <cfRule type="cellIs" dxfId="474" priority="475" operator="lessThan">
      <formula>0</formula>
    </cfRule>
  </conditionalFormatting>
  <conditionalFormatting sqref="D465:N468">
    <cfRule type="expression" dxfId="473" priority="473">
      <formula>D465/C465&gt;1</formula>
    </cfRule>
    <cfRule type="expression" dxfId="472" priority="474">
      <formula>D465/C465&lt;1</formula>
    </cfRule>
  </conditionalFormatting>
  <conditionalFormatting sqref="B465:B468">
    <cfRule type="cellIs" dxfId="471" priority="472" operator="lessThan">
      <formula>0</formula>
    </cfRule>
  </conditionalFormatting>
  <conditionalFormatting sqref="B465:B468">
    <cfRule type="expression" dxfId="470" priority="470">
      <formula>B465/#REF!&gt;1</formula>
    </cfRule>
    <cfRule type="expression" dxfId="469" priority="471">
      <formula>B465/#REF!&lt;1</formula>
    </cfRule>
  </conditionalFormatting>
  <conditionalFormatting sqref="J546:N546 J532:N532 J517:N517 J509:N509">
    <cfRule type="cellIs" dxfId="468" priority="469" operator="lessThan">
      <formula>0</formula>
    </cfRule>
  </conditionalFormatting>
  <conditionalFormatting sqref="C546:I546 C542:C545 C532:I532 C528:C531 C517:I517 C513:C516 C509:I509 C505:C508">
    <cfRule type="cellIs" dxfId="467" priority="468" operator="lessThan">
      <formula>0</formula>
    </cfRule>
  </conditionalFormatting>
  <conditionalFormatting sqref="C546:M546 C532:M532 C517:M517 C509:M509">
    <cfRule type="cellIs" dxfId="466" priority="467" operator="lessThan">
      <formula>0</formula>
    </cfRule>
  </conditionalFormatting>
  <conditionalFormatting sqref="C542:C545 C528:C531 C513:C516 C505:C508">
    <cfRule type="expression" dxfId="465" priority="465">
      <formula>C505/B505&gt;1</formula>
    </cfRule>
    <cfRule type="expression" dxfId="464" priority="466">
      <formula>C505/B505&lt;1</formula>
    </cfRule>
  </conditionalFormatting>
  <conditionalFormatting sqref="D542:N545 D528:N531 D513:N516 D505:N508">
    <cfRule type="cellIs" dxfId="463" priority="464" operator="lessThan">
      <formula>0</formula>
    </cfRule>
  </conditionalFormatting>
  <conditionalFormatting sqref="D542:N545 D528:N531 D513:N516 D505:N508">
    <cfRule type="expression" dxfId="462" priority="462">
      <formula>D505/C505&gt;1</formula>
    </cfRule>
    <cfRule type="expression" dxfId="461" priority="463">
      <formula>D505/C505&lt;1</formula>
    </cfRule>
  </conditionalFormatting>
  <conditionalFormatting sqref="C546:N546 C532:N532 C517:N517 C509:N509">
    <cfRule type="cellIs" dxfId="460" priority="461" operator="lessThan">
      <formula>0</formula>
    </cfRule>
  </conditionalFormatting>
  <conditionalFormatting sqref="C546:N546 C532:N532 C517:N517 C509:N509">
    <cfRule type="expression" dxfId="459" priority="459">
      <formula>C509/B509&gt;1</formula>
    </cfRule>
    <cfRule type="expression" dxfId="458" priority="460">
      <formula>C509/B509&lt;1</formula>
    </cfRule>
  </conditionalFormatting>
  <conditionalFormatting sqref="B604 B601 B598:B599 B594:B595 B590:B592">
    <cfRule type="cellIs" dxfId="457" priority="458" operator="lessThan">
      <formula>0</formula>
    </cfRule>
  </conditionalFormatting>
  <conditionalFormatting sqref="C604 C601 C598:C599 C590:C592">
    <cfRule type="cellIs" dxfId="456" priority="457" operator="lessThan">
      <formula>0</formula>
    </cfRule>
  </conditionalFormatting>
  <conditionalFormatting sqref="C604 C601 C598:C599 C590:C592">
    <cfRule type="expression" dxfId="455" priority="455">
      <formula>C590/B590&gt;1</formula>
    </cfRule>
    <cfRule type="expression" dxfId="454" priority="456">
      <formula>C590/B590&lt;1</formula>
    </cfRule>
  </conditionalFormatting>
  <conditionalFormatting sqref="D604:N604 D601:N601 D598:N599 D590:N592">
    <cfRule type="cellIs" dxfId="453" priority="454" operator="lessThan">
      <formula>0</formula>
    </cfRule>
  </conditionalFormatting>
  <conditionalFormatting sqref="B462:N462 B495 B526 B555">
    <cfRule type="expression" dxfId="452" priority="1218">
      <formula>B462/#REF!&gt;1</formula>
    </cfRule>
    <cfRule type="expression" dxfId="451" priority="1219">
      <formula>B462/#REF!&lt;1</formula>
    </cfRule>
  </conditionalFormatting>
  <conditionalFormatting sqref="C441">
    <cfRule type="cellIs" dxfId="450" priority="451" operator="lessThan">
      <formula>0</formula>
    </cfRule>
  </conditionalFormatting>
  <conditionalFormatting sqref="C441">
    <cfRule type="expression" dxfId="449" priority="449">
      <formula>C441/B441&gt;1</formula>
    </cfRule>
    <cfRule type="expression" dxfId="448" priority="450">
      <formula>C441/B441&lt;1</formula>
    </cfRule>
  </conditionalFormatting>
  <conditionalFormatting sqref="D441:N441">
    <cfRule type="cellIs" dxfId="447" priority="448" operator="lessThan">
      <formula>0</formula>
    </cfRule>
  </conditionalFormatting>
  <conditionalFormatting sqref="D441:N441">
    <cfRule type="expression" dxfId="446" priority="446">
      <formula>D441/C441&gt;1</formula>
    </cfRule>
    <cfRule type="expression" dxfId="445" priority="447">
      <formula>D441/C441&lt;1</formula>
    </cfRule>
  </conditionalFormatting>
  <conditionalFormatting sqref="B441">
    <cfRule type="cellIs" dxfId="444" priority="445" operator="lessThan">
      <formula>0</formula>
    </cfRule>
  </conditionalFormatting>
  <conditionalFormatting sqref="B441">
    <cfRule type="expression" dxfId="443" priority="443">
      <formula>B441/#REF!&gt;1</formula>
    </cfRule>
    <cfRule type="expression" dxfId="442" priority="444">
      <formula>B441/#REF!&lt;1</formula>
    </cfRule>
  </conditionalFormatting>
  <conditionalFormatting sqref="C469">
    <cfRule type="cellIs" dxfId="441" priority="442" operator="lessThan">
      <formula>0</formula>
    </cfRule>
  </conditionalFormatting>
  <conditionalFormatting sqref="D469:N469">
    <cfRule type="cellIs" dxfId="440" priority="439" operator="lessThan">
      <formula>0</formula>
    </cfRule>
  </conditionalFormatting>
  <conditionalFormatting sqref="C469">
    <cfRule type="expression" dxfId="439" priority="440">
      <formula>C469/B469&gt;1</formula>
    </cfRule>
    <cfRule type="expression" dxfId="438" priority="441">
      <formula>C469/B469&lt;1</formula>
    </cfRule>
  </conditionalFormatting>
  <conditionalFormatting sqref="D469:N469">
    <cfRule type="expression" dxfId="437" priority="437">
      <formula>D469/C469&gt;1</formula>
    </cfRule>
    <cfRule type="expression" dxfId="436" priority="438">
      <formula>D469/C469&lt;1</formula>
    </cfRule>
  </conditionalFormatting>
  <conditionalFormatting sqref="B469">
    <cfRule type="cellIs" dxfId="435" priority="436" operator="lessThan">
      <formula>0</formula>
    </cfRule>
  </conditionalFormatting>
  <conditionalFormatting sqref="B469">
    <cfRule type="expression" dxfId="434" priority="434">
      <formula>B469/#REF!&gt;1</formula>
    </cfRule>
    <cfRule type="expression" dxfId="433" priority="435">
      <formula>B469/#REF!&lt;1</formula>
    </cfRule>
  </conditionalFormatting>
  <conditionalFormatting sqref="B487 B479">
    <cfRule type="cellIs" dxfId="432" priority="433" operator="lessThan">
      <formula>0</formula>
    </cfRule>
  </conditionalFormatting>
  <conditionalFormatting sqref="B487 B479">
    <cfRule type="expression" dxfId="431" priority="431">
      <formula>B479/#REF!&gt;1</formula>
    </cfRule>
    <cfRule type="expression" dxfId="430" priority="432">
      <formula>B479/#REF!&lt;1</formula>
    </cfRule>
  </conditionalFormatting>
  <conditionalFormatting sqref="C479">
    <cfRule type="cellIs" dxfId="429" priority="430" operator="lessThan">
      <formula>0</formula>
    </cfRule>
  </conditionalFormatting>
  <conditionalFormatting sqref="C479">
    <cfRule type="expression" dxfId="428" priority="428">
      <formula>C479/B479&gt;1</formula>
    </cfRule>
    <cfRule type="expression" dxfId="427" priority="429">
      <formula>C479/B479&lt;1</formula>
    </cfRule>
  </conditionalFormatting>
  <conditionalFormatting sqref="C526:N526">
    <cfRule type="cellIs" dxfId="426" priority="418" operator="lessThan">
      <formula>0</formula>
    </cfRule>
  </conditionalFormatting>
  <conditionalFormatting sqref="C561:N561">
    <cfRule type="expression" dxfId="425" priority="387">
      <formula>C561/B561&gt;1</formula>
    </cfRule>
    <cfRule type="expression" dxfId="424" priority="388">
      <formula>C561/B561&lt;1</formula>
    </cfRule>
  </conditionalFormatting>
  <conditionalFormatting sqref="I510:N510">
    <cfRule type="cellIs" dxfId="423" priority="415" operator="lessThan">
      <formula>0</formula>
    </cfRule>
  </conditionalFormatting>
  <conditionalFormatting sqref="I510:N510">
    <cfRule type="expression" dxfId="422" priority="413">
      <formula>I510/H510&gt;1</formula>
    </cfRule>
    <cfRule type="expression" dxfId="421" priority="414">
      <formula>I510/H510&lt;1</formula>
    </cfRule>
  </conditionalFormatting>
  <conditionalFormatting sqref="I518:N518">
    <cfRule type="cellIs" dxfId="420" priority="412" operator="lessThan">
      <formula>0</formula>
    </cfRule>
  </conditionalFormatting>
  <conditionalFormatting sqref="I518:N518">
    <cfRule type="expression" dxfId="419" priority="410">
      <formula>I518/H518&gt;1</formula>
    </cfRule>
    <cfRule type="expression" dxfId="418" priority="411">
      <formula>I518/H518&lt;1</formula>
    </cfRule>
  </conditionalFormatting>
  <conditionalFormatting sqref="B533:N533">
    <cfRule type="cellIs" dxfId="417" priority="409" operator="lessThan">
      <formula>0</formula>
    </cfRule>
  </conditionalFormatting>
  <conditionalFormatting sqref="B533:N533">
    <cfRule type="expression" dxfId="416" priority="407">
      <formula>B533/A533&gt;1</formula>
    </cfRule>
    <cfRule type="expression" dxfId="415" priority="408">
      <formula>B533/A533&lt;1</formula>
    </cfRule>
  </conditionalFormatting>
  <conditionalFormatting sqref="B547:N547">
    <cfRule type="cellIs" dxfId="414" priority="406" operator="lessThan">
      <formula>0</formula>
    </cfRule>
  </conditionalFormatting>
  <conditionalFormatting sqref="B547:N547">
    <cfRule type="expression" dxfId="413" priority="404">
      <formula>B547/A547&gt;1</formula>
    </cfRule>
    <cfRule type="expression" dxfId="412" priority="405">
      <formula>B547/A547&lt;1</formula>
    </cfRule>
  </conditionalFormatting>
  <conditionalFormatting sqref="N566">
    <cfRule type="cellIs" dxfId="411" priority="380" operator="lessThan">
      <formula>0</formula>
    </cfRule>
  </conditionalFormatting>
  <conditionalFormatting sqref="D479:N479">
    <cfRule type="cellIs" dxfId="410" priority="427" operator="lessThan">
      <formula>0</formula>
    </cfRule>
  </conditionalFormatting>
  <conditionalFormatting sqref="D479:N479">
    <cfRule type="expression" dxfId="409" priority="425">
      <formula>D479/C479&gt;1</formula>
    </cfRule>
    <cfRule type="expression" dxfId="408" priority="426">
      <formula>D479/C479&lt;1</formula>
    </cfRule>
  </conditionalFormatting>
  <conditionalFormatting sqref="C487:N487">
    <cfRule type="cellIs" dxfId="407" priority="424" operator="lessThan">
      <formula>0</formula>
    </cfRule>
  </conditionalFormatting>
  <conditionalFormatting sqref="C487:N487">
    <cfRule type="expression" dxfId="406" priority="422">
      <formula>C487/B487&gt;1</formula>
    </cfRule>
    <cfRule type="expression" dxfId="405" priority="423">
      <formula>C487/B487&lt;1</formula>
    </cfRule>
  </conditionalFormatting>
  <conditionalFormatting sqref="C540:N540">
    <cfRule type="expression" dxfId="404" priority="398">
      <formula>C540/B540&gt;1</formula>
    </cfRule>
    <cfRule type="expression" dxfId="403" priority="399">
      <formula>C540/B540&lt;1</formula>
    </cfRule>
  </conditionalFormatting>
  <conditionalFormatting sqref="C495:N495">
    <cfRule type="cellIs" dxfId="402" priority="421" operator="lessThan">
      <formula>0</formula>
    </cfRule>
  </conditionalFormatting>
  <conditionalFormatting sqref="C495:N495">
    <cfRule type="expression" dxfId="401" priority="419">
      <formula>C495/B495&gt;1</formula>
    </cfRule>
    <cfRule type="expression" dxfId="400" priority="420">
      <formula>C495/B495&lt;1</formula>
    </cfRule>
  </conditionalFormatting>
  <conditionalFormatting sqref="C594:N595">
    <cfRule type="cellIs" dxfId="399" priority="397" operator="lessThan">
      <formula>0</formula>
    </cfRule>
  </conditionalFormatting>
  <conditionalFormatting sqref="C526:N526">
    <cfRule type="expression" dxfId="398" priority="416">
      <formula>C526/B526&gt;1</formula>
    </cfRule>
    <cfRule type="expression" dxfId="397" priority="417">
      <formula>C526/B526&lt;1</formula>
    </cfRule>
  </conditionalFormatting>
  <conditionalFormatting sqref="C555:N555">
    <cfRule type="cellIs" dxfId="396" priority="394" operator="lessThan">
      <formula>0</formula>
    </cfRule>
  </conditionalFormatting>
  <conditionalFormatting sqref="C566:M566">
    <cfRule type="expression" dxfId="395" priority="382">
      <formula>C566/B566&gt;1</formula>
    </cfRule>
    <cfRule type="expression" dxfId="394" priority="383">
      <formula>C566/B566&lt;1</formula>
    </cfRule>
  </conditionalFormatting>
  <conditionalFormatting sqref="C561:N561">
    <cfRule type="cellIs" dxfId="393" priority="391" operator="lessThan">
      <formula>0</formula>
    </cfRule>
  </conditionalFormatting>
  <conditionalFormatting sqref="N566">
    <cfRule type="expression" dxfId="392" priority="377">
      <formula>N566/M566&gt;1</formula>
    </cfRule>
    <cfRule type="expression" dxfId="391" priority="378">
      <formula>N566/M566&lt;1</formula>
    </cfRule>
  </conditionalFormatting>
  <conditionalFormatting sqref="C566:M566">
    <cfRule type="cellIs" dxfId="390" priority="386" operator="lessThan">
      <formula>0</formula>
    </cfRule>
  </conditionalFormatting>
  <conditionalFormatting sqref="C566:M566">
    <cfRule type="cellIs" dxfId="389" priority="385" operator="lessThan">
      <formula>0</formula>
    </cfRule>
  </conditionalFormatting>
  <conditionalFormatting sqref="B540">
    <cfRule type="cellIs" dxfId="388" priority="401" operator="lessThan">
      <formula>0</formula>
    </cfRule>
  </conditionalFormatting>
  <conditionalFormatting sqref="B540">
    <cfRule type="expression" dxfId="387" priority="402">
      <formula>B540/#REF!&gt;1</formula>
    </cfRule>
    <cfRule type="expression" dxfId="386" priority="403">
      <formula>B540/#REF!&lt;1</formula>
    </cfRule>
  </conditionalFormatting>
  <conditionalFormatting sqref="C540:N540">
    <cfRule type="cellIs" dxfId="385" priority="400" operator="lessThan">
      <formula>0</formula>
    </cfRule>
  </conditionalFormatting>
  <conditionalFormatting sqref="C594:N595">
    <cfRule type="expression" dxfId="384" priority="395">
      <formula>C594/B594&gt;1</formula>
    </cfRule>
    <cfRule type="expression" dxfId="383" priority="396">
      <formula>C594/B594&lt;1</formula>
    </cfRule>
  </conditionalFormatting>
  <conditionalFormatting sqref="C561:N561">
    <cfRule type="cellIs" dxfId="382" priority="389" operator="lessThan">
      <formula>0</formula>
    </cfRule>
  </conditionalFormatting>
  <conditionalFormatting sqref="C555:N555">
    <cfRule type="expression" dxfId="381" priority="392">
      <formula>C555/B555&gt;1</formula>
    </cfRule>
    <cfRule type="expression" dxfId="380" priority="393">
      <formula>C555/B555&lt;1</formula>
    </cfRule>
  </conditionalFormatting>
  <conditionalFormatting sqref="C561:N561">
    <cfRule type="cellIs" dxfId="379" priority="390" operator="lessThan">
      <formula>0</formula>
    </cfRule>
  </conditionalFormatting>
  <conditionalFormatting sqref="N566">
    <cfRule type="cellIs" dxfId="378" priority="381" operator="lessThan">
      <formula>0</formula>
    </cfRule>
  </conditionalFormatting>
  <conditionalFormatting sqref="C566:M566">
    <cfRule type="cellIs" dxfId="377" priority="384" operator="lessThan">
      <formula>0</formula>
    </cfRule>
  </conditionalFormatting>
  <conditionalFormatting sqref="N566">
    <cfRule type="cellIs" dxfId="376" priority="379" operator="lessThan">
      <formula>0</formula>
    </cfRule>
  </conditionalFormatting>
  <conditionalFormatting sqref="B631:N634">
    <cfRule type="cellIs" dxfId="375" priority="376" operator="lessThan">
      <formula>0</formula>
    </cfRule>
  </conditionalFormatting>
  <conditionalFormatting sqref="I633:N633 P631:Q634">
    <cfRule type="cellIs" dxfId="374" priority="375" operator="lessThan">
      <formula>0</formula>
    </cfRule>
  </conditionalFormatting>
  <conditionalFormatting sqref="B635:N638">
    <cfRule type="cellIs" dxfId="373" priority="374" operator="lessThan">
      <formula>0</formula>
    </cfRule>
  </conditionalFormatting>
  <conditionalFormatting sqref="I637:N637 P635:Q638">
    <cfRule type="cellIs" dxfId="372" priority="373" operator="lessThan">
      <formula>0</formula>
    </cfRule>
  </conditionalFormatting>
  <conditionalFormatting sqref="B639:N642">
    <cfRule type="cellIs" dxfId="371" priority="372" operator="lessThan">
      <formula>0</formula>
    </cfRule>
  </conditionalFormatting>
  <conditionalFormatting sqref="I641:N641 P639:Q642">
    <cfRule type="cellIs" dxfId="370" priority="371" operator="lessThan">
      <formula>0</formula>
    </cfRule>
  </conditionalFormatting>
  <conditionalFormatting sqref="B643:N646">
    <cfRule type="cellIs" dxfId="369" priority="370" operator="lessThan">
      <formula>0</formula>
    </cfRule>
  </conditionalFormatting>
  <conditionalFormatting sqref="I645:N645 P643:Q646">
    <cfRule type="cellIs" dxfId="368" priority="369" operator="lessThan">
      <formula>0</formula>
    </cfRule>
  </conditionalFormatting>
  <conditionalFormatting sqref="B647:N650">
    <cfRule type="cellIs" dxfId="367" priority="368" operator="lessThan">
      <formula>0</formula>
    </cfRule>
  </conditionalFormatting>
  <conditionalFormatting sqref="I649:N649 P647:Q650">
    <cfRule type="cellIs" dxfId="366" priority="367" operator="lessThan">
      <formula>0</formula>
    </cfRule>
  </conditionalFormatting>
  <conditionalFormatting sqref="B651:N654">
    <cfRule type="cellIs" dxfId="365" priority="366" operator="lessThan">
      <formula>0</formula>
    </cfRule>
  </conditionalFormatting>
  <conditionalFormatting sqref="I653:N653 P651:Q654">
    <cfRule type="cellIs" dxfId="364" priority="365" operator="lessThan">
      <formula>0</formula>
    </cfRule>
  </conditionalFormatting>
  <conditionalFormatting sqref="B655:N658">
    <cfRule type="cellIs" dxfId="363" priority="364" operator="lessThan">
      <formula>0</formula>
    </cfRule>
  </conditionalFormatting>
  <conditionalFormatting sqref="I657:N657 P655:Q658">
    <cfRule type="cellIs" dxfId="362" priority="363" operator="lessThan">
      <formula>0</formula>
    </cfRule>
  </conditionalFormatting>
  <conditionalFormatting sqref="B659:N662">
    <cfRule type="cellIs" dxfId="361" priority="362" operator="lessThan">
      <formula>0</formula>
    </cfRule>
  </conditionalFormatting>
  <conditionalFormatting sqref="I661:N661 P659:Q662">
    <cfRule type="cellIs" dxfId="360" priority="361" operator="lessThan">
      <formula>0</formula>
    </cfRule>
  </conditionalFormatting>
  <conditionalFormatting sqref="B667:N670">
    <cfRule type="cellIs" dxfId="359" priority="360" operator="lessThan">
      <formula>0</formula>
    </cfRule>
  </conditionalFormatting>
  <conditionalFormatting sqref="I669:N669 P667:Q670">
    <cfRule type="cellIs" dxfId="358" priority="359" operator="lessThan">
      <formula>0</formula>
    </cfRule>
  </conditionalFormatting>
  <conditionalFormatting sqref="B671:N674">
    <cfRule type="cellIs" dxfId="357" priority="358" operator="lessThan">
      <formula>0</formula>
    </cfRule>
  </conditionalFormatting>
  <conditionalFormatting sqref="I673:N673 P671:Q674">
    <cfRule type="cellIs" dxfId="356" priority="357" operator="lessThan">
      <formula>0</formula>
    </cfRule>
  </conditionalFormatting>
  <conditionalFormatting sqref="P519">
    <cfRule type="cellIs" dxfId="355" priority="334" operator="lessThan">
      <formula>0</formula>
    </cfRule>
  </conditionalFormatting>
  <conditionalFormatting sqref="Q442">
    <cfRule type="cellIs" dxfId="354" priority="356" operator="lessThan">
      <formula>0</formula>
    </cfRule>
  </conditionalFormatting>
  <conditionalFormatting sqref="P442">
    <cfRule type="cellIs" dxfId="353" priority="355" operator="lessThan">
      <formula>0</formula>
    </cfRule>
  </conditionalFormatting>
  <conditionalFormatting sqref="B442:N442">
    <cfRule type="cellIs" dxfId="352" priority="354" operator="lessThan">
      <formula>0</formula>
    </cfRule>
  </conditionalFormatting>
  <conditionalFormatting sqref="Q463">
    <cfRule type="cellIs" dxfId="351" priority="353" operator="lessThan">
      <formula>0</formula>
    </cfRule>
  </conditionalFormatting>
  <conditionalFormatting sqref="P463">
    <cfRule type="cellIs" dxfId="350" priority="352" operator="lessThan">
      <formula>0</formula>
    </cfRule>
  </conditionalFormatting>
  <conditionalFormatting sqref="B463:N463">
    <cfRule type="cellIs" dxfId="349" priority="351" operator="lessThan">
      <formula>0</formula>
    </cfRule>
  </conditionalFormatting>
  <conditionalFormatting sqref="Q471">
    <cfRule type="cellIs" dxfId="348" priority="350" operator="lessThan">
      <formula>0</formula>
    </cfRule>
  </conditionalFormatting>
  <conditionalFormatting sqref="P471">
    <cfRule type="cellIs" dxfId="347" priority="349" operator="lessThan">
      <formula>0</formula>
    </cfRule>
  </conditionalFormatting>
  <conditionalFormatting sqref="B471:N471">
    <cfRule type="cellIs" dxfId="346" priority="348" operator="lessThan">
      <formula>0</formula>
    </cfRule>
  </conditionalFormatting>
  <conditionalFormatting sqref="Q480">
    <cfRule type="cellIs" dxfId="345" priority="347" operator="lessThan">
      <formula>0</formula>
    </cfRule>
  </conditionalFormatting>
  <conditionalFormatting sqref="P480">
    <cfRule type="cellIs" dxfId="344" priority="346" operator="lessThan">
      <formula>0</formula>
    </cfRule>
  </conditionalFormatting>
  <conditionalFormatting sqref="B480:N480">
    <cfRule type="cellIs" dxfId="343" priority="345" operator="lessThan">
      <formula>0</formula>
    </cfRule>
  </conditionalFormatting>
  <conditionalFormatting sqref="Q488">
    <cfRule type="cellIs" dxfId="342" priority="344" operator="lessThan">
      <formula>0</formula>
    </cfRule>
  </conditionalFormatting>
  <conditionalFormatting sqref="P488">
    <cfRule type="cellIs" dxfId="341" priority="343" operator="lessThan">
      <formula>0</formula>
    </cfRule>
  </conditionalFormatting>
  <conditionalFormatting sqref="B488:N488">
    <cfRule type="cellIs" dxfId="340" priority="342" operator="lessThan">
      <formula>0</formula>
    </cfRule>
  </conditionalFormatting>
  <conditionalFormatting sqref="Q496">
    <cfRule type="cellIs" dxfId="339" priority="341" operator="lessThan">
      <formula>0</formula>
    </cfRule>
  </conditionalFormatting>
  <conditionalFormatting sqref="P496">
    <cfRule type="cellIs" dxfId="338" priority="340" operator="lessThan">
      <formula>0</formula>
    </cfRule>
  </conditionalFormatting>
  <conditionalFormatting sqref="B496:N496">
    <cfRule type="cellIs" dxfId="337" priority="339" operator="lessThan">
      <formula>0</formula>
    </cfRule>
  </conditionalFormatting>
  <conditionalFormatting sqref="Q511">
    <cfRule type="cellIs" dxfId="336" priority="338" operator="lessThan">
      <formula>0</formula>
    </cfRule>
  </conditionalFormatting>
  <conditionalFormatting sqref="P511">
    <cfRule type="cellIs" dxfId="335" priority="337" operator="lessThan">
      <formula>0</formula>
    </cfRule>
  </conditionalFormatting>
  <conditionalFormatting sqref="B511:N511">
    <cfRule type="cellIs" dxfId="334" priority="336" operator="lessThan">
      <formula>0</formula>
    </cfRule>
  </conditionalFormatting>
  <conditionalFormatting sqref="Q519">
    <cfRule type="cellIs" dxfId="333" priority="335" operator="lessThan">
      <formula>0</formula>
    </cfRule>
  </conditionalFormatting>
  <conditionalFormatting sqref="B519:N519">
    <cfRule type="cellIs" dxfId="332" priority="333" operator="lessThan">
      <formula>0</formula>
    </cfRule>
  </conditionalFormatting>
  <conditionalFormatting sqref="Q548">
    <cfRule type="cellIs" dxfId="331" priority="332" operator="lessThan">
      <formula>0</formula>
    </cfRule>
  </conditionalFormatting>
  <conditionalFormatting sqref="P548">
    <cfRule type="cellIs" dxfId="330" priority="331" operator="lessThan">
      <formula>0</formula>
    </cfRule>
  </conditionalFormatting>
  <conditionalFormatting sqref="B548:N548">
    <cfRule type="cellIs" dxfId="329" priority="330" operator="lessThan">
      <formula>0</formula>
    </cfRule>
  </conditionalFormatting>
  <conditionalFormatting sqref="R678:AD678 G678 P689 R689:AD689 G689:I689 P696 R696:AD696 G696:I696 P703 R703:AD703 I703 P711 R711:AD711 G711:I711 P678 D679:F684 P679:AD684">
    <cfRule type="cellIs" dxfId="328" priority="321" operator="lessThan">
      <formula>0</formula>
    </cfRule>
  </conditionalFormatting>
  <conditionalFormatting sqref="P688:P689 P695:P696 P678">
    <cfRule type="cellIs" dxfId="327" priority="322" operator="lessThan">
      <formula>0</formula>
    </cfRule>
  </conditionalFormatting>
  <conditionalFormatting sqref="Q691">
    <cfRule type="cellIs" dxfId="326" priority="323" operator="lessThan">
      <formula>0</formula>
    </cfRule>
  </conditionalFormatting>
  <conditionalFormatting sqref="Q680">
    <cfRule type="cellIs" dxfId="325" priority="324" operator="lessThan">
      <formula>0</formula>
    </cfRule>
  </conditionalFormatting>
  <conditionalFormatting sqref="Q698">
    <cfRule type="cellIs" dxfId="324" priority="325" operator="lessThan">
      <formula>0</formula>
    </cfRule>
  </conditionalFormatting>
  <conditionalFormatting sqref="P703">
    <cfRule type="cellIs" dxfId="323" priority="326" operator="lessThan">
      <formula>0</formula>
    </cfRule>
  </conditionalFormatting>
  <conditionalFormatting sqref="Q705">
    <cfRule type="cellIs" dxfId="322" priority="327" operator="lessThan">
      <formula>0</formula>
    </cfRule>
  </conditionalFormatting>
  <conditionalFormatting sqref="D678:F678 D689:H689 D696:H696 D703:H703 D711:H711">
    <cfRule type="cellIs" dxfId="321" priority="328" operator="lessThan">
      <formula>0</formula>
    </cfRule>
  </conditionalFormatting>
  <conditionalFormatting sqref="N724:N726">
    <cfRule type="cellIs" dxfId="320" priority="329" operator="lessThan">
      <formula>0</formula>
    </cfRule>
  </conditionalFormatting>
  <conditionalFormatting sqref="M701">
    <cfRule type="cellIs" dxfId="319" priority="320" operator="lessThan">
      <formula>0</formula>
    </cfRule>
  </conditionalFormatting>
  <conditionalFormatting sqref="M700">
    <cfRule type="cellIs" dxfId="318" priority="319" operator="lessThan">
      <formula>0</formula>
    </cfRule>
  </conditionalFormatting>
  <conditionalFormatting sqref="M699">
    <cfRule type="cellIs" dxfId="317" priority="318" operator="lessThan">
      <formula>0</formula>
    </cfRule>
  </conditionalFormatting>
  <conditionalFormatting sqref="M697">
    <cfRule type="cellIs" dxfId="316" priority="317" operator="lessThan">
      <formula>0</formula>
    </cfRule>
  </conditionalFormatting>
  <conditionalFormatting sqref="G679:N687">
    <cfRule type="expression" dxfId="315" priority="314">
      <formula>G679/F679&gt;1</formula>
    </cfRule>
    <cfRule type="expression" dxfId="314" priority="315">
      <formula>G679/F679&lt;1</formula>
    </cfRule>
  </conditionalFormatting>
  <conditionalFormatting sqref="G679:N687">
    <cfRule type="cellIs" dxfId="313" priority="316" operator="lessThan">
      <formula>0</formula>
    </cfRule>
  </conditionalFormatting>
  <conditionalFormatting sqref="I690:N694">
    <cfRule type="expression" dxfId="312" priority="311">
      <formula>I690/H690&gt;1</formula>
    </cfRule>
    <cfRule type="expression" dxfId="311" priority="312">
      <formula>I690/H690&lt;1</formula>
    </cfRule>
  </conditionalFormatting>
  <conditionalFormatting sqref="I690:N694">
    <cfRule type="cellIs" dxfId="310" priority="313" operator="lessThan">
      <formula>0</formula>
    </cfRule>
  </conditionalFormatting>
  <conditionalFormatting sqref="P449:Q449 B449">
    <cfRule type="cellIs" dxfId="309" priority="310" operator="lessThan">
      <formula>0</formula>
    </cfRule>
  </conditionalFormatting>
  <conditionalFormatting sqref="Q450:Q454">
    <cfRule type="cellIs" dxfId="308" priority="309" operator="lessThan">
      <formula>0</formula>
    </cfRule>
  </conditionalFormatting>
  <conditionalFormatting sqref="P450:P453">
    <cfRule type="cellIs" dxfId="307" priority="308" operator="lessThan">
      <formula>0</formula>
    </cfRule>
  </conditionalFormatting>
  <conditionalFormatting sqref="G454:N454 M450:N453">
    <cfRule type="cellIs" dxfId="306" priority="307" operator="lessThan">
      <formula>0</formula>
    </cfRule>
  </conditionalFormatting>
  <conditionalFormatting sqref="G454:N454 M450:N453">
    <cfRule type="expression" dxfId="305" priority="305">
      <formula>G450/F450&gt;1</formula>
    </cfRule>
    <cfRule type="expression" dxfId="304" priority="306">
      <formula>G450/F450&lt;1</formula>
    </cfRule>
  </conditionalFormatting>
  <conditionalFormatting sqref="B450:L453">
    <cfRule type="cellIs" dxfId="303" priority="304" operator="lessThan">
      <formula>0</formula>
    </cfRule>
  </conditionalFormatting>
  <conditionalFormatting sqref="B450:L453">
    <cfRule type="expression" dxfId="302" priority="302">
      <formula>B450/A450&gt;1</formula>
    </cfRule>
    <cfRule type="expression" dxfId="301" priority="303">
      <formula>B450/A450&lt;1</formula>
    </cfRule>
  </conditionalFormatting>
  <conditionalFormatting sqref="B454:F454">
    <cfRule type="cellIs" dxfId="300" priority="301" operator="lessThan">
      <formula>0</formula>
    </cfRule>
  </conditionalFormatting>
  <conditionalFormatting sqref="B454:F454">
    <cfRule type="expression" dxfId="299" priority="299">
      <formula>B454/A454&gt;1</formula>
    </cfRule>
    <cfRule type="expression" dxfId="298" priority="300">
      <formula>B454/A454&lt;1</formula>
    </cfRule>
  </conditionalFormatting>
  <conditionalFormatting sqref="P454">
    <cfRule type="cellIs" dxfId="297" priority="298" operator="lessThan">
      <formula>0</formula>
    </cfRule>
  </conditionalFormatting>
  <conditionalFormatting sqref="O333:O335 O339:O341 O345:O347 O351:O353 O357:O359 O363:O365 O369:O371 O375:O377 O381:O383 O387:O389 O393:O395 O399:O401 O405:O407 O409 O411:O413 O417:O419 O424:O426 O430:O432 O462 O579:O582 O510 O518 O533 O547 O688 O695 O697:O702 O704:O710">
    <cfRule type="cellIs" dxfId="296" priority="295" operator="lessThan">
      <formula>0</formula>
    </cfRule>
  </conditionalFormatting>
  <conditionalFormatting sqref="O324">
    <cfRule type="cellIs" dxfId="295" priority="294" operator="lessThan">
      <formula>0</formula>
    </cfRule>
  </conditionalFormatting>
  <conditionalFormatting sqref="O324">
    <cfRule type="cellIs" dxfId="294" priority="293" operator="lessThan">
      <formula>0</formula>
    </cfRule>
  </conditionalFormatting>
  <conditionalFormatting sqref="O327:O330">
    <cfRule type="cellIs" dxfId="293" priority="292" operator="lessThan">
      <formula>0</formula>
    </cfRule>
  </conditionalFormatting>
  <conditionalFormatting sqref="O334">
    <cfRule type="cellIs" dxfId="292" priority="291" operator="lessThan">
      <formula>0</formula>
    </cfRule>
  </conditionalFormatting>
  <conditionalFormatting sqref="O339:O340">
    <cfRule type="cellIs" dxfId="291" priority="290" operator="lessThan">
      <formula>0</formula>
    </cfRule>
  </conditionalFormatting>
  <conditionalFormatting sqref="O345:O346">
    <cfRule type="cellIs" dxfId="290" priority="289" operator="lessThan">
      <formula>0</formula>
    </cfRule>
  </conditionalFormatting>
  <conditionalFormatting sqref="O351:O352">
    <cfRule type="cellIs" dxfId="289" priority="288" operator="lessThan">
      <formula>0</formula>
    </cfRule>
  </conditionalFormatting>
  <conditionalFormatting sqref="O357:O359">
    <cfRule type="cellIs" dxfId="288" priority="287" operator="lessThan">
      <formula>0</formula>
    </cfRule>
  </conditionalFormatting>
  <conditionalFormatting sqref="O331">
    <cfRule type="cellIs" dxfId="287" priority="286" operator="lessThan">
      <formula>0</formula>
    </cfRule>
  </conditionalFormatting>
  <conditionalFormatting sqref="O551:O553">
    <cfRule type="cellIs" dxfId="286" priority="284" operator="lessThan">
      <formula>0</formula>
    </cfRule>
  </conditionalFormatting>
  <conditionalFormatting sqref="O551:O553">
    <cfRule type="cellIs" dxfId="285" priority="285" operator="lessThan">
      <formula>0</formula>
    </cfRule>
  </conditionalFormatting>
  <conditionalFormatting sqref="O557 O559:O560">
    <cfRule type="cellIs" dxfId="284" priority="282" operator="lessThan">
      <formula>0</formula>
    </cfRule>
  </conditionalFormatting>
  <conditionalFormatting sqref="O559:O560 O557">
    <cfRule type="cellIs" dxfId="283" priority="283" operator="lessThan">
      <formula>0</formula>
    </cfRule>
  </conditionalFormatting>
  <conditionalFormatting sqref="O574:O577">
    <cfRule type="cellIs" dxfId="282" priority="280" operator="lessThan">
      <formula>0</formula>
    </cfRule>
  </conditionalFormatting>
  <conditionalFormatting sqref="O574:O577">
    <cfRule type="cellIs" dxfId="281" priority="281" operator="lessThan">
      <formula>0</formula>
    </cfRule>
  </conditionalFormatting>
  <conditionalFormatting sqref="O579:O582">
    <cfRule type="cellIs" dxfId="280" priority="278" operator="lessThan">
      <formula>0</formula>
    </cfRule>
  </conditionalFormatting>
  <conditionalFormatting sqref="O579:O582">
    <cfRule type="cellIs" dxfId="279" priority="279" operator="lessThan">
      <formula>0</formula>
    </cfRule>
  </conditionalFormatting>
  <conditionalFormatting sqref="O584:O587">
    <cfRule type="cellIs" dxfId="278" priority="276" operator="lessThan">
      <formula>0</formula>
    </cfRule>
  </conditionalFormatting>
  <conditionalFormatting sqref="O584:O587">
    <cfRule type="cellIs" dxfId="277" priority="277" operator="lessThan">
      <formula>0</formula>
    </cfRule>
  </conditionalFormatting>
  <conditionalFormatting sqref="O569:O572">
    <cfRule type="cellIs" dxfId="276" priority="272" operator="lessThan">
      <formula>0</formula>
    </cfRule>
  </conditionalFormatting>
  <conditionalFormatting sqref="O563:O565">
    <cfRule type="cellIs" dxfId="275" priority="274" operator="lessThan">
      <formula>0</formula>
    </cfRule>
  </conditionalFormatting>
  <conditionalFormatting sqref="O563:O565">
    <cfRule type="cellIs" dxfId="274" priority="275" operator="lessThan">
      <formula>0</formula>
    </cfRule>
  </conditionalFormatting>
  <conditionalFormatting sqref="O569:O572">
    <cfRule type="cellIs" dxfId="273" priority="273" operator="lessThan">
      <formula>0</formula>
    </cfRule>
  </conditionalFormatting>
  <conditionalFormatting sqref="O600 O618:O625 O605:O611 O613:O616 O602:O603 O627:O630 O663:O666">
    <cfRule type="cellIs" dxfId="272" priority="271" operator="lessThan">
      <formula>0</formula>
    </cfRule>
  </conditionalFormatting>
  <conditionalFormatting sqref="O629">
    <cfRule type="cellIs" dxfId="271" priority="270" operator="lessThan">
      <formula>0</formula>
    </cfRule>
  </conditionalFormatting>
  <conditionalFormatting sqref="O597">
    <cfRule type="cellIs" dxfId="270" priority="269" operator="lessThan">
      <formula>0</formula>
    </cfRule>
  </conditionalFormatting>
  <conditionalFormatting sqref="O341">
    <cfRule type="cellIs" dxfId="269" priority="268" operator="lessThan">
      <formula>0</formula>
    </cfRule>
  </conditionalFormatting>
  <conditionalFormatting sqref="O347">
    <cfRule type="cellIs" dxfId="268" priority="267" operator="lessThan">
      <formula>0</formula>
    </cfRule>
  </conditionalFormatting>
  <conditionalFormatting sqref="O353">
    <cfRule type="cellIs" dxfId="267" priority="266" operator="lessThan">
      <formula>0</formula>
    </cfRule>
  </conditionalFormatting>
  <conditionalFormatting sqref="O335">
    <cfRule type="cellIs" dxfId="266" priority="265" operator="lessThan">
      <formula>0</formula>
    </cfRule>
  </conditionalFormatting>
  <conditionalFormatting sqref="O369">
    <cfRule type="cellIs" dxfId="265" priority="246" operator="lessThan">
      <formula>0</formula>
    </cfRule>
  </conditionalFormatting>
  <conditionalFormatting sqref="O363">
    <cfRule type="cellIs" dxfId="264" priority="257" operator="lessThan">
      <formula>0</formula>
    </cfRule>
  </conditionalFormatting>
  <conditionalFormatting sqref="O363">
    <cfRule type="cellIs" dxfId="263" priority="256" operator="lessThan">
      <formula>0</formula>
    </cfRule>
  </conditionalFormatting>
  <conditionalFormatting sqref="O366">
    <cfRule type="cellIs" dxfId="262" priority="251" operator="lessThan">
      <formula>0</formula>
    </cfRule>
  </conditionalFormatting>
  <conditionalFormatting sqref="O369">
    <cfRule type="cellIs" dxfId="261" priority="249" operator="lessThan">
      <formula>0</formula>
    </cfRule>
  </conditionalFormatting>
  <conditionalFormatting sqref="O354">
    <cfRule type="cellIs" dxfId="260" priority="261" operator="lessThan">
      <formula>0</formula>
    </cfRule>
  </conditionalFormatting>
  <conditionalFormatting sqref="O348">
    <cfRule type="cellIs" dxfId="259" priority="262" operator="lessThan">
      <formula>0</formula>
    </cfRule>
  </conditionalFormatting>
  <conditionalFormatting sqref="O363">
    <cfRule type="cellIs" dxfId="258" priority="259" operator="lessThan">
      <formula>0</formula>
    </cfRule>
  </conditionalFormatting>
  <conditionalFormatting sqref="O360">
    <cfRule type="cellIs" dxfId="257" priority="260" operator="lessThan">
      <formula>0</formula>
    </cfRule>
  </conditionalFormatting>
  <conditionalFormatting sqref="O363">
    <cfRule type="cellIs" dxfId="256" priority="258" operator="lessThan">
      <formula>0</formula>
    </cfRule>
  </conditionalFormatting>
  <conditionalFormatting sqref="O363">
    <cfRule type="cellIs" dxfId="255" priority="255" operator="lessThan">
      <formula>0</formula>
    </cfRule>
  </conditionalFormatting>
  <conditionalFormatting sqref="O336">
    <cfRule type="cellIs" dxfId="254" priority="264" operator="lessThan">
      <formula>0</formula>
    </cfRule>
  </conditionalFormatting>
  <conditionalFormatting sqref="O342">
    <cfRule type="cellIs" dxfId="253" priority="263" operator="lessThan">
      <formula>0</formula>
    </cfRule>
  </conditionalFormatting>
  <conditionalFormatting sqref="O363">
    <cfRule type="cellIs" dxfId="252" priority="254" operator="lessThan">
      <formula>0</formula>
    </cfRule>
  </conditionalFormatting>
  <conditionalFormatting sqref="O363">
    <cfRule type="cellIs" dxfId="251" priority="253" operator="lessThan">
      <formula>0</formula>
    </cfRule>
  </conditionalFormatting>
  <conditionalFormatting sqref="O363">
    <cfRule type="cellIs" dxfId="250" priority="252" operator="lessThan">
      <formula>0</formula>
    </cfRule>
  </conditionalFormatting>
  <conditionalFormatting sqref="O369">
    <cfRule type="cellIs" dxfId="249" priority="247" operator="lessThan">
      <formula>0</formula>
    </cfRule>
  </conditionalFormatting>
  <conditionalFormatting sqref="O369">
    <cfRule type="cellIs" dxfId="248" priority="250" operator="lessThan">
      <formula>0</formula>
    </cfRule>
  </conditionalFormatting>
  <conditionalFormatting sqref="O369">
    <cfRule type="cellIs" dxfId="247" priority="245" operator="lessThan">
      <formula>0</formula>
    </cfRule>
  </conditionalFormatting>
  <conditionalFormatting sqref="O369">
    <cfRule type="cellIs" dxfId="246" priority="248" operator="lessThan">
      <formula>0</formula>
    </cfRule>
  </conditionalFormatting>
  <conditionalFormatting sqref="O369">
    <cfRule type="cellIs" dxfId="245" priority="243" operator="lessThan">
      <formula>0</formula>
    </cfRule>
  </conditionalFormatting>
  <conditionalFormatting sqref="O369">
    <cfRule type="cellIs" dxfId="244" priority="244" operator="lessThan">
      <formula>0</formula>
    </cfRule>
  </conditionalFormatting>
  <conditionalFormatting sqref="O375">
    <cfRule type="cellIs" dxfId="243" priority="241" operator="lessThan">
      <formula>0</formula>
    </cfRule>
  </conditionalFormatting>
  <conditionalFormatting sqref="O372">
    <cfRule type="cellIs" dxfId="242" priority="242" operator="lessThan">
      <formula>0</formula>
    </cfRule>
  </conditionalFormatting>
  <conditionalFormatting sqref="O375">
    <cfRule type="cellIs" dxfId="241" priority="240" operator="lessThan">
      <formula>0</formula>
    </cfRule>
  </conditionalFormatting>
  <conditionalFormatting sqref="O375">
    <cfRule type="cellIs" dxfId="240" priority="239" operator="lessThan">
      <formula>0</formula>
    </cfRule>
  </conditionalFormatting>
  <conditionalFormatting sqref="O375">
    <cfRule type="cellIs" dxfId="239" priority="238" operator="lessThan">
      <formula>0</formula>
    </cfRule>
  </conditionalFormatting>
  <conditionalFormatting sqref="O375">
    <cfRule type="cellIs" dxfId="238" priority="237" operator="lessThan">
      <formula>0</formula>
    </cfRule>
  </conditionalFormatting>
  <conditionalFormatting sqref="O375">
    <cfRule type="cellIs" dxfId="237" priority="236" operator="lessThan">
      <formula>0</formula>
    </cfRule>
  </conditionalFormatting>
  <conditionalFormatting sqref="O375">
    <cfRule type="cellIs" dxfId="236" priority="235" operator="lessThan">
      <formula>0</formula>
    </cfRule>
  </conditionalFormatting>
  <conditionalFormatting sqref="O375">
    <cfRule type="cellIs" dxfId="235" priority="234" operator="lessThan">
      <formula>0</formula>
    </cfRule>
  </conditionalFormatting>
  <conditionalFormatting sqref="O378">
    <cfRule type="cellIs" dxfId="234" priority="233" operator="lessThan">
      <formula>0</formula>
    </cfRule>
  </conditionalFormatting>
  <conditionalFormatting sqref="O331">
    <cfRule type="cellIs" dxfId="233" priority="232" operator="lessThan">
      <formula>0</formula>
    </cfRule>
  </conditionalFormatting>
  <conditionalFormatting sqref="O337">
    <cfRule type="cellIs" dxfId="232" priority="231" operator="lessThan">
      <formula>0</formula>
    </cfRule>
  </conditionalFormatting>
  <conditionalFormatting sqref="O337">
    <cfRule type="cellIs" dxfId="231" priority="230" operator="lessThan">
      <formula>0</formula>
    </cfRule>
  </conditionalFormatting>
  <conditionalFormatting sqref="O343">
    <cfRule type="cellIs" dxfId="230" priority="229" operator="lessThan">
      <formula>0</formula>
    </cfRule>
  </conditionalFormatting>
  <conditionalFormatting sqref="O343">
    <cfRule type="cellIs" dxfId="229" priority="228" operator="lessThan">
      <formula>0</formula>
    </cfRule>
  </conditionalFormatting>
  <conditionalFormatting sqref="O349">
    <cfRule type="cellIs" dxfId="228" priority="227" operator="lessThan">
      <formula>0</formula>
    </cfRule>
  </conditionalFormatting>
  <conditionalFormatting sqref="O349">
    <cfRule type="cellIs" dxfId="227" priority="226" operator="lessThan">
      <formula>0</formula>
    </cfRule>
  </conditionalFormatting>
  <conditionalFormatting sqref="O355">
    <cfRule type="cellIs" dxfId="226" priority="225" operator="lessThan">
      <formula>0</formula>
    </cfRule>
  </conditionalFormatting>
  <conditionalFormatting sqref="O355">
    <cfRule type="cellIs" dxfId="225" priority="224" operator="lessThan">
      <formula>0</formula>
    </cfRule>
  </conditionalFormatting>
  <conditionalFormatting sqref="O361">
    <cfRule type="cellIs" dxfId="224" priority="223" operator="lessThan">
      <formula>0</formula>
    </cfRule>
  </conditionalFormatting>
  <conditionalFormatting sqref="O361">
    <cfRule type="cellIs" dxfId="223" priority="222" operator="lessThan">
      <formula>0</formula>
    </cfRule>
  </conditionalFormatting>
  <conditionalFormatting sqref="O367">
    <cfRule type="cellIs" dxfId="222" priority="221" operator="lessThan">
      <formula>0</formula>
    </cfRule>
  </conditionalFormatting>
  <conditionalFormatting sqref="O367">
    <cfRule type="cellIs" dxfId="221" priority="220" operator="lessThan">
      <formula>0</formula>
    </cfRule>
  </conditionalFormatting>
  <conditionalFormatting sqref="O373">
    <cfRule type="cellIs" dxfId="220" priority="219" operator="lessThan">
      <formula>0</formula>
    </cfRule>
  </conditionalFormatting>
  <conditionalFormatting sqref="O373">
    <cfRule type="cellIs" dxfId="219" priority="218" operator="lessThan">
      <formula>0</formula>
    </cfRule>
  </conditionalFormatting>
  <conditionalFormatting sqref="O381">
    <cfRule type="cellIs" dxfId="218" priority="217" operator="lessThan">
      <formula>0</formula>
    </cfRule>
  </conditionalFormatting>
  <conditionalFormatting sqref="O381">
    <cfRule type="cellIs" dxfId="217" priority="216" operator="lessThan">
      <formula>0</formula>
    </cfRule>
  </conditionalFormatting>
  <conditionalFormatting sqref="O381">
    <cfRule type="cellIs" dxfId="216" priority="215" operator="lessThan">
      <formula>0</formula>
    </cfRule>
  </conditionalFormatting>
  <conditionalFormatting sqref="O381">
    <cfRule type="cellIs" dxfId="215" priority="214" operator="lessThan">
      <formula>0</formula>
    </cfRule>
  </conditionalFormatting>
  <conditionalFormatting sqref="O381">
    <cfRule type="cellIs" dxfId="214" priority="213" operator="lessThan">
      <formula>0</formula>
    </cfRule>
  </conditionalFormatting>
  <conditionalFormatting sqref="O381">
    <cfRule type="cellIs" dxfId="213" priority="212" operator="lessThan">
      <formula>0</formula>
    </cfRule>
  </conditionalFormatting>
  <conditionalFormatting sqref="O381">
    <cfRule type="cellIs" dxfId="212" priority="211" operator="lessThan">
      <formula>0</formula>
    </cfRule>
  </conditionalFormatting>
  <conditionalFormatting sqref="O381">
    <cfRule type="cellIs" dxfId="211" priority="210" operator="lessThan">
      <formula>0</formula>
    </cfRule>
  </conditionalFormatting>
  <conditionalFormatting sqref="O384">
    <cfRule type="cellIs" dxfId="210" priority="209" operator="lessThan">
      <formula>0</formula>
    </cfRule>
  </conditionalFormatting>
  <conditionalFormatting sqref="O385">
    <cfRule type="cellIs" dxfId="209" priority="208" operator="lessThan">
      <formula>0</formula>
    </cfRule>
  </conditionalFormatting>
  <conditionalFormatting sqref="O385">
    <cfRule type="cellIs" dxfId="208" priority="207" operator="lessThan">
      <formula>0</formula>
    </cfRule>
  </conditionalFormatting>
  <conditionalFormatting sqref="O387">
    <cfRule type="cellIs" dxfId="207" priority="206" operator="lessThan">
      <formula>0</formula>
    </cfRule>
  </conditionalFormatting>
  <conditionalFormatting sqref="O387">
    <cfRule type="cellIs" dxfId="206" priority="205" operator="lessThan">
      <formula>0</formula>
    </cfRule>
  </conditionalFormatting>
  <conditionalFormatting sqref="O387">
    <cfRule type="cellIs" dxfId="205" priority="204" operator="lessThan">
      <formula>0</formula>
    </cfRule>
  </conditionalFormatting>
  <conditionalFormatting sqref="O387">
    <cfRule type="cellIs" dxfId="204" priority="203" operator="lessThan">
      <formula>0</formula>
    </cfRule>
  </conditionalFormatting>
  <conditionalFormatting sqref="O387">
    <cfRule type="cellIs" dxfId="203" priority="202" operator="lessThan">
      <formula>0</formula>
    </cfRule>
  </conditionalFormatting>
  <conditionalFormatting sqref="O387">
    <cfRule type="cellIs" dxfId="202" priority="201" operator="lessThan">
      <formula>0</formula>
    </cfRule>
  </conditionalFormatting>
  <conditionalFormatting sqref="O387">
    <cfRule type="cellIs" dxfId="201" priority="200" operator="lessThan">
      <formula>0</formula>
    </cfRule>
  </conditionalFormatting>
  <conditionalFormatting sqref="O387">
    <cfRule type="cellIs" dxfId="200" priority="199" operator="lessThan">
      <formula>0</formula>
    </cfRule>
  </conditionalFormatting>
  <conditionalFormatting sqref="O390">
    <cfRule type="cellIs" dxfId="199" priority="198" operator="lessThan">
      <formula>0</formula>
    </cfRule>
  </conditionalFormatting>
  <conditionalFormatting sqref="O391">
    <cfRule type="cellIs" dxfId="198" priority="197" operator="lessThan">
      <formula>0</formula>
    </cfRule>
  </conditionalFormatting>
  <conditionalFormatting sqref="O391">
    <cfRule type="cellIs" dxfId="197" priority="196" operator="lessThan">
      <formula>0</formula>
    </cfRule>
  </conditionalFormatting>
  <conditionalFormatting sqref="O393">
    <cfRule type="cellIs" dxfId="196" priority="195" operator="lessThan">
      <formula>0</formula>
    </cfRule>
  </conditionalFormatting>
  <conditionalFormatting sqref="O393">
    <cfRule type="cellIs" dxfId="195" priority="194" operator="lessThan">
      <formula>0</formula>
    </cfRule>
  </conditionalFormatting>
  <conditionalFormatting sqref="O393">
    <cfRule type="cellIs" dxfId="194" priority="193" operator="lessThan">
      <formula>0</formula>
    </cfRule>
  </conditionalFormatting>
  <conditionalFormatting sqref="O393">
    <cfRule type="cellIs" dxfId="193" priority="192" operator="lessThan">
      <formula>0</formula>
    </cfRule>
  </conditionalFormatting>
  <conditionalFormatting sqref="O393">
    <cfRule type="cellIs" dxfId="192" priority="191" operator="lessThan">
      <formula>0</formula>
    </cfRule>
  </conditionalFormatting>
  <conditionalFormatting sqref="O393">
    <cfRule type="cellIs" dxfId="191" priority="190" operator="lessThan">
      <formula>0</formula>
    </cfRule>
  </conditionalFormatting>
  <conditionalFormatting sqref="O393">
    <cfRule type="cellIs" dxfId="190" priority="189" operator="lessThan">
      <formula>0</formula>
    </cfRule>
  </conditionalFormatting>
  <conditionalFormatting sqref="O393">
    <cfRule type="cellIs" dxfId="189" priority="188" operator="lessThan">
      <formula>0</formula>
    </cfRule>
  </conditionalFormatting>
  <conditionalFormatting sqref="O396">
    <cfRule type="cellIs" dxfId="188" priority="187" operator="lessThan">
      <formula>0</formula>
    </cfRule>
  </conditionalFormatting>
  <conditionalFormatting sqref="O397">
    <cfRule type="cellIs" dxfId="187" priority="186" operator="lessThan">
      <formula>0</formula>
    </cfRule>
  </conditionalFormatting>
  <conditionalFormatting sqref="O397">
    <cfRule type="cellIs" dxfId="186" priority="185" operator="lessThan">
      <formula>0</formula>
    </cfRule>
  </conditionalFormatting>
  <conditionalFormatting sqref="O399">
    <cfRule type="cellIs" dxfId="185" priority="184" operator="lessThan">
      <formula>0</formula>
    </cfRule>
  </conditionalFormatting>
  <conditionalFormatting sqref="O399">
    <cfRule type="cellIs" dxfId="184" priority="183" operator="lessThan">
      <formula>0</formula>
    </cfRule>
  </conditionalFormatting>
  <conditionalFormatting sqref="O399">
    <cfRule type="cellIs" dxfId="183" priority="182" operator="lessThan">
      <formula>0</formula>
    </cfRule>
  </conditionalFormatting>
  <conditionalFormatting sqref="O399">
    <cfRule type="cellIs" dxfId="182" priority="181" operator="lessThan">
      <formula>0</formula>
    </cfRule>
  </conditionalFormatting>
  <conditionalFormatting sqref="O399">
    <cfRule type="cellIs" dxfId="181" priority="180" operator="lessThan">
      <formula>0</formula>
    </cfRule>
  </conditionalFormatting>
  <conditionalFormatting sqref="O399">
    <cfRule type="cellIs" dxfId="180" priority="179" operator="lessThan">
      <formula>0</formula>
    </cfRule>
  </conditionalFormatting>
  <conditionalFormatting sqref="O399">
    <cfRule type="cellIs" dxfId="179" priority="178" operator="lessThan">
      <formula>0</formula>
    </cfRule>
  </conditionalFormatting>
  <conditionalFormatting sqref="O399">
    <cfRule type="cellIs" dxfId="178" priority="177" operator="lessThan">
      <formula>0</formula>
    </cfRule>
  </conditionalFormatting>
  <conditionalFormatting sqref="O402">
    <cfRule type="cellIs" dxfId="177" priority="176" operator="lessThan">
      <formula>0</formula>
    </cfRule>
  </conditionalFormatting>
  <conditionalFormatting sqref="O403">
    <cfRule type="cellIs" dxfId="176" priority="175" operator="lessThan">
      <formula>0</formula>
    </cfRule>
  </conditionalFormatting>
  <conditionalFormatting sqref="O403">
    <cfRule type="cellIs" dxfId="175" priority="174" operator="lessThan">
      <formula>0</formula>
    </cfRule>
  </conditionalFormatting>
  <conditionalFormatting sqref="O405">
    <cfRule type="cellIs" dxfId="174" priority="173" operator="lessThan">
      <formula>0</formula>
    </cfRule>
  </conditionalFormatting>
  <conditionalFormatting sqref="O405">
    <cfRule type="cellIs" dxfId="173" priority="172" operator="lessThan">
      <formula>0</formula>
    </cfRule>
  </conditionalFormatting>
  <conditionalFormatting sqref="O405">
    <cfRule type="cellIs" dxfId="172" priority="171" operator="lessThan">
      <formula>0</formula>
    </cfRule>
  </conditionalFormatting>
  <conditionalFormatting sqref="O405">
    <cfRule type="cellIs" dxfId="171" priority="170" operator="lessThan">
      <formula>0</formula>
    </cfRule>
  </conditionalFormatting>
  <conditionalFormatting sqref="O405">
    <cfRule type="cellIs" dxfId="170" priority="169" operator="lessThan">
      <formula>0</formula>
    </cfRule>
  </conditionalFormatting>
  <conditionalFormatting sqref="O405">
    <cfRule type="cellIs" dxfId="169" priority="168" operator="lessThan">
      <formula>0</formula>
    </cfRule>
  </conditionalFormatting>
  <conditionalFormatting sqref="O405">
    <cfRule type="cellIs" dxfId="168" priority="167" operator="lessThan">
      <formula>0</formula>
    </cfRule>
  </conditionalFormatting>
  <conditionalFormatting sqref="O405">
    <cfRule type="cellIs" dxfId="167" priority="166" operator="lessThan">
      <formula>0</formula>
    </cfRule>
  </conditionalFormatting>
  <conditionalFormatting sqref="O408">
    <cfRule type="cellIs" dxfId="166" priority="165" operator="lessThan">
      <formula>0</formula>
    </cfRule>
  </conditionalFormatting>
  <conditionalFormatting sqref="O411">
    <cfRule type="cellIs" dxfId="165" priority="164" operator="lessThan">
      <formula>0</formula>
    </cfRule>
  </conditionalFormatting>
  <conditionalFormatting sqref="O411">
    <cfRule type="cellIs" dxfId="164" priority="163" operator="lessThan">
      <formula>0</formula>
    </cfRule>
  </conditionalFormatting>
  <conditionalFormatting sqref="O411">
    <cfRule type="cellIs" dxfId="163" priority="162" operator="lessThan">
      <formula>0</formula>
    </cfRule>
  </conditionalFormatting>
  <conditionalFormatting sqref="O411">
    <cfRule type="cellIs" dxfId="162" priority="161" operator="lessThan">
      <formula>0</formula>
    </cfRule>
  </conditionalFormatting>
  <conditionalFormatting sqref="O411">
    <cfRule type="cellIs" dxfId="161" priority="160" operator="lessThan">
      <formula>0</formula>
    </cfRule>
  </conditionalFormatting>
  <conditionalFormatting sqref="O411">
    <cfRule type="cellIs" dxfId="160" priority="159" operator="lessThan">
      <formula>0</formula>
    </cfRule>
  </conditionalFormatting>
  <conditionalFormatting sqref="O411">
    <cfRule type="cellIs" dxfId="159" priority="158" operator="lessThan">
      <formula>0</formula>
    </cfRule>
  </conditionalFormatting>
  <conditionalFormatting sqref="O411">
    <cfRule type="cellIs" dxfId="158" priority="157" operator="lessThan">
      <formula>0</formula>
    </cfRule>
  </conditionalFormatting>
  <conditionalFormatting sqref="O414">
    <cfRule type="cellIs" dxfId="157" priority="156" operator="lessThan">
      <formula>0</formula>
    </cfRule>
  </conditionalFormatting>
  <conditionalFormatting sqref="O415">
    <cfRule type="cellIs" dxfId="156" priority="155" operator="lessThan">
      <formula>0</formula>
    </cfRule>
  </conditionalFormatting>
  <conditionalFormatting sqref="O415">
    <cfRule type="cellIs" dxfId="155" priority="154" operator="lessThan">
      <formula>0</formula>
    </cfRule>
  </conditionalFormatting>
  <conditionalFormatting sqref="O417">
    <cfRule type="cellIs" dxfId="154" priority="153" operator="lessThan">
      <formula>0</formula>
    </cfRule>
  </conditionalFormatting>
  <conditionalFormatting sqref="O417">
    <cfRule type="cellIs" dxfId="153" priority="152" operator="lessThan">
      <formula>0</formula>
    </cfRule>
  </conditionalFormatting>
  <conditionalFormatting sqref="O417">
    <cfRule type="cellIs" dxfId="152" priority="151" operator="lessThan">
      <formula>0</formula>
    </cfRule>
  </conditionalFormatting>
  <conditionalFormatting sqref="O417">
    <cfRule type="cellIs" dxfId="151" priority="150" operator="lessThan">
      <formula>0</formula>
    </cfRule>
  </conditionalFormatting>
  <conditionalFormatting sqref="O417">
    <cfRule type="cellIs" dxfId="150" priority="149" operator="lessThan">
      <formula>0</formula>
    </cfRule>
  </conditionalFormatting>
  <conditionalFormatting sqref="O417">
    <cfRule type="cellIs" dxfId="149" priority="148" operator="lessThan">
      <formula>0</formula>
    </cfRule>
  </conditionalFormatting>
  <conditionalFormatting sqref="O417">
    <cfRule type="cellIs" dxfId="148" priority="147" operator="lessThan">
      <formula>0</formula>
    </cfRule>
  </conditionalFormatting>
  <conditionalFormatting sqref="O417">
    <cfRule type="cellIs" dxfId="147" priority="146" operator="lessThan">
      <formula>0</formula>
    </cfRule>
  </conditionalFormatting>
  <conditionalFormatting sqref="O420">
    <cfRule type="cellIs" dxfId="146" priority="145" operator="lessThan">
      <formula>0</formula>
    </cfRule>
  </conditionalFormatting>
  <conditionalFormatting sqref="O421">
    <cfRule type="cellIs" dxfId="145" priority="144" operator="lessThan">
      <formula>0</formula>
    </cfRule>
  </conditionalFormatting>
  <conditionalFormatting sqref="O421">
    <cfRule type="cellIs" dxfId="144" priority="143" operator="lessThan">
      <formula>0</formula>
    </cfRule>
  </conditionalFormatting>
  <conditionalFormatting sqref="O424">
    <cfRule type="cellIs" dxfId="143" priority="142" operator="lessThan">
      <formula>0</formula>
    </cfRule>
  </conditionalFormatting>
  <conditionalFormatting sqref="O424">
    <cfRule type="cellIs" dxfId="142" priority="141" operator="lessThan">
      <formula>0</formula>
    </cfRule>
  </conditionalFormatting>
  <conditionalFormatting sqref="O424">
    <cfRule type="cellIs" dxfId="141" priority="140" operator="lessThan">
      <formula>0</formula>
    </cfRule>
  </conditionalFormatting>
  <conditionalFormatting sqref="O424">
    <cfRule type="cellIs" dxfId="140" priority="139" operator="lessThan">
      <formula>0</formula>
    </cfRule>
  </conditionalFormatting>
  <conditionalFormatting sqref="O424">
    <cfRule type="cellIs" dxfId="139" priority="138" operator="lessThan">
      <formula>0</formula>
    </cfRule>
  </conditionalFormatting>
  <conditionalFormatting sqref="O424">
    <cfRule type="cellIs" dxfId="138" priority="137" operator="lessThan">
      <formula>0</formula>
    </cfRule>
  </conditionalFormatting>
  <conditionalFormatting sqref="O424">
    <cfRule type="cellIs" dxfId="137" priority="136" operator="lessThan">
      <formula>0</formula>
    </cfRule>
  </conditionalFormatting>
  <conditionalFormatting sqref="O424">
    <cfRule type="cellIs" dxfId="136" priority="135" operator="lessThan">
      <formula>0</formula>
    </cfRule>
  </conditionalFormatting>
  <conditionalFormatting sqref="O427">
    <cfRule type="cellIs" dxfId="135" priority="134" operator="lessThan">
      <formula>0</formula>
    </cfRule>
  </conditionalFormatting>
  <conditionalFormatting sqref="O428">
    <cfRule type="cellIs" dxfId="134" priority="133" operator="lessThan">
      <formula>0</formula>
    </cfRule>
  </conditionalFormatting>
  <conditionalFormatting sqref="O428">
    <cfRule type="cellIs" dxfId="133" priority="132" operator="lessThan">
      <formula>0</formula>
    </cfRule>
  </conditionalFormatting>
  <conditionalFormatting sqref="O430">
    <cfRule type="cellIs" dxfId="132" priority="131" operator="lessThan">
      <formula>0</formula>
    </cfRule>
  </conditionalFormatting>
  <conditionalFormatting sqref="O430">
    <cfRule type="cellIs" dxfId="131" priority="130" operator="lessThan">
      <formula>0</formula>
    </cfRule>
  </conditionalFormatting>
  <conditionalFormatting sqref="O430">
    <cfRule type="cellIs" dxfId="130" priority="129" operator="lessThan">
      <formula>0</formula>
    </cfRule>
  </conditionalFormatting>
  <conditionalFormatting sqref="O430">
    <cfRule type="cellIs" dxfId="129" priority="128" operator="lessThan">
      <formula>0</formula>
    </cfRule>
  </conditionalFormatting>
  <conditionalFormatting sqref="O430">
    <cfRule type="cellIs" dxfId="128" priority="127" operator="lessThan">
      <formula>0</formula>
    </cfRule>
  </conditionalFormatting>
  <conditionalFormatting sqref="O430">
    <cfRule type="cellIs" dxfId="127" priority="126" operator="lessThan">
      <formula>0</formula>
    </cfRule>
  </conditionalFormatting>
  <conditionalFormatting sqref="O430">
    <cfRule type="cellIs" dxfId="126" priority="125" operator="lessThan">
      <formula>0</formula>
    </cfRule>
  </conditionalFormatting>
  <conditionalFormatting sqref="O430">
    <cfRule type="cellIs" dxfId="125" priority="124" operator="lessThan">
      <formula>0</formula>
    </cfRule>
  </conditionalFormatting>
  <conditionalFormatting sqref="O433">
    <cfRule type="cellIs" dxfId="124" priority="123" operator="lessThan">
      <formula>0</formula>
    </cfRule>
  </conditionalFormatting>
  <conditionalFormatting sqref="O434">
    <cfRule type="cellIs" dxfId="123" priority="122" operator="lessThan">
      <formula>0</formula>
    </cfRule>
  </conditionalFormatting>
  <conditionalFormatting sqref="O434">
    <cfRule type="cellIs" dxfId="122" priority="121" operator="lessThan">
      <formula>0</formula>
    </cfRule>
  </conditionalFormatting>
  <conditionalFormatting sqref="O437:O440">
    <cfRule type="cellIs" dxfId="121" priority="120" operator="lessThan">
      <formula>0</formula>
    </cfRule>
  </conditionalFormatting>
  <conditionalFormatting sqref="O437:O440">
    <cfRule type="expression" dxfId="120" priority="118">
      <formula>O437/N437&gt;1</formula>
    </cfRule>
    <cfRule type="expression" dxfId="119" priority="119">
      <formula>O437/N437&lt;1</formula>
    </cfRule>
  </conditionalFormatting>
  <conditionalFormatting sqref="O510 O518 O533 O547">
    <cfRule type="expression" dxfId="118" priority="116">
      <formula>O510/#REF!&gt;1</formula>
    </cfRule>
    <cfRule type="expression" dxfId="117" priority="117">
      <formula>O510/#REF!&lt;1</formula>
    </cfRule>
  </conditionalFormatting>
  <conditionalFormatting sqref="O470">
    <cfRule type="cellIs" dxfId="116" priority="115" operator="lessThan">
      <formula>0</formula>
    </cfRule>
  </conditionalFormatting>
  <conditionalFormatting sqref="O470">
    <cfRule type="expression" dxfId="115" priority="113">
      <formula>O470/N470&gt;1</formula>
    </cfRule>
    <cfRule type="expression" dxfId="114" priority="114">
      <formula>O470/N470&lt;1</formula>
    </cfRule>
  </conditionalFormatting>
  <conditionalFormatting sqref="O554">
    <cfRule type="cellIs" dxfId="113" priority="112" operator="lessThan">
      <formula>0</formula>
    </cfRule>
  </conditionalFormatting>
  <conditionalFormatting sqref="O558">
    <cfRule type="cellIs" dxfId="112" priority="111" operator="lessThan">
      <formula>0</formula>
    </cfRule>
  </conditionalFormatting>
  <conditionalFormatting sqref="O558">
    <cfRule type="cellIs" dxfId="111" priority="110" operator="lessThan">
      <formula>0</formula>
    </cfRule>
  </conditionalFormatting>
  <conditionalFormatting sqref="O665">
    <cfRule type="cellIs" dxfId="110" priority="109" operator="lessThan">
      <formula>0</formula>
    </cfRule>
  </conditionalFormatting>
  <conditionalFormatting sqref="O604 O601 O598:O599 O590:O592">
    <cfRule type="expression" dxfId="109" priority="96">
      <formula>O590/N590&gt;1</formula>
    </cfRule>
    <cfRule type="expression" dxfId="108" priority="97">
      <formula>O590/N590&lt;1</formula>
    </cfRule>
  </conditionalFormatting>
  <conditionalFormatting sqref="O465:O468">
    <cfRule type="cellIs" dxfId="107" priority="108" operator="lessThan">
      <formula>0</formula>
    </cfRule>
  </conditionalFormatting>
  <conditionalFormatting sqref="O465:O468">
    <cfRule type="expression" dxfId="106" priority="106">
      <formula>O465/N465&gt;1</formula>
    </cfRule>
    <cfRule type="expression" dxfId="105" priority="107">
      <formula>O465/N465&lt;1</formula>
    </cfRule>
  </conditionalFormatting>
  <conditionalFormatting sqref="O546 O532 O517 O509">
    <cfRule type="cellIs" dxfId="104" priority="105" operator="lessThan">
      <formula>0</formula>
    </cfRule>
  </conditionalFormatting>
  <conditionalFormatting sqref="O542:O545 O528:O531 O513:O516 O505:O508">
    <cfRule type="cellIs" dxfId="103" priority="104" operator="lessThan">
      <formula>0</formula>
    </cfRule>
  </conditionalFormatting>
  <conditionalFormatting sqref="O542:O545 O528:O531 O513:O516 O505:O508">
    <cfRule type="expression" dxfId="102" priority="102">
      <formula>O505/N505&gt;1</formula>
    </cfRule>
    <cfRule type="expression" dxfId="101" priority="103">
      <formula>O505/N505&lt;1</formula>
    </cfRule>
  </conditionalFormatting>
  <conditionalFormatting sqref="O546 O532 O517 O509">
    <cfRule type="cellIs" dxfId="100" priority="101" operator="lessThan">
      <formula>0</formula>
    </cfRule>
  </conditionalFormatting>
  <conditionalFormatting sqref="O546 O532 O517 O509">
    <cfRule type="expression" dxfId="99" priority="99">
      <formula>O509/N509&gt;1</formula>
    </cfRule>
    <cfRule type="expression" dxfId="98" priority="100">
      <formula>O509/N509&lt;1</formula>
    </cfRule>
  </conditionalFormatting>
  <conditionalFormatting sqref="O604 O601 O598:O599 O590:O592">
    <cfRule type="cellIs" dxfId="97" priority="98" operator="lessThan">
      <formula>0</formula>
    </cfRule>
  </conditionalFormatting>
  <conditionalFormatting sqref="O462">
    <cfRule type="expression" dxfId="96" priority="296">
      <formula>O462/#REF!&gt;1</formula>
    </cfRule>
    <cfRule type="expression" dxfId="95" priority="297">
      <formula>O462/#REF!&lt;1</formula>
    </cfRule>
  </conditionalFormatting>
  <conditionalFormatting sqref="O441">
    <cfRule type="cellIs" dxfId="94" priority="95" operator="lessThan">
      <formula>0</formula>
    </cfRule>
  </conditionalFormatting>
  <conditionalFormatting sqref="O441">
    <cfRule type="expression" dxfId="93" priority="93">
      <formula>O441/N441&gt;1</formula>
    </cfRule>
    <cfRule type="expression" dxfId="92" priority="94">
      <formula>O441/N441&lt;1</formula>
    </cfRule>
  </conditionalFormatting>
  <conditionalFormatting sqref="O469">
    <cfRule type="cellIs" dxfId="91" priority="92" operator="lessThan">
      <formula>0</formula>
    </cfRule>
  </conditionalFormatting>
  <conditionalFormatting sqref="O469">
    <cfRule type="expression" dxfId="90" priority="90">
      <formula>O469/N469&gt;1</formula>
    </cfRule>
    <cfRule type="expression" dxfId="89" priority="91">
      <formula>O469/N469&lt;1</formula>
    </cfRule>
  </conditionalFormatting>
  <conditionalFormatting sqref="O526">
    <cfRule type="cellIs" dxfId="88" priority="80" operator="lessThan">
      <formula>0</formula>
    </cfRule>
  </conditionalFormatting>
  <conditionalFormatting sqref="O561">
    <cfRule type="expression" dxfId="87" priority="52">
      <formula>O561/N561&gt;1</formula>
    </cfRule>
    <cfRule type="expression" dxfId="86" priority="53">
      <formula>O561/N561&lt;1</formula>
    </cfRule>
  </conditionalFormatting>
  <conditionalFormatting sqref="O510">
    <cfRule type="cellIs" dxfId="85" priority="77" operator="lessThan">
      <formula>0</formula>
    </cfRule>
  </conditionalFormatting>
  <conditionalFormatting sqref="O510">
    <cfRule type="expression" dxfId="84" priority="75">
      <formula>O510/N510&gt;1</formula>
    </cfRule>
    <cfRule type="expression" dxfId="83" priority="76">
      <formula>O510/N510&lt;1</formula>
    </cfRule>
  </conditionalFormatting>
  <conditionalFormatting sqref="O518">
    <cfRule type="cellIs" dxfId="82" priority="74" operator="lessThan">
      <formula>0</formula>
    </cfRule>
  </conditionalFormatting>
  <conditionalFormatting sqref="O518">
    <cfRule type="expression" dxfId="81" priority="72">
      <formula>O518/N518&gt;1</formula>
    </cfRule>
    <cfRule type="expression" dxfId="80" priority="73">
      <formula>O518/N518&lt;1</formula>
    </cfRule>
  </conditionalFormatting>
  <conditionalFormatting sqref="O533">
    <cfRule type="cellIs" dxfId="79" priority="71" operator="lessThan">
      <formula>0</formula>
    </cfRule>
  </conditionalFormatting>
  <conditionalFormatting sqref="O533">
    <cfRule type="expression" dxfId="78" priority="69">
      <formula>O533/N533&gt;1</formula>
    </cfRule>
    <cfRule type="expression" dxfId="77" priority="70">
      <formula>O533/N533&lt;1</formula>
    </cfRule>
  </conditionalFormatting>
  <conditionalFormatting sqref="O547">
    <cfRule type="cellIs" dxfId="76" priority="68" operator="lessThan">
      <formula>0</formula>
    </cfRule>
  </conditionalFormatting>
  <conditionalFormatting sqref="O547">
    <cfRule type="expression" dxfId="75" priority="66">
      <formula>O547/N547&gt;1</formula>
    </cfRule>
    <cfRule type="expression" dxfId="74" priority="67">
      <formula>O547/N547&lt;1</formula>
    </cfRule>
  </conditionalFormatting>
  <conditionalFormatting sqref="O566">
    <cfRule type="cellIs" dxfId="73" priority="50" operator="lessThan">
      <formula>0</formula>
    </cfRule>
  </conditionalFormatting>
  <conditionalFormatting sqref="O479">
    <cfRule type="cellIs" dxfId="72" priority="89" operator="lessThan">
      <formula>0</formula>
    </cfRule>
  </conditionalFormatting>
  <conditionalFormatting sqref="O479">
    <cfRule type="expression" dxfId="71" priority="87">
      <formula>O479/N479&gt;1</formula>
    </cfRule>
    <cfRule type="expression" dxfId="70" priority="88">
      <formula>O479/N479&lt;1</formula>
    </cfRule>
  </conditionalFormatting>
  <conditionalFormatting sqref="O487">
    <cfRule type="cellIs" dxfId="69" priority="86" operator="lessThan">
      <formula>0</formula>
    </cfRule>
  </conditionalFormatting>
  <conditionalFormatting sqref="O487">
    <cfRule type="expression" dxfId="68" priority="84">
      <formula>O487/N487&gt;1</formula>
    </cfRule>
    <cfRule type="expression" dxfId="67" priority="85">
      <formula>O487/N487&lt;1</formula>
    </cfRule>
  </conditionalFormatting>
  <conditionalFormatting sqref="O540">
    <cfRule type="expression" dxfId="66" priority="63">
      <formula>O540/N540&gt;1</formula>
    </cfRule>
    <cfRule type="expression" dxfId="65" priority="64">
      <formula>O540/N540&lt;1</formula>
    </cfRule>
  </conditionalFormatting>
  <conditionalFormatting sqref="O495">
    <cfRule type="cellIs" dxfId="64" priority="83" operator="lessThan">
      <formula>0</formula>
    </cfRule>
  </conditionalFormatting>
  <conditionalFormatting sqref="O495">
    <cfRule type="expression" dxfId="63" priority="81">
      <formula>O495/N495&gt;1</formula>
    </cfRule>
    <cfRule type="expression" dxfId="62" priority="82">
      <formula>O495/N495&lt;1</formula>
    </cfRule>
  </conditionalFormatting>
  <conditionalFormatting sqref="O594:O595">
    <cfRule type="cellIs" dxfId="61" priority="62" operator="lessThan">
      <formula>0</formula>
    </cfRule>
  </conditionalFormatting>
  <conditionalFormatting sqref="O526">
    <cfRule type="expression" dxfId="60" priority="78">
      <formula>O526/N526&gt;1</formula>
    </cfRule>
    <cfRule type="expression" dxfId="59" priority="79">
      <formula>O526/N526&lt;1</formula>
    </cfRule>
  </conditionalFormatting>
  <conditionalFormatting sqref="O555">
    <cfRule type="cellIs" dxfId="58" priority="59" operator="lessThan">
      <formula>0</formula>
    </cfRule>
  </conditionalFormatting>
  <conditionalFormatting sqref="O561">
    <cfRule type="cellIs" dxfId="57" priority="56" operator="lessThan">
      <formula>0</formula>
    </cfRule>
  </conditionalFormatting>
  <conditionalFormatting sqref="O566">
    <cfRule type="expression" dxfId="56" priority="47">
      <formula>O566/N566&gt;1</formula>
    </cfRule>
    <cfRule type="expression" dxfId="55" priority="48">
      <formula>O566/N566&lt;1</formula>
    </cfRule>
  </conditionalFormatting>
  <conditionalFormatting sqref="O540">
    <cfRule type="cellIs" dxfId="54" priority="65" operator="lessThan">
      <formula>0</formula>
    </cfRule>
  </conditionalFormatting>
  <conditionalFormatting sqref="O594:O595">
    <cfRule type="expression" dxfId="53" priority="60">
      <formula>O594/N594&gt;1</formula>
    </cfRule>
    <cfRule type="expression" dxfId="52" priority="61">
      <formula>O594/N594&lt;1</formula>
    </cfRule>
  </conditionalFormatting>
  <conditionalFormatting sqref="O561">
    <cfRule type="cellIs" dxfId="51" priority="54" operator="lessThan">
      <formula>0</formula>
    </cfRule>
  </conditionalFormatting>
  <conditionalFormatting sqref="O555">
    <cfRule type="expression" dxfId="50" priority="57">
      <formula>O555/N555&gt;1</formula>
    </cfRule>
    <cfRule type="expression" dxfId="49" priority="58">
      <formula>O555/N555&lt;1</formula>
    </cfRule>
  </conditionalFormatting>
  <conditionalFormatting sqref="O561">
    <cfRule type="cellIs" dxfId="48" priority="55" operator="lessThan">
      <formula>0</formula>
    </cfRule>
  </conditionalFormatting>
  <conditionalFormatting sqref="O566">
    <cfRule type="cellIs" dxfId="47" priority="51" operator="lessThan">
      <formula>0</formula>
    </cfRule>
  </conditionalFormatting>
  <conditionalFormatting sqref="O566">
    <cfRule type="cellIs" dxfId="46" priority="49" operator="lessThan">
      <formula>0</formula>
    </cfRule>
  </conditionalFormatting>
  <conditionalFormatting sqref="O631:O634">
    <cfRule type="cellIs" dxfId="45" priority="46" operator="lessThan">
      <formula>0</formula>
    </cfRule>
  </conditionalFormatting>
  <conditionalFormatting sqref="O633">
    <cfRule type="cellIs" dxfId="44" priority="45" operator="lessThan">
      <formula>0</formula>
    </cfRule>
  </conditionalFormatting>
  <conditionalFormatting sqref="O635:O638">
    <cfRule type="cellIs" dxfId="43" priority="44" operator="lessThan">
      <formula>0</formula>
    </cfRule>
  </conditionalFormatting>
  <conditionalFormatting sqref="O637">
    <cfRule type="cellIs" dxfId="42" priority="43" operator="lessThan">
      <formula>0</formula>
    </cfRule>
  </conditionalFormatting>
  <conditionalFormatting sqref="O639:O642">
    <cfRule type="cellIs" dxfId="41" priority="42" operator="lessThan">
      <formula>0</formula>
    </cfRule>
  </conditionalFormatting>
  <conditionalFormatting sqref="O641">
    <cfRule type="cellIs" dxfId="40" priority="41" operator="lessThan">
      <formula>0</formula>
    </cfRule>
  </conditionalFormatting>
  <conditionalFormatting sqref="O643:O646">
    <cfRule type="cellIs" dxfId="39" priority="40" operator="lessThan">
      <formula>0</formula>
    </cfRule>
  </conditionalFormatting>
  <conditionalFormatting sqref="O645">
    <cfRule type="cellIs" dxfId="38" priority="39" operator="lessThan">
      <formula>0</formula>
    </cfRule>
  </conditionalFormatting>
  <conditionalFormatting sqref="O647:O650">
    <cfRule type="cellIs" dxfId="37" priority="38" operator="lessThan">
      <formula>0</formula>
    </cfRule>
  </conditionalFormatting>
  <conditionalFormatting sqref="O649">
    <cfRule type="cellIs" dxfId="36" priority="37" operator="lessThan">
      <formula>0</formula>
    </cfRule>
  </conditionalFormatting>
  <conditionalFormatting sqref="O651:O654">
    <cfRule type="cellIs" dxfId="35" priority="36" operator="lessThan">
      <formula>0</formula>
    </cfRule>
  </conditionalFormatting>
  <conditionalFormatting sqref="O653">
    <cfRule type="cellIs" dxfId="34" priority="35" operator="lessThan">
      <formula>0</formula>
    </cfRule>
  </conditionalFormatting>
  <conditionalFormatting sqref="O655:O658">
    <cfRule type="cellIs" dxfId="33" priority="34" operator="lessThan">
      <formula>0</formula>
    </cfRule>
  </conditionalFormatting>
  <conditionalFormatting sqref="O657">
    <cfRule type="cellIs" dxfId="32" priority="33" operator="lessThan">
      <formula>0</formula>
    </cfRule>
  </conditionalFormatting>
  <conditionalFormatting sqref="O659:O662">
    <cfRule type="cellIs" dxfId="31" priority="32" operator="lessThan">
      <formula>0</formula>
    </cfRule>
  </conditionalFormatting>
  <conditionalFormatting sqref="O661">
    <cfRule type="cellIs" dxfId="30" priority="31" operator="lessThan">
      <formula>0</formula>
    </cfRule>
  </conditionalFormatting>
  <conditionalFormatting sqref="O667:O670">
    <cfRule type="cellIs" dxfId="29" priority="30" operator="lessThan">
      <formula>0</formula>
    </cfRule>
  </conditionalFormatting>
  <conditionalFormatting sqref="O669">
    <cfRule type="cellIs" dxfId="28" priority="29" operator="lessThan">
      <formula>0</formula>
    </cfRule>
  </conditionalFormatting>
  <conditionalFormatting sqref="O671:O674">
    <cfRule type="cellIs" dxfId="27" priority="28" operator="lessThan">
      <formula>0</formula>
    </cfRule>
  </conditionalFormatting>
  <conditionalFormatting sqref="O673">
    <cfRule type="cellIs" dxfId="26" priority="27" operator="lessThan">
      <formula>0</formula>
    </cfRule>
  </conditionalFormatting>
  <conditionalFormatting sqref="O442">
    <cfRule type="cellIs" dxfId="25" priority="26" operator="lessThan">
      <formula>0</formula>
    </cfRule>
  </conditionalFormatting>
  <conditionalFormatting sqref="O463">
    <cfRule type="cellIs" dxfId="24" priority="25" operator="lessThan">
      <formula>0</formula>
    </cfRule>
  </conditionalFormatting>
  <conditionalFormatting sqref="O471">
    <cfRule type="cellIs" dxfId="23" priority="24" operator="lessThan">
      <formula>0</formula>
    </cfRule>
  </conditionalFormatting>
  <conditionalFormatting sqref="O480">
    <cfRule type="cellIs" dxfId="22" priority="23" operator="lessThan">
      <formula>0</formula>
    </cfRule>
  </conditionalFormatting>
  <conditionalFormatting sqref="O488">
    <cfRule type="cellIs" dxfId="21" priority="22" operator="lessThan">
      <formula>0</formula>
    </cfRule>
  </conditionalFormatting>
  <conditionalFormatting sqref="O496">
    <cfRule type="cellIs" dxfId="20" priority="21" operator="lessThan">
      <formula>0</formula>
    </cfRule>
  </conditionalFormatting>
  <conditionalFormatting sqref="O511">
    <cfRule type="cellIs" dxfId="19" priority="20" operator="lessThan">
      <formula>0</formula>
    </cfRule>
  </conditionalFormatting>
  <conditionalFormatting sqref="O519">
    <cfRule type="cellIs" dxfId="18" priority="19" operator="lessThan">
      <formula>0</formula>
    </cfRule>
  </conditionalFormatting>
  <conditionalFormatting sqref="O548">
    <cfRule type="cellIs" dxfId="17" priority="18" operator="lessThan">
      <formula>0</formula>
    </cfRule>
  </conditionalFormatting>
  <conditionalFormatting sqref="O724:O726">
    <cfRule type="cellIs" dxfId="16" priority="17" operator="lessThan">
      <formula>0</formula>
    </cfRule>
  </conditionalFormatting>
  <conditionalFormatting sqref="O679:O687">
    <cfRule type="expression" dxfId="15" priority="14">
      <formula>O679/N679&gt;1</formula>
    </cfRule>
    <cfRule type="expression" dxfId="14" priority="15">
      <formula>O679/N679&lt;1</formula>
    </cfRule>
  </conditionalFormatting>
  <conditionalFormatting sqref="O679:O687">
    <cfRule type="cellIs" dxfId="13" priority="16" operator="lessThan">
      <formula>0</formula>
    </cfRule>
  </conditionalFormatting>
  <conditionalFormatting sqref="O690:O694">
    <cfRule type="expression" dxfId="12" priority="11">
      <formula>O690/N690&gt;1</formula>
    </cfRule>
    <cfRule type="expression" dxfId="11" priority="12">
      <formula>O690/N690&lt;1</formula>
    </cfRule>
  </conditionalFormatting>
  <conditionalFormatting sqref="O690:O694">
    <cfRule type="cellIs" dxfId="10" priority="13" operator="lessThan">
      <formula>0</formula>
    </cfRule>
  </conditionalFormatting>
  <conditionalFormatting sqref="O450:O454">
    <cfRule type="cellIs" dxfId="9" priority="10" operator="lessThan">
      <formula>0</formula>
    </cfRule>
  </conditionalFormatting>
  <conditionalFormatting sqref="O450:O454">
    <cfRule type="expression" dxfId="8" priority="8">
      <formula>O450/N450&gt;1</formula>
    </cfRule>
    <cfRule type="expression" dxfId="7" priority="9">
      <formula>O450/N450&lt;1</formula>
    </cfRule>
  </conditionalFormatting>
  <conditionalFormatting sqref="P594">
    <cfRule type="cellIs" dxfId="6" priority="7" operator="lessThan">
      <formula>0</formula>
    </cfRule>
  </conditionalFormatting>
  <conditionalFormatting sqref="P595">
    <cfRule type="cellIs" dxfId="5" priority="6" operator="lessThan">
      <formula>0</formula>
    </cfRule>
  </conditionalFormatting>
  <conditionalFormatting sqref="P598">
    <cfRule type="cellIs" dxfId="4" priority="5" operator="lessThan">
      <formula>0</formula>
    </cfRule>
  </conditionalFormatting>
  <conditionalFormatting sqref="P599">
    <cfRule type="cellIs" dxfId="3" priority="4" operator="lessThan">
      <formula>0</formula>
    </cfRule>
  </conditionalFormatting>
  <conditionalFormatting sqref="P601">
    <cfRule type="cellIs" dxfId="2" priority="3" operator="lessThan">
      <formula>0</formula>
    </cfRule>
  </conditionalFormatting>
  <conditionalFormatting sqref="P602">
    <cfRule type="cellIs" dxfId="1" priority="2" operator="lessThan">
      <formula>0</formula>
    </cfRule>
  </conditionalFormatting>
  <conditionalFormatting sqref="P604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sabina21q1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Mega-IT</dc:creator>
  <cp:lastModifiedBy>Mega-IT</cp:lastModifiedBy>
  <dcterms:created xsi:type="dcterms:W3CDTF">2021-05-16T06:18:13Z</dcterms:created>
  <dcterms:modified xsi:type="dcterms:W3CDTF">2021-05-16T08:28:52Z</dcterms:modified>
</cp:coreProperties>
</file>