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Window\Desktop\"/>
    </mc:Choice>
  </mc:AlternateContent>
  <xr:revisionPtr revIDLastSave="0" documentId="8_{F56F2A5A-0DB8-4A1A-82FA-46EB72E37F65}" xr6:coauthVersionLast="45" xr6:coauthVersionMax="45" xr10:uidLastSave="{00000000-0000-0000-0000-000000000000}"/>
  <bookViews>
    <workbookView xWindow="3090" yWindow="2265" windowWidth="15780" windowHeight="11505" xr2:uid="{BD8CDF38-61A3-4A3B-90D3-A00CC2FDDD0E}"/>
  </bookViews>
  <sheets>
    <sheet name="BJC" sheetId="2" r:id="rId1"/>
    <sheet name="Sheet1" sheetId="1" r:id="rId2"/>
  </sheets>
  <externalReferences>
    <externalReference r:id="rId3"/>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49" i="2" l="1"/>
  <c r="O748" i="2"/>
  <c r="O749" i="2" s="1"/>
  <c r="O750" i="2" s="1"/>
  <c r="M745" i="2"/>
  <c r="N744" i="2"/>
  <c r="N745" i="2" s="1"/>
  <c r="N747" i="2" s="1"/>
  <c r="L741" i="2"/>
  <c r="M740" i="2"/>
  <c r="M741" i="2" s="1"/>
  <c r="L739" i="2"/>
  <c r="L737" i="2"/>
  <c r="K737" i="2"/>
  <c r="N736" i="2"/>
  <c r="O736" i="2" s="1"/>
  <c r="M736" i="2"/>
  <c r="M737" i="2" s="1"/>
  <c r="M739" i="2" s="1"/>
  <c r="L736" i="2"/>
  <c r="K733" i="2"/>
  <c r="J733" i="2"/>
  <c r="K732" i="2"/>
  <c r="L732" i="2" s="1"/>
  <c r="J731" i="2"/>
  <c r="J729" i="2"/>
  <c r="I729" i="2"/>
  <c r="J728" i="2"/>
  <c r="K728" i="2" s="1"/>
  <c r="I725" i="2"/>
  <c r="H725" i="2"/>
  <c r="K724" i="2"/>
  <c r="L724" i="2" s="1"/>
  <c r="J724" i="2"/>
  <c r="J725" i="2" s="1"/>
  <c r="I724" i="2"/>
  <c r="G721" i="2"/>
  <c r="H720" i="2"/>
  <c r="H721" i="2" s="1"/>
  <c r="F717" i="2"/>
  <c r="G716" i="2"/>
  <c r="H716" i="2" s="1"/>
  <c r="E713" i="2"/>
  <c r="F712" i="2"/>
  <c r="G712" i="2" s="1"/>
  <c r="D709" i="2"/>
  <c r="E708" i="2"/>
  <c r="E709" i="2" s="1"/>
  <c r="E711" i="2" s="1"/>
  <c r="D705" i="2"/>
  <c r="C705" i="2"/>
  <c r="F704" i="2"/>
  <c r="F705" i="2" s="1"/>
  <c r="E704" i="2"/>
  <c r="E705" i="2" s="1"/>
  <c r="D704" i="2"/>
  <c r="C701" i="2"/>
  <c r="C703" i="2" s="1"/>
  <c r="B701" i="2"/>
  <c r="C700" i="2"/>
  <c r="D700" i="2" s="1"/>
  <c r="O697" i="2"/>
  <c r="N697" i="2"/>
  <c r="P689" i="2"/>
  <c r="O682" i="2"/>
  <c r="N682" i="2"/>
  <c r="M682" i="2"/>
  <c r="L682" i="2"/>
  <c r="K682" i="2"/>
  <c r="J682" i="2"/>
  <c r="I682" i="2"/>
  <c r="H682" i="2"/>
  <c r="G682" i="2"/>
  <c r="F682" i="2"/>
  <c r="E682" i="2"/>
  <c r="D682" i="2"/>
  <c r="C682" i="2"/>
  <c r="B682" i="2"/>
  <c r="O680" i="2"/>
  <c r="N680" i="2"/>
  <c r="M680" i="2"/>
  <c r="L680" i="2"/>
  <c r="K680" i="2"/>
  <c r="J680" i="2"/>
  <c r="I680" i="2"/>
  <c r="H680" i="2"/>
  <c r="G680" i="2"/>
  <c r="F680" i="2"/>
  <c r="E680" i="2"/>
  <c r="D680" i="2"/>
  <c r="C680" i="2"/>
  <c r="B680" i="2"/>
  <c r="P657" i="2"/>
  <c r="O657" i="2"/>
  <c r="N657" i="2"/>
  <c r="M657" i="2"/>
  <c r="L657" i="2"/>
  <c r="K657" i="2"/>
  <c r="J657" i="2"/>
  <c r="I657" i="2"/>
  <c r="H657" i="2"/>
  <c r="G657" i="2"/>
  <c r="F657" i="2"/>
  <c r="E657" i="2"/>
  <c r="D657" i="2"/>
  <c r="C657" i="2"/>
  <c r="B657" i="2"/>
  <c r="P656" i="2"/>
  <c r="O656" i="2"/>
  <c r="N656" i="2"/>
  <c r="M656" i="2"/>
  <c r="L656" i="2"/>
  <c r="K656" i="2"/>
  <c r="J656" i="2"/>
  <c r="I656" i="2"/>
  <c r="H656" i="2"/>
  <c r="G656" i="2"/>
  <c r="F656" i="2"/>
  <c r="E656" i="2"/>
  <c r="D656" i="2"/>
  <c r="C656" i="2"/>
  <c r="B656" i="2"/>
  <c r="P655" i="2"/>
  <c r="O655" i="2"/>
  <c r="N655" i="2"/>
  <c r="M655" i="2"/>
  <c r="L655" i="2"/>
  <c r="K655" i="2"/>
  <c r="J655" i="2"/>
  <c r="I655" i="2"/>
  <c r="H655" i="2"/>
  <c r="G655" i="2"/>
  <c r="F655" i="2"/>
  <c r="E655" i="2"/>
  <c r="D655" i="2"/>
  <c r="C655" i="2"/>
  <c r="B655" i="2"/>
  <c r="P654" i="2"/>
  <c r="O654" i="2"/>
  <c r="N654" i="2"/>
  <c r="M654" i="2"/>
  <c r="L654" i="2"/>
  <c r="K654" i="2"/>
  <c r="J654" i="2"/>
  <c r="I654" i="2"/>
  <c r="H654" i="2"/>
  <c r="G654" i="2"/>
  <c r="F654" i="2"/>
  <c r="E654" i="2"/>
  <c r="D654" i="2"/>
  <c r="C654" i="2"/>
  <c r="B654" i="2"/>
  <c r="P652" i="2"/>
  <c r="O652" i="2"/>
  <c r="N652" i="2"/>
  <c r="M652" i="2"/>
  <c r="L652" i="2"/>
  <c r="K652" i="2"/>
  <c r="J652" i="2"/>
  <c r="I652" i="2"/>
  <c r="H652" i="2"/>
  <c r="G652" i="2"/>
  <c r="F652" i="2"/>
  <c r="E652" i="2"/>
  <c r="D652" i="2"/>
  <c r="C652" i="2"/>
  <c r="B652" i="2"/>
  <c r="P651" i="2"/>
  <c r="O651" i="2"/>
  <c r="N651" i="2"/>
  <c r="M651" i="2"/>
  <c r="L651" i="2"/>
  <c r="K651" i="2"/>
  <c r="J651" i="2"/>
  <c r="I651" i="2"/>
  <c r="H651" i="2"/>
  <c r="G651" i="2"/>
  <c r="F651" i="2"/>
  <c r="E651" i="2"/>
  <c r="D651" i="2"/>
  <c r="C651" i="2"/>
  <c r="B651" i="2"/>
  <c r="P650" i="2"/>
  <c r="O650" i="2"/>
  <c r="N650" i="2"/>
  <c r="M650" i="2"/>
  <c r="L650" i="2"/>
  <c r="K650" i="2"/>
  <c r="J650" i="2"/>
  <c r="I650" i="2"/>
  <c r="H650" i="2"/>
  <c r="G650" i="2"/>
  <c r="F650" i="2"/>
  <c r="E650" i="2"/>
  <c r="D650" i="2"/>
  <c r="C650" i="2"/>
  <c r="B650" i="2"/>
  <c r="P649" i="2"/>
  <c r="O649" i="2"/>
  <c r="N649" i="2"/>
  <c r="M649" i="2"/>
  <c r="L649" i="2"/>
  <c r="K649" i="2"/>
  <c r="J649" i="2"/>
  <c r="I649" i="2"/>
  <c r="H649" i="2"/>
  <c r="G649" i="2"/>
  <c r="F649" i="2"/>
  <c r="E649" i="2"/>
  <c r="D649" i="2"/>
  <c r="C649" i="2"/>
  <c r="B649" i="2"/>
  <c r="P647" i="2"/>
  <c r="O647" i="2"/>
  <c r="N647" i="2"/>
  <c r="M647" i="2"/>
  <c r="L647" i="2"/>
  <c r="K647" i="2"/>
  <c r="J647" i="2"/>
  <c r="I647" i="2"/>
  <c r="H647" i="2"/>
  <c r="G647" i="2"/>
  <c r="F647" i="2"/>
  <c r="E647" i="2"/>
  <c r="D647" i="2"/>
  <c r="C647" i="2"/>
  <c r="B647" i="2"/>
  <c r="P646" i="2"/>
  <c r="O646" i="2"/>
  <c r="N646" i="2"/>
  <c r="M646" i="2"/>
  <c r="L646" i="2"/>
  <c r="K646" i="2"/>
  <c r="J646" i="2"/>
  <c r="I646" i="2"/>
  <c r="H646" i="2"/>
  <c r="G646" i="2"/>
  <c r="F646" i="2"/>
  <c r="E646" i="2"/>
  <c r="D646" i="2"/>
  <c r="C646" i="2"/>
  <c r="B646" i="2"/>
  <c r="P645" i="2"/>
  <c r="O645" i="2"/>
  <c r="N645" i="2"/>
  <c r="M645" i="2"/>
  <c r="L645" i="2"/>
  <c r="K645" i="2"/>
  <c r="J645" i="2"/>
  <c r="I645" i="2"/>
  <c r="H645" i="2"/>
  <c r="G645" i="2"/>
  <c r="F645" i="2"/>
  <c r="E645" i="2"/>
  <c r="D645" i="2"/>
  <c r="C645" i="2"/>
  <c r="B645" i="2"/>
  <c r="P644" i="2"/>
  <c r="O644" i="2"/>
  <c r="N644" i="2"/>
  <c r="M644" i="2"/>
  <c r="L644" i="2"/>
  <c r="K644" i="2"/>
  <c r="J644" i="2"/>
  <c r="I644" i="2"/>
  <c r="H644" i="2"/>
  <c r="G644" i="2"/>
  <c r="F644" i="2"/>
  <c r="E644" i="2"/>
  <c r="D644" i="2"/>
  <c r="C644" i="2"/>
  <c r="B644" i="2"/>
  <c r="P642" i="2"/>
  <c r="O642" i="2"/>
  <c r="N642" i="2"/>
  <c r="M642" i="2"/>
  <c r="L642" i="2"/>
  <c r="K642" i="2"/>
  <c r="J642" i="2"/>
  <c r="I642" i="2"/>
  <c r="H642" i="2"/>
  <c r="G642" i="2"/>
  <c r="F642" i="2"/>
  <c r="E642" i="2"/>
  <c r="D642" i="2"/>
  <c r="C642" i="2"/>
  <c r="B642" i="2"/>
  <c r="P641" i="2"/>
  <c r="O641" i="2"/>
  <c r="N641" i="2"/>
  <c r="M641" i="2"/>
  <c r="L641" i="2"/>
  <c r="K641" i="2"/>
  <c r="J641" i="2"/>
  <c r="I641" i="2"/>
  <c r="H641" i="2"/>
  <c r="G641" i="2"/>
  <c r="F641" i="2"/>
  <c r="E641" i="2"/>
  <c r="D641" i="2"/>
  <c r="C641" i="2"/>
  <c r="B641" i="2"/>
  <c r="P640" i="2"/>
  <c r="O640" i="2"/>
  <c r="N640" i="2"/>
  <c r="M640" i="2"/>
  <c r="L640" i="2"/>
  <c r="K640" i="2"/>
  <c r="J640" i="2"/>
  <c r="I640" i="2"/>
  <c r="H640" i="2"/>
  <c r="G640" i="2"/>
  <c r="F640" i="2"/>
  <c r="E640" i="2"/>
  <c r="D640" i="2"/>
  <c r="C640" i="2"/>
  <c r="B640" i="2"/>
  <c r="P639" i="2"/>
  <c r="O639" i="2"/>
  <c r="N639" i="2"/>
  <c r="M639" i="2"/>
  <c r="L639" i="2"/>
  <c r="K639" i="2"/>
  <c r="J639" i="2"/>
  <c r="I639" i="2"/>
  <c r="H639" i="2"/>
  <c r="G639" i="2"/>
  <c r="F639" i="2"/>
  <c r="E639" i="2"/>
  <c r="D639" i="2"/>
  <c r="C639" i="2"/>
  <c r="B639" i="2"/>
  <c r="K636" i="2"/>
  <c r="J636" i="2"/>
  <c r="N635" i="2"/>
  <c r="M635" i="2"/>
  <c r="B635" i="2"/>
  <c r="E634" i="2"/>
  <c r="H633" i="2"/>
  <c r="P630" i="2"/>
  <c r="P636" i="2" s="1"/>
  <c r="O630" i="2"/>
  <c r="O636" i="2" s="1"/>
  <c r="N630" i="2"/>
  <c r="N636" i="2" s="1"/>
  <c r="M630" i="2"/>
  <c r="M636" i="2" s="1"/>
  <c r="L630" i="2"/>
  <c r="L636" i="2" s="1"/>
  <c r="K630" i="2"/>
  <c r="J630" i="2"/>
  <c r="I630" i="2"/>
  <c r="I636" i="2" s="1"/>
  <c r="H630" i="2"/>
  <c r="H636" i="2" s="1"/>
  <c r="G630" i="2"/>
  <c r="G636" i="2" s="1"/>
  <c r="F630" i="2"/>
  <c r="F636" i="2" s="1"/>
  <c r="E630" i="2"/>
  <c r="E636" i="2" s="1"/>
  <c r="D630" i="2"/>
  <c r="D636" i="2" s="1"/>
  <c r="C630" i="2"/>
  <c r="C636" i="2" s="1"/>
  <c r="B630" i="2"/>
  <c r="B636" i="2" s="1"/>
  <c r="P629" i="2"/>
  <c r="P635" i="2" s="1"/>
  <c r="O629" i="2"/>
  <c r="O635" i="2" s="1"/>
  <c r="N629" i="2"/>
  <c r="M629" i="2"/>
  <c r="L629" i="2"/>
  <c r="L635" i="2" s="1"/>
  <c r="K629" i="2"/>
  <c r="K635" i="2" s="1"/>
  <c r="J629" i="2"/>
  <c r="J635" i="2" s="1"/>
  <c r="I629" i="2"/>
  <c r="I635" i="2" s="1"/>
  <c r="H629" i="2"/>
  <c r="H635" i="2" s="1"/>
  <c r="G629" i="2"/>
  <c r="G635" i="2" s="1"/>
  <c r="F629" i="2"/>
  <c r="F635" i="2" s="1"/>
  <c r="E629" i="2"/>
  <c r="E635" i="2" s="1"/>
  <c r="D629" i="2"/>
  <c r="D635" i="2" s="1"/>
  <c r="C629" i="2"/>
  <c r="C635" i="2" s="1"/>
  <c r="B629" i="2"/>
  <c r="P628" i="2"/>
  <c r="P634" i="2" s="1"/>
  <c r="O628" i="2"/>
  <c r="O634" i="2" s="1"/>
  <c r="N628" i="2"/>
  <c r="N634" i="2" s="1"/>
  <c r="M628" i="2"/>
  <c r="M634" i="2" s="1"/>
  <c r="L628" i="2"/>
  <c r="L634" i="2" s="1"/>
  <c r="K628" i="2"/>
  <c r="K634" i="2" s="1"/>
  <c r="J628" i="2"/>
  <c r="J634" i="2" s="1"/>
  <c r="I628" i="2"/>
  <c r="I634" i="2" s="1"/>
  <c r="H628" i="2"/>
  <c r="H634" i="2" s="1"/>
  <c r="G628" i="2"/>
  <c r="G634" i="2" s="1"/>
  <c r="F628" i="2"/>
  <c r="F634" i="2" s="1"/>
  <c r="E628" i="2"/>
  <c r="D628" i="2"/>
  <c r="D634" i="2" s="1"/>
  <c r="C628" i="2"/>
  <c r="C634" i="2" s="1"/>
  <c r="B628" i="2"/>
  <c r="B634" i="2" s="1"/>
  <c r="P627" i="2"/>
  <c r="P633" i="2" s="1"/>
  <c r="O627" i="2"/>
  <c r="O633" i="2" s="1"/>
  <c r="N627" i="2"/>
  <c r="N633" i="2" s="1"/>
  <c r="M627" i="2"/>
  <c r="M633" i="2" s="1"/>
  <c r="L627" i="2"/>
  <c r="L633" i="2" s="1"/>
  <c r="K627" i="2"/>
  <c r="K633" i="2" s="1"/>
  <c r="J627" i="2"/>
  <c r="J633" i="2" s="1"/>
  <c r="I627" i="2"/>
  <c r="I633" i="2" s="1"/>
  <c r="H627" i="2"/>
  <c r="G627" i="2"/>
  <c r="G633" i="2" s="1"/>
  <c r="F627" i="2"/>
  <c r="F633" i="2" s="1"/>
  <c r="E627" i="2"/>
  <c r="E633" i="2" s="1"/>
  <c r="D627" i="2"/>
  <c r="D633" i="2" s="1"/>
  <c r="C627" i="2"/>
  <c r="C633" i="2" s="1"/>
  <c r="B627" i="2"/>
  <c r="B633" i="2" s="1"/>
  <c r="P624" i="2"/>
  <c r="O624" i="2"/>
  <c r="N624" i="2"/>
  <c r="M624" i="2"/>
  <c r="L624" i="2"/>
  <c r="K624" i="2"/>
  <c r="J624" i="2"/>
  <c r="I624" i="2"/>
  <c r="H624" i="2"/>
  <c r="G624" i="2"/>
  <c r="F624" i="2"/>
  <c r="E624" i="2"/>
  <c r="D624" i="2"/>
  <c r="C624" i="2"/>
  <c r="B624" i="2"/>
  <c r="P623" i="2"/>
  <c r="O623" i="2"/>
  <c r="N623" i="2"/>
  <c r="M623" i="2"/>
  <c r="L623" i="2"/>
  <c r="K623" i="2"/>
  <c r="J623" i="2"/>
  <c r="I623" i="2"/>
  <c r="H623" i="2"/>
  <c r="G623" i="2"/>
  <c r="F623" i="2"/>
  <c r="E623" i="2"/>
  <c r="D623" i="2"/>
  <c r="C623" i="2"/>
  <c r="B623" i="2"/>
  <c r="P622" i="2"/>
  <c r="O622" i="2"/>
  <c r="N622" i="2"/>
  <c r="M622" i="2"/>
  <c r="L622" i="2"/>
  <c r="K622" i="2"/>
  <c r="J622" i="2"/>
  <c r="I622" i="2"/>
  <c r="H622" i="2"/>
  <c r="G622" i="2"/>
  <c r="F622" i="2"/>
  <c r="E622" i="2"/>
  <c r="D622" i="2"/>
  <c r="C622" i="2"/>
  <c r="B622" i="2"/>
  <c r="P621" i="2"/>
  <c r="O621" i="2"/>
  <c r="N621" i="2"/>
  <c r="M621" i="2"/>
  <c r="L621" i="2"/>
  <c r="K621" i="2"/>
  <c r="J621" i="2"/>
  <c r="I621" i="2"/>
  <c r="H621" i="2"/>
  <c r="G621" i="2"/>
  <c r="F621" i="2"/>
  <c r="E621" i="2"/>
  <c r="D621" i="2"/>
  <c r="C621" i="2"/>
  <c r="B621" i="2"/>
  <c r="P615" i="2"/>
  <c r="O615" i="2"/>
  <c r="N615" i="2"/>
  <c r="M615" i="2"/>
  <c r="L615" i="2"/>
  <c r="K615" i="2"/>
  <c r="J615" i="2"/>
  <c r="I615" i="2"/>
  <c r="H615" i="2"/>
  <c r="G615" i="2"/>
  <c r="F615" i="2"/>
  <c r="E615" i="2"/>
  <c r="D615" i="2"/>
  <c r="C615" i="2"/>
  <c r="B615" i="2"/>
  <c r="P614" i="2"/>
  <c r="O614" i="2"/>
  <c r="N614" i="2"/>
  <c r="M614" i="2"/>
  <c r="L614" i="2"/>
  <c r="K614" i="2"/>
  <c r="J614" i="2"/>
  <c r="I614" i="2"/>
  <c r="H614" i="2"/>
  <c r="G614" i="2"/>
  <c r="F614" i="2"/>
  <c r="E614" i="2"/>
  <c r="D614" i="2"/>
  <c r="C614" i="2"/>
  <c r="B614" i="2"/>
  <c r="P613" i="2"/>
  <c r="P616" i="2" s="1"/>
  <c r="O613" i="2"/>
  <c r="O616" i="2" s="1"/>
  <c r="N613" i="2"/>
  <c r="N616" i="2" s="1"/>
  <c r="M613" i="2"/>
  <c r="L613" i="2"/>
  <c r="K613" i="2"/>
  <c r="J613" i="2"/>
  <c r="I613" i="2"/>
  <c r="H613" i="2"/>
  <c r="G613" i="2"/>
  <c r="F613" i="2"/>
  <c r="E613" i="2"/>
  <c r="D613" i="2"/>
  <c r="C613" i="2"/>
  <c r="B613" i="2"/>
  <c r="P612" i="2"/>
  <c r="O612" i="2"/>
  <c r="N612" i="2"/>
  <c r="M612" i="2"/>
  <c r="M616" i="2" s="1"/>
  <c r="L612" i="2"/>
  <c r="L616" i="2" s="1"/>
  <c r="K612" i="2"/>
  <c r="K616" i="2" s="1"/>
  <c r="J612" i="2"/>
  <c r="J616" i="2" s="1"/>
  <c r="I612" i="2"/>
  <c r="I616" i="2" s="1"/>
  <c r="H612" i="2"/>
  <c r="H616" i="2" s="1"/>
  <c r="G612" i="2"/>
  <c r="F612" i="2"/>
  <c r="F616" i="2" s="1"/>
  <c r="E612" i="2"/>
  <c r="E616" i="2" s="1"/>
  <c r="D612" i="2"/>
  <c r="C612" i="2"/>
  <c r="C616" i="2" s="1"/>
  <c r="B612" i="2"/>
  <c r="B616" i="2" s="1"/>
  <c r="L609" i="2"/>
  <c r="P608" i="2"/>
  <c r="O608" i="2"/>
  <c r="N608" i="2"/>
  <c r="M608" i="2"/>
  <c r="L608" i="2"/>
  <c r="K608" i="2"/>
  <c r="J608" i="2"/>
  <c r="I608" i="2"/>
  <c r="H608" i="2"/>
  <c r="G608" i="2"/>
  <c r="F608" i="2"/>
  <c r="E608" i="2"/>
  <c r="D608" i="2"/>
  <c r="C608" i="2"/>
  <c r="B608" i="2"/>
  <c r="P607" i="2"/>
  <c r="O607" i="2"/>
  <c r="N607" i="2"/>
  <c r="M607" i="2"/>
  <c r="L607" i="2"/>
  <c r="K607" i="2"/>
  <c r="J607" i="2"/>
  <c r="I607" i="2"/>
  <c r="H607" i="2"/>
  <c r="G607" i="2"/>
  <c r="F607" i="2"/>
  <c r="E607" i="2"/>
  <c r="D607" i="2"/>
  <c r="C607" i="2"/>
  <c r="B607" i="2"/>
  <c r="P606" i="2"/>
  <c r="O606" i="2"/>
  <c r="N606" i="2"/>
  <c r="N609" i="2" s="1"/>
  <c r="M606" i="2"/>
  <c r="L606" i="2"/>
  <c r="K606" i="2"/>
  <c r="J606" i="2"/>
  <c r="I606" i="2"/>
  <c r="H606" i="2"/>
  <c r="G606" i="2"/>
  <c r="F606" i="2"/>
  <c r="E606" i="2"/>
  <c r="D606" i="2"/>
  <c r="C606" i="2"/>
  <c r="B606" i="2"/>
  <c r="P605" i="2"/>
  <c r="P609" i="2" s="1"/>
  <c r="O605" i="2"/>
  <c r="N605" i="2"/>
  <c r="M605" i="2"/>
  <c r="L605" i="2"/>
  <c r="K605" i="2"/>
  <c r="K609" i="2" s="1"/>
  <c r="J605" i="2"/>
  <c r="I605" i="2"/>
  <c r="H605" i="2"/>
  <c r="H609" i="2" s="1"/>
  <c r="G605" i="2"/>
  <c r="F605" i="2"/>
  <c r="E605" i="2"/>
  <c r="E609" i="2" s="1"/>
  <c r="D605" i="2"/>
  <c r="D609" i="2" s="1"/>
  <c r="C605" i="2"/>
  <c r="C609" i="2" s="1"/>
  <c r="B605" i="2"/>
  <c r="B609" i="2" s="1"/>
  <c r="P594" i="2"/>
  <c r="O594" i="2"/>
  <c r="N594" i="2"/>
  <c r="M594" i="2"/>
  <c r="L594" i="2"/>
  <c r="K594" i="2"/>
  <c r="J594" i="2"/>
  <c r="I594" i="2"/>
  <c r="H594" i="2"/>
  <c r="G594" i="2"/>
  <c r="F594" i="2"/>
  <c r="E594" i="2"/>
  <c r="D594" i="2"/>
  <c r="C594" i="2"/>
  <c r="B594" i="2"/>
  <c r="P593" i="2"/>
  <c r="O593" i="2"/>
  <c r="N593" i="2"/>
  <c r="M593" i="2"/>
  <c r="L593" i="2"/>
  <c r="K593" i="2"/>
  <c r="J593" i="2"/>
  <c r="I593" i="2"/>
  <c r="H593" i="2"/>
  <c r="G593" i="2"/>
  <c r="F593" i="2"/>
  <c r="E593" i="2"/>
  <c r="D593" i="2"/>
  <c r="C593" i="2"/>
  <c r="B593" i="2"/>
  <c r="P592" i="2"/>
  <c r="P595" i="2" s="1"/>
  <c r="O592" i="2"/>
  <c r="O595" i="2" s="1"/>
  <c r="N592" i="2"/>
  <c r="M592" i="2"/>
  <c r="L592" i="2"/>
  <c r="K592" i="2"/>
  <c r="J592" i="2"/>
  <c r="I592" i="2"/>
  <c r="H592" i="2"/>
  <c r="G592" i="2"/>
  <c r="F592" i="2"/>
  <c r="E592" i="2"/>
  <c r="D592" i="2"/>
  <c r="C592" i="2"/>
  <c r="B592" i="2"/>
  <c r="P591" i="2"/>
  <c r="O591" i="2"/>
  <c r="N591" i="2"/>
  <c r="M591" i="2"/>
  <c r="M595" i="2" s="1"/>
  <c r="L591" i="2"/>
  <c r="L595" i="2" s="1"/>
  <c r="K591" i="2"/>
  <c r="J591" i="2"/>
  <c r="I591" i="2"/>
  <c r="I595" i="2" s="1"/>
  <c r="H591" i="2"/>
  <c r="H595" i="2" s="1"/>
  <c r="G591" i="2"/>
  <c r="G595" i="2" s="1"/>
  <c r="F591" i="2"/>
  <c r="F595" i="2" s="1"/>
  <c r="E591" i="2"/>
  <c r="E595" i="2" s="1"/>
  <c r="D591" i="2"/>
  <c r="D595" i="2" s="1"/>
  <c r="D596" i="2" s="1"/>
  <c r="C591" i="2"/>
  <c r="C595" i="2" s="1"/>
  <c r="B591" i="2"/>
  <c r="B595" i="2" s="1"/>
  <c r="P571" i="2"/>
  <c r="P570" i="2"/>
  <c r="P569" i="2"/>
  <c r="P563" i="2"/>
  <c r="O563" i="2"/>
  <c r="N563" i="2"/>
  <c r="M563" i="2"/>
  <c r="L563" i="2"/>
  <c r="K563" i="2"/>
  <c r="J563" i="2"/>
  <c r="I563" i="2"/>
  <c r="H563" i="2"/>
  <c r="G563" i="2"/>
  <c r="F563" i="2"/>
  <c r="E563" i="2"/>
  <c r="D563" i="2"/>
  <c r="C563" i="2"/>
  <c r="B563" i="2"/>
  <c r="P562" i="2"/>
  <c r="O562" i="2"/>
  <c r="N562" i="2"/>
  <c r="M562" i="2"/>
  <c r="L562" i="2"/>
  <c r="K562" i="2"/>
  <c r="J562" i="2"/>
  <c r="I562" i="2"/>
  <c r="H562" i="2"/>
  <c r="G562" i="2"/>
  <c r="F562" i="2"/>
  <c r="E562" i="2"/>
  <c r="D562" i="2"/>
  <c r="C562" i="2"/>
  <c r="B562" i="2"/>
  <c r="P561" i="2"/>
  <c r="P564" i="2" s="1"/>
  <c r="O561" i="2"/>
  <c r="O564" i="2" s="1"/>
  <c r="N561" i="2"/>
  <c r="N564" i="2" s="1"/>
  <c r="M561" i="2"/>
  <c r="L561" i="2"/>
  <c r="K561" i="2"/>
  <c r="J561" i="2"/>
  <c r="I561" i="2"/>
  <c r="H561" i="2"/>
  <c r="G561" i="2"/>
  <c r="F561" i="2"/>
  <c r="E561" i="2"/>
  <c r="D561" i="2"/>
  <c r="C561" i="2"/>
  <c r="B561" i="2"/>
  <c r="P560" i="2"/>
  <c r="O560" i="2"/>
  <c r="N560" i="2"/>
  <c r="M560" i="2"/>
  <c r="M564" i="2" s="1"/>
  <c r="L560" i="2"/>
  <c r="L564" i="2" s="1"/>
  <c r="K560" i="2"/>
  <c r="K564" i="2" s="1"/>
  <c r="J560" i="2"/>
  <c r="J564" i="2" s="1"/>
  <c r="I560" i="2"/>
  <c r="I564" i="2" s="1"/>
  <c r="H560" i="2"/>
  <c r="H564" i="2" s="1"/>
  <c r="G560" i="2"/>
  <c r="G564" i="2" s="1"/>
  <c r="F560" i="2"/>
  <c r="F564" i="2" s="1"/>
  <c r="E560" i="2"/>
  <c r="E564" i="2" s="1"/>
  <c r="D560" i="2"/>
  <c r="D564" i="2" s="1"/>
  <c r="C560" i="2"/>
  <c r="C564" i="2" s="1"/>
  <c r="B560" i="2"/>
  <c r="B564" i="2" s="1"/>
  <c r="P555" i="2"/>
  <c r="O555" i="2"/>
  <c r="N555" i="2"/>
  <c r="M555" i="2"/>
  <c r="L555" i="2"/>
  <c r="K555" i="2"/>
  <c r="J555" i="2"/>
  <c r="I555" i="2"/>
  <c r="H555" i="2"/>
  <c r="G555" i="2"/>
  <c r="F555" i="2"/>
  <c r="E555" i="2"/>
  <c r="D555" i="2"/>
  <c r="C555" i="2"/>
  <c r="B555" i="2"/>
  <c r="P554" i="2"/>
  <c r="O554" i="2"/>
  <c r="N554" i="2"/>
  <c r="M554" i="2"/>
  <c r="L554" i="2"/>
  <c r="K554" i="2"/>
  <c r="J554" i="2"/>
  <c r="I554" i="2"/>
  <c r="H554" i="2"/>
  <c r="G554" i="2"/>
  <c r="F554" i="2"/>
  <c r="E554" i="2"/>
  <c r="D554" i="2"/>
  <c r="C554" i="2"/>
  <c r="B554" i="2"/>
  <c r="P553" i="2"/>
  <c r="P556" i="2" s="1"/>
  <c r="O553" i="2"/>
  <c r="O556" i="2" s="1"/>
  <c r="N553" i="2"/>
  <c r="N556" i="2" s="1"/>
  <c r="M553" i="2"/>
  <c r="L553" i="2"/>
  <c r="K553" i="2"/>
  <c r="J553" i="2"/>
  <c r="I553" i="2"/>
  <c r="H553" i="2"/>
  <c r="G553" i="2"/>
  <c r="F553" i="2"/>
  <c r="E553" i="2"/>
  <c r="D553" i="2"/>
  <c r="C553" i="2"/>
  <c r="B553" i="2"/>
  <c r="P552" i="2"/>
  <c r="O552" i="2"/>
  <c r="N552" i="2"/>
  <c r="M552" i="2"/>
  <c r="M556" i="2" s="1"/>
  <c r="L552" i="2"/>
  <c r="L556" i="2" s="1"/>
  <c r="K552" i="2"/>
  <c r="K556" i="2" s="1"/>
  <c r="J552" i="2"/>
  <c r="J556" i="2" s="1"/>
  <c r="I552" i="2"/>
  <c r="I556" i="2" s="1"/>
  <c r="H552" i="2"/>
  <c r="H556" i="2" s="1"/>
  <c r="G552" i="2"/>
  <c r="G556" i="2" s="1"/>
  <c r="F552" i="2"/>
  <c r="F556" i="2" s="1"/>
  <c r="E552" i="2"/>
  <c r="E556" i="2" s="1"/>
  <c r="D552" i="2"/>
  <c r="D556" i="2" s="1"/>
  <c r="C552" i="2"/>
  <c r="C556" i="2" s="1"/>
  <c r="B552" i="2"/>
  <c r="B556" i="2" s="1"/>
  <c r="P547" i="2"/>
  <c r="O547" i="2"/>
  <c r="N547" i="2"/>
  <c r="M547" i="2"/>
  <c r="L547" i="2"/>
  <c r="K547" i="2"/>
  <c r="J547" i="2"/>
  <c r="I547" i="2"/>
  <c r="H547" i="2"/>
  <c r="G547" i="2"/>
  <c r="F547" i="2"/>
  <c r="E547" i="2"/>
  <c r="D547" i="2"/>
  <c r="C547" i="2"/>
  <c r="B547" i="2"/>
  <c r="P546" i="2"/>
  <c r="O546" i="2"/>
  <c r="N546" i="2"/>
  <c r="M546" i="2"/>
  <c r="L546" i="2"/>
  <c r="K546" i="2"/>
  <c r="J546" i="2"/>
  <c r="I546" i="2"/>
  <c r="H546" i="2"/>
  <c r="G546" i="2"/>
  <c r="F546" i="2"/>
  <c r="E546" i="2"/>
  <c r="D546" i="2"/>
  <c r="C546" i="2"/>
  <c r="B546" i="2"/>
  <c r="P545" i="2"/>
  <c r="P548" i="2" s="1"/>
  <c r="O545" i="2"/>
  <c r="O548" i="2" s="1"/>
  <c r="N545" i="2"/>
  <c r="M545" i="2"/>
  <c r="L545" i="2"/>
  <c r="K545" i="2"/>
  <c r="J545" i="2"/>
  <c r="I545" i="2"/>
  <c r="H545" i="2"/>
  <c r="G545" i="2"/>
  <c r="F545" i="2"/>
  <c r="E545" i="2"/>
  <c r="D545" i="2"/>
  <c r="C545" i="2"/>
  <c r="B545" i="2"/>
  <c r="P544" i="2"/>
  <c r="O544" i="2"/>
  <c r="N544" i="2"/>
  <c r="N548" i="2" s="1"/>
  <c r="M544" i="2"/>
  <c r="M548" i="2" s="1"/>
  <c r="L544" i="2"/>
  <c r="L548" i="2" s="1"/>
  <c r="K544" i="2"/>
  <c r="K548" i="2" s="1"/>
  <c r="J544" i="2"/>
  <c r="J548" i="2" s="1"/>
  <c r="I544" i="2"/>
  <c r="I548" i="2" s="1"/>
  <c r="H544" i="2"/>
  <c r="H548" i="2" s="1"/>
  <c r="G544" i="2"/>
  <c r="G548" i="2" s="1"/>
  <c r="F544" i="2"/>
  <c r="F548" i="2" s="1"/>
  <c r="E544" i="2"/>
  <c r="E548" i="2" s="1"/>
  <c r="D544" i="2"/>
  <c r="D548" i="2" s="1"/>
  <c r="C544" i="2"/>
  <c r="C548" i="2" s="1"/>
  <c r="B544" i="2"/>
  <c r="B548" i="2" s="1"/>
  <c r="P530" i="2"/>
  <c r="O530" i="2"/>
  <c r="N530" i="2"/>
  <c r="M530" i="2"/>
  <c r="L530" i="2"/>
  <c r="K530" i="2"/>
  <c r="J530" i="2"/>
  <c r="I530" i="2"/>
  <c r="H530" i="2"/>
  <c r="G530" i="2"/>
  <c r="F530" i="2"/>
  <c r="E530" i="2"/>
  <c r="D530" i="2"/>
  <c r="C530" i="2"/>
  <c r="B530" i="2"/>
  <c r="P529" i="2"/>
  <c r="O529" i="2"/>
  <c r="N529" i="2"/>
  <c r="M529" i="2"/>
  <c r="L529" i="2"/>
  <c r="K529" i="2"/>
  <c r="J529" i="2"/>
  <c r="I529" i="2"/>
  <c r="H529" i="2"/>
  <c r="G529" i="2"/>
  <c r="F529" i="2"/>
  <c r="E529" i="2"/>
  <c r="D529" i="2"/>
  <c r="C529" i="2"/>
  <c r="B529" i="2"/>
  <c r="P528" i="2"/>
  <c r="P531" i="2" s="1"/>
  <c r="O528" i="2"/>
  <c r="O531" i="2" s="1"/>
  <c r="N528" i="2"/>
  <c r="N531" i="2" s="1"/>
  <c r="M528" i="2"/>
  <c r="L528" i="2"/>
  <c r="K528" i="2"/>
  <c r="J528" i="2"/>
  <c r="I528" i="2"/>
  <c r="H528" i="2"/>
  <c r="G528" i="2"/>
  <c r="F528" i="2"/>
  <c r="E528" i="2"/>
  <c r="D528" i="2"/>
  <c r="C528" i="2"/>
  <c r="B528" i="2"/>
  <c r="P527" i="2"/>
  <c r="O527" i="2"/>
  <c r="N527" i="2"/>
  <c r="M527" i="2"/>
  <c r="M531" i="2" s="1"/>
  <c r="L527" i="2"/>
  <c r="L531" i="2" s="1"/>
  <c r="K527" i="2"/>
  <c r="K531" i="2" s="1"/>
  <c r="J527" i="2"/>
  <c r="J531" i="2" s="1"/>
  <c r="I527" i="2"/>
  <c r="I531" i="2" s="1"/>
  <c r="H527" i="2"/>
  <c r="H531" i="2" s="1"/>
  <c r="G527" i="2"/>
  <c r="G531" i="2" s="1"/>
  <c r="F527" i="2"/>
  <c r="F531" i="2" s="1"/>
  <c r="E527" i="2"/>
  <c r="E531" i="2" s="1"/>
  <c r="D527" i="2"/>
  <c r="D531" i="2" s="1"/>
  <c r="C527" i="2"/>
  <c r="C531" i="2" s="1"/>
  <c r="B527" i="2"/>
  <c r="B531" i="2" s="1"/>
  <c r="P523" i="2"/>
  <c r="O523" i="2"/>
  <c r="N523" i="2"/>
  <c r="M523" i="2"/>
  <c r="L523" i="2"/>
  <c r="K523" i="2"/>
  <c r="J523" i="2"/>
  <c r="I523" i="2"/>
  <c r="H523" i="2"/>
  <c r="G523" i="2"/>
  <c r="F523" i="2"/>
  <c r="E523" i="2"/>
  <c r="D523" i="2"/>
  <c r="C523" i="2"/>
  <c r="B523" i="2"/>
  <c r="P522" i="2"/>
  <c r="O522" i="2"/>
  <c r="N522" i="2"/>
  <c r="M522" i="2"/>
  <c r="L522" i="2"/>
  <c r="K522" i="2"/>
  <c r="J522" i="2"/>
  <c r="I522" i="2"/>
  <c r="H522" i="2"/>
  <c r="G522" i="2"/>
  <c r="F522" i="2"/>
  <c r="E522" i="2"/>
  <c r="D522" i="2"/>
  <c r="C522" i="2"/>
  <c r="B522" i="2"/>
  <c r="P521" i="2"/>
  <c r="P524" i="2" s="1"/>
  <c r="O521" i="2"/>
  <c r="O524" i="2" s="1"/>
  <c r="N521" i="2"/>
  <c r="N524" i="2" s="1"/>
  <c r="M521" i="2"/>
  <c r="L521" i="2"/>
  <c r="K521" i="2"/>
  <c r="J521" i="2"/>
  <c r="I521" i="2"/>
  <c r="H521" i="2"/>
  <c r="G521" i="2"/>
  <c r="F521" i="2"/>
  <c r="E521" i="2"/>
  <c r="D521" i="2"/>
  <c r="C521" i="2"/>
  <c r="B521" i="2"/>
  <c r="P520" i="2"/>
  <c r="O520" i="2"/>
  <c r="N520" i="2"/>
  <c r="M520" i="2"/>
  <c r="M524" i="2" s="1"/>
  <c r="L520" i="2"/>
  <c r="L524" i="2" s="1"/>
  <c r="K520" i="2"/>
  <c r="K524" i="2" s="1"/>
  <c r="J520" i="2"/>
  <c r="J524" i="2" s="1"/>
  <c r="I520" i="2"/>
  <c r="I524" i="2" s="1"/>
  <c r="H520" i="2"/>
  <c r="H524" i="2" s="1"/>
  <c r="G520" i="2"/>
  <c r="G524" i="2" s="1"/>
  <c r="F520" i="2"/>
  <c r="F524" i="2" s="1"/>
  <c r="E520" i="2"/>
  <c r="E524" i="2" s="1"/>
  <c r="D520" i="2"/>
  <c r="D524" i="2" s="1"/>
  <c r="C520" i="2"/>
  <c r="C524" i="2" s="1"/>
  <c r="B520" i="2"/>
  <c r="B524" i="2" s="1"/>
  <c r="J518" i="2"/>
  <c r="P517" i="2"/>
  <c r="O517" i="2"/>
  <c r="N517" i="2"/>
  <c r="M517" i="2"/>
  <c r="L517" i="2"/>
  <c r="K517" i="2"/>
  <c r="J517" i="2"/>
  <c r="I517" i="2"/>
  <c r="H517" i="2"/>
  <c r="G517" i="2"/>
  <c r="F517" i="2"/>
  <c r="E517" i="2"/>
  <c r="D517" i="2"/>
  <c r="C517" i="2"/>
  <c r="B517" i="2"/>
  <c r="P516" i="2"/>
  <c r="O516" i="2"/>
  <c r="N516" i="2"/>
  <c r="M516" i="2"/>
  <c r="L516" i="2"/>
  <c r="K516" i="2"/>
  <c r="J516" i="2"/>
  <c r="I516" i="2"/>
  <c r="H516" i="2"/>
  <c r="G516" i="2"/>
  <c r="F516" i="2"/>
  <c r="E516" i="2"/>
  <c r="D516" i="2"/>
  <c r="C516" i="2"/>
  <c r="B516" i="2"/>
  <c r="P515" i="2"/>
  <c r="P518" i="2" s="1"/>
  <c r="O515" i="2"/>
  <c r="O518" i="2" s="1"/>
  <c r="N515" i="2"/>
  <c r="N518" i="2" s="1"/>
  <c r="M515" i="2"/>
  <c r="L515" i="2"/>
  <c r="K515" i="2"/>
  <c r="J515" i="2"/>
  <c r="I515" i="2"/>
  <c r="I518" i="2" s="1"/>
  <c r="H515" i="2"/>
  <c r="G515" i="2"/>
  <c r="F515" i="2"/>
  <c r="F518" i="2" s="1"/>
  <c r="E515" i="2"/>
  <c r="D515" i="2"/>
  <c r="D518" i="2" s="1"/>
  <c r="C515" i="2"/>
  <c r="B515" i="2"/>
  <c r="P514" i="2"/>
  <c r="O514" i="2"/>
  <c r="N514" i="2"/>
  <c r="M514" i="2"/>
  <c r="M518" i="2" s="1"/>
  <c r="L514" i="2"/>
  <c r="L518" i="2" s="1"/>
  <c r="K514" i="2"/>
  <c r="K518" i="2" s="1"/>
  <c r="J514" i="2"/>
  <c r="I514" i="2"/>
  <c r="H514" i="2"/>
  <c r="H518" i="2" s="1"/>
  <c r="G514" i="2"/>
  <c r="G518" i="2" s="1"/>
  <c r="F514" i="2"/>
  <c r="E514" i="2"/>
  <c r="E518" i="2" s="1"/>
  <c r="D514" i="2"/>
  <c r="C514" i="2"/>
  <c r="C518" i="2" s="1"/>
  <c r="B514" i="2"/>
  <c r="B518" i="2" s="1"/>
  <c r="F512" i="2"/>
  <c r="P511" i="2"/>
  <c r="O511" i="2"/>
  <c r="N511" i="2"/>
  <c r="N512" i="2" s="1"/>
  <c r="M511" i="2"/>
  <c r="L511" i="2"/>
  <c r="K511" i="2"/>
  <c r="J511" i="2"/>
  <c r="I511" i="2"/>
  <c r="H511" i="2"/>
  <c r="G511" i="2"/>
  <c r="F511" i="2"/>
  <c r="E511" i="2"/>
  <c r="D511" i="2"/>
  <c r="C511" i="2"/>
  <c r="B511" i="2"/>
  <c r="P510" i="2"/>
  <c r="O510" i="2"/>
  <c r="N510" i="2"/>
  <c r="M510" i="2"/>
  <c r="L510" i="2"/>
  <c r="K510" i="2"/>
  <c r="J510" i="2"/>
  <c r="I510" i="2"/>
  <c r="H510" i="2"/>
  <c r="G510" i="2"/>
  <c r="F510" i="2"/>
  <c r="E510" i="2"/>
  <c r="D510" i="2"/>
  <c r="C510" i="2"/>
  <c r="B510" i="2"/>
  <c r="P509" i="2"/>
  <c r="P512" i="2" s="1"/>
  <c r="O509" i="2"/>
  <c r="O512" i="2" s="1"/>
  <c r="N509" i="2"/>
  <c r="M509" i="2"/>
  <c r="L509" i="2"/>
  <c r="K509" i="2"/>
  <c r="J509" i="2"/>
  <c r="I509" i="2"/>
  <c r="H509" i="2"/>
  <c r="H512" i="2" s="1"/>
  <c r="G509" i="2"/>
  <c r="F509" i="2"/>
  <c r="E509" i="2"/>
  <c r="D509" i="2"/>
  <c r="C509" i="2"/>
  <c r="B509" i="2"/>
  <c r="P508" i="2"/>
  <c r="O508" i="2"/>
  <c r="N508" i="2"/>
  <c r="M508" i="2"/>
  <c r="M512" i="2" s="1"/>
  <c r="L508" i="2"/>
  <c r="L512" i="2" s="1"/>
  <c r="K508" i="2"/>
  <c r="K512" i="2" s="1"/>
  <c r="J508" i="2"/>
  <c r="J512" i="2" s="1"/>
  <c r="I508" i="2"/>
  <c r="I512" i="2" s="1"/>
  <c r="H508" i="2"/>
  <c r="G508" i="2"/>
  <c r="G512" i="2" s="1"/>
  <c r="F508" i="2"/>
  <c r="E508" i="2"/>
  <c r="E512" i="2" s="1"/>
  <c r="D508" i="2"/>
  <c r="D512" i="2" s="1"/>
  <c r="C508" i="2"/>
  <c r="C512" i="2" s="1"/>
  <c r="B508" i="2"/>
  <c r="B512" i="2" s="1"/>
  <c r="P505" i="2"/>
  <c r="O505" i="2"/>
  <c r="N505" i="2"/>
  <c r="M505" i="2"/>
  <c r="L505" i="2"/>
  <c r="K505" i="2"/>
  <c r="J505" i="2"/>
  <c r="I505" i="2"/>
  <c r="H505" i="2"/>
  <c r="G505" i="2"/>
  <c r="F505" i="2"/>
  <c r="E505" i="2"/>
  <c r="D505" i="2"/>
  <c r="C505" i="2"/>
  <c r="B505" i="2"/>
  <c r="P504" i="2"/>
  <c r="O504" i="2"/>
  <c r="N504" i="2"/>
  <c r="M504" i="2"/>
  <c r="L504" i="2"/>
  <c r="K504" i="2"/>
  <c r="J504" i="2"/>
  <c r="I504" i="2"/>
  <c r="H504" i="2"/>
  <c r="G504" i="2"/>
  <c r="F504" i="2"/>
  <c r="E504" i="2"/>
  <c r="D504" i="2"/>
  <c r="C504" i="2"/>
  <c r="B504" i="2"/>
  <c r="P503" i="2"/>
  <c r="P506" i="2" s="1"/>
  <c r="O503" i="2"/>
  <c r="O506" i="2" s="1"/>
  <c r="N503" i="2"/>
  <c r="N506" i="2" s="1"/>
  <c r="M503" i="2"/>
  <c r="L503" i="2"/>
  <c r="K503" i="2"/>
  <c r="K506" i="2" s="1"/>
  <c r="J503" i="2"/>
  <c r="J506" i="2" s="1"/>
  <c r="I503" i="2"/>
  <c r="I506" i="2" s="1"/>
  <c r="H503" i="2"/>
  <c r="H506" i="2" s="1"/>
  <c r="G503" i="2"/>
  <c r="G506" i="2" s="1"/>
  <c r="F503" i="2"/>
  <c r="E503" i="2"/>
  <c r="D503" i="2"/>
  <c r="C503" i="2"/>
  <c r="B503" i="2"/>
  <c r="P502" i="2"/>
  <c r="O502" i="2"/>
  <c r="N502" i="2"/>
  <c r="M502" i="2"/>
  <c r="M506" i="2" s="1"/>
  <c r="L502" i="2"/>
  <c r="L506" i="2" s="1"/>
  <c r="K502" i="2"/>
  <c r="J502" i="2"/>
  <c r="I502" i="2"/>
  <c r="H502" i="2"/>
  <c r="G502" i="2"/>
  <c r="F502" i="2"/>
  <c r="F506" i="2" s="1"/>
  <c r="E502" i="2"/>
  <c r="E506" i="2" s="1"/>
  <c r="D502" i="2"/>
  <c r="D506" i="2" s="1"/>
  <c r="C502" i="2"/>
  <c r="C506" i="2" s="1"/>
  <c r="B502" i="2"/>
  <c r="B506" i="2" s="1"/>
  <c r="V501" i="2"/>
  <c r="I500" i="2"/>
  <c r="P499" i="2"/>
  <c r="O499" i="2"/>
  <c r="N499" i="2"/>
  <c r="M499" i="2"/>
  <c r="L499" i="2"/>
  <c r="K499" i="2"/>
  <c r="J499" i="2"/>
  <c r="I499" i="2"/>
  <c r="H499" i="2"/>
  <c r="G499" i="2"/>
  <c r="F499" i="2"/>
  <c r="E499" i="2"/>
  <c r="D499" i="2"/>
  <c r="C499" i="2"/>
  <c r="B499" i="2"/>
  <c r="P498" i="2"/>
  <c r="O498" i="2"/>
  <c r="N498" i="2"/>
  <c r="M498" i="2"/>
  <c r="L498" i="2"/>
  <c r="K498" i="2"/>
  <c r="K500" i="2" s="1"/>
  <c r="J498" i="2"/>
  <c r="J500" i="2" s="1"/>
  <c r="I498" i="2"/>
  <c r="H498" i="2"/>
  <c r="G498" i="2"/>
  <c r="F498" i="2"/>
  <c r="E498" i="2"/>
  <c r="D498" i="2"/>
  <c r="C498" i="2"/>
  <c r="B498" i="2"/>
  <c r="P497" i="2"/>
  <c r="P500" i="2" s="1"/>
  <c r="O497" i="2"/>
  <c r="O500" i="2" s="1"/>
  <c r="N497" i="2"/>
  <c r="N500" i="2" s="1"/>
  <c r="M497" i="2"/>
  <c r="L497" i="2"/>
  <c r="L500" i="2" s="1"/>
  <c r="K497" i="2"/>
  <c r="J497" i="2"/>
  <c r="I497" i="2"/>
  <c r="H497" i="2"/>
  <c r="G497" i="2"/>
  <c r="F497" i="2"/>
  <c r="E497" i="2"/>
  <c r="D497" i="2"/>
  <c r="C497" i="2"/>
  <c r="C500" i="2" s="1"/>
  <c r="B497" i="2"/>
  <c r="X496" i="2"/>
  <c r="X498" i="2" s="1"/>
  <c r="W496" i="2"/>
  <c r="W498" i="2" s="1"/>
  <c r="P496" i="2"/>
  <c r="O496" i="2"/>
  <c r="N496" i="2"/>
  <c r="M496" i="2"/>
  <c r="M500" i="2" s="1"/>
  <c r="L496" i="2"/>
  <c r="K496" i="2"/>
  <c r="J496" i="2"/>
  <c r="I496" i="2"/>
  <c r="H496" i="2"/>
  <c r="H500" i="2" s="1"/>
  <c r="G496" i="2"/>
  <c r="G500" i="2" s="1"/>
  <c r="F496" i="2"/>
  <c r="F500" i="2" s="1"/>
  <c r="E496" i="2"/>
  <c r="E500" i="2" s="1"/>
  <c r="D496" i="2"/>
  <c r="D500" i="2" s="1"/>
  <c r="C496" i="2"/>
  <c r="B496" i="2"/>
  <c r="B500" i="2" s="1"/>
  <c r="X494" i="2"/>
  <c r="W494" i="2"/>
  <c r="P493" i="2"/>
  <c r="G493" i="2"/>
  <c r="G539" i="2" s="1"/>
  <c r="D493" i="2"/>
  <c r="X492" i="2"/>
  <c r="W492" i="2"/>
  <c r="P492" i="2"/>
  <c r="P538" i="2" s="1"/>
  <c r="P578" i="2" s="1"/>
  <c r="O492" i="2"/>
  <c r="O538" i="2" s="1"/>
  <c r="N492" i="2"/>
  <c r="N538" i="2" s="1"/>
  <c r="M492" i="2"/>
  <c r="M538" i="2" s="1"/>
  <c r="L492" i="2"/>
  <c r="L538" i="2" s="1"/>
  <c r="K492" i="2"/>
  <c r="K538" i="2" s="1"/>
  <c r="J492" i="2"/>
  <c r="J538" i="2" s="1"/>
  <c r="I492" i="2"/>
  <c r="I538" i="2" s="1"/>
  <c r="H492" i="2"/>
  <c r="H538" i="2" s="1"/>
  <c r="G492" i="2"/>
  <c r="G538" i="2" s="1"/>
  <c r="F492" i="2"/>
  <c r="F538" i="2" s="1"/>
  <c r="E492" i="2"/>
  <c r="E538" i="2" s="1"/>
  <c r="D492" i="2"/>
  <c r="D538" i="2" s="1"/>
  <c r="C492" i="2"/>
  <c r="C538" i="2" s="1"/>
  <c r="B492" i="2"/>
  <c r="B538" i="2" s="1"/>
  <c r="P491" i="2"/>
  <c r="P537" i="2" s="1"/>
  <c r="P577" i="2" s="1"/>
  <c r="O491" i="2"/>
  <c r="O537" i="2" s="1"/>
  <c r="N491" i="2"/>
  <c r="N537" i="2" s="1"/>
  <c r="M491" i="2"/>
  <c r="M537" i="2" s="1"/>
  <c r="L491" i="2"/>
  <c r="L537" i="2" s="1"/>
  <c r="K491" i="2"/>
  <c r="K537" i="2" s="1"/>
  <c r="J491" i="2"/>
  <c r="J537" i="2" s="1"/>
  <c r="I491" i="2"/>
  <c r="I537" i="2" s="1"/>
  <c r="H491" i="2"/>
  <c r="H537" i="2" s="1"/>
  <c r="G491" i="2"/>
  <c r="G537" i="2" s="1"/>
  <c r="F491" i="2"/>
  <c r="F537" i="2" s="1"/>
  <c r="E491" i="2"/>
  <c r="E537" i="2" s="1"/>
  <c r="D491" i="2"/>
  <c r="D537" i="2" s="1"/>
  <c r="C491" i="2"/>
  <c r="C537" i="2" s="1"/>
  <c r="B491" i="2"/>
  <c r="B537" i="2" s="1"/>
  <c r="X490" i="2"/>
  <c r="W490" i="2"/>
  <c r="P490" i="2"/>
  <c r="P536" i="2" s="1"/>
  <c r="P576" i="2" s="1"/>
  <c r="O490" i="2"/>
  <c r="O536" i="2" s="1"/>
  <c r="N490" i="2"/>
  <c r="N493" i="2" s="1"/>
  <c r="M490" i="2"/>
  <c r="M536" i="2" s="1"/>
  <c r="L490" i="2"/>
  <c r="L536" i="2" s="1"/>
  <c r="K490" i="2"/>
  <c r="K536" i="2" s="1"/>
  <c r="J490" i="2"/>
  <c r="J493" i="2" s="1"/>
  <c r="I490" i="2"/>
  <c r="I536" i="2" s="1"/>
  <c r="H490" i="2"/>
  <c r="H536" i="2" s="1"/>
  <c r="G490" i="2"/>
  <c r="G536" i="2" s="1"/>
  <c r="F490" i="2"/>
  <c r="F536" i="2" s="1"/>
  <c r="E490" i="2"/>
  <c r="E536" i="2" s="1"/>
  <c r="D490" i="2"/>
  <c r="D536" i="2" s="1"/>
  <c r="C490" i="2"/>
  <c r="C536" i="2" s="1"/>
  <c r="B490" i="2"/>
  <c r="B536" i="2" s="1"/>
  <c r="P489" i="2"/>
  <c r="P535" i="2" s="1"/>
  <c r="O489" i="2"/>
  <c r="O535" i="2" s="1"/>
  <c r="N489" i="2"/>
  <c r="N535" i="2" s="1"/>
  <c r="M489" i="2"/>
  <c r="M535" i="2" s="1"/>
  <c r="L489" i="2"/>
  <c r="L493" i="2" s="1"/>
  <c r="K489" i="2"/>
  <c r="K493" i="2" s="1"/>
  <c r="J489" i="2"/>
  <c r="J535" i="2" s="1"/>
  <c r="I489" i="2"/>
  <c r="I493" i="2" s="1"/>
  <c r="H489" i="2"/>
  <c r="H493" i="2" s="1"/>
  <c r="G489" i="2"/>
  <c r="G535" i="2" s="1"/>
  <c r="F489" i="2"/>
  <c r="F493" i="2" s="1"/>
  <c r="E489" i="2"/>
  <c r="E535" i="2" s="1"/>
  <c r="D489" i="2"/>
  <c r="D535" i="2" s="1"/>
  <c r="C489" i="2"/>
  <c r="C535" i="2" s="1"/>
  <c r="B489" i="2"/>
  <c r="B535" i="2" s="1"/>
  <c r="P485" i="2"/>
  <c r="P676" i="2" s="1"/>
  <c r="O485" i="2"/>
  <c r="O676" i="2" s="1"/>
  <c r="O683" i="2" s="1"/>
  <c r="N485" i="2"/>
  <c r="N676" i="2" s="1"/>
  <c r="N683" i="2" s="1"/>
  <c r="M485" i="2"/>
  <c r="M676" i="2" s="1"/>
  <c r="M683" i="2" s="1"/>
  <c r="L485" i="2"/>
  <c r="L676" i="2" s="1"/>
  <c r="L683" i="2" s="1"/>
  <c r="K485" i="2"/>
  <c r="K676" i="2" s="1"/>
  <c r="K683" i="2" s="1"/>
  <c r="J485" i="2"/>
  <c r="J676" i="2" s="1"/>
  <c r="J683" i="2" s="1"/>
  <c r="I485" i="2"/>
  <c r="I676" i="2" s="1"/>
  <c r="I683" i="2" s="1"/>
  <c r="H485" i="2"/>
  <c r="H676" i="2" s="1"/>
  <c r="H683" i="2" s="1"/>
  <c r="G485" i="2"/>
  <c r="G676" i="2" s="1"/>
  <c r="G683" i="2" s="1"/>
  <c r="F485" i="2"/>
  <c r="F676" i="2" s="1"/>
  <c r="F683" i="2" s="1"/>
  <c r="E485" i="2"/>
  <c r="E676" i="2" s="1"/>
  <c r="E683" i="2" s="1"/>
  <c r="D485" i="2"/>
  <c r="D676" i="2" s="1"/>
  <c r="D683" i="2" s="1"/>
  <c r="C485" i="2"/>
  <c r="C676" i="2" s="1"/>
  <c r="C683" i="2" s="1"/>
  <c r="B485" i="2"/>
  <c r="B676" i="2" s="1"/>
  <c r="B683" i="2" s="1"/>
  <c r="P484" i="2"/>
  <c r="O484" i="2"/>
  <c r="N484" i="2"/>
  <c r="M484" i="2"/>
  <c r="L484" i="2"/>
  <c r="K484" i="2"/>
  <c r="J484" i="2"/>
  <c r="I484" i="2"/>
  <c r="H484" i="2"/>
  <c r="G484" i="2"/>
  <c r="F484" i="2"/>
  <c r="E484" i="2"/>
  <c r="D484" i="2"/>
  <c r="C484" i="2"/>
  <c r="B484" i="2"/>
  <c r="P483" i="2"/>
  <c r="O483" i="2"/>
  <c r="N483" i="2"/>
  <c r="M483" i="2"/>
  <c r="L483" i="2"/>
  <c r="K483" i="2"/>
  <c r="J483" i="2"/>
  <c r="I483" i="2"/>
  <c r="H483" i="2"/>
  <c r="G483" i="2"/>
  <c r="F483" i="2"/>
  <c r="E483" i="2"/>
  <c r="D483" i="2"/>
  <c r="C483" i="2"/>
  <c r="B483" i="2"/>
  <c r="P482" i="2"/>
  <c r="O482" i="2"/>
  <c r="N482" i="2"/>
  <c r="M482" i="2"/>
  <c r="L482" i="2"/>
  <c r="K482" i="2"/>
  <c r="J482" i="2"/>
  <c r="I482" i="2"/>
  <c r="H482" i="2"/>
  <c r="G482" i="2"/>
  <c r="F482" i="2"/>
  <c r="E482" i="2"/>
  <c r="D482" i="2"/>
  <c r="C482" i="2"/>
  <c r="B482" i="2"/>
  <c r="P479" i="2"/>
  <c r="O479" i="2"/>
  <c r="N479" i="2"/>
  <c r="M479" i="2"/>
  <c r="L479" i="2"/>
  <c r="K479" i="2"/>
  <c r="J479" i="2"/>
  <c r="J480" i="2" s="1"/>
  <c r="I479" i="2"/>
  <c r="I480" i="2" s="1"/>
  <c r="H479" i="2"/>
  <c r="G479" i="2"/>
  <c r="F479" i="2"/>
  <c r="E479" i="2"/>
  <c r="D479" i="2"/>
  <c r="C479" i="2"/>
  <c r="B479" i="2"/>
  <c r="P478" i="2"/>
  <c r="O478" i="2"/>
  <c r="N478" i="2"/>
  <c r="M478" i="2"/>
  <c r="L478" i="2"/>
  <c r="K478" i="2"/>
  <c r="J478" i="2"/>
  <c r="I478" i="2"/>
  <c r="H478" i="2"/>
  <c r="G478" i="2"/>
  <c r="F478" i="2"/>
  <c r="E478" i="2"/>
  <c r="D478" i="2"/>
  <c r="C478" i="2"/>
  <c r="B478" i="2"/>
  <c r="P477" i="2"/>
  <c r="O477" i="2"/>
  <c r="N477" i="2"/>
  <c r="M477" i="2"/>
  <c r="L477" i="2"/>
  <c r="K477" i="2"/>
  <c r="J477" i="2"/>
  <c r="I477" i="2"/>
  <c r="H477" i="2"/>
  <c r="G477" i="2"/>
  <c r="F477" i="2"/>
  <c r="E477" i="2"/>
  <c r="D477" i="2"/>
  <c r="C477" i="2"/>
  <c r="B477" i="2"/>
  <c r="P476" i="2"/>
  <c r="O476" i="2"/>
  <c r="N476" i="2"/>
  <c r="M476" i="2"/>
  <c r="L476" i="2"/>
  <c r="K476" i="2"/>
  <c r="J476" i="2"/>
  <c r="I476" i="2"/>
  <c r="H476" i="2"/>
  <c r="G476" i="2"/>
  <c r="F476" i="2"/>
  <c r="E476" i="2"/>
  <c r="D476" i="2"/>
  <c r="C476" i="2"/>
  <c r="B476" i="2"/>
  <c r="P472" i="2"/>
  <c r="O472" i="2"/>
  <c r="N472" i="2"/>
  <c r="M472" i="2"/>
  <c r="L472" i="2"/>
  <c r="K472" i="2"/>
  <c r="J472" i="2"/>
  <c r="I472" i="2"/>
  <c r="H472" i="2"/>
  <c r="G472" i="2"/>
  <c r="F472" i="2"/>
  <c r="E472" i="2"/>
  <c r="D472" i="2"/>
  <c r="C472" i="2"/>
  <c r="B472" i="2"/>
  <c r="P471" i="2"/>
  <c r="O471" i="2"/>
  <c r="N471" i="2"/>
  <c r="M471" i="2"/>
  <c r="L471" i="2"/>
  <c r="K471" i="2"/>
  <c r="J471" i="2"/>
  <c r="I471" i="2"/>
  <c r="H471" i="2"/>
  <c r="G471" i="2"/>
  <c r="F471" i="2"/>
  <c r="E471" i="2"/>
  <c r="D471" i="2"/>
  <c r="C471" i="2"/>
  <c r="B471" i="2"/>
  <c r="P470" i="2"/>
  <c r="O470" i="2"/>
  <c r="N470" i="2"/>
  <c r="M470" i="2"/>
  <c r="L470" i="2"/>
  <c r="K470" i="2"/>
  <c r="J470" i="2"/>
  <c r="I470" i="2"/>
  <c r="H470" i="2"/>
  <c r="G470" i="2"/>
  <c r="F470" i="2"/>
  <c r="E470" i="2"/>
  <c r="D470" i="2"/>
  <c r="C470" i="2"/>
  <c r="B470" i="2"/>
  <c r="P469" i="2"/>
  <c r="O469" i="2"/>
  <c r="N469" i="2"/>
  <c r="M469" i="2"/>
  <c r="L469" i="2"/>
  <c r="K469" i="2"/>
  <c r="J469" i="2"/>
  <c r="I469" i="2"/>
  <c r="H469" i="2"/>
  <c r="G469" i="2"/>
  <c r="F469" i="2"/>
  <c r="E469" i="2"/>
  <c r="D469" i="2"/>
  <c r="C469" i="2"/>
  <c r="B469" i="2"/>
  <c r="P466" i="2"/>
  <c r="O466" i="2"/>
  <c r="N466" i="2"/>
  <c r="M466" i="2"/>
  <c r="L466" i="2"/>
  <c r="K466" i="2"/>
  <c r="J466" i="2"/>
  <c r="J467" i="2" s="1"/>
  <c r="I466" i="2"/>
  <c r="I467" i="2" s="1"/>
  <c r="H466" i="2"/>
  <c r="G466" i="2"/>
  <c r="F466" i="2"/>
  <c r="E466" i="2"/>
  <c r="D466" i="2"/>
  <c r="C466" i="2"/>
  <c r="B466" i="2"/>
  <c r="P465" i="2"/>
  <c r="O465" i="2"/>
  <c r="N465" i="2"/>
  <c r="M465" i="2"/>
  <c r="L465" i="2"/>
  <c r="K465" i="2"/>
  <c r="J465" i="2"/>
  <c r="I465" i="2"/>
  <c r="H465" i="2"/>
  <c r="G465" i="2"/>
  <c r="F465" i="2"/>
  <c r="E465" i="2"/>
  <c r="D465" i="2"/>
  <c r="C465" i="2"/>
  <c r="B465" i="2"/>
  <c r="P464" i="2"/>
  <c r="O464" i="2"/>
  <c r="N464" i="2"/>
  <c r="M464" i="2"/>
  <c r="L464" i="2"/>
  <c r="K464" i="2"/>
  <c r="J464" i="2"/>
  <c r="I464" i="2"/>
  <c r="H464" i="2"/>
  <c r="G464" i="2"/>
  <c r="F464" i="2"/>
  <c r="E464" i="2"/>
  <c r="D464" i="2"/>
  <c r="C464" i="2"/>
  <c r="B464" i="2"/>
  <c r="P463" i="2"/>
  <c r="O463" i="2"/>
  <c r="N463" i="2"/>
  <c r="M463" i="2"/>
  <c r="L463" i="2"/>
  <c r="K463" i="2"/>
  <c r="J463" i="2"/>
  <c r="I463" i="2"/>
  <c r="H463" i="2"/>
  <c r="G463" i="2"/>
  <c r="F463" i="2"/>
  <c r="E463" i="2"/>
  <c r="D463" i="2"/>
  <c r="C463" i="2"/>
  <c r="B463" i="2"/>
  <c r="P459" i="2"/>
  <c r="P458" i="2"/>
  <c r="P453" i="2"/>
  <c r="P452" i="2"/>
  <c r="P447" i="2"/>
  <c r="P446" i="2"/>
  <c r="K443" i="2"/>
  <c r="J443" i="2"/>
  <c r="P442" i="2"/>
  <c r="O442" i="2"/>
  <c r="O443" i="2" s="1"/>
  <c r="N442" i="2"/>
  <c r="N443" i="2" s="1"/>
  <c r="M442" i="2"/>
  <c r="M443" i="2" s="1"/>
  <c r="L442" i="2"/>
  <c r="L443" i="2" s="1"/>
  <c r="K442" i="2"/>
  <c r="J442" i="2"/>
  <c r="I442" i="2"/>
  <c r="I443" i="2" s="1"/>
  <c r="H442" i="2"/>
  <c r="H443" i="2" s="1"/>
  <c r="G442" i="2"/>
  <c r="G443" i="2" s="1"/>
  <c r="F442" i="2"/>
  <c r="E442" i="2"/>
  <c r="E443" i="2" s="1"/>
  <c r="D442" i="2"/>
  <c r="C442" i="2"/>
  <c r="C443" i="2" s="1"/>
  <c r="B442" i="2"/>
  <c r="B443" i="2" s="1"/>
  <c r="P441" i="2"/>
  <c r="O441" i="2"/>
  <c r="N441" i="2"/>
  <c r="M441" i="2"/>
  <c r="L441" i="2"/>
  <c r="K441" i="2"/>
  <c r="J441" i="2"/>
  <c r="I441" i="2"/>
  <c r="H441" i="2"/>
  <c r="G441" i="2"/>
  <c r="F441" i="2"/>
  <c r="E441" i="2"/>
  <c r="D441" i="2"/>
  <c r="C441" i="2"/>
  <c r="B441" i="2"/>
  <c r="P440" i="2"/>
  <c r="O440" i="2"/>
  <c r="N440" i="2"/>
  <c r="M440" i="2"/>
  <c r="L440" i="2"/>
  <c r="K440" i="2"/>
  <c r="J440" i="2"/>
  <c r="I440" i="2"/>
  <c r="H440" i="2"/>
  <c r="G440" i="2"/>
  <c r="F440" i="2"/>
  <c r="E440" i="2"/>
  <c r="D440" i="2"/>
  <c r="C440" i="2"/>
  <c r="B440" i="2"/>
  <c r="P439" i="2"/>
  <c r="O439" i="2"/>
  <c r="N439" i="2"/>
  <c r="M439" i="2"/>
  <c r="L439" i="2"/>
  <c r="K439" i="2"/>
  <c r="J439" i="2"/>
  <c r="I439" i="2"/>
  <c r="H439" i="2"/>
  <c r="G439" i="2"/>
  <c r="F439" i="2"/>
  <c r="E439" i="2"/>
  <c r="D439" i="2"/>
  <c r="C439" i="2"/>
  <c r="B439" i="2"/>
  <c r="N437" i="2"/>
  <c r="M437" i="2"/>
  <c r="H437" i="2"/>
  <c r="G437" i="2"/>
  <c r="B437" i="2"/>
  <c r="P436" i="2"/>
  <c r="P437" i="2" s="1"/>
  <c r="O436" i="2"/>
  <c r="O437" i="2" s="1"/>
  <c r="N436" i="2"/>
  <c r="M436" i="2"/>
  <c r="L436" i="2"/>
  <c r="L437" i="2" s="1"/>
  <c r="K436" i="2"/>
  <c r="K437" i="2" s="1"/>
  <c r="J436" i="2"/>
  <c r="J437" i="2" s="1"/>
  <c r="I436" i="2"/>
  <c r="H436" i="2"/>
  <c r="G436" i="2"/>
  <c r="F436" i="2"/>
  <c r="F437" i="2" s="1"/>
  <c r="E436" i="2"/>
  <c r="E437" i="2" s="1"/>
  <c r="D436" i="2"/>
  <c r="D437" i="2" s="1"/>
  <c r="C436" i="2"/>
  <c r="C437" i="2" s="1"/>
  <c r="B436" i="2"/>
  <c r="P435" i="2"/>
  <c r="O435" i="2"/>
  <c r="N435" i="2"/>
  <c r="M435" i="2"/>
  <c r="L435" i="2"/>
  <c r="K435" i="2"/>
  <c r="J435" i="2"/>
  <c r="I435" i="2"/>
  <c r="H435" i="2"/>
  <c r="G435" i="2"/>
  <c r="F435" i="2"/>
  <c r="E435" i="2"/>
  <c r="D435" i="2"/>
  <c r="C435" i="2"/>
  <c r="B435" i="2"/>
  <c r="P434" i="2"/>
  <c r="O434" i="2"/>
  <c r="N434" i="2"/>
  <c r="M434" i="2"/>
  <c r="L434" i="2"/>
  <c r="K434" i="2"/>
  <c r="J434" i="2"/>
  <c r="I434" i="2"/>
  <c r="H434" i="2"/>
  <c r="G434" i="2"/>
  <c r="F434" i="2"/>
  <c r="E434" i="2"/>
  <c r="D434" i="2"/>
  <c r="C434" i="2"/>
  <c r="B434" i="2"/>
  <c r="P433" i="2"/>
  <c r="O433" i="2"/>
  <c r="N433" i="2"/>
  <c r="M433" i="2"/>
  <c r="L433" i="2"/>
  <c r="K433" i="2"/>
  <c r="J433" i="2"/>
  <c r="I433" i="2"/>
  <c r="H433" i="2"/>
  <c r="G433" i="2"/>
  <c r="F433" i="2"/>
  <c r="E433" i="2"/>
  <c r="D433" i="2"/>
  <c r="C433" i="2"/>
  <c r="B433" i="2"/>
  <c r="P430" i="2"/>
  <c r="P486" i="2" s="1"/>
  <c r="O430" i="2"/>
  <c r="O486" i="2" s="1"/>
  <c r="N430" i="2"/>
  <c r="M430" i="2"/>
  <c r="L430" i="2"/>
  <c r="L467" i="2" s="1"/>
  <c r="K430" i="2"/>
  <c r="J430" i="2"/>
  <c r="J473" i="2" s="1"/>
  <c r="I430" i="2"/>
  <c r="I473" i="2" s="1"/>
  <c r="H430" i="2"/>
  <c r="G430" i="2"/>
  <c r="F430" i="2"/>
  <c r="F480" i="2" s="1"/>
  <c r="E430" i="2"/>
  <c r="E473" i="2" s="1"/>
  <c r="D430" i="2"/>
  <c r="D443" i="2" s="1"/>
  <c r="C430" i="2"/>
  <c r="C486" i="2" s="1"/>
  <c r="B430" i="2"/>
  <c r="P429" i="2"/>
  <c r="O429" i="2"/>
  <c r="N429" i="2"/>
  <c r="M429" i="2"/>
  <c r="L429" i="2"/>
  <c r="K429" i="2"/>
  <c r="J429" i="2"/>
  <c r="I429" i="2"/>
  <c r="H429" i="2"/>
  <c r="G429" i="2"/>
  <c r="F429" i="2"/>
  <c r="E429" i="2"/>
  <c r="D429" i="2"/>
  <c r="C429" i="2"/>
  <c r="B429" i="2"/>
  <c r="P428" i="2"/>
  <c r="O428" i="2"/>
  <c r="N428" i="2"/>
  <c r="M428" i="2"/>
  <c r="L428" i="2"/>
  <c r="K428" i="2"/>
  <c r="J428" i="2"/>
  <c r="I428" i="2"/>
  <c r="H428" i="2"/>
  <c r="G428" i="2"/>
  <c r="F428" i="2"/>
  <c r="E428" i="2"/>
  <c r="D428" i="2"/>
  <c r="C428" i="2"/>
  <c r="B428" i="2"/>
  <c r="P427" i="2"/>
  <c r="O427" i="2"/>
  <c r="N427" i="2"/>
  <c r="M427" i="2"/>
  <c r="L427" i="2"/>
  <c r="K427" i="2"/>
  <c r="J427" i="2"/>
  <c r="I427" i="2"/>
  <c r="H427" i="2"/>
  <c r="G427" i="2"/>
  <c r="F427" i="2"/>
  <c r="E427" i="2"/>
  <c r="D427" i="2"/>
  <c r="C427" i="2"/>
  <c r="B427" i="2"/>
  <c r="L425" i="2"/>
  <c r="K425" i="2"/>
  <c r="J425" i="2"/>
  <c r="F425" i="2"/>
  <c r="E425" i="2"/>
  <c r="P424" i="2"/>
  <c r="O424" i="2"/>
  <c r="O425" i="2" s="1"/>
  <c r="N424" i="2"/>
  <c r="N425" i="2" s="1"/>
  <c r="M424" i="2"/>
  <c r="M425" i="2" s="1"/>
  <c r="L424" i="2"/>
  <c r="K424" i="2"/>
  <c r="J424" i="2"/>
  <c r="I424" i="2"/>
  <c r="I425" i="2" s="1"/>
  <c r="H424" i="2"/>
  <c r="H425" i="2" s="1"/>
  <c r="G424" i="2"/>
  <c r="G425" i="2" s="1"/>
  <c r="F424" i="2"/>
  <c r="E424" i="2"/>
  <c r="D424" i="2"/>
  <c r="C424" i="2"/>
  <c r="C425" i="2" s="1"/>
  <c r="B424" i="2"/>
  <c r="B425" i="2" s="1"/>
  <c r="P423" i="2"/>
  <c r="O423" i="2"/>
  <c r="N423" i="2"/>
  <c r="M423" i="2"/>
  <c r="L423" i="2"/>
  <c r="K423" i="2"/>
  <c r="J423" i="2"/>
  <c r="I423" i="2"/>
  <c r="H423" i="2"/>
  <c r="G423" i="2"/>
  <c r="F423" i="2"/>
  <c r="E423" i="2"/>
  <c r="D423" i="2"/>
  <c r="C423" i="2"/>
  <c r="B423" i="2"/>
  <c r="P422" i="2"/>
  <c r="O422" i="2"/>
  <c r="N422" i="2"/>
  <c r="M422" i="2"/>
  <c r="L422" i="2"/>
  <c r="K422" i="2"/>
  <c r="J422" i="2"/>
  <c r="I422" i="2"/>
  <c r="H422" i="2"/>
  <c r="G422" i="2"/>
  <c r="F422" i="2"/>
  <c r="E422" i="2"/>
  <c r="D422" i="2"/>
  <c r="C422" i="2"/>
  <c r="B422" i="2"/>
  <c r="P421" i="2"/>
  <c r="O421" i="2"/>
  <c r="N421" i="2"/>
  <c r="M421" i="2"/>
  <c r="L421" i="2"/>
  <c r="K421" i="2"/>
  <c r="J421" i="2"/>
  <c r="I421" i="2"/>
  <c r="H421" i="2"/>
  <c r="G421" i="2"/>
  <c r="F421" i="2"/>
  <c r="E421" i="2"/>
  <c r="D421" i="2"/>
  <c r="C421" i="2"/>
  <c r="B421" i="2"/>
  <c r="N419" i="2"/>
  <c r="M419" i="2"/>
  <c r="I419" i="2"/>
  <c r="H419" i="2"/>
  <c r="G419" i="2"/>
  <c r="B419" i="2"/>
  <c r="P418" i="2"/>
  <c r="P419" i="2" s="1"/>
  <c r="O418" i="2"/>
  <c r="O419" i="2" s="1"/>
  <c r="N418" i="2"/>
  <c r="M418" i="2"/>
  <c r="L418" i="2"/>
  <c r="L419" i="2" s="1"/>
  <c r="K418" i="2"/>
  <c r="K419" i="2" s="1"/>
  <c r="J418" i="2"/>
  <c r="J419" i="2" s="1"/>
  <c r="I418" i="2"/>
  <c r="H418" i="2"/>
  <c r="G418" i="2"/>
  <c r="F418" i="2"/>
  <c r="F419" i="2" s="1"/>
  <c r="E418" i="2"/>
  <c r="E419" i="2" s="1"/>
  <c r="D418" i="2"/>
  <c r="D419" i="2" s="1"/>
  <c r="C418" i="2"/>
  <c r="C419" i="2" s="1"/>
  <c r="B418" i="2"/>
  <c r="P417" i="2"/>
  <c r="O417" i="2"/>
  <c r="N417" i="2"/>
  <c r="M417" i="2"/>
  <c r="L417" i="2"/>
  <c r="K417" i="2"/>
  <c r="J417" i="2"/>
  <c r="I417" i="2"/>
  <c r="H417" i="2"/>
  <c r="G417" i="2"/>
  <c r="F417" i="2"/>
  <c r="E417" i="2"/>
  <c r="D417" i="2"/>
  <c r="C417" i="2"/>
  <c r="B417" i="2"/>
  <c r="P416" i="2"/>
  <c r="O416" i="2"/>
  <c r="N416" i="2"/>
  <c r="M416" i="2"/>
  <c r="L416" i="2"/>
  <c r="K416" i="2"/>
  <c r="J416" i="2"/>
  <c r="I416" i="2"/>
  <c r="H416" i="2"/>
  <c r="G416" i="2"/>
  <c r="F416" i="2"/>
  <c r="E416" i="2"/>
  <c r="D416" i="2"/>
  <c r="C416" i="2"/>
  <c r="B416" i="2"/>
  <c r="P415" i="2"/>
  <c r="O415" i="2"/>
  <c r="N415" i="2"/>
  <c r="M415" i="2"/>
  <c r="L415" i="2"/>
  <c r="K415" i="2"/>
  <c r="J415" i="2"/>
  <c r="I415" i="2"/>
  <c r="H415" i="2"/>
  <c r="G415" i="2"/>
  <c r="F415" i="2"/>
  <c r="E415" i="2"/>
  <c r="D415" i="2"/>
  <c r="C415" i="2"/>
  <c r="B415" i="2"/>
  <c r="L413" i="2"/>
  <c r="K413" i="2"/>
  <c r="J413" i="2"/>
  <c r="P412" i="2"/>
  <c r="O412" i="2"/>
  <c r="O413" i="2" s="1"/>
  <c r="N412" i="2"/>
  <c r="N413" i="2" s="1"/>
  <c r="M412" i="2"/>
  <c r="M413" i="2" s="1"/>
  <c r="L412" i="2"/>
  <c r="K412" i="2"/>
  <c r="J412" i="2"/>
  <c r="I412" i="2"/>
  <c r="I413" i="2" s="1"/>
  <c r="H412" i="2"/>
  <c r="H413" i="2" s="1"/>
  <c r="G412" i="2"/>
  <c r="G413" i="2" s="1"/>
  <c r="F412" i="2"/>
  <c r="F413" i="2" s="1"/>
  <c r="E412" i="2"/>
  <c r="D412" i="2"/>
  <c r="C412" i="2"/>
  <c r="C413" i="2" s="1"/>
  <c r="B412" i="2"/>
  <c r="B413" i="2" s="1"/>
  <c r="P411" i="2"/>
  <c r="O411" i="2"/>
  <c r="N411" i="2"/>
  <c r="M411" i="2"/>
  <c r="L411" i="2"/>
  <c r="K411" i="2"/>
  <c r="J411" i="2"/>
  <c r="I411" i="2"/>
  <c r="H411" i="2"/>
  <c r="G411" i="2"/>
  <c r="F411" i="2"/>
  <c r="E411" i="2"/>
  <c r="D411" i="2"/>
  <c r="C411" i="2"/>
  <c r="B411" i="2"/>
  <c r="P410" i="2"/>
  <c r="O410" i="2"/>
  <c r="N410" i="2"/>
  <c r="M410" i="2"/>
  <c r="L410" i="2"/>
  <c r="K410" i="2"/>
  <c r="J410" i="2"/>
  <c r="I410" i="2"/>
  <c r="H410" i="2"/>
  <c r="G410" i="2"/>
  <c r="F410" i="2"/>
  <c r="E410" i="2"/>
  <c r="D410" i="2"/>
  <c r="C410" i="2"/>
  <c r="B410" i="2"/>
  <c r="P409" i="2"/>
  <c r="O409" i="2"/>
  <c r="N409" i="2"/>
  <c r="M409" i="2"/>
  <c r="L409" i="2"/>
  <c r="K409" i="2"/>
  <c r="J409" i="2"/>
  <c r="I409" i="2"/>
  <c r="H409" i="2"/>
  <c r="G409" i="2"/>
  <c r="F409" i="2"/>
  <c r="E409" i="2"/>
  <c r="D409" i="2"/>
  <c r="C409" i="2"/>
  <c r="B409" i="2"/>
  <c r="O407" i="2"/>
  <c r="N407" i="2"/>
  <c r="M407" i="2"/>
  <c r="K407" i="2"/>
  <c r="H407" i="2"/>
  <c r="G407" i="2"/>
  <c r="C407" i="2"/>
  <c r="B407" i="2"/>
  <c r="P406" i="2"/>
  <c r="P407" i="2" s="1"/>
  <c r="O406" i="2"/>
  <c r="N406" i="2"/>
  <c r="M406" i="2"/>
  <c r="L406" i="2"/>
  <c r="L407" i="2" s="1"/>
  <c r="K406" i="2"/>
  <c r="J406" i="2"/>
  <c r="I406" i="2"/>
  <c r="H406" i="2"/>
  <c r="G406" i="2"/>
  <c r="F406" i="2"/>
  <c r="E406" i="2"/>
  <c r="D406" i="2"/>
  <c r="D407" i="2" s="1"/>
  <c r="C406" i="2"/>
  <c r="B406" i="2"/>
  <c r="P405" i="2"/>
  <c r="O405" i="2"/>
  <c r="N405" i="2"/>
  <c r="M405" i="2"/>
  <c r="L405" i="2"/>
  <c r="K405" i="2"/>
  <c r="J405" i="2"/>
  <c r="I405" i="2"/>
  <c r="H405" i="2"/>
  <c r="G405" i="2"/>
  <c r="F405" i="2"/>
  <c r="E405" i="2"/>
  <c r="D405" i="2"/>
  <c r="C405" i="2"/>
  <c r="B405" i="2"/>
  <c r="P404" i="2"/>
  <c r="O404" i="2"/>
  <c r="N404" i="2"/>
  <c r="M404" i="2"/>
  <c r="L404" i="2"/>
  <c r="K404" i="2"/>
  <c r="J404" i="2"/>
  <c r="I404" i="2"/>
  <c r="H404" i="2"/>
  <c r="G404" i="2"/>
  <c r="F404" i="2"/>
  <c r="E404" i="2"/>
  <c r="D404" i="2"/>
  <c r="C404" i="2"/>
  <c r="B404" i="2"/>
  <c r="P403" i="2"/>
  <c r="O403" i="2"/>
  <c r="N403" i="2"/>
  <c r="M403" i="2"/>
  <c r="L403" i="2"/>
  <c r="K403" i="2"/>
  <c r="J403" i="2"/>
  <c r="I403" i="2"/>
  <c r="H403" i="2"/>
  <c r="G403" i="2"/>
  <c r="F403" i="2"/>
  <c r="E403" i="2"/>
  <c r="D403" i="2"/>
  <c r="C403" i="2"/>
  <c r="B403" i="2"/>
  <c r="P401" i="2"/>
  <c r="N401" i="2"/>
  <c r="K401" i="2"/>
  <c r="J401" i="2"/>
  <c r="F401" i="2"/>
  <c r="E401" i="2"/>
  <c r="D401" i="2"/>
  <c r="B401" i="2"/>
  <c r="P400" i="2"/>
  <c r="O400" i="2"/>
  <c r="O401" i="2" s="1"/>
  <c r="N400" i="2"/>
  <c r="M400" i="2"/>
  <c r="M401" i="2" s="1"/>
  <c r="L400" i="2"/>
  <c r="L401" i="2" s="1"/>
  <c r="K400" i="2"/>
  <c r="J400" i="2"/>
  <c r="I400" i="2"/>
  <c r="I401" i="2" s="1"/>
  <c r="H400" i="2"/>
  <c r="H401" i="2" s="1"/>
  <c r="G400" i="2"/>
  <c r="G401" i="2" s="1"/>
  <c r="F400" i="2"/>
  <c r="E400" i="2"/>
  <c r="D400" i="2"/>
  <c r="C400" i="2"/>
  <c r="C401" i="2" s="1"/>
  <c r="B400" i="2"/>
  <c r="P399" i="2"/>
  <c r="O399" i="2"/>
  <c r="N399" i="2"/>
  <c r="M399" i="2"/>
  <c r="L399" i="2"/>
  <c r="K399" i="2"/>
  <c r="J399" i="2"/>
  <c r="I399" i="2"/>
  <c r="H399" i="2"/>
  <c r="G399" i="2"/>
  <c r="F399" i="2"/>
  <c r="E399" i="2"/>
  <c r="D399" i="2"/>
  <c r="C399" i="2"/>
  <c r="B399" i="2"/>
  <c r="P398" i="2"/>
  <c r="O398" i="2"/>
  <c r="N398" i="2"/>
  <c r="M398" i="2"/>
  <c r="L398" i="2"/>
  <c r="K398" i="2"/>
  <c r="J398" i="2"/>
  <c r="I398" i="2"/>
  <c r="H398" i="2"/>
  <c r="G398" i="2"/>
  <c r="F398" i="2"/>
  <c r="E398" i="2"/>
  <c r="D398" i="2"/>
  <c r="C398" i="2"/>
  <c r="B398" i="2"/>
  <c r="P397" i="2"/>
  <c r="O397" i="2"/>
  <c r="N397" i="2"/>
  <c r="M397" i="2"/>
  <c r="L397" i="2"/>
  <c r="K397" i="2"/>
  <c r="J397" i="2"/>
  <c r="I397" i="2"/>
  <c r="H397" i="2"/>
  <c r="G397" i="2"/>
  <c r="F397" i="2"/>
  <c r="E397" i="2"/>
  <c r="D397" i="2"/>
  <c r="C397" i="2"/>
  <c r="B397" i="2"/>
  <c r="N395" i="2"/>
  <c r="M395" i="2"/>
  <c r="L395" i="2"/>
  <c r="I395" i="2"/>
  <c r="H395" i="2"/>
  <c r="G395" i="2"/>
  <c r="B395" i="2"/>
  <c r="P394" i="2"/>
  <c r="P395" i="2" s="1"/>
  <c r="O394" i="2"/>
  <c r="O395" i="2" s="1"/>
  <c r="N394" i="2"/>
  <c r="M394" i="2"/>
  <c r="L394" i="2"/>
  <c r="K394" i="2"/>
  <c r="K395" i="2" s="1"/>
  <c r="J394" i="2"/>
  <c r="J395" i="2" s="1"/>
  <c r="I394" i="2"/>
  <c r="H394" i="2"/>
  <c r="G394" i="2"/>
  <c r="F394" i="2"/>
  <c r="F395" i="2" s="1"/>
  <c r="E394" i="2"/>
  <c r="D394" i="2"/>
  <c r="D395" i="2" s="1"/>
  <c r="C394" i="2"/>
  <c r="C395" i="2" s="1"/>
  <c r="B394" i="2"/>
  <c r="P393" i="2"/>
  <c r="O393" i="2"/>
  <c r="N393" i="2"/>
  <c r="M393" i="2"/>
  <c r="L393" i="2"/>
  <c r="K393" i="2"/>
  <c r="J393" i="2"/>
  <c r="I393" i="2"/>
  <c r="H393" i="2"/>
  <c r="G393" i="2"/>
  <c r="F393" i="2"/>
  <c r="E393" i="2"/>
  <c r="D393" i="2"/>
  <c r="C393" i="2"/>
  <c r="B393" i="2"/>
  <c r="P392" i="2"/>
  <c r="O392" i="2"/>
  <c r="N392" i="2"/>
  <c r="M392" i="2"/>
  <c r="L392" i="2"/>
  <c r="K392" i="2"/>
  <c r="J392" i="2"/>
  <c r="I392" i="2"/>
  <c r="H392" i="2"/>
  <c r="G392" i="2"/>
  <c r="F392" i="2"/>
  <c r="E392" i="2"/>
  <c r="D392" i="2"/>
  <c r="C392" i="2"/>
  <c r="B392" i="2"/>
  <c r="P391" i="2"/>
  <c r="O391" i="2"/>
  <c r="N391" i="2"/>
  <c r="M391" i="2"/>
  <c r="L391" i="2"/>
  <c r="K391" i="2"/>
  <c r="J391" i="2"/>
  <c r="I391" i="2"/>
  <c r="H391" i="2"/>
  <c r="G391" i="2"/>
  <c r="F391" i="2"/>
  <c r="E391" i="2"/>
  <c r="D391" i="2"/>
  <c r="C391" i="2"/>
  <c r="B391" i="2"/>
  <c r="O389" i="2"/>
  <c r="L389" i="2"/>
  <c r="K389" i="2"/>
  <c r="J389" i="2"/>
  <c r="H389" i="2"/>
  <c r="P388" i="2"/>
  <c r="O388" i="2"/>
  <c r="N388" i="2"/>
  <c r="N389" i="2" s="1"/>
  <c r="M388" i="2"/>
  <c r="M389" i="2" s="1"/>
  <c r="L388" i="2"/>
  <c r="K388" i="2"/>
  <c r="J388" i="2"/>
  <c r="I388" i="2"/>
  <c r="I389" i="2" s="1"/>
  <c r="H388" i="2"/>
  <c r="G388" i="2"/>
  <c r="G389" i="2" s="1"/>
  <c r="F388" i="2"/>
  <c r="F389" i="2" s="1"/>
  <c r="E388" i="2"/>
  <c r="D388" i="2"/>
  <c r="C388" i="2"/>
  <c r="C389" i="2" s="1"/>
  <c r="B388" i="2"/>
  <c r="B389" i="2" s="1"/>
  <c r="P387" i="2"/>
  <c r="O387" i="2"/>
  <c r="N387" i="2"/>
  <c r="M387" i="2"/>
  <c r="L387" i="2"/>
  <c r="K387" i="2"/>
  <c r="J387" i="2"/>
  <c r="I387" i="2"/>
  <c r="H387" i="2"/>
  <c r="G387" i="2"/>
  <c r="F387" i="2"/>
  <c r="E387" i="2"/>
  <c r="D387" i="2"/>
  <c r="C387" i="2"/>
  <c r="B387" i="2"/>
  <c r="P386" i="2"/>
  <c r="O386" i="2"/>
  <c r="N386" i="2"/>
  <c r="M386" i="2"/>
  <c r="L386" i="2"/>
  <c r="K386" i="2"/>
  <c r="J386" i="2"/>
  <c r="I386" i="2"/>
  <c r="H386" i="2"/>
  <c r="G386" i="2"/>
  <c r="F386" i="2"/>
  <c r="E386" i="2"/>
  <c r="D386" i="2"/>
  <c r="C386" i="2"/>
  <c r="B386" i="2"/>
  <c r="P385" i="2"/>
  <c r="O385" i="2"/>
  <c r="N385" i="2"/>
  <c r="M385" i="2"/>
  <c r="L385" i="2"/>
  <c r="K385" i="2"/>
  <c r="J385" i="2"/>
  <c r="I385" i="2"/>
  <c r="H385" i="2"/>
  <c r="G385" i="2"/>
  <c r="F385" i="2"/>
  <c r="E385" i="2"/>
  <c r="D385" i="2"/>
  <c r="C385" i="2"/>
  <c r="B385" i="2"/>
  <c r="O383" i="2"/>
  <c r="N383" i="2"/>
  <c r="M383" i="2"/>
  <c r="K383" i="2"/>
  <c r="H383" i="2"/>
  <c r="G383" i="2"/>
  <c r="F383" i="2"/>
  <c r="C383" i="2"/>
  <c r="B383" i="2"/>
  <c r="P382" i="2"/>
  <c r="P383" i="2" s="1"/>
  <c r="O382" i="2"/>
  <c r="N382" i="2"/>
  <c r="M382" i="2"/>
  <c r="L382" i="2"/>
  <c r="L383" i="2" s="1"/>
  <c r="K382" i="2"/>
  <c r="J382" i="2"/>
  <c r="J383" i="2" s="1"/>
  <c r="I382" i="2"/>
  <c r="I383" i="2" s="1"/>
  <c r="H382" i="2"/>
  <c r="G382" i="2"/>
  <c r="F382" i="2"/>
  <c r="E382" i="2"/>
  <c r="E383" i="2" s="1"/>
  <c r="D382" i="2"/>
  <c r="D383" i="2" s="1"/>
  <c r="C382" i="2"/>
  <c r="B382" i="2"/>
  <c r="P381" i="2"/>
  <c r="O381" i="2"/>
  <c r="N381" i="2"/>
  <c r="M381" i="2"/>
  <c r="L381" i="2"/>
  <c r="K381" i="2"/>
  <c r="J381" i="2"/>
  <c r="I381" i="2"/>
  <c r="H381" i="2"/>
  <c r="G381" i="2"/>
  <c r="F381" i="2"/>
  <c r="E381" i="2"/>
  <c r="D381" i="2"/>
  <c r="C381" i="2"/>
  <c r="B381" i="2"/>
  <c r="P380" i="2"/>
  <c r="O380" i="2"/>
  <c r="N380" i="2"/>
  <c r="M380" i="2"/>
  <c r="L380" i="2"/>
  <c r="K380" i="2"/>
  <c r="J380" i="2"/>
  <c r="I380" i="2"/>
  <c r="H380" i="2"/>
  <c r="G380" i="2"/>
  <c r="F380" i="2"/>
  <c r="E380" i="2"/>
  <c r="D380" i="2"/>
  <c r="C380" i="2"/>
  <c r="B380" i="2"/>
  <c r="P379" i="2"/>
  <c r="O379" i="2"/>
  <c r="N379" i="2"/>
  <c r="M379" i="2"/>
  <c r="L379" i="2"/>
  <c r="K379" i="2"/>
  <c r="J379" i="2"/>
  <c r="I379" i="2"/>
  <c r="H379" i="2"/>
  <c r="G379" i="2"/>
  <c r="F379" i="2"/>
  <c r="E379" i="2"/>
  <c r="D379" i="2"/>
  <c r="C379" i="2"/>
  <c r="B379" i="2"/>
  <c r="BM243" i="2"/>
  <c r="BK243" i="2"/>
  <c r="BI243" i="2"/>
  <c r="BH243" i="2"/>
  <c r="BB243" i="2"/>
  <c r="C568" i="2" s="1"/>
  <c r="BA243" i="2"/>
  <c r="C569" i="2" s="1"/>
  <c r="AY243" i="2"/>
  <c r="C571" i="2" s="1"/>
  <c r="AW243" i="2"/>
  <c r="D569" i="2" s="1"/>
  <c r="AV243" i="2"/>
  <c r="D570" i="2" s="1"/>
  <c r="AP243" i="2"/>
  <c r="F568" i="2" s="1"/>
  <c r="AO243" i="2"/>
  <c r="F569" i="2" s="1"/>
  <c r="AM243" i="2"/>
  <c r="F571" i="2" s="1"/>
  <c r="AK243" i="2"/>
  <c r="G569" i="2" s="1"/>
  <c r="AJ243" i="2"/>
  <c r="G570" i="2" s="1"/>
  <c r="AD243" i="2"/>
  <c r="I568" i="2" s="1"/>
  <c r="AC243" i="2"/>
  <c r="I569" i="2" s="1"/>
  <c r="AA243" i="2"/>
  <c r="I571" i="2" s="1"/>
  <c r="Y243" i="2"/>
  <c r="J569" i="2" s="1"/>
  <c r="X243" i="2"/>
  <c r="J570" i="2" s="1"/>
  <c r="R243" i="2"/>
  <c r="L568" i="2" s="1"/>
  <c r="Q243" i="2"/>
  <c r="L569" i="2" s="1"/>
  <c r="O243" i="2"/>
  <c r="L571" i="2" s="1"/>
  <c r="M243" i="2"/>
  <c r="M569" i="2" s="1"/>
  <c r="L243" i="2"/>
  <c r="M570" i="2" s="1"/>
  <c r="F243" i="2"/>
  <c r="O568" i="2" s="1"/>
  <c r="E243" i="2"/>
  <c r="O569" i="2" s="1"/>
  <c r="C243" i="2"/>
  <c r="O571" i="2" s="1"/>
  <c r="BM241" i="2"/>
  <c r="BL241" i="2"/>
  <c r="BL243" i="2" s="1"/>
  <c r="BK241" i="2"/>
  <c r="BJ241" i="2"/>
  <c r="BJ243" i="2" s="1"/>
  <c r="BI241" i="2"/>
  <c r="BH241" i="2"/>
  <c r="BG241" i="2"/>
  <c r="BG243" i="2" s="1"/>
  <c r="BF241" i="2"/>
  <c r="BF243" i="2" s="1"/>
  <c r="B568" i="2" s="1"/>
  <c r="BE241" i="2"/>
  <c r="BE243" i="2" s="1"/>
  <c r="B569" i="2" s="1"/>
  <c r="BD241" i="2"/>
  <c r="BD243" i="2" s="1"/>
  <c r="B570" i="2" s="1"/>
  <c r="BC241" i="2"/>
  <c r="BC243" i="2" s="1"/>
  <c r="B571" i="2" s="1"/>
  <c r="BB241" i="2"/>
  <c r="BA241" i="2"/>
  <c r="AZ241" i="2"/>
  <c r="AZ243" i="2" s="1"/>
  <c r="C570" i="2" s="1"/>
  <c r="AY241" i="2"/>
  <c r="AX241" i="2"/>
  <c r="AX243" i="2" s="1"/>
  <c r="D568" i="2" s="1"/>
  <c r="D572" i="2" s="1"/>
  <c r="D573" i="2" s="1"/>
  <c r="AW241" i="2"/>
  <c r="AV241" i="2"/>
  <c r="AU241" i="2"/>
  <c r="AU243" i="2" s="1"/>
  <c r="D571" i="2" s="1"/>
  <c r="AT241" i="2"/>
  <c r="AT243" i="2" s="1"/>
  <c r="E568" i="2" s="1"/>
  <c r="AS241" i="2"/>
  <c r="AS243" i="2" s="1"/>
  <c r="E569" i="2" s="1"/>
  <c r="AR241" i="2"/>
  <c r="AR243" i="2" s="1"/>
  <c r="E570" i="2" s="1"/>
  <c r="AQ241" i="2"/>
  <c r="AQ243" i="2" s="1"/>
  <c r="E571" i="2" s="1"/>
  <c r="AP241" i="2"/>
  <c r="AO241" i="2"/>
  <c r="AN241" i="2"/>
  <c r="AN243" i="2" s="1"/>
  <c r="F570" i="2" s="1"/>
  <c r="AM241" i="2"/>
  <c r="AL241" i="2"/>
  <c r="AL243" i="2" s="1"/>
  <c r="G568" i="2" s="1"/>
  <c r="G572" i="2" s="1"/>
  <c r="G573" i="2" s="1"/>
  <c r="AK241" i="2"/>
  <c r="AJ241" i="2"/>
  <c r="AI241" i="2"/>
  <c r="AI243" i="2" s="1"/>
  <c r="G571" i="2" s="1"/>
  <c r="AH241" i="2"/>
  <c r="AH243" i="2" s="1"/>
  <c r="H568" i="2" s="1"/>
  <c r="AG241" i="2"/>
  <c r="AG243" i="2" s="1"/>
  <c r="H569" i="2" s="1"/>
  <c r="AF241" i="2"/>
  <c r="AF243" i="2" s="1"/>
  <c r="H570" i="2" s="1"/>
  <c r="AE241" i="2"/>
  <c r="AE243" i="2" s="1"/>
  <c r="H571" i="2" s="1"/>
  <c r="AD241" i="2"/>
  <c r="AC241" i="2"/>
  <c r="AB241" i="2"/>
  <c r="AB243" i="2" s="1"/>
  <c r="I570" i="2" s="1"/>
  <c r="AA241" i="2"/>
  <c r="Z241" i="2"/>
  <c r="Z243" i="2" s="1"/>
  <c r="J568" i="2" s="1"/>
  <c r="J572" i="2" s="1"/>
  <c r="J573" i="2" s="1"/>
  <c r="Y241" i="2"/>
  <c r="X241" i="2"/>
  <c r="W241" i="2"/>
  <c r="W243" i="2" s="1"/>
  <c r="J571" i="2" s="1"/>
  <c r="V241" i="2"/>
  <c r="V243" i="2" s="1"/>
  <c r="K568" i="2" s="1"/>
  <c r="U241" i="2"/>
  <c r="U243" i="2" s="1"/>
  <c r="K569" i="2" s="1"/>
  <c r="T241" i="2"/>
  <c r="T243" i="2" s="1"/>
  <c r="K570" i="2" s="1"/>
  <c r="S241" i="2"/>
  <c r="S243" i="2" s="1"/>
  <c r="K571" i="2" s="1"/>
  <c r="R241" i="2"/>
  <c r="Q241" i="2"/>
  <c r="P241" i="2"/>
  <c r="P243" i="2" s="1"/>
  <c r="L570" i="2" s="1"/>
  <c r="O241" i="2"/>
  <c r="N241" i="2"/>
  <c r="N243" i="2" s="1"/>
  <c r="M568" i="2" s="1"/>
  <c r="M572" i="2" s="1"/>
  <c r="M241" i="2"/>
  <c r="L241" i="2"/>
  <c r="K241" i="2"/>
  <c r="K243" i="2" s="1"/>
  <c r="M571" i="2" s="1"/>
  <c r="J241" i="2"/>
  <c r="J243" i="2" s="1"/>
  <c r="N568" i="2" s="1"/>
  <c r="I241" i="2"/>
  <c r="I243" i="2" s="1"/>
  <c r="N569" i="2" s="1"/>
  <c r="H241" i="2"/>
  <c r="H243" i="2" s="1"/>
  <c r="N570" i="2" s="1"/>
  <c r="G241" i="2"/>
  <c r="G243" i="2" s="1"/>
  <c r="N571" i="2" s="1"/>
  <c r="F241" i="2"/>
  <c r="E241" i="2"/>
  <c r="D241" i="2"/>
  <c r="D243" i="2" s="1"/>
  <c r="O570" i="2" s="1"/>
  <c r="C241" i="2"/>
  <c r="B241" i="2"/>
  <c r="B243" i="2" s="1"/>
  <c r="P568" i="2" s="1"/>
  <c r="BI153" i="2"/>
  <c r="BL152" i="2"/>
  <c r="BK152" i="2"/>
  <c r="BK153" i="2" s="1"/>
  <c r="BI152" i="2"/>
  <c r="BD152" i="2"/>
  <c r="B453" i="2" s="1"/>
  <c r="BB152" i="2"/>
  <c r="C451" i="2" s="1"/>
  <c r="BA152" i="2"/>
  <c r="C452" i="2" s="1"/>
  <c r="AZ152" i="2"/>
  <c r="C453" i="2" s="1"/>
  <c r="AY152" i="2"/>
  <c r="C454" i="2" s="1"/>
  <c r="C455" i="2" s="1"/>
  <c r="AW152" i="2"/>
  <c r="D452" i="2" s="1"/>
  <c r="AR152" i="2"/>
  <c r="E453" i="2" s="1"/>
  <c r="AO152" i="2"/>
  <c r="F452" i="2" s="1"/>
  <c r="AN152" i="2"/>
  <c r="F453" i="2" s="1"/>
  <c r="AM152" i="2"/>
  <c r="F454" i="2" s="1"/>
  <c r="F455" i="2" s="1"/>
  <c r="AK152" i="2"/>
  <c r="G452" i="2" s="1"/>
  <c r="AF152" i="2"/>
  <c r="H453" i="2" s="1"/>
  <c r="AC152" i="2"/>
  <c r="I452" i="2" s="1"/>
  <c r="AB152" i="2"/>
  <c r="I453" i="2" s="1"/>
  <c r="AA152" i="2"/>
  <c r="I454" i="2" s="1"/>
  <c r="I455" i="2" s="1"/>
  <c r="Y152" i="2"/>
  <c r="J452" i="2" s="1"/>
  <c r="T152" i="2"/>
  <c r="K453" i="2" s="1"/>
  <c r="Q152" i="2"/>
  <c r="L452" i="2" s="1"/>
  <c r="P152" i="2"/>
  <c r="L453" i="2" s="1"/>
  <c r="O152" i="2"/>
  <c r="L454" i="2" s="1"/>
  <c r="L455" i="2" s="1"/>
  <c r="M152" i="2"/>
  <c r="M452" i="2" s="1"/>
  <c r="H152" i="2"/>
  <c r="N453" i="2" s="1"/>
  <c r="E152" i="2"/>
  <c r="O452" i="2" s="1"/>
  <c r="D152" i="2"/>
  <c r="O453" i="2" s="1"/>
  <c r="C152" i="2"/>
  <c r="O454" i="2" s="1"/>
  <c r="O455" i="2" s="1"/>
  <c r="BL151" i="2"/>
  <c r="BL153" i="2" s="1"/>
  <c r="BK151" i="2"/>
  <c r="BJ151" i="2"/>
  <c r="BI151" i="2"/>
  <c r="BH151" i="2"/>
  <c r="BG151" i="2"/>
  <c r="BG153" i="2" s="1"/>
  <c r="BF151" i="2"/>
  <c r="B445" i="2" s="1"/>
  <c r="BE151" i="2"/>
  <c r="B446" i="2" s="1"/>
  <c r="BD151" i="2"/>
  <c r="BD153" i="2" s="1"/>
  <c r="B459" i="2" s="1"/>
  <c r="BL150" i="2"/>
  <c r="BK150" i="2"/>
  <c r="BJ150" i="2"/>
  <c r="BJ152" i="2" s="1"/>
  <c r="BJ153" i="2" s="1"/>
  <c r="BI150" i="2"/>
  <c r="BH150" i="2"/>
  <c r="BH152" i="2" s="1"/>
  <c r="BH153" i="2" s="1"/>
  <c r="BG150" i="2"/>
  <c r="BG152" i="2" s="1"/>
  <c r="BF150" i="2"/>
  <c r="BF152" i="2" s="1"/>
  <c r="BE150" i="2"/>
  <c r="BE152" i="2" s="1"/>
  <c r="B452" i="2" s="1"/>
  <c r="BD150" i="2"/>
  <c r="BC150" i="2"/>
  <c r="BC152" i="2" s="1"/>
  <c r="B454" i="2" s="1"/>
  <c r="B455" i="2" s="1"/>
  <c r="BB150" i="2"/>
  <c r="BA150" i="2"/>
  <c r="AZ150" i="2"/>
  <c r="AY150" i="2"/>
  <c r="AX150" i="2"/>
  <c r="AX152" i="2" s="1"/>
  <c r="D451" i="2" s="1"/>
  <c r="AW150" i="2"/>
  <c r="AV150" i="2"/>
  <c r="AV152" i="2" s="1"/>
  <c r="D453" i="2" s="1"/>
  <c r="AU150" i="2"/>
  <c r="AU152" i="2" s="1"/>
  <c r="D454" i="2" s="1"/>
  <c r="D455" i="2" s="1"/>
  <c r="AT150" i="2"/>
  <c r="AT152" i="2" s="1"/>
  <c r="E451" i="2" s="1"/>
  <c r="AS150" i="2"/>
  <c r="AS152" i="2" s="1"/>
  <c r="E452" i="2" s="1"/>
  <c r="AR150" i="2"/>
  <c r="AQ150" i="2"/>
  <c r="AQ152" i="2" s="1"/>
  <c r="E454" i="2" s="1"/>
  <c r="E455" i="2" s="1"/>
  <c r="AP150" i="2"/>
  <c r="AP152" i="2" s="1"/>
  <c r="F451" i="2" s="1"/>
  <c r="AO150" i="2"/>
  <c r="AN150" i="2"/>
  <c r="AM150" i="2"/>
  <c r="AL150" i="2"/>
  <c r="AL152" i="2" s="1"/>
  <c r="G451" i="2" s="1"/>
  <c r="AK150" i="2"/>
  <c r="AJ150" i="2"/>
  <c r="AJ152" i="2" s="1"/>
  <c r="G453" i="2" s="1"/>
  <c r="AI150" i="2"/>
  <c r="AI152" i="2" s="1"/>
  <c r="G454" i="2" s="1"/>
  <c r="G455" i="2" s="1"/>
  <c r="AH150" i="2"/>
  <c r="AH152" i="2" s="1"/>
  <c r="H451" i="2" s="1"/>
  <c r="AG150" i="2"/>
  <c r="AG152" i="2" s="1"/>
  <c r="H452" i="2" s="1"/>
  <c r="AF150" i="2"/>
  <c r="AE150" i="2"/>
  <c r="AE152" i="2" s="1"/>
  <c r="H454" i="2" s="1"/>
  <c r="H455" i="2" s="1"/>
  <c r="AD150" i="2"/>
  <c r="AD152" i="2" s="1"/>
  <c r="I451" i="2" s="1"/>
  <c r="AC150" i="2"/>
  <c r="AB150" i="2"/>
  <c r="AA150" i="2"/>
  <c r="Z150" i="2"/>
  <c r="Z152" i="2" s="1"/>
  <c r="J451" i="2" s="1"/>
  <c r="Y150" i="2"/>
  <c r="X150" i="2"/>
  <c r="X152" i="2" s="1"/>
  <c r="J453" i="2" s="1"/>
  <c r="W150" i="2"/>
  <c r="W152" i="2" s="1"/>
  <c r="J454" i="2" s="1"/>
  <c r="J455" i="2" s="1"/>
  <c r="V150" i="2"/>
  <c r="V152" i="2" s="1"/>
  <c r="K451" i="2" s="1"/>
  <c r="U150" i="2"/>
  <c r="U152" i="2" s="1"/>
  <c r="K452" i="2" s="1"/>
  <c r="T150" i="2"/>
  <c r="S150" i="2"/>
  <c r="S152" i="2" s="1"/>
  <c r="K454" i="2" s="1"/>
  <c r="K455" i="2" s="1"/>
  <c r="R150" i="2"/>
  <c r="R152" i="2" s="1"/>
  <c r="L451" i="2" s="1"/>
  <c r="Q150" i="2"/>
  <c r="P150" i="2"/>
  <c r="O150" i="2"/>
  <c r="N150" i="2"/>
  <c r="N152" i="2" s="1"/>
  <c r="M451" i="2" s="1"/>
  <c r="M150" i="2"/>
  <c r="L150" i="2"/>
  <c r="L152" i="2" s="1"/>
  <c r="M453" i="2" s="1"/>
  <c r="K150" i="2"/>
  <c r="K152" i="2" s="1"/>
  <c r="M454" i="2" s="1"/>
  <c r="M455" i="2" s="1"/>
  <c r="J150" i="2"/>
  <c r="J152" i="2" s="1"/>
  <c r="N451" i="2" s="1"/>
  <c r="I150" i="2"/>
  <c r="I152" i="2" s="1"/>
  <c r="N452" i="2" s="1"/>
  <c r="H150" i="2"/>
  <c r="G150" i="2"/>
  <c r="G152" i="2" s="1"/>
  <c r="N454" i="2" s="1"/>
  <c r="N455" i="2" s="1"/>
  <c r="F150" i="2"/>
  <c r="F152" i="2" s="1"/>
  <c r="O451" i="2" s="1"/>
  <c r="E150" i="2"/>
  <c r="D150" i="2"/>
  <c r="C150" i="2"/>
  <c r="B150" i="2"/>
  <c r="B152" i="2" s="1"/>
  <c r="BL149" i="2"/>
  <c r="BK149" i="2"/>
  <c r="BJ149" i="2"/>
  <c r="BI149" i="2"/>
  <c r="BH149" i="2"/>
  <c r="BG149" i="2"/>
  <c r="BF149" i="2"/>
  <c r="BE149" i="2"/>
  <c r="BD149" i="2"/>
  <c r="BC149" i="2"/>
  <c r="BB149" i="2"/>
  <c r="BA149" i="2"/>
  <c r="AZ149" i="2"/>
  <c r="AY149" i="2"/>
  <c r="AX149" i="2"/>
  <c r="AW149" i="2"/>
  <c r="AV149" i="2"/>
  <c r="AU149" i="2"/>
  <c r="AT149" i="2"/>
  <c r="AS149" i="2"/>
  <c r="AR149" i="2"/>
  <c r="AQ149" i="2"/>
  <c r="AP149" i="2"/>
  <c r="AO149" i="2"/>
  <c r="AN149" i="2"/>
  <c r="AM149" i="2"/>
  <c r="AL149" i="2"/>
  <c r="AK149" i="2"/>
  <c r="AJ149" i="2"/>
  <c r="AI149" i="2"/>
  <c r="AH149" i="2"/>
  <c r="AG149" i="2"/>
  <c r="AF149" i="2"/>
  <c r="AE149" i="2"/>
  <c r="AD149" i="2"/>
  <c r="AC149" i="2"/>
  <c r="AB149" i="2"/>
  <c r="AA149" i="2"/>
  <c r="Z149" i="2"/>
  <c r="Y149" i="2"/>
  <c r="X149" i="2"/>
  <c r="W149" i="2"/>
  <c r="V149" i="2"/>
  <c r="U149" i="2"/>
  <c r="T149" i="2"/>
  <c r="S149" i="2"/>
  <c r="R149" i="2"/>
  <c r="Q149" i="2"/>
  <c r="P149" i="2"/>
  <c r="O149" i="2"/>
  <c r="N149" i="2"/>
  <c r="M149" i="2"/>
  <c r="L149" i="2"/>
  <c r="K149" i="2"/>
  <c r="J149" i="2"/>
  <c r="I149" i="2"/>
  <c r="H149" i="2"/>
  <c r="G149" i="2"/>
  <c r="F149" i="2"/>
  <c r="E149" i="2"/>
  <c r="D149" i="2"/>
  <c r="C149" i="2"/>
  <c r="B149" i="2"/>
  <c r="BL148" i="2"/>
  <c r="BK148" i="2"/>
  <c r="BJ148" i="2"/>
  <c r="BI148" i="2"/>
  <c r="BH148" i="2"/>
  <c r="BG148" i="2"/>
  <c r="BF148" i="2"/>
  <c r="BE148" i="2"/>
  <c r="BD148" i="2"/>
  <c r="BC148" i="2"/>
  <c r="BB148" i="2"/>
  <c r="BA148" i="2"/>
  <c r="AZ148" i="2"/>
  <c r="AY148" i="2"/>
  <c r="AX148" i="2"/>
  <c r="AW148" i="2"/>
  <c r="AV148" i="2"/>
  <c r="AU148" i="2"/>
  <c r="AT148" i="2"/>
  <c r="AS148" i="2"/>
  <c r="AR148" i="2"/>
  <c r="AQ148" i="2"/>
  <c r="AP148" i="2"/>
  <c r="AO148" i="2"/>
  <c r="AN148" i="2"/>
  <c r="AM148" i="2"/>
  <c r="AL148" i="2"/>
  <c r="AK148" i="2"/>
  <c r="AJ148" i="2"/>
  <c r="AI148" i="2"/>
  <c r="AH148" i="2"/>
  <c r="AG148" i="2"/>
  <c r="AF148" i="2"/>
  <c r="AE148" i="2"/>
  <c r="AD148" i="2"/>
  <c r="AC148" i="2"/>
  <c r="AB148" i="2"/>
  <c r="AA148" i="2"/>
  <c r="Z148" i="2"/>
  <c r="Y148" i="2"/>
  <c r="X148" i="2"/>
  <c r="W148" i="2"/>
  <c r="V148" i="2"/>
  <c r="U148" i="2"/>
  <c r="T148" i="2"/>
  <c r="S148" i="2"/>
  <c r="R148" i="2"/>
  <c r="Q148" i="2"/>
  <c r="P148" i="2"/>
  <c r="O148" i="2"/>
  <c r="N148" i="2"/>
  <c r="M148" i="2"/>
  <c r="L148" i="2"/>
  <c r="K148" i="2"/>
  <c r="J148" i="2"/>
  <c r="I148" i="2"/>
  <c r="H148" i="2"/>
  <c r="G148" i="2"/>
  <c r="F148" i="2"/>
  <c r="E148" i="2"/>
  <c r="D148" i="2"/>
  <c r="C148" i="2"/>
  <c r="B148" i="2"/>
  <c r="BL147" i="2"/>
  <c r="BK147" i="2"/>
  <c r="BJ147" i="2"/>
  <c r="BI147" i="2"/>
  <c r="BH147" i="2"/>
  <c r="BG147" i="2"/>
  <c r="BF147" i="2"/>
  <c r="BE147" i="2"/>
  <c r="BD147" i="2"/>
  <c r="BC147" i="2"/>
  <c r="BC151" i="2" s="1"/>
  <c r="BB147" i="2"/>
  <c r="BB151" i="2" s="1"/>
  <c r="BA147" i="2"/>
  <c r="BA151" i="2" s="1"/>
  <c r="AZ147" i="2"/>
  <c r="AZ151" i="2" s="1"/>
  <c r="AY147" i="2"/>
  <c r="AY151" i="2" s="1"/>
  <c r="AX147" i="2"/>
  <c r="AX151" i="2" s="1"/>
  <c r="AW147" i="2"/>
  <c r="AW151" i="2" s="1"/>
  <c r="AV147" i="2"/>
  <c r="AV151" i="2" s="1"/>
  <c r="AU147" i="2"/>
  <c r="AU151" i="2" s="1"/>
  <c r="AT147" i="2"/>
  <c r="AT151" i="2" s="1"/>
  <c r="AS147" i="2"/>
  <c r="AS151" i="2" s="1"/>
  <c r="AR147" i="2"/>
  <c r="AR151" i="2" s="1"/>
  <c r="AQ147" i="2"/>
  <c r="AQ151" i="2" s="1"/>
  <c r="AP147" i="2"/>
  <c r="AP151" i="2" s="1"/>
  <c r="AO147" i="2"/>
  <c r="AO151" i="2" s="1"/>
  <c r="AN147" i="2"/>
  <c r="AN151" i="2" s="1"/>
  <c r="AM147" i="2"/>
  <c r="AM151" i="2" s="1"/>
  <c r="AL147" i="2"/>
  <c r="AL151" i="2" s="1"/>
  <c r="AK147" i="2"/>
  <c r="AK151" i="2" s="1"/>
  <c r="AJ147" i="2"/>
  <c r="AJ151" i="2" s="1"/>
  <c r="AI147" i="2"/>
  <c r="AI151" i="2" s="1"/>
  <c r="AH147" i="2"/>
  <c r="AH151" i="2" s="1"/>
  <c r="AG147" i="2"/>
  <c r="AG151" i="2" s="1"/>
  <c r="AF147" i="2"/>
  <c r="AF151" i="2" s="1"/>
  <c r="AE147" i="2"/>
  <c r="AE151" i="2" s="1"/>
  <c r="AD147" i="2"/>
  <c r="AD151" i="2" s="1"/>
  <c r="AC147" i="2"/>
  <c r="AC151" i="2" s="1"/>
  <c r="AB147" i="2"/>
  <c r="AB151" i="2" s="1"/>
  <c r="AA147" i="2"/>
  <c r="AA151" i="2" s="1"/>
  <c r="Z147" i="2"/>
  <c r="Z151" i="2" s="1"/>
  <c r="Y147" i="2"/>
  <c r="Y151" i="2" s="1"/>
  <c r="X147" i="2"/>
  <c r="X151" i="2" s="1"/>
  <c r="W147" i="2"/>
  <c r="W151" i="2" s="1"/>
  <c r="V147" i="2"/>
  <c r="V151" i="2" s="1"/>
  <c r="U147" i="2"/>
  <c r="U151" i="2" s="1"/>
  <c r="T147" i="2"/>
  <c r="T151" i="2" s="1"/>
  <c r="S147" i="2"/>
  <c r="S151" i="2" s="1"/>
  <c r="R147" i="2"/>
  <c r="R151" i="2" s="1"/>
  <c r="Q147" i="2"/>
  <c r="Q151" i="2" s="1"/>
  <c r="P147" i="2"/>
  <c r="P151" i="2" s="1"/>
  <c r="O147" i="2"/>
  <c r="O151" i="2" s="1"/>
  <c r="N147" i="2"/>
  <c r="N151" i="2" s="1"/>
  <c r="M147" i="2"/>
  <c r="M151" i="2" s="1"/>
  <c r="L147" i="2"/>
  <c r="L151" i="2" s="1"/>
  <c r="K147" i="2"/>
  <c r="K151" i="2" s="1"/>
  <c r="J147" i="2"/>
  <c r="J151" i="2" s="1"/>
  <c r="I147" i="2"/>
  <c r="I151" i="2" s="1"/>
  <c r="H147" i="2"/>
  <c r="H151" i="2" s="1"/>
  <c r="G147" i="2"/>
  <c r="G151" i="2" s="1"/>
  <c r="F147" i="2"/>
  <c r="F151" i="2" s="1"/>
  <c r="E147" i="2"/>
  <c r="E151" i="2" s="1"/>
  <c r="D147" i="2"/>
  <c r="D151" i="2" s="1"/>
  <c r="C147" i="2"/>
  <c r="C151" i="2" s="1"/>
  <c r="B147" i="2"/>
  <c r="B151" i="2" s="1"/>
  <c r="G153" i="2" l="1"/>
  <c r="N460" i="2" s="1"/>
  <c r="N448" i="2"/>
  <c r="N449" i="2" s="1"/>
  <c r="S153" i="2"/>
  <c r="K460" i="2" s="1"/>
  <c r="K448" i="2"/>
  <c r="K449" i="2" s="1"/>
  <c r="H448" i="2"/>
  <c r="H449" i="2" s="1"/>
  <c r="AE153" i="2"/>
  <c r="H460" i="2" s="1"/>
  <c r="E448" i="2"/>
  <c r="E449" i="2" s="1"/>
  <c r="AQ153" i="2"/>
  <c r="E460" i="2" s="1"/>
  <c r="BC153" i="2"/>
  <c r="B460" i="2" s="1"/>
  <c r="B448" i="2"/>
  <c r="B449" i="2" s="1"/>
  <c r="B451" i="2"/>
  <c r="BF153" i="2"/>
  <c r="B457" i="2" s="1"/>
  <c r="O445" i="2"/>
  <c r="F153" i="2"/>
  <c r="O457" i="2" s="1"/>
  <c r="AP153" i="2"/>
  <c r="F457" i="2" s="1"/>
  <c r="F445" i="2"/>
  <c r="J153" i="2"/>
  <c r="N457" i="2" s="1"/>
  <c r="N445" i="2"/>
  <c r="V153" i="2"/>
  <c r="K457" i="2" s="1"/>
  <c r="K445" i="2"/>
  <c r="AH153" i="2"/>
  <c r="H457" i="2" s="1"/>
  <c r="H445" i="2"/>
  <c r="E445" i="2"/>
  <c r="AT153" i="2"/>
  <c r="E457" i="2" s="1"/>
  <c r="M448" i="2"/>
  <c r="M449" i="2" s="1"/>
  <c r="K153" i="2"/>
  <c r="M460" i="2" s="1"/>
  <c r="J448" i="2"/>
  <c r="J449" i="2" s="1"/>
  <c r="W153" i="2"/>
  <c r="J460" i="2" s="1"/>
  <c r="G448" i="2"/>
  <c r="G449" i="2" s="1"/>
  <c r="AI153" i="2"/>
  <c r="G460" i="2" s="1"/>
  <c r="D448" i="2"/>
  <c r="D449" i="2" s="1"/>
  <c r="AU153" i="2"/>
  <c r="D460" i="2" s="1"/>
  <c r="P454" i="2"/>
  <c r="P455" i="2" s="1"/>
  <c r="P451" i="2"/>
  <c r="N572" i="2"/>
  <c r="N573" i="2" s="1"/>
  <c r="R153" i="2"/>
  <c r="L457" i="2" s="1"/>
  <c r="L445" i="2"/>
  <c r="AD153" i="2"/>
  <c r="I457" i="2" s="1"/>
  <c r="I445" i="2"/>
  <c r="C445" i="2"/>
  <c r="BB153" i="2"/>
  <c r="C457" i="2" s="1"/>
  <c r="K572" i="2"/>
  <c r="K573" i="2" s="1"/>
  <c r="H572" i="2"/>
  <c r="H573" i="2" s="1"/>
  <c r="E572" i="2"/>
  <c r="B572" i="2"/>
  <c r="H153" i="2"/>
  <c r="N459" i="2" s="1"/>
  <c r="N447" i="2"/>
  <c r="K447" i="2"/>
  <c r="T153" i="2"/>
  <c r="K459" i="2" s="1"/>
  <c r="AF153" i="2"/>
  <c r="H459" i="2" s="1"/>
  <c r="H447" i="2"/>
  <c r="AR153" i="2"/>
  <c r="E459" i="2" s="1"/>
  <c r="E447" i="2"/>
  <c r="N446" i="2"/>
  <c r="I153" i="2"/>
  <c r="N458" i="2" s="1"/>
  <c r="U153" i="2"/>
  <c r="K458" i="2" s="1"/>
  <c r="K446" i="2"/>
  <c r="AG153" i="2"/>
  <c r="H458" i="2" s="1"/>
  <c r="H446" i="2"/>
  <c r="AS153" i="2"/>
  <c r="E458" i="2" s="1"/>
  <c r="E446" i="2"/>
  <c r="M447" i="2"/>
  <c r="L153" i="2"/>
  <c r="M459" i="2" s="1"/>
  <c r="J447" i="2"/>
  <c r="X153" i="2"/>
  <c r="J459" i="2" s="1"/>
  <c r="G447" i="2"/>
  <c r="AJ153" i="2"/>
  <c r="G459" i="2" s="1"/>
  <c r="D447" i="2"/>
  <c r="AV153" i="2"/>
  <c r="D459" i="2" s="1"/>
  <c r="J446" i="2"/>
  <c r="Y153" i="2"/>
  <c r="J458" i="2" s="1"/>
  <c r="AW153" i="2"/>
  <c r="D458" i="2" s="1"/>
  <c r="D446" i="2"/>
  <c r="O448" i="2"/>
  <c r="O449" i="2" s="1"/>
  <c r="C153" i="2"/>
  <c r="O460" i="2" s="1"/>
  <c r="O153" i="2"/>
  <c r="L460" i="2" s="1"/>
  <c r="L448" i="2"/>
  <c r="L449" i="2" s="1"/>
  <c r="AA153" i="2"/>
  <c r="I460" i="2" s="1"/>
  <c r="I448" i="2"/>
  <c r="I449" i="2" s="1"/>
  <c r="F448" i="2"/>
  <c r="F449" i="2" s="1"/>
  <c r="AM153" i="2"/>
  <c r="F460" i="2" s="1"/>
  <c r="C448" i="2"/>
  <c r="C449" i="2" s="1"/>
  <c r="AY153" i="2"/>
  <c r="C460" i="2" s="1"/>
  <c r="D153" i="2"/>
  <c r="O459" i="2" s="1"/>
  <c r="O447" i="2"/>
  <c r="P153" i="2"/>
  <c r="L459" i="2" s="1"/>
  <c r="L447" i="2"/>
  <c r="I447" i="2"/>
  <c r="AB153" i="2"/>
  <c r="I459" i="2" s="1"/>
  <c r="F447" i="2"/>
  <c r="AN153" i="2"/>
  <c r="F459" i="2" s="1"/>
  <c r="AZ153" i="2"/>
  <c r="C459" i="2" s="1"/>
  <c r="C447" i="2"/>
  <c r="M446" i="2"/>
  <c r="M153" i="2"/>
  <c r="M458" i="2" s="1"/>
  <c r="G446" i="2"/>
  <c r="AK153" i="2"/>
  <c r="G458" i="2" s="1"/>
  <c r="P445" i="2"/>
  <c r="P448" i="2"/>
  <c r="P449" i="2" s="1"/>
  <c r="B153" i="2"/>
  <c r="M445" i="2"/>
  <c r="N153" i="2"/>
  <c r="M457" i="2" s="1"/>
  <c r="J445" i="2"/>
  <c r="Z153" i="2"/>
  <c r="J457" i="2" s="1"/>
  <c r="AL153" i="2"/>
  <c r="G457" i="2" s="1"/>
  <c r="G445" i="2"/>
  <c r="D445" i="2"/>
  <c r="AX153" i="2"/>
  <c r="D457" i="2" s="1"/>
  <c r="E153" i="2"/>
  <c r="O458" i="2" s="1"/>
  <c r="O446" i="2"/>
  <c r="L446" i="2"/>
  <c r="Q153" i="2"/>
  <c r="L458" i="2" s="1"/>
  <c r="I446" i="2"/>
  <c r="AC153" i="2"/>
  <c r="I458" i="2" s="1"/>
  <c r="AO153" i="2"/>
  <c r="F458" i="2" s="1"/>
  <c r="F446" i="2"/>
  <c r="BA153" i="2"/>
  <c r="C458" i="2" s="1"/>
  <c r="C446" i="2"/>
  <c r="C665" i="2"/>
  <c r="C664" i="2"/>
  <c r="O665" i="2"/>
  <c r="O664" i="2"/>
  <c r="H473" i="2"/>
  <c r="E575" i="2"/>
  <c r="B576" i="2"/>
  <c r="N686" i="2"/>
  <c r="N670" i="2"/>
  <c r="N625" i="2"/>
  <c r="N539" i="2"/>
  <c r="I577" i="2"/>
  <c r="F578" i="2"/>
  <c r="L672" i="2"/>
  <c r="L671" i="2"/>
  <c r="L673" i="2" s="1"/>
  <c r="L533" i="2"/>
  <c r="L532" i="2"/>
  <c r="L550" i="2"/>
  <c r="L549" i="2"/>
  <c r="L558" i="2"/>
  <c r="L557" i="2"/>
  <c r="L565" i="2"/>
  <c r="L566" i="2"/>
  <c r="I596" i="2"/>
  <c r="F670" i="2"/>
  <c r="F686" i="2"/>
  <c r="F494" i="2"/>
  <c r="F539" i="2"/>
  <c r="C576" i="2"/>
  <c r="O576" i="2"/>
  <c r="J577" i="2"/>
  <c r="G578" i="2"/>
  <c r="M672" i="2"/>
  <c r="M671" i="2"/>
  <c r="M533" i="2"/>
  <c r="M550" i="2"/>
  <c r="M558" i="2"/>
  <c r="M566" i="2"/>
  <c r="B447" i="2"/>
  <c r="G575" i="2"/>
  <c r="D576" i="2"/>
  <c r="P599" i="2"/>
  <c r="P584" i="2"/>
  <c r="K577" i="2"/>
  <c r="H578" i="2"/>
  <c r="G541" i="2"/>
  <c r="G540" i="2"/>
  <c r="G579" i="2"/>
  <c r="N550" i="2"/>
  <c r="N549" i="2"/>
  <c r="P572" i="2"/>
  <c r="P573" i="2" s="1"/>
  <c r="L572" i="2"/>
  <c r="L573" i="2" s="1"/>
  <c r="K467" i="2"/>
  <c r="K480" i="2"/>
  <c r="H670" i="2"/>
  <c r="H494" i="2"/>
  <c r="H539" i="2"/>
  <c r="E576" i="2"/>
  <c r="L577" i="2"/>
  <c r="I578" i="2"/>
  <c r="C672" i="2"/>
  <c r="C671" i="2"/>
  <c r="C533" i="2"/>
  <c r="C550" i="2"/>
  <c r="C558" i="2"/>
  <c r="C566" i="2"/>
  <c r="L596" i="2"/>
  <c r="D425" i="2"/>
  <c r="P425" i="2"/>
  <c r="I572" i="2"/>
  <c r="I573" i="2" s="1"/>
  <c r="E664" i="2"/>
  <c r="E665" i="2"/>
  <c r="F664" i="2"/>
  <c r="F665" i="2"/>
  <c r="G665" i="2"/>
  <c r="G664" i="2"/>
  <c r="L473" i="2"/>
  <c r="L480" i="2"/>
  <c r="I670" i="2"/>
  <c r="I494" i="2"/>
  <c r="I539" i="2"/>
  <c r="F576" i="2"/>
  <c r="M577" i="2"/>
  <c r="J578" i="2"/>
  <c r="D671" i="2"/>
  <c r="D672" i="2"/>
  <c r="D533" i="2"/>
  <c r="D532" i="2"/>
  <c r="D549" i="2"/>
  <c r="D550" i="2"/>
  <c r="D558" i="2"/>
  <c r="D557" i="2"/>
  <c r="D566" i="2"/>
  <c r="D565" i="2"/>
  <c r="F572" i="2"/>
  <c r="F573" i="2" s="1"/>
  <c r="H665" i="2"/>
  <c r="H664" i="2"/>
  <c r="E407" i="2"/>
  <c r="H467" i="2"/>
  <c r="H480" i="2"/>
  <c r="M467" i="2"/>
  <c r="M473" i="2"/>
  <c r="M480" i="2"/>
  <c r="J575" i="2"/>
  <c r="G576" i="2"/>
  <c r="B577" i="2"/>
  <c r="N577" i="2"/>
  <c r="K578" i="2"/>
  <c r="E671" i="2"/>
  <c r="E672" i="2"/>
  <c r="E533" i="2"/>
  <c r="E532" i="2"/>
  <c r="N672" i="2"/>
  <c r="N671" i="2"/>
  <c r="N533" i="2"/>
  <c r="N532" i="2"/>
  <c r="E549" i="2"/>
  <c r="E550" i="2"/>
  <c r="E558" i="2"/>
  <c r="E557" i="2"/>
  <c r="N558" i="2"/>
  <c r="N557" i="2"/>
  <c r="E566" i="2"/>
  <c r="E565" i="2"/>
  <c r="N566" i="2"/>
  <c r="N565" i="2"/>
  <c r="I665" i="2"/>
  <c r="I664" i="2"/>
  <c r="F407" i="2"/>
  <c r="B467" i="2"/>
  <c r="B473" i="2"/>
  <c r="N473" i="2"/>
  <c r="B480" i="2"/>
  <c r="K670" i="2"/>
  <c r="K539" i="2"/>
  <c r="K494" i="2"/>
  <c r="H576" i="2"/>
  <c r="C577" i="2"/>
  <c r="O577" i="2"/>
  <c r="L578" i="2"/>
  <c r="F672" i="2"/>
  <c r="F671" i="2"/>
  <c r="F533" i="2"/>
  <c r="F532" i="2"/>
  <c r="O672" i="2"/>
  <c r="O671" i="2"/>
  <c r="O533" i="2"/>
  <c r="O532" i="2"/>
  <c r="F550" i="2"/>
  <c r="F549" i="2"/>
  <c r="O550" i="2"/>
  <c r="V492" i="2"/>
  <c r="O549" i="2"/>
  <c r="V493" i="2" s="1"/>
  <c r="F558" i="2"/>
  <c r="F557" i="2"/>
  <c r="O558" i="2"/>
  <c r="V494" i="2"/>
  <c r="F566" i="2"/>
  <c r="F565" i="2"/>
  <c r="O566" i="2"/>
  <c r="D664" i="2"/>
  <c r="D665" i="2"/>
  <c r="C572" i="2"/>
  <c r="D389" i="2"/>
  <c r="P389" i="2"/>
  <c r="J665" i="2"/>
  <c r="J664" i="2"/>
  <c r="D413" i="2"/>
  <c r="P413" i="2"/>
  <c r="P443" i="2"/>
  <c r="C467" i="2"/>
  <c r="O467" i="2"/>
  <c r="C473" i="2"/>
  <c r="O473" i="2"/>
  <c r="C480" i="2"/>
  <c r="O480" i="2"/>
  <c r="L670" i="2"/>
  <c r="L539" i="2"/>
  <c r="L494" i="2"/>
  <c r="I576" i="2"/>
  <c r="D577" i="2"/>
  <c r="P600" i="2"/>
  <c r="P585" i="2"/>
  <c r="M578" i="2"/>
  <c r="G672" i="2"/>
  <c r="G671" i="2"/>
  <c r="G533" i="2"/>
  <c r="G532" i="2"/>
  <c r="P671" i="2"/>
  <c r="P672" i="2"/>
  <c r="P533" i="2"/>
  <c r="P532" i="2"/>
  <c r="G550" i="2"/>
  <c r="G549" i="2"/>
  <c r="P549" i="2"/>
  <c r="P550" i="2"/>
  <c r="G558" i="2"/>
  <c r="G557" i="2"/>
  <c r="P558" i="2"/>
  <c r="P557" i="2"/>
  <c r="G566" i="2"/>
  <c r="G565" i="2"/>
  <c r="P566" i="2"/>
  <c r="P565" i="2"/>
  <c r="K665" i="2"/>
  <c r="K664" i="2"/>
  <c r="E413" i="2"/>
  <c r="K486" i="2"/>
  <c r="K473" i="2"/>
  <c r="D467" i="2"/>
  <c r="P467" i="2"/>
  <c r="D473" i="2"/>
  <c r="P473" i="2"/>
  <c r="D480" i="2"/>
  <c r="P480" i="2"/>
  <c r="M575" i="2"/>
  <c r="J670" i="2"/>
  <c r="J625" i="2"/>
  <c r="J539" i="2"/>
  <c r="J494" i="2"/>
  <c r="E577" i="2"/>
  <c r="B578" i="2"/>
  <c r="N578" i="2"/>
  <c r="H672" i="2"/>
  <c r="H671" i="2"/>
  <c r="H532" i="2"/>
  <c r="H533" i="2"/>
  <c r="H550" i="2"/>
  <c r="H549" i="2"/>
  <c r="H557" i="2"/>
  <c r="H558" i="2"/>
  <c r="H566" i="2"/>
  <c r="H565" i="2"/>
  <c r="O572" i="2"/>
  <c r="O573" i="2" s="1"/>
  <c r="E389" i="2"/>
  <c r="L665" i="2"/>
  <c r="L664" i="2"/>
  <c r="I407" i="2"/>
  <c r="I437" i="2"/>
  <c r="F443" i="2"/>
  <c r="E467" i="2"/>
  <c r="E480" i="2"/>
  <c r="B575" i="2"/>
  <c r="N575" i="2"/>
  <c r="K576" i="2"/>
  <c r="F577" i="2"/>
  <c r="C578" i="2"/>
  <c r="O578" i="2"/>
  <c r="W499" i="2"/>
  <c r="W501" i="2"/>
  <c r="I672" i="2"/>
  <c r="I671" i="2"/>
  <c r="I532" i="2"/>
  <c r="I533" i="2"/>
  <c r="I550" i="2"/>
  <c r="I549" i="2"/>
  <c r="I557" i="2"/>
  <c r="I558" i="2"/>
  <c r="I566" i="2"/>
  <c r="I565" i="2"/>
  <c r="F596" i="2"/>
  <c r="O596" i="2"/>
  <c r="V497" i="2" s="1"/>
  <c r="P664" i="2"/>
  <c r="P665" i="2"/>
  <c r="BE153" i="2"/>
  <c r="B458" i="2" s="1"/>
  <c r="M665" i="2"/>
  <c r="M664" i="2"/>
  <c r="J407" i="2"/>
  <c r="F467" i="2"/>
  <c r="F473" i="2"/>
  <c r="C575" i="2"/>
  <c r="O575" i="2"/>
  <c r="L576" i="2"/>
  <c r="G577" i="2"/>
  <c r="D578" i="2"/>
  <c r="P601" i="2"/>
  <c r="P586" i="2"/>
  <c r="X499" i="2"/>
  <c r="X501" i="2"/>
  <c r="J672" i="2"/>
  <c r="J671" i="2"/>
  <c r="J533" i="2"/>
  <c r="J532" i="2"/>
  <c r="J550" i="2"/>
  <c r="J549" i="2"/>
  <c r="J558" i="2"/>
  <c r="J557" i="2"/>
  <c r="J566" i="2"/>
  <c r="J565" i="2"/>
  <c r="G596" i="2"/>
  <c r="P596" i="2"/>
  <c r="E395" i="2"/>
  <c r="B665" i="2"/>
  <c r="B664" i="2"/>
  <c r="N665" i="2"/>
  <c r="N664" i="2"/>
  <c r="N480" i="2"/>
  <c r="N467" i="2"/>
  <c r="G467" i="2"/>
  <c r="G473" i="2"/>
  <c r="G480" i="2"/>
  <c r="D575" i="2"/>
  <c r="P575" i="2"/>
  <c r="M576" i="2"/>
  <c r="H577" i="2"/>
  <c r="E578" i="2"/>
  <c r="K672" i="2"/>
  <c r="K671" i="2"/>
  <c r="K673" i="2" s="1"/>
  <c r="K533" i="2"/>
  <c r="K532" i="2"/>
  <c r="K550" i="2"/>
  <c r="K549" i="2"/>
  <c r="K558" i="2"/>
  <c r="K557" i="2"/>
  <c r="K566" i="2"/>
  <c r="K565" i="2"/>
  <c r="L486" i="2"/>
  <c r="M493" i="2"/>
  <c r="M625" i="2" s="1"/>
  <c r="N536" i="2"/>
  <c r="N576" i="2" s="1"/>
  <c r="K595" i="2"/>
  <c r="K596" i="2" s="1"/>
  <c r="M609" i="2"/>
  <c r="H662" i="2"/>
  <c r="H618" i="2"/>
  <c r="H617" i="2"/>
  <c r="H660" i="2"/>
  <c r="H677" i="2"/>
  <c r="K625" i="2"/>
  <c r="K686" i="2"/>
  <c r="M486" i="2"/>
  <c r="B493" i="2"/>
  <c r="B596" i="2" s="1"/>
  <c r="F535" i="2"/>
  <c r="F575" i="2" s="1"/>
  <c r="I662" i="2"/>
  <c r="I618" i="2"/>
  <c r="I617" i="2"/>
  <c r="I660" i="2"/>
  <c r="I677" i="2"/>
  <c r="L625" i="2"/>
  <c r="L686" i="2"/>
  <c r="B486" i="2"/>
  <c r="N486" i="2"/>
  <c r="C493" i="2"/>
  <c r="C596" i="2" s="1"/>
  <c r="O493" i="2"/>
  <c r="O557" i="2" s="1"/>
  <c r="V495" i="2" s="1"/>
  <c r="J618" i="2"/>
  <c r="J617" i="2"/>
  <c r="J660" i="2"/>
  <c r="J631" i="2"/>
  <c r="J677" i="2"/>
  <c r="J662" i="2"/>
  <c r="M724" i="2"/>
  <c r="L725" i="2"/>
  <c r="P736" i="2"/>
  <c r="O737" i="2"/>
  <c r="O738" i="2" s="1"/>
  <c r="D670" i="2"/>
  <c r="P670" i="2"/>
  <c r="H535" i="2"/>
  <c r="H575" i="2" s="1"/>
  <c r="K618" i="2"/>
  <c r="K617" i="2"/>
  <c r="K660" i="2"/>
  <c r="K631" i="2"/>
  <c r="K677" i="2"/>
  <c r="K662" i="2"/>
  <c r="Q683" i="2"/>
  <c r="D486" i="2"/>
  <c r="E493" i="2"/>
  <c r="I535" i="2"/>
  <c r="I575" i="2" s="1"/>
  <c r="L618" i="2"/>
  <c r="L617" i="2"/>
  <c r="L660" i="2"/>
  <c r="L677" i="2"/>
  <c r="L662" i="2"/>
  <c r="O686" i="2"/>
  <c r="E486" i="2"/>
  <c r="F609" i="2"/>
  <c r="O609" i="2"/>
  <c r="M660" i="2"/>
  <c r="M677" i="2"/>
  <c r="M662" i="2"/>
  <c r="M618" i="2"/>
  <c r="D625" i="2"/>
  <c r="P625" i="2"/>
  <c r="D686" i="2"/>
  <c r="L728" i="2"/>
  <c r="K729" i="2"/>
  <c r="K731" i="2" s="1"/>
  <c r="F486" i="2"/>
  <c r="G670" i="2"/>
  <c r="G686" i="2"/>
  <c r="K535" i="2"/>
  <c r="K575" i="2" s="1"/>
  <c r="E596" i="2"/>
  <c r="N595" i="2"/>
  <c r="N596" i="2" s="1"/>
  <c r="G609" i="2"/>
  <c r="B660" i="2"/>
  <c r="B677" i="2"/>
  <c r="B662" i="2"/>
  <c r="E625" i="2"/>
  <c r="E686" i="2"/>
  <c r="H712" i="2"/>
  <c r="G713" i="2"/>
  <c r="G486" i="2"/>
  <c r="L535" i="2"/>
  <c r="L575" i="2" s="1"/>
  <c r="C660" i="2"/>
  <c r="C677" i="2"/>
  <c r="C662" i="2"/>
  <c r="C618" i="2"/>
  <c r="C617" i="2"/>
  <c r="F625" i="2"/>
  <c r="M743" i="2"/>
  <c r="H486" i="2"/>
  <c r="J536" i="2"/>
  <c r="J576" i="2" s="1"/>
  <c r="I609" i="2"/>
  <c r="D616" i="2"/>
  <c r="E618" i="2" s="1"/>
  <c r="G625" i="2"/>
  <c r="E700" i="2"/>
  <c r="D701" i="2"/>
  <c r="D703" i="2" s="1"/>
  <c r="I716" i="2"/>
  <c r="H717" i="2"/>
  <c r="H719" i="2" s="1"/>
  <c r="I486" i="2"/>
  <c r="G494" i="2"/>
  <c r="H596" i="2"/>
  <c r="J609" i="2"/>
  <c r="E677" i="2"/>
  <c r="E662" i="2"/>
  <c r="E617" i="2"/>
  <c r="E660" i="2"/>
  <c r="N617" i="2"/>
  <c r="N660" i="2"/>
  <c r="N677" i="2"/>
  <c r="N662" i="2"/>
  <c r="N618" i="2"/>
  <c r="H625" i="2"/>
  <c r="M732" i="2"/>
  <c r="L733" i="2"/>
  <c r="J486" i="2"/>
  <c r="F677" i="2"/>
  <c r="F662" i="2"/>
  <c r="F618" i="2"/>
  <c r="F617" i="2"/>
  <c r="F660" i="2"/>
  <c r="O660" i="2"/>
  <c r="O677" i="2"/>
  <c r="O662" i="2"/>
  <c r="O618" i="2"/>
  <c r="I625" i="2"/>
  <c r="D539" i="2"/>
  <c r="P539" i="2"/>
  <c r="J595" i="2"/>
  <c r="J596" i="2" s="1"/>
  <c r="G616" i="2"/>
  <c r="P677" i="2"/>
  <c r="P684" i="2" s="1"/>
  <c r="P662" i="2"/>
  <c r="P618" i="2"/>
  <c r="P617" i="2"/>
  <c r="P660" i="2"/>
  <c r="J686" i="2"/>
  <c r="E707" i="2"/>
  <c r="K735" i="2"/>
  <c r="H631" i="2"/>
  <c r="P680" i="2"/>
  <c r="F707" i="2"/>
  <c r="F708" i="2"/>
  <c r="I720" i="2"/>
  <c r="I727" i="2"/>
  <c r="L735" i="2"/>
  <c r="N740" i="2"/>
  <c r="I631" i="2"/>
  <c r="H686" i="2"/>
  <c r="G717" i="2"/>
  <c r="G719" i="2" s="1"/>
  <c r="J727" i="2"/>
  <c r="N737" i="2"/>
  <c r="I686" i="2"/>
  <c r="F713" i="2"/>
  <c r="F715" i="2"/>
  <c r="L727" i="2"/>
  <c r="P737" i="2"/>
  <c r="P738" i="2" s="1"/>
  <c r="O744" i="2"/>
  <c r="P748" i="2"/>
  <c r="P749" i="2" s="1"/>
  <c r="L631" i="2"/>
  <c r="P697" i="2"/>
  <c r="G715" i="2"/>
  <c r="K725" i="2"/>
  <c r="K727" i="2" s="1"/>
  <c r="M631" i="2"/>
  <c r="B631" i="2"/>
  <c r="N631" i="2"/>
  <c r="P682" i="2"/>
  <c r="C631" i="2"/>
  <c r="O631" i="2"/>
  <c r="D631" i="2"/>
  <c r="P631" i="2"/>
  <c r="G704" i="2"/>
  <c r="H723" i="2"/>
  <c r="N739" i="2"/>
  <c r="E631" i="2"/>
  <c r="P683" i="2"/>
  <c r="O739" i="2"/>
  <c r="O751" i="2"/>
  <c r="F631" i="2"/>
  <c r="D707" i="2"/>
  <c r="P750" i="2" l="1"/>
  <c r="P751" i="2"/>
  <c r="M617" i="2"/>
  <c r="H600" i="2"/>
  <c r="H585" i="2"/>
  <c r="J673" i="2"/>
  <c r="K599" i="2"/>
  <c r="K584" i="2"/>
  <c r="E600" i="2"/>
  <c r="E585" i="2"/>
  <c r="C573" i="2"/>
  <c r="F673" i="2"/>
  <c r="B600" i="2"/>
  <c r="B585" i="2"/>
  <c r="M596" i="2"/>
  <c r="M600" i="2"/>
  <c r="M585" i="2"/>
  <c r="K600" i="2"/>
  <c r="K585" i="2"/>
  <c r="M532" i="2"/>
  <c r="I585" i="2"/>
  <c r="I600" i="2"/>
  <c r="M599" i="2"/>
  <c r="M584" i="2"/>
  <c r="N598" i="2"/>
  <c r="N583" i="2"/>
  <c r="G599" i="2"/>
  <c r="G584" i="2"/>
  <c r="I583" i="2"/>
  <c r="I598" i="2"/>
  <c r="P598" i="2"/>
  <c r="P583" i="2"/>
  <c r="X502" i="2"/>
  <c r="B598" i="2"/>
  <c r="B583" i="2"/>
  <c r="J541" i="2"/>
  <c r="J540" i="2"/>
  <c r="J579" i="2"/>
  <c r="L601" i="2"/>
  <c r="L586" i="2"/>
  <c r="J583" i="2"/>
  <c r="J598" i="2"/>
  <c r="I541" i="2"/>
  <c r="I540" i="2"/>
  <c r="I579" i="2"/>
  <c r="B557" i="2"/>
  <c r="M673" i="2"/>
  <c r="N579" i="2"/>
  <c r="N541" i="2"/>
  <c r="N540" i="2"/>
  <c r="F709" i="2"/>
  <c r="F711" i="2" s="1"/>
  <c r="G708" i="2"/>
  <c r="F681" i="2"/>
  <c r="F684" i="2"/>
  <c r="F691" i="2" s="1"/>
  <c r="F678" i="2"/>
  <c r="M686" i="2"/>
  <c r="Q686" i="2" s="1"/>
  <c r="M670" i="2"/>
  <c r="M539" i="2"/>
  <c r="M494" i="2"/>
  <c r="N600" i="2"/>
  <c r="N585" i="2"/>
  <c r="J601" i="2"/>
  <c r="J586" i="2"/>
  <c r="F586" i="2"/>
  <c r="F601" i="2"/>
  <c r="M573" i="2"/>
  <c r="E701" i="2"/>
  <c r="E703" i="2" s="1"/>
  <c r="F700" i="2"/>
  <c r="B681" i="2"/>
  <c r="B684" i="2"/>
  <c r="V499" i="2"/>
  <c r="G673" i="2"/>
  <c r="F599" i="2"/>
  <c r="F584" i="2"/>
  <c r="B565" i="2"/>
  <c r="N494" i="2"/>
  <c r="O617" i="2"/>
  <c r="V502" i="2" s="1"/>
  <c r="C678" i="2"/>
  <c r="C681" i="2"/>
  <c r="C684" i="2"/>
  <c r="L729" i="2"/>
  <c r="L731" i="2" s="1"/>
  <c r="M728" i="2"/>
  <c r="M733" i="2"/>
  <c r="M735" i="2" s="1"/>
  <c r="N732" i="2"/>
  <c r="B617" i="2"/>
  <c r="E670" i="2"/>
  <c r="E494" i="2"/>
  <c r="E539" i="2"/>
  <c r="J681" i="2"/>
  <c r="J684" i="2"/>
  <c r="J691" i="2" s="1"/>
  <c r="J678" i="2"/>
  <c r="H681" i="2"/>
  <c r="H684" i="2"/>
  <c r="D598" i="2"/>
  <c r="D583" i="2"/>
  <c r="M601" i="2"/>
  <c r="M586" i="2"/>
  <c r="O600" i="2"/>
  <c r="O585" i="2"/>
  <c r="I586" i="2"/>
  <c r="I601" i="2"/>
  <c r="D599" i="2"/>
  <c r="D584" i="2"/>
  <c r="F668" i="2"/>
  <c r="F667" i="2"/>
  <c r="F461" i="2"/>
  <c r="B573" i="2"/>
  <c r="B668" i="2"/>
  <c r="B667" i="2"/>
  <c r="B461" i="2"/>
  <c r="C670" i="2"/>
  <c r="C673" i="2" s="1"/>
  <c r="C539" i="2"/>
  <c r="C494" i="2"/>
  <c r="C532" i="2"/>
  <c r="N741" i="2"/>
  <c r="N743" i="2" s="1"/>
  <c r="O740" i="2"/>
  <c r="D677" i="2"/>
  <c r="D662" i="2"/>
  <c r="D618" i="2"/>
  <c r="D617" i="2"/>
  <c r="D660" i="2"/>
  <c r="I681" i="2"/>
  <c r="I684" i="2"/>
  <c r="I691" i="2" s="1"/>
  <c r="I678" i="2"/>
  <c r="O565" i="2"/>
  <c r="C600" i="2"/>
  <c r="C585" i="2"/>
  <c r="N673" i="2"/>
  <c r="L585" i="2"/>
  <c r="L600" i="2"/>
  <c r="G598" i="2"/>
  <c r="G583" i="2"/>
  <c r="G601" i="2"/>
  <c r="G586" i="2"/>
  <c r="E573" i="2"/>
  <c r="D668" i="2"/>
  <c r="D667" i="2"/>
  <c r="D461" i="2"/>
  <c r="E668" i="2"/>
  <c r="E667" i="2"/>
  <c r="E461" i="2"/>
  <c r="J716" i="2"/>
  <c r="I717" i="2"/>
  <c r="I719" i="2" s="1"/>
  <c r="B686" i="2"/>
  <c r="B625" i="2"/>
  <c r="B539" i="2"/>
  <c r="P686" i="2"/>
  <c r="O745" i="2"/>
  <c r="P744" i="2"/>
  <c r="P745" i="2" s="1"/>
  <c r="O678" i="2"/>
  <c r="O681" i="2"/>
  <c r="O684" i="2"/>
  <c r="E678" i="2"/>
  <c r="E681" i="2"/>
  <c r="E684" i="2"/>
  <c r="L583" i="2"/>
  <c r="L598" i="2"/>
  <c r="C686" i="2"/>
  <c r="J693" i="2"/>
  <c r="I693" i="2"/>
  <c r="H693" i="2"/>
  <c r="G693" i="2"/>
  <c r="F693" i="2"/>
  <c r="E693" i="2"/>
  <c r="P693" i="2"/>
  <c r="D693" i="2"/>
  <c r="O693" i="2"/>
  <c r="C693" i="2"/>
  <c r="N693" i="2"/>
  <c r="B693" i="2"/>
  <c r="M693" i="2"/>
  <c r="L693" i="2"/>
  <c r="K693" i="2"/>
  <c r="H598" i="2"/>
  <c r="H583" i="2"/>
  <c r="I673" i="2"/>
  <c r="M583" i="2"/>
  <c r="M598" i="2"/>
  <c r="H599" i="2"/>
  <c r="H584" i="2"/>
  <c r="C565" i="2"/>
  <c r="E599" i="2"/>
  <c r="E584" i="2"/>
  <c r="B549" i="2"/>
  <c r="J600" i="2"/>
  <c r="J585" i="2"/>
  <c r="K681" i="2"/>
  <c r="K684" i="2"/>
  <c r="K691" i="2" s="1"/>
  <c r="K678" i="2"/>
  <c r="C668" i="2"/>
  <c r="C667" i="2"/>
  <c r="C461" i="2"/>
  <c r="I668" i="2"/>
  <c r="I667" i="2"/>
  <c r="I461" i="2"/>
  <c r="G668" i="2"/>
  <c r="G667" i="2"/>
  <c r="G461" i="2"/>
  <c r="H668" i="2"/>
  <c r="H667" i="2"/>
  <c r="H461" i="2"/>
  <c r="N724" i="2"/>
  <c r="M725" i="2"/>
  <c r="M727" i="2" s="1"/>
  <c r="B601" i="2"/>
  <c r="B586" i="2"/>
  <c r="P739" i="2"/>
  <c r="D600" i="2"/>
  <c r="D585" i="2"/>
  <c r="B532" i="2"/>
  <c r="O584" i="2"/>
  <c r="O599" i="2"/>
  <c r="I599" i="2"/>
  <c r="I584" i="2"/>
  <c r="C557" i="2"/>
  <c r="M565" i="2"/>
  <c r="C584" i="2"/>
  <c r="C599" i="2"/>
  <c r="E598" i="2"/>
  <c r="E583" i="2"/>
  <c r="E601" i="2"/>
  <c r="E586" i="2"/>
  <c r="F585" i="2"/>
  <c r="F600" i="2"/>
  <c r="H601" i="2"/>
  <c r="H586" i="2"/>
  <c r="G705" i="2"/>
  <c r="G707" i="2" s="1"/>
  <c r="H704" i="2"/>
  <c r="P678" i="2"/>
  <c r="P691" i="2" s="1"/>
  <c r="P681" i="2"/>
  <c r="J599" i="2"/>
  <c r="J584" i="2"/>
  <c r="C625" i="2"/>
  <c r="D586" i="2"/>
  <c r="D601" i="2"/>
  <c r="H541" i="2"/>
  <c r="H540" i="2"/>
  <c r="H579" i="2"/>
  <c r="B599" i="2"/>
  <c r="B584" i="2"/>
  <c r="I721" i="2"/>
  <c r="I723" i="2" s="1"/>
  <c r="J720" i="2"/>
  <c r="G677" i="2"/>
  <c r="H678" i="2" s="1"/>
  <c r="G662" i="2"/>
  <c r="G618" i="2"/>
  <c r="G617" i="2"/>
  <c r="G660" i="2"/>
  <c r="K598" i="2"/>
  <c r="K583" i="2"/>
  <c r="G585" i="2"/>
  <c r="G600" i="2"/>
  <c r="W502" i="2"/>
  <c r="K541" i="2"/>
  <c r="K540" i="2"/>
  <c r="K579" i="2"/>
  <c r="P494" i="2"/>
  <c r="L684" i="2"/>
  <c r="L691" i="2" s="1"/>
  <c r="L678" i="2"/>
  <c r="L681" i="2"/>
  <c r="L599" i="2"/>
  <c r="L584" i="2"/>
  <c r="H673" i="2"/>
  <c r="O673" i="2"/>
  <c r="G602" i="2"/>
  <c r="G603" i="2" s="1"/>
  <c r="G580" i="2"/>
  <c r="G587" i="2"/>
  <c r="M557" i="2"/>
  <c r="F541" i="2"/>
  <c r="F540" i="2"/>
  <c r="F579" i="2"/>
  <c r="P457" i="2"/>
  <c r="P460" i="2"/>
  <c r="L667" i="2"/>
  <c r="L668" i="2"/>
  <c r="L461" i="2"/>
  <c r="J667" i="2"/>
  <c r="J668" i="2"/>
  <c r="J461" i="2"/>
  <c r="P541" i="2"/>
  <c r="P540" i="2"/>
  <c r="P579" i="2"/>
  <c r="I712" i="2"/>
  <c r="H713" i="2"/>
  <c r="H715" i="2" s="1"/>
  <c r="O668" i="2"/>
  <c r="O667" i="2"/>
  <c r="O461" i="2"/>
  <c r="K667" i="2"/>
  <c r="K668" i="2"/>
  <c r="K461" i="2"/>
  <c r="D494" i="2"/>
  <c r="O583" i="2"/>
  <c r="O598" i="2"/>
  <c r="O601" i="2"/>
  <c r="O586" i="2"/>
  <c r="L540" i="2"/>
  <c r="L579" i="2"/>
  <c r="L541" i="2"/>
  <c r="E673" i="2"/>
  <c r="C549" i="2"/>
  <c r="G631" i="2"/>
  <c r="D540" i="2"/>
  <c r="D579" i="2"/>
  <c r="N678" i="2"/>
  <c r="N681" i="2"/>
  <c r="N684" i="2"/>
  <c r="N691" i="2" s="1"/>
  <c r="M684" i="2"/>
  <c r="M691" i="2" s="1"/>
  <c r="M678" i="2"/>
  <c r="M681" i="2"/>
  <c r="O670" i="2"/>
  <c r="O625" i="2"/>
  <c r="O539" i="2"/>
  <c r="V489" i="2"/>
  <c r="O494" i="2"/>
  <c r="F583" i="2"/>
  <c r="F598" i="2"/>
  <c r="N599" i="2"/>
  <c r="N584" i="2"/>
  <c r="C598" i="2"/>
  <c r="C583" i="2"/>
  <c r="C601" i="2"/>
  <c r="C586" i="2"/>
  <c r="N601" i="2"/>
  <c r="N586" i="2"/>
  <c r="P673" i="2"/>
  <c r="K601" i="2"/>
  <c r="K586" i="2"/>
  <c r="D673" i="2"/>
  <c r="M549" i="2"/>
  <c r="M668" i="2"/>
  <c r="M667" i="2"/>
  <c r="M461" i="2"/>
  <c r="N668" i="2"/>
  <c r="N667" i="2"/>
  <c r="N461" i="2"/>
  <c r="M696" i="2" l="1"/>
  <c r="L696" i="2"/>
  <c r="K696" i="2"/>
  <c r="J696" i="2"/>
  <c r="I696" i="2"/>
  <c r="H696" i="2"/>
  <c r="G696" i="2"/>
  <c r="F696" i="2"/>
  <c r="E696" i="2"/>
  <c r="P696" i="2"/>
  <c r="D696" i="2"/>
  <c r="O696" i="2"/>
  <c r="C696" i="2"/>
  <c r="N696" i="2"/>
  <c r="B696" i="2"/>
  <c r="P668" i="2"/>
  <c r="P667" i="2"/>
  <c r="P461" i="2"/>
  <c r="I704" i="2"/>
  <c r="H705" i="2"/>
  <c r="H707" i="2" s="1"/>
  <c r="B579" i="2"/>
  <c r="B540" i="2"/>
  <c r="C541" i="2"/>
  <c r="C540" i="2"/>
  <c r="C579" i="2"/>
  <c r="G610" i="2"/>
  <c r="G661" i="2" s="1"/>
  <c r="E541" i="2"/>
  <c r="E540" i="2"/>
  <c r="E579" i="2"/>
  <c r="L587" i="2"/>
  <c r="L581" i="2"/>
  <c r="L602" i="2"/>
  <c r="L580" i="2"/>
  <c r="F587" i="2"/>
  <c r="F602" i="2"/>
  <c r="F580" i="2"/>
  <c r="H602" i="2"/>
  <c r="H581" i="2"/>
  <c r="H580" i="2"/>
  <c r="H587" i="2"/>
  <c r="N725" i="2"/>
  <c r="N727" i="2" s="1"/>
  <c r="O724" i="2"/>
  <c r="E691" i="2"/>
  <c r="G709" i="2"/>
  <c r="G711" i="2" s="1"/>
  <c r="H708" i="2"/>
  <c r="D602" i="2"/>
  <c r="D587" i="2"/>
  <c r="D581" i="2"/>
  <c r="D580" i="2"/>
  <c r="K716" i="2"/>
  <c r="J717" i="2"/>
  <c r="J719" i="2" s="1"/>
  <c r="O691" i="2"/>
  <c r="N733" i="2"/>
  <c r="N735" i="2" s="1"/>
  <c r="O732" i="2"/>
  <c r="J580" i="2"/>
  <c r="J587" i="2"/>
  <c r="J602" i="2"/>
  <c r="J581" i="2"/>
  <c r="O541" i="2"/>
  <c r="O540" i="2"/>
  <c r="V491" i="2" s="1"/>
  <c r="O579" i="2"/>
  <c r="V490" i="2"/>
  <c r="D541" i="2"/>
  <c r="G589" i="2"/>
  <c r="G588" i="2"/>
  <c r="G685" i="2"/>
  <c r="D678" i="2"/>
  <c r="D681" i="2"/>
  <c r="D684" i="2"/>
  <c r="D691" i="2" s="1"/>
  <c r="F701" i="2"/>
  <c r="F703" i="2" s="1"/>
  <c r="G700" i="2"/>
  <c r="O741" i="2"/>
  <c r="P740" i="2"/>
  <c r="P741" i="2" s="1"/>
  <c r="M729" i="2"/>
  <c r="M731" i="2" s="1"/>
  <c r="N728" i="2"/>
  <c r="N602" i="2"/>
  <c r="N587" i="2"/>
  <c r="N581" i="2"/>
  <c r="N580" i="2"/>
  <c r="G581" i="2"/>
  <c r="P746" i="2"/>
  <c r="P747" i="2"/>
  <c r="H691" i="2"/>
  <c r="G681" i="2"/>
  <c r="G684" i="2"/>
  <c r="G678" i="2"/>
  <c r="O746" i="2"/>
  <c r="O747" i="2"/>
  <c r="C691" i="2"/>
  <c r="M540" i="2"/>
  <c r="M579" i="2"/>
  <c r="M541" i="2"/>
  <c r="J712" i="2"/>
  <c r="I713" i="2"/>
  <c r="I715" i="2" s="1"/>
  <c r="P602" i="2"/>
  <c r="P587" i="2"/>
  <c r="P685" i="2" s="1"/>
  <c r="P581" i="2"/>
  <c r="P580" i="2"/>
  <c r="K602" i="2"/>
  <c r="K580" i="2"/>
  <c r="K587" i="2"/>
  <c r="K581" i="2"/>
  <c r="K720" i="2"/>
  <c r="J721" i="2"/>
  <c r="J723" i="2" s="1"/>
  <c r="I602" i="2"/>
  <c r="I581" i="2"/>
  <c r="I580" i="2"/>
  <c r="I587" i="2"/>
  <c r="U514" i="2"/>
  <c r="P603" i="2" l="1"/>
  <c r="P610" i="2"/>
  <c r="P661" i="2" s="1"/>
  <c r="J589" i="2"/>
  <c r="J588" i="2"/>
  <c r="J685" i="2"/>
  <c r="D588" i="2"/>
  <c r="D685" i="2"/>
  <c r="H589" i="2"/>
  <c r="H588" i="2"/>
  <c r="H685" i="2"/>
  <c r="B602" i="2"/>
  <c r="B587" i="2"/>
  <c r="B580" i="2"/>
  <c r="O725" i="2"/>
  <c r="P724" i="2"/>
  <c r="P725" i="2" s="1"/>
  <c r="L603" i="2"/>
  <c r="L610" i="2"/>
  <c r="L661" i="2" s="1"/>
  <c r="G691" i="2"/>
  <c r="Q684" i="2"/>
  <c r="N603" i="2"/>
  <c r="N610" i="2"/>
  <c r="N661" i="2" s="1"/>
  <c r="L589" i="2"/>
  <c r="L588" i="2"/>
  <c r="L685" i="2"/>
  <c r="L720" i="2"/>
  <c r="K721" i="2"/>
  <c r="K723" i="2" s="1"/>
  <c r="K712" i="2"/>
  <c r="J713" i="2"/>
  <c r="J715" i="2" s="1"/>
  <c r="N729" i="2"/>
  <c r="N731" i="2" s="1"/>
  <c r="O728" i="2"/>
  <c r="D603" i="2"/>
  <c r="D610" i="2"/>
  <c r="D661" i="2" s="1"/>
  <c r="P588" i="2"/>
  <c r="O733" i="2"/>
  <c r="P732" i="2"/>
  <c r="P733" i="2" s="1"/>
  <c r="H603" i="2"/>
  <c r="H610" i="2"/>
  <c r="H661" i="2" s="1"/>
  <c r="E602" i="2"/>
  <c r="E587" i="2"/>
  <c r="E581" i="2"/>
  <c r="E580" i="2"/>
  <c r="I705" i="2"/>
  <c r="I707" i="2" s="1"/>
  <c r="J704" i="2"/>
  <c r="N588" i="2"/>
  <c r="N685" i="2"/>
  <c r="K589" i="2"/>
  <c r="K588" i="2"/>
  <c r="K685" i="2"/>
  <c r="P742" i="2"/>
  <c r="P743" i="2"/>
  <c r="M587" i="2"/>
  <c r="M581" i="2"/>
  <c r="M602" i="2"/>
  <c r="M580" i="2"/>
  <c r="O742" i="2"/>
  <c r="O743" i="2"/>
  <c r="H709" i="2"/>
  <c r="H711" i="2" s="1"/>
  <c r="I708" i="2"/>
  <c r="J603" i="2"/>
  <c r="J610" i="2"/>
  <c r="J661" i="2" s="1"/>
  <c r="I589" i="2"/>
  <c r="I588" i="2"/>
  <c r="I685" i="2"/>
  <c r="K603" i="2"/>
  <c r="K610" i="2"/>
  <c r="K661" i="2" s="1"/>
  <c r="F581" i="2"/>
  <c r="O587" i="2"/>
  <c r="P589" i="2" s="1"/>
  <c r="O581" i="2"/>
  <c r="O602" i="2"/>
  <c r="O580" i="2"/>
  <c r="V496" i="2"/>
  <c r="F603" i="2"/>
  <c r="F610" i="2"/>
  <c r="F661" i="2" s="1"/>
  <c r="G701" i="2"/>
  <c r="G703" i="2" s="1"/>
  <c r="H700" i="2"/>
  <c r="L716" i="2"/>
  <c r="K717" i="2"/>
  <c r="K719" i="2" s="1"/>
  <c r="F589" i="2"/>
  <c r="F588" i="2"/>
  <c r="F685" i="2"/>
  <c r="C602" i="2"/>
  <c r="C587" i="2"/>
  <c r="D589" i="2" s="1"/>
  <c r="C581" i="2"/>
  <c r="C580" i="2"/>
  <c r="I603" i="2"/>
  <c r="I610" i="2"/>
  <c r="I661" i="2" s="1"/>
  <c r="O603" i="2" l="1"/>
  <c r="O610" i="2"/>
  <c r="J705" i="2"/>
  <c r="J707" i="2" s="1"/>
  <c r="K704" i="2"/>
  <c r="B603" i="2"/>
  <c r="B610" i="2"/>
  <c r="B661" i="2" s="1"/>
  <c r="O588" i="2"/>
  <c r="O589" i="2"/>
  <c r="O685" i="2"/>
  <c r="G694" i="2"/>
  <c r="F694" i="2"/>
  <c r="E694" i="2"/>
  <c r="P694" i="2"/>
  <c r="D694" i="2"/>
  <c r="O694" i="2"/>
  <c r="C694" i="2"/>
  <c r="N694" i="2"/>
  <c r="B694" i="2"/>
  <c r="M694" i="2"/>
  <c r="L694" i="2"/>
  <c r="K694" i="2"/>
  <c r="J694" i="2"/>
  <c r="I694" i="2"/>
  <c r="H694" i="2"/>
  <c r="M716" i="2"/>
  <c r="L717" i="2"/>
  <c r="L719" i="2" s="1"/>
  <c r="M603" i="2"/>
  <c r="M610" i="2"/>
  <c r="M661" i="2" s="1"/>
  <c r="E589" i="2"/>
  <c r="E588" i="2"/>
  <c r="E685" i="2"/>
  <c r="O729" i="2"/>
  <c r="P728" i="2"/>
  <c r="P729" i="2" s="1"/>
  <c r="H701" i="2"/>
  <c r="H703" i="2" s="1"/>
  <c r="I700" i="2"/>
  <c r="M589" i="2"/>
  <c r="M588" i="2"/>
  <c r="M685" i="2"/>
  <c r="Q685" i="2" s="1"/>
  <c r="E603" i="2"/>
  <c r="E610" i="2"/>
  <c r="E661" i="2" s="1"/>
  <c r="L712" i="2"/>
  <c r="K713" i="2"/>
  <c r="K715" i="2" s="1"/>
  <c r="P727" i="2"/>
  <c r="P726" i="2"/>
  <c r="O726" i="2"/>
  <c r="O727" i="2"/>
  <c r="C588" i="2"/>
  <c r="C589" i="2"/>
  <c r="C685" i="2"/>
  <c r="P734" i="2"/>
  <c r="P735" i="2"/>
  <c r="M720" i="2"/>
  <c r="L721" i="2"/>
  <c r="L723" i="2" s="1"/>
  <c r="C603" i="2"/>
  <c r="C610" i="2"/>
  <c r="C661" i="2" s="1"/>
  <c r="N589" i="2"/>
  <c r="O734" i="2"/>
  <c r="O735" i="2"/>
  <c r="B588" i="2"/>
  <c r="B685" i="2"/>
  <c r="I709" i="2"/>
  <c r="I711" i="2" s="1"/>
  <c r="J708" i="2"/>
  <c r="P695" i="2" l="1"/>
  <c r="D695" i="2"/>
  <c r="O695" i="2"/>
  <c r="C695" i="2"/>
  <c r="N695" i="2"/>
  <c r="N698" i="2" s="1"/>
  <c r="B695" i="2"/>
  <c r="B698" i="2" s="1"/>
  <c r="M695" i="2"/>
  <c r="L695" i="2"/>
  <c r="K695" i="2"/>
  <c r="K698" i="2" s="1"/>
  <c r="J695" i="2"/>
  <c r="J698" i="2" s="1"/>
  <c r="I695" i="2"/>
  <c r="I698" i="2" s="1"/>
  <c r="H695" i="2"/>
  <c r="H698" i="2" s="1"/>
  <c r="G695" i="2"/>
  <c r="F695" i="2"/>
  <c r="E695" i="2"/>
  <c r="G698" i="2"/>
  <c r="P731" i="2"/>
  <c r="P730" i="2"/>
  <c r="O731" i="2"/>
  <c r="O730" i="2"/>
  <c r="L698" i="2"/>
  <c r="M698" i="2"/>
  <c r="I701" i="2"/>
  <c r="I703" i="2" s="1"/>
  <c r="J700" i="2"/>
  <c r="M712" i="2"/>
  <c r="L713" i="2"/>
  <c r="L715" i="2" s="1"/>
  <c r="N720" i="2"/>
  <c r="M721" i="2"/>
  <c r="M723" i="2" s="1"/>
  <c r="C698" i="2"/>
  <c r="K705" i="2"/>
  <c r="K707" i="2" s="1"/>
  <c r="L704" i="2"/>
  <c r="F698" i="2"/>
  <c r="O698" i="2"/>
  <c r="J709" i="2"/>
  <c r="J711" i="2" s="1"/>
  <c r="K708" i="2"/>
  <c r="D698" i="2"/>
  <c r="V500" i="2"/>
  <c r="O661" i="2"/>
  <c r="N716" i="2"/>
  <c r="M717" i="2"/>
  <c r="M719" i="2" s="1"/>
  <c r="P698" i="2"/>
  <c r="E698" i="2"/>
  <c r="L705" i="2" l="1"/>
  <c r="L707" i="2" s="1"/>
  <c r="M704" i="2"/>
  <c r="O720" i="2"/>
  <c r="N721" i="2"/>
  <c r="N723" i="2" s="1"/>
  <c r="N712" i="2"/>
  <c r="M713" i="2"/>
  <c r="M715" i="2" s="1"/>
  <c r="O716" i="2"/>
  <c r="N717" i="2"/>
  <c r="N719" i="2" s="1"/>
  <c r="K709" i="2"/>
  <c r="K711" i="2" s="1"/>
  <c r="L708" i="2"/>
  <c r="J701" i="2"/>
  <c r="J703" i="2" s="1"/>
  <c r="K700" i="2"/>
  <c r="P720" i="2" l="1"/>
  <c r="P721" i="2" s="1"/>
  <c r="O721" i="2"/>
  <c r="K701" i="2"/>
  <c r="K703" i="2" s="1"/>
  <c r="L700" i="2"/>
  <c r="L709" i="2"/>
  <c r="L711" i="2" s="1"/>
  <c r="M708" i="2"/>
  <c r="O717" i="2"/>
  <c r="P716" i="2"/>
  <c r="P717" i="2" s="1"/>
  <c r="N713" i="2"/>
  <c r="N715" i="2" s="1"/>
  <c r="O712" i="2"/>
  <c r="M705" i="2"/>
  <c r="M707" i="2" s="1"/>
  <c r="N704" i="2"/>
  <c r="N705" i="2" l="1"/>
  <c r="N707" i="2" s="1"/>
  <c r="O704" i="2"/>
  <c r="P712" i="2"/>
  <c r="P713" i="2" s="1"/>
  <c r="O713" i="2"/>
  <c r="O718" i="2"/>
  <c r="O719" i="2"/>
  <c r="L701" i="2"/>
  <c r="L703" i="2" s="1"/>
  <c r="M700" i="2"/>
  <c r="O722" i="2"/>
  <c r="O723" i="2"/>
  <c r="P718" i="2"/>
  <c r="P719" i="2"/>
  <c r="M709" i="2"/>
  <c r="M711" i="2" s="1"/>
  <c r="N708" i="2"/>
  <c r="P722" i="2"/>
  <c r="P723" i="2"/>
  <c r="M701" i="2" l="1"/>
  <c r="M703" i="2" s="1"/>
  <c r="N700" i="2"/>
  <c r="O714" i="2"/>
  <c r="O715" i="2"/>
  <c r="P714" i="2"/>
  <c r="P715" i="2"/>
  <c r="N709" i="2"/>
  <c r="N711" i="2" s="1"/>
  <c r="O708" i="2"/>
  <c r="O705" i="2"/>
  <c r="P704" i="2"/>
  <c r="P705" i="2" s="1"/>
  <c r="O709" i="2" l="1"/>
  <c r="P708" i="2"/>
  <c r="P709" i="2" s="1"/>
  <c r="P706" i="2"/>
  <c r="P707" i="2"/>
  <c r="O706" i="2"/>
  <c r="O707" i="2"/>
  <c r="N701" i="2"/>
  <c r="N703" i="2" s="1"/>
  <c r="O700" i="2"/>
  <c r="P700" i="2" l="1"/>
  <c r="P701" i="2" s="1"/>
  <c r="O701" i="2"/>
  <c r="P711" i="2"/>
  <c r="P710" i="2"/>
  <c r="O710" i="2"/>
  <c r="O711" i="2"/>
  <c r="O702" i="2" l="1"/>
  <c r="O703" i="2"/>
  <c r="P702" i="2"/>
  <c r="P70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author>
  </authors>
  <commentList>
    <comment ref="S660" authorId="0" shapeId="0" xr:uid="{5355A368-D105-4EF8-B595-A8CECDC37219}">
      <text>
        <r>
          <rPr>
            <b/>
            <sz val="9"/>
            <color indexed="81"/>
            <rFont val="Tahoma"/>
            <family val="2"/>
          </rPr>
          <t>Window:</t>
        </r>
        <r>
          <rPr>
            <sz val="9"/>
            <color indexed="81"/>
            <rFont val="Tahoma"/>
            <family val="2"/>
          </rPr>
          <t xml:space="preserve">
บ่งบอกว่าบริษัทมีภาระหนี้สินคิดเป็นกี่เท่าของทุนหรือส่วนของเจ้าของ 
ค่าD/Eที่นักลงทุนยอมรับได้มักไม่เกิน 2 เท่า</t>
        </r>
      </text>
    </comment>
  </commentList>
</comments>
</file>

<file path=xl/sharedStrings.xml><?xml version="1.0" encoding="utf-8"?>
<sst xmlns="http://schemas.openxmlformats.org/spreadsheetml/2006/main" count="1056" uniqueCount="503">
  <si>
    <t>Balance Sheet</t>
  </si>
  <si>
    <t/>
  </si>
  <si>
    <t>Q1/2022</t>
  </si>
  <si>
    <t>Yearly/2021</t>
  </si>
  <si>
    <t>Q3/2021</t>
  </si>
  <si>
    <t>Q2/2021</t>
  </si>
  <si>
    <t>Q1/2021</t>
  </si>
  <si>
    <t>Yearly/2020</t>
  </si>
  <si>
    <t>Q3/2020</t>
  </si>
  <si>
    <t>Q2/2020</t>
  </si>
  <si>
    <t>Q1/2020</t>
  </si>
  <si>
    <t>Yearly/2019</t>
  </si>
  <si>
    <t>Q3/2019</t>
  </si>
  <si>
    <t>Q2/2019</t>
  </si>
  <si>
    <t>Q1/2019</t>
  </si>
  <si>
    <t>Yearly/2018</t>
  </si>
  <si>
    <t>Q3/2018</t>
  </si>
  <si>
    <t>Q2/2018</t>
  </si>
  <si>
    <t>Q1/2018</t>
  </si>
  <si>
    <t>Yearly/2017</t>
  </si>
  <si>
    <t>Q3/2017</t>
  </si>
  <si>
    <t>Q2/2017</t>
  </si>
  <si>
    <t>Q1/2017</t>
  </si>
  <si>
    <t>Yearly/2016</t>
  </si>
  <si>
    <t>Q3/2016</t>
  </si>
  <si>
    <t>Q2/2016</t>
  </si>
  <si>
    <t>Q1/2016</t>
  </si>
  <si>
    <t>Yearly/2015</t>
  </si>
  <si>
    <t>Q3/2015</t>
  </si>
  <si>
    <t>Q2/2015</t>
  </si>
  <si>
    <t>Q1/2015</t>
  </si>
  <si>
    <t>Yearly/2014</t>
  </si>
  <si>
    <t>Q3/2014</t>
  </si>
  <si>
    <t>Q2/2014</t>
  </si>
  <si>
    <t>Q1/2014</t>
  </si>
  <si>
    <t>Yearly/2013</t>
  </si>
  <si>
    <t>Q3/2013</t>
  </si>
  <si>
    <t>Q2/2013</t>
  </si>
  <si>
    <t>Q1/2013</t>
  </si>
  <si>
    <t>Yearly/2012</t>
  </si>
  <si>
    <t>Q3/2012</t>
  </si>
  <si>
    <t>Q2/2012</t>
  </si>
  <si>
    <t>Q1/2012</t>
  </si>
  <si>
    <t>Yearly/2011</t>
  </si>
  <si>
    <t>Q3/2011</t>
  </si>
  <si>
    <t>Q2/2011</t>
  </si>
  <si>
    <t>Q1/2011</t>
  </si>
  <si>
    <t>Yearly/2010</t>
  </si>
  <si>
    <t>Q3/2010</t>
  </si>
  <si>
    <t>Q2/2010</t>
  </si>
  <si>
    <t>Q1/2010</t>
  </si>
  <si>
    <t>Yearly/2009</t>
  </si>
  <si>
    <t>Q3/2009</t>
  </si>
  <si>
    <t>Q2/2009</t>
  </si>
  <si>
    <t>Q1/2009</t>
  </si>
  <si>
    <t>Yearly/2008</t>
  </si>
  <si>
    <t>Q3/2008</t>
  </si>
  <si>
    <t>Q2/2008</t>
  </si>
  <si>
    <t>Q1/2008</t>
  </si>
  <si>
    <t xml:space="preserve"> Assets</t>
  </si>
  <si>
    <t xml:space="preserve"> Current Assets</t>
  </si>
  <si>
    <t xml:space="preserve">    Cash And Cash Equivalents</t>
  </si>
  <si>
    <t xml:space="preserve">    Short-Term Investments - Net</t>
  </si>
  <si>
    <t xml:space="preserve">    Trade And Other Receivables - Current - Net</t>
  </si>
  <si>
    <t xml:space="preserve">      Other Parties</t>
  </si>
  <si>
    <t xml:space="preserve">      Related Parties</t>
  </si>
  <si>
    <t xml:space="preserve">      Other Current Receivables</t>
  </si>
  <si>
    <t xml:space="preserve">    Dividend Receivables</t>
  </si>
  <si>
    <t xml:space="preserve">    Short-Term Loan And Interest Receivables</t>
  </si>
  <si>
    <t xml:space="preserve">    Inventories - Net</t>
  </si>
  <si>
    <t xml:space="preserve">      Finished Goods</t>
  </si>
  <si>
    <t xml:space="preserve">      Goods In Transit</t>
  </si>
  <si>
    <t xml:space="preserve">      Work In Progress</t>
  </si>
  <si>
    <t xml:space="preserve">      Raw Material And Factory Supplies</t>
  </si>
  <si>
    <t xml:space="preserve">      Less : Allowance For Diminution In Value Of Inventories</t>
  </si>
  <si>
    <t xml:space="preserve">    Other Current Financial Assets</t>
  </si>
  <si>
    <t xml:space="preserve">      Deposits</t>
  </si>
  <si>
    <t xml:space="preserve">      Retentions</t>
  </si>
  <si>
    <t xml:space="preserve">      Other Current Financial Assets - Others</t>
  </si>
  <si>
    <t xml:space="preserve">    Contract Assets - Current</t>
  </si>
  <si>
    <t xml:space="preserve">    Income Tax Receivable - Current</t>
  </si>
  <si>
    <t xml:space="preserve">    Other Tax Or Other Receivables Under Law And Regulations - Current</t>
  </si>
  <si>
    <t xml:space="preserve">      Other Tax Receivables</t>
  </si>
  <si>
    <t xml:space="preserve">    Non-Current Assets And/Or The Disposal Group Held For Sale</t>
  </si>
  <si>
    <t xml:space="preserve">    Other Current Assets</t>
  </si>
  <si>
    <t xml:space="preserve">      Prepayments</t>
  </si>
  <si>
    <t xml:space="preserve">      Advance Payment For Purchases Of Assets</t>
  </si>
  <si>
    <t xml:space="preserve">      Other Current Assets - Others</t>
  </si>
  <si>
    <t xml:space="preserve">    Total Current Assets</t>
  </si>
  <si>
    <t xml:space="preserve"> Non-Current Assets</t>
  </si>
  <si>
    <t xml:space="preserve">    Long-Term Investments - Net (Amended Account)</t>
  </si>
  <si>
    <t xml:space="preserve">    Investment In Subsidiaries, Associates And Joint Ventures Using The Equity Method - Net</t>
  </si>
  <si>
    <t xml:space="preserve">      Investment In Associates</t>
  </si>
  <si>
    <t xml:space="preserve">      Investment In Joint Ventures</t>
  </si>
  <si>
    <t xml:space="preserve">    Non-Current Portion Of Long-Term Loan Receivables</t>
  </si>
  <si>
    <t xml:space="preserve">    Other Non-Current Financial Assets</t>
  </si>
  <si>
    <t xml:space="preserve">      Other Non-Current Financial Assets - Others</t>
  </si>
  <si>
    <t xml:space="preserve">    Investment Properties - Net</t>
  </si>
  <si>
    <t xml:space="preserve">    Property, Plant And Equipment - Net</t>
  </si>
  <si>
    <t xml:space="preserve">    Right-Of-Use Assets - Net</t>
  </si>
  <si>
    <t xml:space="preserve">    Intangible Assets - Net</t>
  </si>
  <si>
    <t xml:space="preserve">      Software Licences</t>
  </si>
  <si>
    <t xml:space="preserve">      Intangible Assets - Others</t>
  </si>
  <si>
    <t xml:space="preserve">    Goodwill - Net</t>
  </si>
  <si>
    <t xml:space="preserve">    Deferred Tax Assets</t>
  </si>
  <si>
    <t xml:space="preserve">    Other Non-Current Assets</t>
  </si>
  <si>
    <t xml:space="preserve">      Other Non-Current Assets - Others</t>
  </si>
  <si>
    <t xml:space="preserve">    Total Non-Current Assets</t>
  </si>
  <si>
    <t xml:space="preserve">    Total Assets</t>
  </si>
  <si>
    <t xml:space="preserve"> Liabilities</t>
  </si>
  <si>
    <t xml:space="preserve"> Current Liabilities</t>
  </si>
  <si>
    <t xml:space="preserve">    Bank Overdrafts And Short-Term Borrowings From Financial Institutions</t>
  </si>
  <si>
    <t xml:space="preserve">    Trade And Other Payables - Current</t>
  </si>
  <si>
    <t xml:space="preserve">      Other Current Payables</t>
  </si>
  <si>
    <t xml:space="preserve">    Accrued Expenses - Current</t>
  </si>
  <si>
    <t xml:space="preserve">    Short-Term Borrowings</t>
  </si>
  <si>
    <t xml:space="preserve">    Current Portion Of Long-Term Debts</t>
  </si>
  <si>
    <t xml:space="preserve">      Financial Institutions</t>
  </si>
  <si>
    <t xml:space="preserve">      Bonds</t>
  </si>
  <si>
    <t xml:space="preserve">      Current Portion Of Long-Term Debts - Others</t>
  </si>
  <si>
    <t xml:space="preserve">    Other Current Financial Liabilities</t>
  </si>
  <si>
    <t xml:space="preserve">      Other Current Financial Liabilities - Others</t>
  </si>
  <si>
    <t xml:space="preserve">    Contract Liabilities And Unearned Rental Income - Current</t>
  </si>
  <si>
    <t xml:space="preserve">      Deferred Revenue - Others</t>
  </si>
  <si>
    <t xml:space="preserve">    Current Portion Of Lease Liabilities</t>
  </si>
  <si>
    <t xml:space="preserve">    Short-Term Provisions</t>
  </si>
  <si>
    <t xml:space="preserve">    Liabilities Directly Associated With Non-Current Assets And/Or The Disposal Group Held For Sale</t>
  </si>
  <si>
    <t xml:space="preserve">    Income Tax Payable</t>
  </si>
  <si>
    <t xml:space="preserve">    Other Tax Or Other Payables Under Law And Regulations - Current</t>
  </si>
  <si>
    <t xml:space="preserve">      Other Tax Payables</t>
  </si>
  <si>
    <t xml:space="preserve">    Other Current Liabilities</t>
  </si>
  <si>
    <t xml:space="preserve">    Total Current Liabilities</t>
  </si>
  <si>
    <t xml:space="preserve"> Non-Current Liabilities</t>
  </si>
  <si>
    <t xml:space="preserve">    Non-Current Portion Of Long-Term Debts</t>
  </si>
  <si>
    <t xml:space="preserve">      Non-Current Portion Of Long-Term Debts - Others</t>
  </si>
  <si>
    <t xml:space="preserve">    Non-Current Portion Of Lease Liabilities</t>
  </si>
  <si>
    <t xml:space="preserve">    Other Non-Current Financial Liabilities</t>
  </si>
  <si>
    <t xml:space="preserve">    Contract Liabilities And Unearned Rental Income - Non-Current</t>
  </si>
  <si>
    <t xml:space="preserve">    Provisions For Employee Benefit Obligations - Non-Current</t>
  </si>
  <si>
    <t xml:space="preserve">    Deferred Tax Liabilities</t>
  </si>
  <si>
    <t xml:space="preserve">    Other Non-Current Liabilities</t>
  </si>
  <si>
    <t xml:space="preserve">    Total Non-Current Liabilities</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</si>
  <si>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</si>
  <si>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</si>
  <si>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</si>
  <si>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</si>
  <si>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</si>
  <si>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</si>
  <si>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Warrants, Options And Rights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</si>
  <si>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</si>
  <si>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</si>
  <si>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</si>
  <si>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</si>
  <si>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</si>
  <si>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Other Reserves</t>
  </si>
  <si>
    <t xml:space="preserve">      Retained Earnings (Deficits) - Unappropriated</t>
  </si>
  <si>
    <t xml:space="preserve">    Other Components Of Equity</t>
  </si>
  <si>
    <t xml:space="preserve">      Surplus (Deficits)</t>
  </si>
  <si>
    <t xml:space="preserve">        Surplus (Deficits) From Business Combinations Under Common Control</t>
  </si>
  <si>
    <t xml:space="preserve">        Surplus (Deficits) From Cash Flow Hedges</t>
  </si>
  <si>
    <t xml:space="preserve">        Surplus (Deficits) From Changes In Interest In Subsidiaries</t>
  </si>
  <si>
    <t xml:space="preserve">        Surplus (Deficits) - Others</t>
  </si>
  <si>
    <t xml:space="preserve">      Share Subscription Received In Advance</t>
  </si>
  <si>
    <t xml:space="preserve">      Currency Translation Adjustments</t>
  </si>
  <si>
    <t xml:space="preserve">      Other Components Of Equity - Others</t>
  </si>
  <si>
    <t xml:space="preserve">    Equity Attributable To Owners Of The Parent</t>
  </si>
  <si>
    <t xml:space="preserve">    Non-Controlling Interests</t>
  </si>
  <si>
    <t xml:space="preserve">    Total Equity</t>
  </si>
  <si>
    <t xml:space="preserve">    Total Liabilities And Equity</t>
  </si>
  <si>
    <t>Financial Statement (Full Version):</t>
  </si>
  <si>
    <t>31/03/22</t>
  </si>
  <si>
    <t>31/12/21</t>
  </si>
  <si>
    <t>30/09/21</t>
  </si>
  <si>
    <t>30/06/21</t>
  </si>
  <si>
    <t>31/03/21</t>
  </si>
  <si>
    <t>31/12/20</t>
  </si>
  <si>
    <t>30/09/20</t>
  </si>
  <si>
    <t>30/06/20</t>
  </si>
  <si>
    <t>31/03/20</t>
  </si>
  <si>
    <t>31/12/19</t>
  </si>
  <si>
    <t>30/09/19</t>
  </si>
  <si>
    <t>30/06/19</t>
  </si>
  <si>
    <t>31/03/19</t>
  </si>
  <si>
    <t>31/12/18</t>
  </si>
  <si>
    <t>30/09/18</t>
  </si>
  <si>
    <t>30/06/18</t>
  </si>
  <si>
    <t>31/03/18</t>
  </si>
  <si>
    <t>31/12/17</t>
  </si>
  <si>
    <t>30/09/17</t>
  </si>
  <si>
    <t>30/06/17</t>
  </si>
  <si>
    <t>31/03/17</t>
  </si>
  <si>
    <t>31/12/16</t>
  </si>
  <si>
    <t>30/09/16</t>
  </si>
  <si>
    <t>30/06/16</t>
  </si>
  <si>
    <t>31/03/16</t>
  </si>
  <si>
    <t>31/12/15</t>
  </si>
  <si>
    <t>30/09/15</t>
  </si>
  <si>
    <t>30/06/15</t>
  </si>
  <si>
    <t>31/03/15</t>
  </si>
  <si>
    <t>31/12/14</t>
  </si>
  <si>
    <t>30/09/14</t>
  </si>
  <si>
    <t>30/06/14</t>
  </si>
  <si>
    <t>31/03/14</t>
  </si>
  <si>
    <t>31/12/13</t>
  </si>
  <si>
    <t>30/09/13</t>
  </si>
  <si>
    <t>30/06/13</t>
  </si>
  <si>
    <t>31/03/13</t>
  </si>
  <si>
    <t>31/12/12</t>
  </si>
  <si>
    <t>30/09/12</t>
  </si>
  <si>
    <t>30/06/12</t>
  </si>
  <si>
    <t>31/03/12</t>
  </si>
  <si>
    <t>31/12/11</t>
  </si>
  <si>
    <t>30/09/11</t>
  </si>
  <si>
    <t>30/06/11</t>
  </si>
  <si>
    <t>31/03/11</t>
  </si>
  <si>
    <t>31/12/10</t>
  </si>
  <si>
    <t>30/09/10</t>
  </si>
  <si>
    <t>30/06/10</t>
  </si>
  <si>
    <t>31/03/10</t>
  </si>
  <si>
    <t>31/12/09</t>
  </si>
  <si>
    <t>30/09/09</t>
  </si>
  <si>
    <t>30/06/09</t>
  </si>
  <si>
    <t>31/03/09</t>
  </si>
  <si>
    <t>31/12/08</t>
  </si>
  <si>
    <t>30/09/08</t>
  </si>
  <si>
    <t>30/06/08</t>
  </si>
  <si>
    <t>31/03/08</t>
  </si>
  <si>
    <t>Short-Term Debt</t>
  </si>
  <si>
    <t>Long-Term Debt</t>
  </si>
  <si>
    <t>Total Debt</t>
  </si>
  <si>
    <t>P&amp;L</t>
  </si>
  <si>
    <t>Q4/2021</t>
  </si>
  <si>
    <t>Q4/2020</t>
  </si>
  <si>
    <t>Q4/2019</t>
  </si>
  <si>
    <t>Q4/2018</t>
  </si>
  <si>
    <t>Q4/2017</t>
  </si>
  <si>
    <t>Q4/2016</t>
  </si>
  <si>
    <t>Q4/2015</t>
  </si>
  <si>
    <t>Q4/2014</t>
  </si>
  <si>
    <t>Q4/2013</t>
  </si>
  <si>
    <t>Q4/2012</t>
  </si>
  <si>
    <t>Q4/2011</t>
  </si>
  <si>
    <t>Q4/2010</t>
  </si>
  <si>
    <t>Q4/2009</t>
  </si>
  <si>
    <t>Q4/2008</t>
  </si>
  <si>
    <t xml:space="preserve"> Statement Of Comprehensive Income</t>
  </si>
  <si>
    <t xml:space="preserve"> Revenue</t>
  </si>
  <si>
    <t xml:space="preserve">    Revenue From Operations</t>
  </si>
  <si>
    <t xml:space="preserve">      Revenue From Sales And Rendering Services</t>
  </si>
  <si>
    <t xml:space="preserve">      Revenue From Sales</t>
  </si>
  <si>
    <t xml:space="preserve">    Interest And Dividend Income</t>
  </si>
  <si>
    <t xml:space="preserve">      Interest Income</t>
  </si>
  <si>
    <t xml:space="preserve">      Dividend Income</t>
  </si>
  <si>
    <t xml:space="preserve">    Other Income</t>
  </si>
  <si>
    <t xml:space="preserve">    Total Revenue</t>
  </si>
  <si>
    <t xml:space="preserve"> Cost And Expenses</t>
  </si>
  <si>
    <t xml:space="preserve">    Costs</t>
  </si>
  <si>
    <t xml:space="preserve">      Cost Of Sales</t>
  </si>
  <si>
    <t xml:space="preserve">    Selling And Administrative Expenses</t>
  </si>
  <si>
    <t xml:space="preserve">      Selling Expenses</t>
  </si>
  <si>
    <t xml:space="preserve">      Administrative Expenses</t>
  </si>
  <si>
    <t xml:space="preserve">    Management And Directors' Remuneration</t>
  </si>
  <si>
    <t xml:space="preserve">    (Reversal Of) Loss On Impairment</t>
  </si>
  <si>
    <t xml:space="preserve">    Other Expenses</t>
  </si>
  <si>
    <t xml:space="preserve">    Total Cost And Expenses</t>
  </si>
  <si>
    <t xml:space="preserve">    Share Of Profit (Loss) From Investments Accounted For Using The Equity Method</t>
  </si>
  <si>
    <t xml:space="preserve">    Other Gains (Losses)</t>
  </si>
  <si>
    <t xml:space="preserve">      Gains (Losses) On Foreign Currency Exchange</t>
  </si>
  <si>
    <t xml:space="preserve">      Gains (Losses) On Disposal Of Non-Financial Assets</t>
  </si>
  <si>
    <t xml:space="preserve">      Other Gains (Losses) - Others</t>
  </si>
  <si>
    <t xml:space="preserve">    Profit (Loss) Before Finance Costs And Income Tax Expense</t>
  </si>
  <si>
    <t xml:space="preserve">    Finance Costs</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</si>
  <si>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</si>
  <si>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</si>
  <si>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</si>
  <si>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</si>
  <si>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</si>
  <si>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</si>
  <si>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Gains (Losses) On Cash Flow Hedges</t>
  </si>
  <si>
    <t xml:space="preserve">    Currency Translation Adjustments</t>
  </si>
  <si>
    <t xml:space="preserve">    Share Of Other Comprehensive Income (Expense) From Subsidiaries, Associates And Joint Ventures Accounted For Using The Equity Method That Will Be Subsequently Reclassified To Profit Or Loss</t>
  </si>
  <si>
    <t xml:space="preserve">    Other Comprehensive Income That Will Be Subsequently Reclassified To Profit Or Loss</t>
  </si>
  <si>
    <t xml:space="preserve">    Income Taxes Relating To Items That Will Be Subsequently Reclassified To Profit Or Loss</t>
  </si>
  <si>
    <t xml:space="preserve"> Items That Will Not Be Subsequently Reclassified To Profit Or Loss</t>
  </si>
  <si>
    <t xml:space="preserve">    Remeasurement Of Employee Benefit Obligations</t>
  </si>
  <si>
    <t xml:space="preserve">    Income Taxes Relating To Items That Will Not Be Subsequently Reclassified To Profit Or Loss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</si>
  <si>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</si>
  <si>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</si>
  <si>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</si>
  <si>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</si>
  <si>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Net Profit (Loss) Attributable To : Non-Controlling Interests</t>
  </si>
  <si>
    <t xml:space="preserve"> Total Comprehensive Income (Expense) Attributable To :</t>
  </si>
  <si>
    <t xml:space="preserve">      Total Comprehensive Income (Expense) Attributable To : Owners Of The Parent</t>
  </si>
  <si>
    <t xml:space="preserve">      Total Comprehensive Income (Expense) Attributable To : Non-Controlling Interests</t>
  </si>
  <si>
    <t xml:space="preserve">    Basic Earnings (Loss) Per Share (Baht/Share)</t>
  </si>
  <si>
    <t xml:space="preserve">    Diluted Earnings (Loss) Per Share (Baht/Share)</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</si>
  <si>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</si>
  <si>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</si>
  <si>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</si>
  <si>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 xml:space="preserve"> Other Expenses (Edited)</t>
  </si>
  <si>
    <t>Cashflow</t>
  </si>
  <si>
    <t xml:space="preserve"> Net Cash From Operating Activities</t>
  </si>
  <si>
    <t xml:space="preserve">    Net Profit (Loss) Attributable To Owners Of The Parent For The Period</t>
  </si>
  <si>
    <t xml:space="preserve">    Profit (Loss) Before Finance Costs And/Or Income Tax Expense</t>
  </si>
  <si>
    <t xml:space="preserve">    Depreciation And Amortisation</t>
  </si>
  <si>
    <t xml:space="preserve">      Depreciation</t>
  </si>
  <si>
    <t xml:space="preserve">      Amortisation</t>
  </si>
  <si>
    <t xml:space="preserve">    (Reversal Of) Expected Credit Losses</t>
  </si>
  <si>
    <t xml:space="preserve">    (Reversal Of) Loss From Diminution In Value Of Inventories</t>
  </si>
  <si>
    <t xml:space="preserve">    Share Of (Profit) Loss From Investments Accounted For Using The Equity Method</t>
  </si>
  <si>
    <t xml:space="preserve">    (Gains) Losses On Foreign Currency Exchange</t>
  </si>
  <si>
    <t xml:space="preserve">    (Gains) Losses On Disposal Of Investment In Subsidiaries, Associates And Joint Ventures</t>
  </si>
  <si>
    <t xml:space="preserve">    (Gains) Losses On Disposal Of Other Investments</t>
  </si>
  <si>
    <t xml:space="preserve">    (Gains) Losses On Fair Value Adjustments Of Other Financial Instruments</t>
  </si>
  <si>
    <t xml:space="preserve">    (Gains) Losses On Fair Value Adjustments Of Non-Financial Assets</t>
  </si>
  <si>
    <t xml:space="preserve">    (Gains) Losses On Fair Value Adjustments Of Investments</t>
  </si>
  <si>
    <t xml:space="preserve">    (Gains) Losses On Disposal And Write-Off Of Fixed Assets</t>
  </si>
  <si>
    <t xml:space="preserve">      (Gains) Losses On Disposal Of Fixed Assets</t>
  </si>
  <si>
    <t xml:space="preserve">      Loss On Write-Off Of Fixed Assets</t>
  </si>
  <si>
    <t xml:space="preserve">    (Gains) Losses On Disposal And Write-Off Of Other Assets</t>
  </si>
  <si>
    <t xml:space="preserve">      Loss On Write-Off Of Other Assets</t>
  </si>
  <si>
    <t xml:space="preserve">    (Reversal Of) Impairment Loss Of Fixed Assets</t>
  </si>
  <si>
    <t xml:space="preserve">    (Reversal Of) Impairment Loss Of Other Assets</t>
  </si>
  <si>
    <t xml:space="preserve">    Dividend And Interest Income</t>
  </si>
  <si>
    <t xml:space="preserve">    Employee Benefit Expenses</t>
  </si>
  <si>
    <t xml:space="preserve">    (Reversal Of) Provisions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</si>
  <si>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</si>
  <si>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</si>
  <si>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</si>
  <si>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</si>
  <si>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</si>
  <si>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</si>
  <si>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</si>
  <si>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</si>
  <si>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Provisions For Employee Benefit Obligations</t>
  </si>
  <si>
    <t xml:space="preserve">    Increase (Decrease) In Other Operating Liabilities</t>
  </si>
  <si>
    <t xml:space="preserve">    Cash Generated From (Used In) Operations</t>
  </si>
  <si>
    <t xml:space="preserve">    Interest Paid</t>
  </si>
  <si>
    <t xml:space="preserve">    Income Tax (Paid) Received</t>
  </si>
  <si>
    <t xml:space="preserve">    Net Cash From (Used In) Operating Activities</t>
  </si>
  <si>
    <t xml:space="preserve"> Net Cash From Investing Activities</t>
  </si>
  <si>
    <t xml:space="preserve">    (Increase) Decrease In Short-Term Investments</t>
  </si>
  <si>
    <t xml:space="preserve">    Proceeds From Investment</t>
  </si>
  <si>
    <t xml:space="preserve">    Purchase Of Investments</t>
  </si>
  <si>
    <t xml:space="preserve">    Proceeds From Disposal Of Investment In Subsidiaries, Associates And Joint Ventures</t>
  </si>
  <si>
    <t xml:space="preserve">    Payment For Purchase Of Investment In Subsidiaries, Associates And Joint Ventures</t>
  </si>
  <si>
    <t xml:space="preserve">    (Increase) Decrease In Short-Term Loan Receivables</t>
  </si>
  <si>
    <t xml:space="preserve">      (Increase) Decrease In Short-Term Loan Receivables - Other Parties</t>
  </si>
  <si>
    <t xml:space="preserve">      (Increase) Decrease In Short-Term Loan Receivables - Related Parties</t>
  </si>
  <si>
    <t xml:space="preserve">    Loan Receivables Made</t>
  </si>
  <si>
    <t xml:space="preserve">      Long-Term Loan Receivables Made</t>
  </si>
  <si>
    <t xml:space="preserve">        Long-Term Loan Receivables Made - Related Parties</t>
  </si>
  <si>
    <t xml:space="preserve">    Loan Receivables Repayment Received</t>
  </si>
  <si>
    <t xml:space="preserve">      Short-Term Loan Receivables Repayment Received</t>
  </si>
  <si>
    <t xml:space="preserve">        Short-Term Loan Receivables Repayment Received - Related Parties</t>
  </si>
  <si>
    <t xml:space="preserve">      Long-Term Loan Receivables Repayment Received</t>
  </si>
  <si>
    <t xml:space="preserve">        Long-Term Loan Receivables Repayment Received - Related Parties</t>
  </si>
  <si>
    <t xml:space="preserve">    Proceeds From Disposal Of Fixed Assets</t>
  </si>
  <si>
    <t xml:space="preserve">      Property, Plant And Equipment</t>
  </si>
  <si>
    <t xml:space="preserve">      Intangible Assets</t>
  </si>
  <si>
    <t xml:space="preserve">      Investment Properties</t>
  </si>
  <si>
    <t xml:space="preserve">    Payment For Purchase Of Fixed Assets</t>
  </si>
  <si>
    <t xml:space="preserve">    Dividend Received</t>
  </si>
  <si>
    <t xml:space="preserve">    Interest Received</t>
  </si>
  <si>
    <t xml:space="preserve">    Other Items (Investing Activities)</t>
  </si>
  <si>
    <t xml:space="preserve">    Net Cash From (Used In) Investing Activities</t>
  </si>
  <si>
    <t xml:space="preserve"> Net Cash From Financing Activities</t>
  </si>
  <si>
    <t xml:space="preserve">    Increase (Decrease) In Bank Overdrafts And Short-Term Borrowings - Financial Institutions</t>
  </si>
  <si>
    <t xml:space="preserve">    Increase (Decrease) In Short-Term Borrowings</t>
  </si>
  <si>
    <t xml:space="preserve">      Increase (Decrease) In Short-Term Borrowings - Related Parties</t>
  </si>
  <si>
    <t xml:space="preserve">    Proceeds From Borrowings</t>
  </si>
  <si>
    <t xml:space="preserve">      Proceeds From Short-Term Borrowings</t>
  </si>
  <si>
    <t xml:space="preserve">        Proceeds From Short-Term Borrowings - Financial Institutions</t>
  </si>
  <si>
    <t xml:space="preserve">      Proceeds From Long-Term Borrowings</t>
  </si>
  <si>
    <t xml:space="preserve">        Proceeds From Long-Term Borrowings - Financial Institutions</t>
  </si>
  <si>
    <t xml:space="preserve">    Repayments On Borrowings</t>
  </si>
  <si>
    <t xml:space="preserve">      Repayments On Short-Term Borrowings</t>
  </si>
  <si>
    <t xml:space="preserve">        Repayments On Short-Term Borrowings - Financial Institutions</t>
  </si>
  <si>
    <t xml:space="preserve">      Repayments On Long-Term Borrowings</t>
  </si>
  <si>
    <t xml:space="preserve">        Repayments On Long-Term Borrowings - Financial Institutions</t>
  </si>
  <si>
    <t xml:space="preserve">        Repayments On Long-Term Borrowings - Related Parties</t>
  </si>
  <si>
    <t xml:space="preserve">        Repayments On Long-Term Borrowings - Other Parties</t>
  </si>
  <si>
    <t xml:space="preserve">    Repayments On Lease Liabilities</t>
  </si>
  <si>
    <t xml:space="preserve">    Proceeds From Issuance Of Debt Instruments</t>
  </si>
  <si>
    <t xml:space="preserve">    Repayments On Debt Instruments</t>
  </si>
  <si>
    <t xml:space="preserve">    Proceeds From Issuance Of Equity Instruments</t>
  </si>
  <si>
    <t xml:space="preserve">    Proceeds From Share Subscription Received In Advance</t>
  </si>
  <si>
    <t xml:space="preserve">    Dividend Paid</t>
  </si>
  <si>
    <t xml:space="preserve">    Other Items (Financing Activities)</t>
  </si>
  <si>
    <t xml:space="preserve">    Net Cash From (Used In) Financing Activities</t>
  </si>
  <si>
    <t xml:space="preserve">    Net Increase (Decrease) In Cash And Cash Equivalent</t>
  </si>
  <si>
    <t xml:space="preserve">    Effect Of Exchange Rate Changes On Cash And Cash Equivalents</t>
  </si>
  <si>
    <t xml:space="preserve">    Differences Of Foreign Currency Exchange On Financial Statements Translation</t>
  </si>
  <si>
    <t xml:space="preserve">    Other Items</t>
  </si>
  <si>
    <t xml:space="preserve">    Cash And Cash Equivalents, Beginning Balance</t>
  </si>
  <si>
    <t xml:space="preserve">    Cash And Cash Equivalents, Ending Balance</t>
  </si>
  <si>
    <t>Years Active</t>
  </si>
  <si>
    <t>Latest Year</t>
  </si>
  <si>
    <t>Asset</t>
  </si>
  <si>
    <t>Q1</t>
  </si>
  <si>
    <t>Q2</t>
  </si>
  <si>
    <t>Q3</t>
  </si>
  <si>
    <t>Yearly</t>
  </si>
  <si>
    <t>%Common Size</t>
  </si>
  <si>
    <t>Liabilities</t>
  </si>
  <si>
    <t>D/E Ratio</t>
  </si>
  <si>
    <t>Equity</t>
  </si>
  <si>
    <t>REVENUE STRUCTURE</t>
  </si>
  <si>
    <t>Valuation</t>
  </si>
  <si>
    <t>F/2022</t>
  </si>
  <si>
    <t>Revenue</t>
  </si>
  <si>
    <t>GP</t>
  </si>
  <si>
    <t>GPM</t>
  </si>
  <si>
    <t>Q4</t>
  </si>
  <si>
    <t>Selling Expense</t>
  </si>
  <si>
    <t>% Selling Expense</t>
  </si>
  <si>
    <t>%YOY Growth</t>
  </si>
  <si>
    <t>Admins Expense</t>
  </si>
  <si>
    <t>%Admins Expense</t>
  </si>
  <si>
    <t>EBIT</t>
  </si>
  <si>
    <t>Financial Costs (I)</t>
  </si>
  <si>
    <t>EBT</t>
  </si>
  <si>
    <t>ภาษี (T)</t>
  </si>
  <si>
    <t>Tax Rate</t>
  </si>
  <si>
    <t>Net Profit</t>
  </si>
  <si>
    <t>NPM</t>
  </si>
  <si>
    <t>Vauation</t>
  </si>
  <si>
    <t>M.Cap</t>
  </si>
  <si>
    <t>Ratio</t>
  </si>
  <si>
    <t>Stock</t>
  </si>
  <si>
    <t>FWD P/E</t>
  </si>
  <si>
    <t>EPS. 8%</t>
  </si>
  <si>
    <t>Pair P/E</t>
  </si>
  <si>
    <t>EPS 10%</t>
  </si>
  <si>
    <t>MOS P/E</t>
  </si>
  <si>
    <t>Price</t>
  </si>
  <si>
    <t>Target</t>
  </si>
  <si>
    <t>Target Price</t>
  </si>
  <si>
    <t>Target / P now =</t>
  </si>
  <si>
    <t>MOS Price</t>
  </si>
  <si>
    <t>Over Price - 20%</t>
  </si>
  <si>
    <t>Over Price - 30%</t>
  </si>
  <si>
    <t>Over Price - 40%</t>
  </si>
  <si>
    <t>Expected Retrurn 3 Yrs.</t>
  </si>
  <si>
    <t>CAGR</t>
  </si>
  <si>
    <t>COGS BREAKDOWN</t>
  </si>
  <si>
    <t>Gross Profit</t>
  </si>
  <si>
    <t>%GPM</t>
  </si>
  <si>
    <t>SG&amp;A</t>
  </si>
  <si>
    <t>%EBIT</t>
  </si>
  <si>
    <t>EBITDA</t>
  </si>
  <si>
    <t>%EBITDA</t>
  </si>
  <si>
    <t>%EBT</t>
  </si>
  <si>
    <t>%Tax Rate</t>
  </si>
  <si>
    <t>%NPM</t>
  </si>
  <si>
    <t>Operating Activities</t>
  </si>
  <si>
    <t>CFO/Net Profit</t>
  </si>
  <si>
    <t>Free Cash Flow</t>
  </si>
  <si>
    <t>Investing Activities</t>
  </si>
  <si>
    <t>Financial Ratio</t>
  </si>
  <si>
    <t>Profitability Ratio</t>
  </si>
  <si>
    <t>ROA</t>
  </si>
  <si>
    <t>ROIC</t>
  </si>
  <si>
    <t>ROE</t>
  </si>
  <si>
    <t>Liquidity Ratio</t>
  </si>
  <si>
    <t>Current Ratio</t>
  </si>
  <si>
    <t>Quick Ratio</t>
  </si>
  <si>
    <t>Leverage Ratio</t>
  </si>
  <si>
    <t>Debt to Equity</t>
  </si>
  <si>
    <t>Debt to Net Profit</t>
  </si>
  <si>
    <t>Efficiency Ratio</t>
  </si>
  <si>
    <t>ระยะเวลาเก็บหนี้เฉลี่ย</t>
  </si>
  <si>
    <t>ระยะเวลาขายสินค้าเฉลี่ย</t>
  </si>
  <si>
    <t>ระยะเวลาชำระหนี้เฉลี่ย</t>
  </si>
  <si>
    <t>Cash Cycle</t>
  </si>
  <si>
    <t>Market Ratio</t>
  </si>
  <si>
    <t>Common Shares</t>
  </si>
  <si>
    <t>Book Value / Share</t>
  </si>
  <si>
    <t>EPS</t>
  </si>
  <si>
    <t>EPS Growth</t>
  </si>
  <si>
    <t>Dividend per Share</t>
  </si>
  <si>
    <t>Dividend Yield</t>
  </si>
  <si>
    <t>Dividend Payout Ratio</t>
  </si>
  <si>
    <t>Market Cap</t>
  </si>
  <si>
    <t>P/BV</t>
  </si>
  <si>
    <t>P/E</t>
  </si>
  <si>
    <t>EV/EBITDA</t>
  </si>
  <si>
    <t>P/S</t>
  </si>
  <si>
    <t>Max Price</t>
  </si>
  <si>
    <t>Min Price</t>
  </si>
  <si>
    <t>BJC</t>
  </si>
  <si>
    <t>PEG Ratio</t>
  </si>
  <si>
    <t>CONSENSUS</t>
  </si>
  <si>
    <t>P/BV MOS</t>
  </si>
  <si>
    <t>P/E MOS</t>
  </si>
  <si>
    <t>EV/EBITDA MOS</t>
  </si>
  <si>
    <t>P/S MOS</t>
  </si>
  <si>
    <t>CONSENSUS MOS</t>
  </si>
  <si>
    <t>AVERAGE MOS</t>
  </si>
  <si>
    <t>Backtesting</t>
  </si>
  <si>
    <t>DPS Consecutive</t>
  </si>
  <si>
    <t>Total Return</t>
  </si>
  <si>
    <t>%Total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</si>
</sst>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 #,##0.00_);_(* \(#,##0.00\);_(* &quot;-&quot;??_);_(@_)"/>
    <numFmt numFmtId="165" formatCode="#,##0,;\-#,##0,"/>
    <numFmt numFmtId="166" formatCode="0.0%"/>
    <numFmt numFmtId="167" formatCode="_-* #,##0_-;\-* #,##0_-;_-* &quot;-&quot;??_-;_-@_-"/>
    <numFmt numFmtId="168" formatCode="0.0"/>
    <numFmt numFmtId="169" formatCode="_(* #,##0_);_(* \(#,##0\);_(* &quot;-&quot;??_);_(@_)"/>
  </numFmts>
  <fonts count="32">
    <font>
      <sz val="11"/>
      <color theme="1"/>
      <name val="Calibri"/>
      <family val="2"/>
      <charset val="222"/>
      <scheme val="minor"/>
    </font>
    <font>
      <sz val="11"/>
      <color rgb="FF000000"/>
      <name val="Century Gothic"/>
      <family val="2"/>
    </font>
    <font>
      <b/>
      <sz val="11"/>
      <color theme="0"/>
      <name val="Century Gothic"/>
      <family val="1"/>
    </font>
    <font>
      <sz val="11"/>
      <color theme="1"/>
      <name val="Century Gothic"/>
      <family val="2"/>
    </font>
    <font>
      <b/>
      <sz val="11"/>
      <color rgb="FF000000"/>
      <name val="Century Gothic"/>
      <family val="1"/>
    </font>
    <font>
      <sz val="11"/>
      <color rgb="FFFF0000"/>
      <name val="Century Gothic"/>
      <family val="2"/>
    </font>
    <font>
      <sz val="11"/>
      <color rgb="FF000000"/>
      <name val="Century Gothic"/>
      <family val="1"/>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b/>
      <sz val="11"/>
      <color theme="0"/>
      <name val="Century Gothic"/>
      <family val="2"/>
    </font>
    <font>
      <b/>
      <sz val="11"/>
      <color rgb="FF000000"/>
      <name val="Century Gothic"/>
      <family val="2"/>
      <charset val="222"/>
    </font>
    <font>
      <b/>
      <sz val="11"/>
      <color theme="1"/>
      <name val="Sukhumvit Set"/>
      <family val="2"/>
      <charset val="222"/>
    </font>
    <font>
      <b/>
      <sz val="11"/>
      <color theme="1"/>
      <name val="Century Gothic"/>
      <family val="2"/>
    </font>
    <font>
      <b/>
      <sz val="11"/>
      <color theme="1"/>
      <name val="Century Gothic"/>
      <family val="2"/>
      <charset val="222"/>
    </font>
    <font>
      <b/>
      <sz val="11"/>
      <name val="Century Gothic"/>
      <family val="1"/>
    </font>
    <font>
      <b/>
      <sz val="11"/>
      <color rgb="FFFF0000"/>
      <name val="Century Gothic"/>
      <family val="2"/>
    </font>
    <font>
      <sz val="11"/>
      <color rgb="FF000000"/>
      <name val="Century Gothic"/>
      <family val="2"/>
      <charset val="222"/>
    </font>
    <font>
      <b/>
      <sz val="11"/>
      <name val="Century Gothic"/>
      <family val="2"/>
    </font>
    <font>
      <sz val="10"/>
      <color rgb="FF000000"/>
      <name val="Century Gothic"/>
      <family val="2"/>
    </font>
    <font>
      <sz val="12"/>
      <color theme="1"/>
      <name val="Calibri"/>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1"/>
    </font>
    <font>
      <b/>
      <sz val="9"/>
      <color indexed="81"/>
      <name val="Tahoma"/>
      <family val="2"/>
    </font>
    <font>
      <sz val="9"/>
      <color indexed="81"/>
      <name val="Tahoma"/>
      <family val="2"/>
    </font>
    <font>
      <b/>
      <sz val="14"/>
      <color rgb="FFFF0000"/>
      <name val="Century Gothic"/>
      <family val="2"/>
    </font>
    <font>
      <sz val="14"/>
      <color rgb="FFFF0000"/>
      <name val="Century Gothic"/>
      <family val="2"/>
    </font>
  </fonts>
  <fills count="26">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rgb="FFFF0000"/>
        <bgColor indexed="64"/>
      </patternFill>
    </fill>
    <fill>
      <patternFill patternType="solid">
        <fgColor theme="9"/>
        <bgColor indexed="64"/>
      </patternFill>
    </fill>
    <fill>
      <patternFill patternType="solid">
        <fgColor theme="3" tint="0.39997558519241921"/>
        <bgColor indexed="64"/>
      </patternFill>
    </fill>
    <fill>
      <patternFill patternType="solid">
        <fgColor rgb="FFFFC000"/>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1"/>
        <bgColor indexed="64"/>
      </patternFill>
    </fill>
    <fill>
      <patternFill patternType="solid">
        <fgColor rgb="FF00B050"/>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style="thin">
        <color rgb="FF000000"/>
      </right>
      <top/>
      <bottom/>
      <diagonal/>
    </border>
    <border>
      <left/>
      <right style="thin">
        <color rgb="FF000000"/>
      </right>
      <top/>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rgb="FF000000"/>
      </bottom>
      <diagonal/>
    </border>
    <border>
      <left/>
      <right/>
      <top style="thin">
        <color auto="1"/>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bottom style="thin">
        <color auto="1"/>
      </bottom>
      <diagonal/>
    </border>
  </borders>
  <cellStyleXfs count="12">
    <xf numFmtId="0" fontId="0" fillId="0" borderId="0"/>
    <xf numFmtId="0" fontId="1" fillId="0" borderId="0"/>
    <xf numFmtId="0" fontId="3" fillId="0" borderId="0"/>
    <xf numFmtId="164"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23"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42">
    <xf numFmtId="0" fontId="0" fillId="0" borderId="0" xfId="0"/>
    <xf numFmtId="0" fontId="2" fillId="2" borderId="0" xfId="1" applyFont="1" applyFill="1"/>
    <xf numFmtId="0" fontId="1" fillId="0" borderId="0" xfId="1"/>
    <xf numFmtId="0" fontId="3" fillId="0" borderId="0" xfId="2"/>
    <xf numFmtId="0" fontId="4" fillId="0" borderId="0" xfId="1" applyFont="1"/>
    <xf numFmtId="0" fontId="5" fillId="0" borderId="0" xfId="1" applyFont="1"/>
    <xf numFmtId="164" fontId="0" fillId="0" borderId="0" xfId="3" applyFont="1"/>
    <xf numFmtId="0" fontId="3" fillId="3" borderId="0" xfId="2" applyFill="1"/>
    <xf numFmtId="164" fontId="0" fillId="3" borderId="0" xfId="3" applyFont="1" applyFill="1"/>
    <xf numFmtId="0" fontId="1" fillId="4" borderId="0" xfId="1" applyFill="1"/>
    <xf numFmtId="164" fontId="1" fillId="0" borderId="0" xfId="1" applyNumberFormat="1"/>
    <xf numFmtId="0" fontId="7" fillId="2" borderId="0" xfId="1" applyFont="1" applyFill="1"/>
    <xf numFmtId="0" fontId="8" fillId="4" borderId="1" xfId="1" applyFont="1" applyFill="1" applyBorder="1" applyAlignment="1">
      <alignment horizontal="center"/>
    </xf>
    <xf numFmtId="0" fontId="1" fillId="0" borderId="0" xfId="1" applyAlignment="1">
      <alignment horizontal="center"/>
    </xf>
    <xf numFmtId="0" fontId="4" fillId="0" borderId="0" xfId="1" applyFont="1" applyAlignment="1">
      <alignment horizontal="center"/>
    </xf>
    <xf numFmtId="0" fontId="9" fillId="4" borderId="2" xfId="2" applyFont="1" applyFill="1" applyBorder="1" applyAlignment="1">
      <alignment horizontal="center"/>
    </xf>
    <xf numFmtId="0" fontId="9" fillId="4" borderId="3" xfId="2" applyFont="1" applyFill="1" applyBorder="1" applyAlignment="1">
      <alignment horizontal="center"/>
    </xf>
    <xf numFmtId="0" fontId="1" fillId="0" borderId="4" xfId="1" applyBorder="1"/>
    <xf numFmtId="0" fontId="10" fillId="5" borderId="1" xfId="1" applyFont="1" applyFill="1" applyBorder="1" applyAlignment="1">
      <alignment horizontal="center"/>
    </xf>
    <xf numFmtId="10" fontId="11" fillId="0" borderId="0" xfId="1" applyNumberFormat="1" applyFont="1"/>
    <xf numFmtId="0" fontId="10" fillId="6" borderId="1" xfId="1" applyFont="1" applyFill="1" applyBorder="1" applyAlignment="1">
      <alignment horizontal="center"/>
    </xf>
    <xf numFmtId="165" fontId="12" fillId="0" borderId="5" xfId="1" applyNumberFormat="1" applyFont="1" applyBorder="1"/>
    <xf numFmtId="165" fontId="12" fillId="0" borderId="5" xfId="1" applyNumberFormat="1" applyFont="1" applyBorder="1" applyAlignment="1">
      <alignment horizontal="right"/>
    </xf>
    <xf numFmtId="0" fontId="4" fillId="0" borderId="0" xfId="1" applyFont="1" applyAlignment="1">
      <alignment horizontal="left"/>
    </xf>
    <xf numFmtId="166" fontId="12" fillId="0" borderId="6" xfId="4" applyNumberFormat="1" applyFont="1" applyBorder="1"/>
    <xf numFmtId="166" fontId="4" fillId="0" borderId="0" xfId="1" applyNumberFormat="1" applyFont="1" applyAlignment="1">
      <alignment horizontal="left"/>
    </xf>
    <xf numFmtId="0" fontId="10" fillId="6" borderId="0" xfId="1" applyFont="1" applyFill="1" applyAlignment="1">
      <alignment horizontal="center"/>
    </xf>
    <xf numFmtId="0" fontId="1" fillId="0" borderId="1" xfId="1" applyBorder="1"/>
    <xf numFmtId="0" fontId="10" fillId="5" borderId="0" xfId="1" applyFont="1" applyFill="1" applyAlignment="1">
      <alignment horizontal="center"/>
    </xf>
    <xf numFmtId="0" fontId="10" fillId="8" borderId="0" xfId="1" applyFont="1" applyFill="1" applyAlignment="1">
      <alignment horizontal="center"/>
    </xf>
    <xf numFmtId="0" fontId="10" fillId="9" borderId="0" xfId="1" applyFont="1" applyFill="1" applyAlignment="1">
      <alignment horizontal="center"/>
    </xf>
    <xf numFmtId="164" fontId="10" fillId="9" borderId="0" xfId="1" applyNumberFormat="1" applyFont="1" applyFill="1" applyAlignment="1">
      <alignment horizontal="center"/>
    </xf>
    <xf numFmtId="166" fontId="0" fillId="0" borderId="0" xfId="4" applyNumberFormat="1" applyFont="1" applyBorder="1" applyAlignment="1"/>
    <xf numFmtId="164" fontId="12" fillId="0" borderId="6" xfId="3" applyFont="1" applyBorder="1"/>
    <xf numFmtId="166" fontId="4" fillId="0" borderId="0" xfId="4" applyNumberFormat="1" applyFont="1" applyAlignment="1">
      <alignment horizontal="left"/>
    </xf>
    <xf numFmtId="166" fontId="0" fillId="0" borderId="0" xfId="4" applyNumberFormat="1" applyFont="1" applyAlignment="1"/>
    <xf numFmtId="0" fontId="10" fillId="10" borderId="0" xfId="1" applyFont="1" applyFill="1" applyAlignment="1">
      <alignment horizontal="center"/>
    </xf>
    <xf numFmtId="0" fontId="12" fillId="11" borderId="0" xfId="1" applyFont="1" applyFill="1" applyAlignment="1">
      <alignment horizontal="center"/>
    </xf>
    <xf numFmtId="0" fontId="11" fillId="0" borderId="0" xfId="1" applyFont="1"/>
    <xf numFmtId="0" fontId="13" fillId="12" borderId="1" xfId="1" applyFont="1" applyFill="1" applyBorder="1" applyAlignment="1">
      <alignment horizontal="center"/>
    </xf>
    <xf numFmtId="9" fontId="13" fillId="13" borderId="1" xfId="5" applyFont="1" applyFill="1" applyBorder="1" applyAlignment="1">
      <alignment horizontal="center"/>
    </xf>
    <xf numFmtId="166" fontId="11" fillId="0" borderId="0" xfId="4" applyNumberFormat="1" applyFont="1"/>
    <xf numFmtId="165" fontId="1" fillId="0" borderId="0" xfId="1" applyNumberFormat="1"/>
    <xf numFmtId="0" fontId="1" fillId="2" borderId="1" xfId="1" applyFill="1" applyBorder="1"/>
    <xf numFmtId="0" fontId="8" fillId="14" borderId="9" xfId="1" applyFont="1" applyFill="1" applyBorder="1"/>
    <xf numFmtId="165" fontId="1" fillId="14" borderId="9" xfId="1" applyNumberFormat="1" applyFill="1" applyBorder="1" applyAlignment="1">
      <alignment horizontal="center"/>
    </xf>
    <xf numFmtId="43" fontId="14" fillId="14" borderId="1" xfId="6" applyFont="1" applyFill="1" applyBorder="1"/>
    <xf numFmtId="43" fontId="1" fillId="14" borderId="1" xfId="6" applyFont="1" applyFill="1" applyBorder="1"/>
    <xf numFmtId="166" fontId="1" fillId="14" borderId="9" xfId="1" applyNumberFormat="1" applyFill="1" applyBorder="1" applyAlignment="1">
      <alignment horizontal="center"/>
    </xf>
    <xf numFmtId="166" fontId="15" fillId="14" borderId="1" xfId="5" applyNumberFormat="1" applyFont="1" applyFill="1" applyBorder="1"/>
    <xf numFmtId="165" fontId="12" fillId="0" borderId="10" xfId="1" applyNumberFormat="1" applyFont="1" applyBorder="1"/>
    <xf numFmtId="167" fontId="14" fillId="14" borderId="1" xfId="6" applyNumberFormat="1" applyFont="1" applyFill="1" applyBorder="1"/>
    <xf numFmtId="2" fontId="1" fillId="14" borderId="1" xfId="1" applyNumberFormat="1" applyFill="1" applyBorder="1"/>
    <xf numFmtId="165" fontId="12" fillId="0" borderId="6" xfId="1" applyNumberFormat="1" applyFont="1" applyBorder="1"/>
    <xf numFmtId="166" fontId="14" fillId="14" borderId="1" xfId="5" applyNumberFormat="1" applyFont="1" applyFill="1" applyBorder="1"/>
    <xf numFmtId="166" fontId="12" fillId="0" borderId="11" xfId="4" applyNumberFormat="1" applyFont="1" applyBorder="1"/>
    <xf numFmtId="166" fontId="12" fillId="0" borderId="12" xfId="4" applyNumberFormat="1" applyFont="1" applyBorder="1"/>
    <xf numFmtId="0" fontId="0" fillId="0" borderId="0" xfId="4" applyNumberFormat="1" applyFont="1" applyAlignment="1"/>
    <xf numFmtId="0" fontId="0" fillId="2" borderId="1" xfId="4" applyNumberFormat="1" applyFont="1" applyFill="1" applyBorder="1" applyAlignment="1"/>
    <xf numFmtId="0" fontId="16" fillId="14" borderId="9" xfId="4" applyNumberFormat="1" applyFont="1" applyFill="1" applyBorder="1" applyAlignment="1"/>
    <xf numFmtId="165" fontId="0" fillId="14" borderId="9" xfId="4" applyNumberFormat="1" applyFont="1" applyFill="1" applyBorder="1" applyAlignment="1">
      <alignment horizontal="center"/>
    </xf>
    <xf numFmtId="2" fontId="17" fillId="14" borderId="1" xfId="4" applyNumberFormat="1" applyFont="1" applyFill="1" applyBorder="1" applyAlignment="1"/>
    <xf numFmtId="2" fontId="0" fillId="14" borderId="1" xfId="4" applyNumberFormat="1" applyFont="1" applyFill="1" applyBorder="1" applyAlignment="1"/>
    <xf numFmtId="2" fontId="14" fillId="14" borderId="1" xfId="1" applyNumberFormat="1" applyFont="1" applyFill="1" applyBorder="1"/>
    <xf numFmtId="166" fontId="14" fillId="14" borderId="1" xfId="1" applyNumberFormat="1" applyFont="1" applyFill="1" applyBorder="1"/>
    <xf numFmtId="165" fontId="5" fillId="14" borderId="9" xfId="1" applyNumberFormat="1" applyFont="1" applyFill="1" applyBorder="1" applyAlignment="1">
      <alignment horizontal="center"/>
    </xf>
    <xf numFmtId="165" fontId="18" fillId="0" borderId="5" xfId="1" applyNumberFormat="1" applyFont="1" applyBorder="1"/>
    <xf numFmtId="166" fontId="5" fillId="14" borderId="9" xfId="1" applyNumberFormat="1" applyFont="1" applyFill="1" applyBorder="1" applyAlignment="1">
      <alignment horizontal="center"/>
    </xf>
    <xf numFmtId="9" fontId="14" fillId="14" borderId="1" xfId="5" applyFont="1" applyFill="1" applyBorder="1"/>
    <xf numFmtId="43" fontId="8" fillId="14" borderId="1" xfId="6" applyFont="1" applyFill="1" applyBorder="1"/>
    <xf numFmtId="0" fontId="19" fillId="15" borderId="0" xfId="1" applyFont="1" applyFill="1" applyAlignment="1">
      <alignment horizontal="center"/>
    </xf>
    <xf numFmtId="0" fontId="20" fillId="0" borderId="0" xfId="1" applyFont="1"/>
    <xf numFmtId="0" fontId="8" fillId="15" borderId="1" xfId="1" applyFont="1" applyFill="1" applyBorder="1" applyAlignment="1">
      <alignment horizontal="center"/>
    </xf>
    <xf numFmtId="3" fontId="1" fillId="0" borderId="0" xfId="1" applyNumberFormat="1" applyAlignment="1">
      <alignment horizontal="center"/>
    </xf>
    <xf numFmtId="0" fontId="21" fillId="15" borderId="1" xfId="1" applyFont="1" applyFill="1" applyBorder="1" applyAlignment="1">
      <alignment horizontal="center"/>
    </xf>
    <xf numFmtId="0" fontId="1" fillId="17" borderId="1" xfId="1" applyFill="1" applyBorder="1"/>
    <xf numFmtId="2" fontId="1" fillId="17" borderId="1" xfId="5" applyNumberFormat="1" applyFont="1" applyFill="1" applyBorder="1"/>
    <xf numFmtId="0" fontId="8" fillId="15" borderId="1" xfId="1" applyFont="1" applyFill="1" applyBorder="1"/>
    <xf numFmtId="2" fontId="1" fillId="0" borderId="0" xfId="6" applyNumberFormat="1" applyFont="1" applyAlignment="1">
      <alignment horizontal="center"/>
    </xf>
    <xf numFmtId="0" fontId="8" fillId="15" borderId="0" xfId="1" applyFont="1" applyFill="1"/>
    <xf numFmtId="2" fontId="1" fillId="0" borderId="0" xfId="1" applyNumberFormat="1" applyAlignment="1">
      <alignment horizontal="center"/>
    </xf>
    <xf numFmtId="0" fontId="1" fillId="17" borderId="6" xfId="1" applyFill="1" applyBorder="1"/>
    <xf numFmtId="10" fontId="1" fillId="17" borderId="1" xfId="5" applyNumberFormat="1" applyFont="1" applyFill="1" applyBorder="1"/>
    <xf numFmtId="164" fontId="1" fillId="0" borderId="0" xfId="1" applyNumberFormat="1" applyAlignment="1">
      <alignment horizontal="center"/>
    </xf>
    <xf numFmtId="0" fontId="8" fillId="15" borderId="1" xfId="1" applyFont="1" applyFill="1" applyBorder="1" applyAlignment="1">
      <alignment horizontal="center" vertical="center"/>
    </xf>
    <xf numFmtId="2" fontId="1" fillId="15" borderId="1" xfId="1" applyNumberFormat="1" applyFill="1" applyBorder="1" applyAlignment="1">
      <alignment vertical="center"/>
    </xf>
    <xf numFmtId="0" fontId="1" fillId="0" borderId="10" xfId="1" applyBorder="1"/>
    <xf numFmtId="168" fontId="1" fillId="15" borderId="1" xfId="7" applyNumberFormat="1" applyFont="1" applyFill="1" applyBorder="1" applyAlignment="1">
      <alignment horizontal="right"/>
    </xf>
    <xf numFmtId="168" fontId="19" fillId="15" borderId="1" xfId="7" applyNumberFormat="1" applyFont="1" applyFill="1" applyBorder="1" applyAlignment="1">
      <alignment horizontal="right"/>
    </xf>
    <xf numFmtId="0" fontId="1" fillId="15" borderId="1" xfId="1" applyFill="1" applyBorder="1" applyAlignment="1">
      <alignment horizontal="center"/>
    </xf>
    <xf numFmtId="0" fontId="1" fillId="0" borderId="9" xfId="1" applyBorder="1"/>
    <xf numFmtId="10" fontId="1" fillId="15" borderId="1" xfId="5" applyNumberFormat="1" applyFont="1" applyFill="1" applyBorder="1"/>
    <xf numFmtId="0" fontId="1" fillId="15" borderId="0" xfId="1" applyFill="1" applyAlignment="1">
      <alignment horizontal="center"/>
    </xf>
    <xf numFmtId="168" fontId="5" fillId="0" borderId="1" xfId="1" applyNumberFormat="1" applyFont="1" applyBorder="1"/>
    <xf numFmtId="9" fontId="1" fillId="0" borderId="0" xfId="1" applyNumberFormat="1"/>
    <xf numFmtId="168" fontId="5" fillId="0" borderId="6" xfId="1" applyNumberFormat="1" applyFont="1" applyBorder="1"/>
    <xf numFmtId="0" fontId="22" fillId="15" borderId="9" xfId="1" applyFont="1" applyFill="1" applyBorder="1" applyAlignment="1">
      <alignment horizontal="center"/>
    </xf>
    <xf numFmtId="9" fontId="1" fillId="18" borderId="1" xfId="1" applyNumberFormat="1" applyFill="1" applyBorder="1" applyAlignment="1">
      <alignment horizontal="center"/>
    </xf>
    <xf numFmtId="0" fontId="8" fillId="18" borderId="1" xfId="1" applyFont="1" applyFill="1" applyBorder="1" applyAlignment="1">
      <alignment horizontal="center"/>
    </xf>
    <xf numFmtId="0" fontId="6" fillId="0" borderId="0" xfId="1" applyFont="1"/>
    <xf numFmtId="166" fontId="12" fillId="0" borderId="13" xfId="4" applyNumberFormat="1" applyFont="1" applyBorder="1"/>
    <xf numFmtId="166" fontId="12" fillId="0" borderId="0" xfId="4" applyNumberFormat="1" applyFont="1" applyBorder="1"/>
    <xf numFmtId="166" fontId="12" fillId="0" borderId="14" xfId="4" applyNumberFormat="1" applyFont="1" applyBorder="1"/>
    <xf numFmtId="166" fontId="12" fillId="0" borderId="1" xfId="4" applyNumberFormat="1" applyFont="1" applyBorder="1"/>
    <xf numFmtId="166" fontId="4" fillId="0" borderId="0" xfId="1" applyNumberFormat="1" applyFont="1"/>
    <xf numFmtId="165" fontId="12" fillId="0" borderId="1" xfId="1" applyNumberFormat="1" applyFont="1" applyBorder="1"/>
    <xf numFmtId="0" fontId="10" fillId="19" borderId="0" xfId="1" applyFont="1" applyFill="1" applyAlignment="1">
      <alignment horizontal="center"/>
    </xf>
    <xf numFmtId="165" fontId="12" fillId="0" borderId="4" xfId="1" applyNumberFormat="1" applyFont="1" applyBorder="1"/>
    <xf numFmtId="0" fontId="10" fillId="20" borderId="0" xfId="1" applyFont="1" applyFill="1" applyAlignment="1">
      <alignment horizontal="center"/>
    </xf>
    <xf numFmtId="164" fontId="12" fillId="0" borderId="1" xfId="3" applyFont="1" applyBorder="1" applyAlignment="1"/>
    <xf numFmtId="0" fontId="10" fillId="21" borderId="0" xfId="1" applyFont="1" applyFill="1" applyAlignment="1">
      <alignment horizontal="center"/>
    </xf>
    <xf numFmtId="0" fontId="10" fillId="22" borderId="0" xfId="1" applyFont="1" applyFill="1" applyAlignment="1">
      <alignment horizontal="center"/>
    </xf>
    <xf numFmtId="169" fontId="2" fillId="2" borderId="0" xfId="8" applyNumberFormat="1" applyFont="1" applyFill="1" applyBorder="1" applyAlignment="1">
      <alignment horizontal="center"/>
    </xf>
    <xf numFmtId="10" fontId="25" fillId="0" borderId="0" xfId="9" applyNumberFormat="1" applyFont="1" applyBorder="1"/>
    <xf numFmtId="169" fontId="3" fillId="0" borderId="0" xfId="8" applyNumberFormat="1" applyFont="1" applyAlignment="1">
      <alignment horizontal="left"/>
    </xf>
    <xf numFmtId="169" fontId="2" fillId="23" borderId="0" xfId="8" applyNumberFormat="1" applyFont="1" applyFill="1" applyBorder="1" applyAlignment="1">
      <alignment horizontal="center"/>
    </xf>
    <xf numFmtId="10" fontId="12" fillId="0" borderId="6" xfId="4" applyNumberFormat="1" applyFont="1" applyBorder="1"/>
    <xf numFmtId="164" fontId="12" fillId="0" borderId="1" xfId="3" applyFont="1" applyBorder="1"/>
    <xf numFmtId="0" fontId="2" fillId="6" borderId="0" xfId="10" applyFont="1" applyFill="1" applyAlignment="1">
      <alignment horizontal="center"/>
    </xf>
    <xf numFmtId="0" fontId="11" fillId="0" borderId="0" xfId="10" applyFont="1"/>
    <xf numFmtId="0" fontId="12" fillId="0" borderId="0" xfId="10" applyFont="1"/>
    <xf numFmtId="164" fontId="12" fillId="0" borderId="16" xfId="3" applyFont="1" applyBorder="1"/>
    <xf numFmtId="164" fontId="12" fillId="0" borderId="17" xfId="3" applyFont="1" applyBorder="1"/>
    <xf numFmtId="164" fontId="12" fillId="0" borderId="14" xfId="3" applyFont="1" applyBorder="1" applyAlignment="1">
      <alignment horizontal="right"/>
    </xf>
    <xf numFmtId="164" fontId="12" fillId="0" borderId="18" xfId="10" applyNumberFormat="1" applyFont="1" applyBorder="1"/>
    <xf numFmtId="164" fontId="12" fillId="0" borderId="19" xfId="10" applyNumberFormat="1" applyFont="1" applyBorder="1"/>
    <xf numFmtId="164" fontId="12" fillId="0" borderId="20" xfId="10" applyNumberFormat="1" applyFont="1" applyBorder="1" applyAlignment="1">
      <alignment horizontal="right"/>
    </xf>
    <xf numFmtId="165" fontId="18" fillId="4" borderId="1" xfId="1" applyNumberFormat="1" applyFont="1" applyFill="1" applyBorder="1"/>
    <xf numFmtId="165" fontId="18" fillId="4" borderId="1" xfId="1" applyNumberFormat="1" applyFont="1" applyFill="1" applyBorder="1" applyAlignment="1">
      <alignment horizontal="right"/>
    </xf>
    <xf numFmtId="164" fontId="25" fillId="0" borderId="0" xfId="11" applyFont="1" applyBorder="1"/>
    <xf numFmtId="164" fontId="3" fillId="0" borderId="0" xfId="11" applyFont="1" applyBorder="1" applyAlignment="1">
      <alignment horizontal="left"/>
    </xf>
    <xf numFmtId="10" fontId="3" fillId="0" borderId="5" xfId="9" applyNumberFormat="1" applyFont="1" applyBorder="1"/>
    <xf numFmtId="10" fontId="3" fillId="0" borderId="0" xfId="9" applyNumberFormat="1" applyFont="1" applyBorder="1"/>
    <xf numFmtId="10" fontId="3" fillId="0" borderId="5" xfId="9" applyNumberFormat="1" applyFont="1" applyBorder="1" applyAlignment="1">
      <alignment horizontal="right"/>
    </xf>
    <xf numFmtId="10" fontId="11" fillId="0" borderId="0" xfId="9" applyNumberFormat="1" applyFont="1" applyBorder="1"/>
    <xf numFmtId="10" fontId="3" fillId="0" borderId="0" xfId="9" applyNumberFormat="1" applyFont="1" applyBorder="1" applyAlignment="1">
      <alignment horizontal="left"/>
    </xf>
    <xf numFmtId="164" fontId="18" fillId="4" borderId="1" xfId="3" applyFont="1" applyFill="1" applyBorder="1"/>
    <xf numFmtId="9" fontId="3" fillId="0" borderId="5" xfId="9" applyFont="1" applyBorder="1"/>
    <xf numFmtId="9" fontId="3" fillId="0" borderId="0" xfId="9" applyFont="1" applyBorder="1"/>
    <xf numFmtId="9" fontId="3" fillId="0" borderId="5" xfId="9" applyFont="1" applyBorder="1" applyAlignment="1">
      <alignment horizontal="right"/>
    </xf>
    <xf numFmtId="9" fontId="3" fillId="0" borderId="0" xfId="9" applyFont="1" applyBorder="1" applyAlignment="1">
      <alignment horizontal="left"/>
    </xf>
    <xf numFmtId="164" fontId="12" fillId="0" borderId="5" xfId="11" applyFont="1" applyBorder="1"/>
    <xf numFmtId="164" fontId="12" fillId="0" borderId="0" xfId="11" applyFont="1" applyBorder="1"/>
    <xf numFmtId="164" fontId="12" fillId="0" borderId="5" xfId="11" applyFont="1" applyBorder="1" applyAlignment="1">
      <alignment horizontal="right"/>
    </xf>
    <xf numFmtId="164" fontId="11" fillId="0" borderId="0" xfId="11" applyFont="1" applyBorder="1"/>
    <xf numFmtId="164" fontId="12" fillId="0" borderId="0" xfId="11" applyFont="1" applyBorder="1" applyAlignment="1">
      <alignment horizontal="left"/>
    </xf>
    <xf numFmtId="0" fontId="11" fillId="0" borderId="11" xfId="1" applyFont="1" applyBorder="1"/>
    <xf numFmtId="164" fontId="18" fillId="4" borderId="1" xfId="3" applyFont="1" applyFill="1" applyBorder="1" applyAlignment="1">
      <alignment horizontal="right"/>
    </xf>
    <xf numFmtId="164" fontId="11" fillId="0" borderId="0" xfId="11" applyFont="1" applyBorder="1" applyAlignment="1">
      <alignment horizontal="left"/>
    </xf>
    <xf numFmtId="0" fontId="26" fillId="0" borderId="13" xfId="1" applyFont="1" applyBorder="1"/>
    <xf numFmtId="10" fontId="26" fillId="0" borderId="0" xfId="9" applyNumberFormat="1" applyFont="1" applyBorder="1"/>
    <xf numFmtId="164" fontId="26" fillId="0" borderId="0" xfId="11" applyFont="1" applyBorder="1" applyAlignment="1">
      <alignment horizontal="left"/>
    </xf>
    <xf numFmtId="0" fontId="26" fillId="0" borderId="0" xfId="1" applyFont="1"/>
    <xf numFmtId="0" fontId="4" fillId="0" borderId="7" xfId="1" applyFont="1" applyBorder="1"/>
    <xf numFmtId="164" fontId="4" fillId="4" borderId="1" xfId="3" applyFont="1" applyFill="1" applyBorder="1"/>
    <xf numFmtId="164" fontId="4" fillId="4" borderId="1" xfId="3" applyFont="1" applyFill="1" applyBorder="1" applyAlignment="1">
      <alignment horizontal="right"/>
    </xf>
    <xf numFmtId="164" fontId="2" fillId="24" borderId="10" xfId="3" applyFont="1" applyFill="1" applyBorder="1" applyAlignment="1">
      <alignment horizontal="right"/>
    </xf>
    <xf numFmtId="0" fontId="4" fillId="4" borderId="1" xfId="1" applyFont="1" applyFill="1" applyBorder="1"/>
    <xf numFmtId="169" fontId="2" fillId="25" borderId="0" xfId="8" applyNumberFormat="1" applyFont="1" applyFill="1" applyBorder="1" applyAlignment="1">
      <alignment horizontal="center"/>
    </xf>
    <xf numFmtId="164" fontId="3" fillId="0" borderId="6" xfId="11" applyFont="1" applyBorder="1"/>
    <xf numFmtId="164" fontId="3" fillId="0" borderId="21" xfId="11" applyFont="1" applyBorder="1"/>
    <xf numFmtId="164" fontId="3" fillId="0" borderId="6" xfId="11" applyFont="1" applyBorder="1" applyAlignment="1">
      <alignment horizontal="right"/>
    </xf>
    <xf numFmtId="0" fontId="1" fillId="0" borderId="5" xfId="1" applyBorder="1"/>
    <xf numFmtId="164" fontId="3" fillId="0" borderId="0" xfId="11" applyFont="1" applyBorder="1"/>
    <xf numFmtId="164" fontId="3" fillId="0" borderId="5" xfId="11" applyFont="1" applyBorder="1"/>
    <xf numFmtId="164" fontId="3" fillId="0" borderId="5" xfId="11" applyFont="1" applyBorder="1" applyAlignment="1">
      <alignment horizontal="right"/>
    </xf>
    <xf numFmtId="164" fontId="27" fillId="0" borderId="5" xfId="11" applyFont="1" applyBorder="1" applyAlignment="1">
      <alignment horizontal="right"/>
    </xf>
    <xf numFmtId="9" fontId="12" fillId="0" borderId="5" xfId="9" applyFont="1" applyBorder="1"/>
    <xf numFmtId="9" fontId="12" fillId="0" borderId="0" xfId="9" applyFont="1" applyBorder="1"/>
    <xf numFmtId="9" fontId="12" fillId="0" borderId="5" xfId="9" applyFont="1" applyBorder="1" applyAlignment="1">
      <alignment horizontal="right"/>
    </xf>
    <xf numFmtId="9" fontId="12" fillId="0" borderId="0" xfId="9" applyFont="1" applyBorder="1" applyAlignment="1">
      <alignment horizontal="left"/>
    </xf>
    <xf numFmtId="9" fontId="3" fillId="0" borderId="10" xfId="9" applyFont="1" applyBorder="1"/>
    <xf numFmtId="9" fontId="3" fillId="0" borderId="8" xfId="9" applyFont="1" applyBorder="1"/>
    <xf numFmtId="9" fontId="12" fillId="0" borderId="10" xfId="9" applyFont="1" applyBorder="1"/>
    <xf numFmtId="9" fontId="12" fillId="0" borderId="8" xfId="9" applyFont="1" applyBorder="1"/>
    <xf numFmtId="9" fontId="12" fillId="0" borderId="10" xfId="9" applyFont="1" applyBorder="1" applyAlignment="1">
      <alignment horizontal="right"/>
    </xf>
    <xf numFmtId="169" fontId="2" fillId="24" borderId="0" xfId="8" applyNumberFormat="1" applyFont="1" applyFill="1" applyBorder="1" applyAlignment="1">
      <alignment horizontal="center"/>
    </xf>
    <xf numFmtId="164" fontId="4" fillId="0" borderId="11" xfId="3" applyFont="1" applyBorder="1" applyAlignment="1"/>
    <xf numFmtId="164" fontId="4" fillId="0" borderId="21" xfId="3" applyFont="1" applyBorder="1" applyAlignment="1"/>
    <xf numFmtId="164" fontId="4" fillId="0" borderId="12" xfId="3" applyFont="1" applyBorder="1" applyAlignment="1"/>
    <xf numFmtId="164" fontId="4" fillId="0" borderId="13" xfId="3" applyFont="1" applyBorder="1" applyAlignment="1"/>
    <xf numFmtId="164" fontId="4" fillId="0" borderId="0" xfId="3" applyFont="1" applyBorder="1" applyAlignment="1"/>
    <xf numFmtId="164" fontId="4" fillId="0" borderId="14" xfId="3" applyFont="1" applyBorder="1" applyAlignment="1"/>
    <xf numFmtId="0" fontId="4" fillId="0" borderId="13" xfId="1" applyFont="1" applyBorder="1"/>
    <xf numFmtId="169" fontId="11" fillId="0" borderId="0" xfId="8" applyNumberFormat="1" applyFont="1" applyBorder="1"/>
    <xf numFmtId="166" fontId="11" fillId="0" borderId="14" xfId="9" applyNumberFormat="1" applyFont="1" applyBorder="1"/>
    <xf numFmtId="169" fontId="11" fillId="0" borderId="0" xfId="8" applyNumberFormat="1" applyFont="1" applyAlignment="1">
      <alignment horizontal="left"/>
    </xf>
    <xf numFmtId="166" fontId="11" fillId="0" borderId="0" xfId="4" applyNumberFormat="1" applyFont="1" applyBorder="1" applyAlignment="1"/>
    <xf numFmtId="166" fontId="11" fillId="0" borderId="7" xfId="4" applyNumberFormat="1" applyFont="1" applyBorder="1" applyAlignment="1"/>
    <xf numFmtId="166" fontId="11" fillId="0" borderId="8" xfId="4" applyNumberFormat="1" applyFont="1" applyBorder="1" applyAlignment="1"/>
    <xf numFmtId="166" fontId="11" fillId="0" borderId="24" xfId="4" applyNumberFormat="1" applyFont="1" applyBorder="1" applyAlignment="1"/>
    <xf numFmtId="166" fontId="11" fillId="0" borderId="0" xfId="4" applyNumberFormat="1" applyFont="1" applyBorder="1"/>
    <xf numFmtId="166" fontId="11" fillId="0" borderId="0" xfId="4" applyNumberFormat="1" applyFont="1" applyBorder="1" applyAlignment="1">
      <alignment horizontal="left"/>
    </xf>
    <xf numFmtId="166" fontId="11" fillId="0" borderId="0" xfId="4" applyNumberFormat="1" applyFont="1" applyAlignment="1"/>
    <xf numFmtId="0" fontId="4" fillId="0" borderId="11" xfId="1" applyFont="1" applyBorder="1"/>
    <xf numFmtId="0" fontId="4" fillId="0" borderId="21" xfId="1" applyFont="1" applyBorder="1"/>
    <xf numFmtId="0" fontId="4" fillId="0" borderId="12" xfId="1" applyFont="1" applyBorder="1"/>
    <xf numFmtId="164" fontId="4" fillId="0" borderId="13" xfId="1" applyNumberFormat="1" applyFont="1" applyBorder="1"/>
    <xf numFmtId="164" fontId="4" fillId="0" borderId="0" xfId="1" applyNumberFormat="1" applyFont="1"/>
    <xf numFmtId="164" fontId="4" fillId="0" borderId="14" xfId="1" applyNumberFormat="1" applyFont="1" applyBorder="1"/>
    <xf numFmtId="2" fontId="30" fillId="14" borderId="1" xfId="1" applyNumberFormat="1" applyFont="1" applyFill="1" applyBorder="1"/>
    <xf numFmtId="2" fontId="31" fillId="14" borderId="1" xfId="1" applyNumberFormat="1" applyFont="1" applyFill="1" applyBorder="1"/>
    <xf numFmtId="0" fontId="19" fillId="14" borderId="9" xfId="1" applyFont="1" applyFill="1" applyBorder="1"/>
    <xf numFmtId="169" fontId="2" fillId="23" borderId="11" xfId="8" applyNumberFormat="1" applyFont="1" applyFill="1" applyBorder="1" applyAlignment="1">
      <alignment horizontal="center"/>
    </xf>
    <xf numFmtId="169" fontId="2" fillId="23" borderId="21" xfId="8" applyNumberFormat="1" applyFont="1" applyFill="1" applyBorder="1" applyAlignment="1">
      <alignment horizontal="center"/>
    </xf>
    <xf numFmtId="169" fontId="2" fillId="25" borderId="22" xfId="8" applyNumberFormat="1" applyFont="1" applyFill="1" applyBorder="1" applyAlignment="1">
      <alignment horizontal="center"/>
    </xf>
    <xf numFmtId="169" fontId="2" fillId="25" borderId="23" xfId="8" applyNumberFormat="1" applyFont="1" applyFill="1" applyBorder="1" applyAlignment="1">
      <alignment horizontal="center"/>
    </xf>
    <xf numFmtId="169" fontId="2" fillId="24" borderId="4" xfId="8" applyNumberFormat="1" applyFont="1" applyFill="1" applyBorder="1" applyAlignment="1">
      <alignment horizontal="center"/>
    </xf>
    <xf numFmtId="169" fontId="2" fillId="24" borderId="15" xfId="8" applyNumberFormat="1" applyFont="1" applyFill="1" applyBorder="1" applyAlignment="1">
      <alignment horizontal="center"/>
    </xf>
    <xf numFmtId="0" fontId="10" fillId="22" borderId="13" xfId="1" applyFont="1" applyFill="1" applyBorder="1" applyAlignment="1">
      <alignment horizontal="center"/>
    </xf>
    <xf numFmtId="0" fontId="10" fillId="22" borderId="0" xfId="1" applyFont="1" applyFill="1" applyAlignment="1">
      <alignment horizontal="center"/>
    </xf>
    <xf numFmtId="169" fontId="2" fillId="2" borderId="4" xfId="8" applyNumberFormat="1" applyFont="1" applyFill="1" applyBorder="1" applyAlignment="1">
      <alignment horizontal="center"/>
    </xf>
    <xf numFmtId="169" fontId="2" fillId="2" borderId="15" xfId="8" applyNumberFormat="1" applyFont="1" applyFill="1" applyBorder="1" applyAlignment="1">
      <alignment horizontal="center"/>
    </xf>
    <xf numFmtId="169" fontId="2" fillId="23" borderId="4" xfId="8" applyNumberFormat="1" applyFont="1" applyFill="1" applyBorder="1" applyAlignment="1">
      <alignment horizontal="center"/>
    </xf>
    <xf numFmtId="169" fontId="2" fillId="23" borderId="15" xfId="8" applyNumberFormat="1" applyFont="1" applyFill="1" applyBorder="1" applyAlignment="1">
      <alignment horizontal="center"/>
    </xf>
    <xf numFmtId="0" fontId="2" fillId="6" borderId="4" xfId="10" applyFont="1" applyFill="1" applyBorder="1" applyAlignment="1">
      <alignment horizontal="center"/>
    </xf>
    <xf numFmtId="0" fontId="2" fillId="6" borderId="15" xfId="10" applyFont="1" applyFill="1" applyBorder="1" applyAlignment="1">
      <alignment horizontal="center"/>
    </xf>
    <xf numFmtId="0" fontId="10" fillId="5" borderId="4" xfId="1" applyFont="1" applyFill="1" applyBorder="1" applyAlignment="1">
      <alignment horizontal="center"/>
    </xf>
    <xf numFmtId="0" fontId="10" fillId="5" borderId="15" xfId="1" applyFont="1" applyFill="1" applyBorder="1" applyAlignment="1">
      <alignment horizontal="center"/>
    </xf>
    <xf numFmtId="0" fontId="10" fillId="10" borderId="4" xfId="1" applyFont="1" applyFill="1" applyBorder="1" applyAlignment="1">
      <alignment horizontal="center"/>
    </xf>
    <xf numFmtId="0" fontId="10" fillId="10" borderId="15" xfId="1" applyFont="1" applyFill="1" applyBorder="1" applyAlignment="1">
      <alignment horizontal="center"/>
    </xf>
    <xf numFmtId="0" fontId="10" fillId="21" borderId="4" xfId="1" applyFont="1" applyFill="1" applyBorder="1" applyAlignment="1">
      <alignment horizontal="center"/>
    </xf>
    <xf numFmtId="0" fontId="10" fillId="21" borderId="15" xfId="1" applyFont="1" applyFill="1" applyBorder="1" applyAlignment="1">
      <alignment horizontal="center"/>
    </xf>
    <xf numFmtId="0" fontId="10" fillId="9" borderId="4" xfId="1" applyFont="1" applyFill="1" applyBorder="1" applyAlignment="1">
      <alignment horizontal="center"/>
    </xf>
    <xf numFmtId="0" fontId="10" fillId="9" borderId="15" xfId="1" applyFont="1" applyFill="1" applyBorder="1" applyAlignment="1">
      <alignment horizontal="center"/>
    </xf>
    <xf numFmtId="0" fontId="10" fillId="19" borderId="4" xfId="1" applyFont="1" applyFill="1" applyBorder="1" applyAlignment="1">
      <alignment horizontal="center"/>
    </xf>
    <xf numFmtId="0" fontId="10" fillId="19" borderId="15" xfId="1" applyFont="1" applyFill="1" applyBorder="1" applyAlignment="1">
      <alignment horizontal="center"/>
    </xf>
    <xf numFmtId="0" fontId="10" fillId="9" borderId="1" xfId="1" applyFont="1" applyFill="1" applyBorder="1" applyAlignment="1">
      <alignment horizontal="center"/>
    </xf>
    <xf numFmtId="0" fontId="10" fillId="10" borderId="1" xfId="1" applyFont="1" applyFill="1" applyBorder="1" applyAlignment="1">
      <alignment horizontal="center"/>
    </xf>
    <xf numFmtId="0" fontId="10" fillId="19" borderId="1" xfId="1" applyFont="1" applyFill="1" applyBorder="1" applyAlignment="1">
      <alignment horizontal="center"/>
    </xf>
    <xf numFmtId="0" fontId="10" fillId="5" borderId="1" xfId="1" applyFont="1" applyFill="1" applyBorder="1" applyAlignment="1">
      <alignment horizontal="center"/>
    </xf>
    <xf numFmtId="0" fontId="10" fillId="20" borderId="1" xfId="1" applyFont="1" applyFill="1" applyBorder="1" applyAlignment="1">
      <alignment horizontal="center"/>
    </xf>
    <xf numFmtId="0" fontId="10" fillId="8" borderId="1" xfId="1" applyFont="1" applyFill="1" applyBorder="1" applyAlignment="1">
      <alignment horizontal="center"/>
    </xf>
    <xf numFmtId="0" fontId="13" fillId="12" borderId="7" xfId="1" applyFont="1" applyFill="1" applyBorder="1" applyAlignment="1">
      <alignment horizontal="center"/>
    </xf>
    <xf numFmtId="0" fontId="13" fillId="12" borderId="8" xfId="1" applyFont="1" applyFill="1" applyBorder="1" applyAlignment="1">
      <alignment horizontal="center"/>
    </xf>
    <xf numFmtId="0" fontId="13" fillId="16" borderId="0" xfId="1" applyFont="1" applyFill="1" applyAlignment="1">
      <alignment horizontal="center"/>
    </xf>
    <xf numFmtId="0" fontId="8" fillId="16" borderId="0" xfId="1" applyFont="1" applyFill="1" applyAlignment="1">
      <alignment horizontal="center"/>
    </xf>
    <xf numFmtId="0" fontId="12" fillId="11" borderId="1" xfId="1" applyFont="1" applyFill="1" applyBorder="1" applyAlignment="1">
      <alignment horizontal="center"/>
    </xf>
    <xf numFmtId="0" fontId="8" fillId="13" borderId="1" xfId="1" applyFont="1" applyFill="1" applyBorder="1" applyAlignment="1">
      <alignment horizontal="center"/>
    </xf>
    <xf numFmtId="164" fontId="10" fillId="9" borderId="1" xfId="1" applyNumberFormat="1" applyFont="1" applyFill="1" applyBorder="1" applyAlignment="1">
      <alignment horizontal="center"/>
    </xf>
    <xf numFmtId="0" fontId="10" fillId="6" borderId="1" xfId="1" applyFont="1" applyFill="1" applyBorder="1" applyAlignment="1">
      <alignment horizontal="center"/>
    </xf>
    <xf numFmtId="0" fontId="10" fillId="7" borderId="1" xfId="1" applyFont="1" applyFill="1" applyBorder="1" applyAlignment="1">
      <alignment horizontal="center"/>
    </xf>
  </cellXfs>
  <cellStyles count="12">
    <cellStyle name="Comma 2" xfId="3" xr:uid="{63619EC6-E29E-4B9A-A7E0-13E6E4666086}"/>
    <cellStyle name="Comma 2 2" xfId="8" xr:uid="{4D34BEB1-4DC0-4AFB-9FB3-24D7BE43B5B6}"/>
    <cellStyle name="Comma 3" xfId="6" xr:uid="{154B3049-403C-4D85-99D7-8B2E6A322884}"/>
    <cellStyle name="Comma 3 2" xfId="11" xr:uid="{0C393509-5378-4450-A5D5-3BDCE083D471}"/>
    <cellStyle name="Currency 2" xfId="7" xr:uid="{34385DB9-8E5E-4F48-8F32-D5D20D905AD3}"/>
    <cellStyle name="Normal" xfId="0" builtinId="0"/>
    <cellStyle name="Normal 2" xfId="1" xr:uid="{172E36D0-14A5-4218-8C96-4D2C68B45510}"/>
    <cellStyle name="Normal 2 2" xfId="10" xr:uid="{65AA627D-E4C2-42F8-951F-2C60F7ED7198}"/>
    <cellStyle name="Normal 3" xfId="2" xr:uid="{91087077-D8BF-48FE-9D6D-CFCFAC1C756F}"/>
    <cellStyle name="Percent 2" xfId="4" xr:uid="{2A28C278-FB07-4928-A123-7E3FE02C4889}"/>
    <cellStyle name="Percent 2 2" xfId="9" xr:uid="{1841DCB0-4429-4308-AA9B-92D65CDA0D76}"/>
    <cellStyle name="Percent 3" xfId="5" xr:uid="{E02D5EC5-E09C-446D-A52A-A8CD8DC334D1}"/>
  </cellStyles>
  <dxfs count="1482">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00B05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vestment\&#3624;&#3638;&#3585;&#3625;&#3634;&#3605;&#3634;&#3617;&#3629;&#3634;&#3592;&#3634;&#3619;&#3618;&#3660;&#3611;&#3619;&#3632;&#3616;&#3634;&#3626;\1.Template%20V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heetName val="Form 3"/>
      <sheetName val="Form - Normal"/>
      <sheetName val="Form - Normal2"/>
      <sheetName val="PBV-Simple"/>
      <sheetName val="CPALL"/>
      <sheetName val="RPH"/>
      <sheetName val="NTV"/>
      <sheetName val="GLOBAL"/>
      <sheetName val="DOHOME"/>
      <sheetName val="TACC"/>
      <sheetName val="BJC"/>
      <sheetName val="MAKRO"/>
      <sheetName val="COM7"/>
      <sheetName val="TNP"/>
      <sheetName val="MTC"/>
      <sheetName val="TQM"/>
    </sheetNames>
    <sheetDataSet>
      <sheetData sheetId="0">
        <row r="1">
          <cell r="B1" t="str">
            <v>หลักทรัพย์</v>
          </cell>
          <cell r="C1" t="str">
            <v>เปิด</v>
          </cell>
          <cell r="D1" t="str">
            <v>สูงสุด</v>
          </cell>
          <cell r="E1" t="str">
            <v>ต่ำสุด</v>
          </cell>
          <cell r="F1" t="str">
            <v>ล่าสุด</v>
          </cell>
        </row>
        <row r="2">
          <cell r="A2" t="str">
            <v>EE</v>
          </cell>
          <cell r="B2" t="str">
            <v>EE</v>
          </cell>
          <cell r="C2" t="str">
            <v>0.69</v>
          </cell>
          <cell r="D2" t="str">
            <v>0.69</v>
          </cell>
          <cell r="E2" t="str">
            <v>0.67</v>
          </cell>
          <cell r="F2" t="str">
            <v>0.68</v>
          </cell>
        </row>
        <row r="3">
          <cell r="A3" t="str">
            <v>GFPT</v>
          </cell>
          <cell r="B3" t="str">
            <v>GFPT</v>
          </cell>
          <cell r="C3" t="str">
            <v>15.60</v>
          </cell>
          <cell r="D3" t="str">
            <v>15.80</v>
          </cell>
          <cell r="E3" t="str">
            <v>15.00</v>
          </cell>
          <cell r="F3" t="str">
            <v>15.20</v>
          </cell>
        </row>
        <row r="4">
          <cell r="A4" t="str">
            <v>LEE</v>
          </cell>
          <cell r="B4" t="str">
            <v>LEE</v>
          </cell>
          <cell r="C4" t="str">
            <v>2.42</v>
          </cell>
          <cell r="D4" t="str">
            <v>2.46</v>
          </cell>
          <cell r="E4" t="str">
            <v>2.42</v>
          </cell>
          <cell r="F4" t="str">
            <v>2.44</v>
          </cell>
        </row>
        <row r="5">
          <cell r="A5" t="str">
            <v>MAX</v>
          </cell>
          <cell r="B5" t="str">
            <v>MAX &lt;SP, NP, NC&gt;</v>
          </cell>
          <cell r="C5" t="str">
            <v>-</v>
          </cell>
          <cell r="D5" t="str">
            <v>-</v>
          </cell>
          <cell r="E5" t="str">
            <v>-</v>
          </cell>
          <cell r="F5" t="str">
            <v>-</v>
          </cell>
        </row>
        <row r="6">
          <cell r="A6" t="str">
            <v>NER</v>
          </cell>
          <cell r="B6" t="str">
            <v>NER</v>
          </cell>
          <cell r="C6" t="str">
            <v>6.05</v>
          </cell>
          <cell r="D6" t="str">
            <v>6.05</v>
          </cell>
          <cell r="E6" t="str">
            <v>5.90</v>
          </cell>
          <cell r="F6" t="str">
            <v>5.90</v>
          </cell>
        </row>
        <row r="7">
          <cell r="A7" t="str">
            <v>PPPM</v>
          </cell>
          <cell r="B7" t="str">
            <v>PPPM &lt;C, NP&gt;</v>
          </cell>
          <cell r="C7" t="str">
            <v>0.13</v>
          </cell>
          <cell r="D7" t="str">
            <v>0.14</v>
          </cell>
          <cell r="E7" t="str">
            <v>0.12</v>
          </cell>
          <cell r="F7" t="str">
            <v>0.13</v>
          </cell>
        </row>
        <row r="8">
          <cell r="A8" t="str">
            <v>STA</v>
          </cell>
          <cell r="B8" t="str">
            <v>STA</v>
          </cell>
          <cell r="C8" t="str">
            <v>22.40</v>
          </cell>
          <cell r="D8" t="str">
            <v>22.90</v>
          </cell>
          <cell r="E8" t="str">
            <v>22.30</v>
          </cell>
          <cell r="F8" t="str">
            <v>22.50</v>
          </cell>
        </row>
        <row r="9">
          <cell r="A9" t="str">
            <v>TFM</v>
          </cell>
          <cell r="B9" t="str">
            <v>TFM</v>
          </cell>
          <cell r="C9" t="str">
            <v>11.10</v>
          </cell>
          <cell r="D9" t="str">
            <v>11.20</v>
          </cell>
          <cell r="E9" t="str">
            <v>11.00</v>
          </cell>
          <cell r="F9" t="str">
            <v>11.20</v>
          </cell>
        </row>
        <row r="10">
          <cell r="A10" t="str">
            <v>TRUBB</v>
          </cell>
          <cell r="B10" t="str">
            <v>TRUBB</v>
          </cell>
          <cell r="C10" t="str">
            <v>2.24</v>
          </cell>
          <cell r="D10" t="str">
            <v>2.28</v>
          </cell>
          <cell r="E10" t="str">
            <v>2.18</v>
          </cell>
          <cell r="F10" t="str">
            <v>2.20</v>
          </cell>
        </row>
        <row r="11">
          <cell r="A11" t="str">
            <v>TWPC</v>
          </cell>
          <cell r="B11" t="str">
            <v>TWPC</v>
          </cell>
          <cell r="C11" t="str">
            <v>5.30</v>
          </cell>
          <cell r="D11" t="str">
            <v>5.45</v>
          </cell>
          <cell r="E11" t="str">
            <v>5.15</v>
          </cell>
          <cell r="F11" t="str">
            <v>5.30</v>
          </cell>
        </row>
        <row r="12">
          <cell r="A12" t="str">
            <v>UPOIC</v>
          </cell>
          <cell r="B12" t="str">
            <v>UPOIC</v>
          </cell>
          <cell r="C12" t="str">
            <v>6.95</v>
          </cell>
          <cell r="D12" t="str">
            <v>6.95</v>
          </cell>
          <cell r="E12" t="str">
            <v>6.50</v>
          </cell>
          <cell r="F12" t="str">
            <v>6.50</v>
          </cell>
        </row>
        <row r="13">
          <cell r="A13" t="str">
            <v>UVAN</v>
          </cell>
          <cell r="B13" t="str">
            <v>UVAN</v>
          </cell>
          <cell r="C13" t="str">
            <v>7.65</v>
          </cell>
          <cell r="D13" t="str">
            <v>7.80</v>
          </cell>
          <cell r="E13" t="str">
            <v>7.60</v>
          </cell>
          <cell r="F13" t="str">
            <v>7.75</v>
          </cell>
        </row>
        <row r="14">
          <cell r="A14" t="str">
            <v>VPO</v>
          </cell>
          <cell r="B14" t="str">
            <v>VPO</v>
          </cell>
          <cell r="C14" t="str">
            <v>1.23</v>
          </cell>
          <cell r="D14" t="str">
            <v>1.44</v>
          </cell>
          <cell r="E14" t="str">
            <v>1.20</v>
          </cell>
          <cell r="F14" t="str">
            <v>1.35</v>
          </cell>
        </row>
        <row r="15">
          <cell r="A15" t="str">
            <v>APURE</v>
          </cell>
          <cell r="B15" t="str">
            <v>APURE</v>
          </cell>
          <cell r="C15" t="str">
            <v>5.45</v>
          </cell>
          <cell r="D15" t="str">
            <v>5.45</v>
          </cell>
          <cell r="E15" t="str">
            <v>5.40</v>
          </cell>
          <cell r="F15" t="str">
            <v>5.45</v>
          </cell>
        </row>
        <row r="16">
          <cell r="A16" t="str">
            <v>ASIAN</v>
          </cell>
          <cell r="B16" t="str">
            <v>ASIAN</v>
          </cell>
          <cell r="C16" t="str">
            <v>17.00</v>
          </cell>
          <cell r="D16" t="str">
            <v>17.00</v>
          </cell>
          <cell r="E16" t="str">
            <v>16.60</v>
          </cell>
          <cell r="F16" t="str">
            <v>16.60</v>
          </cell>
        </row>
        <row r="17">
          <cell r="A17" t="str">
            <v>BR</v>
          </cell>
          <cell r="B17" t="str">
            <v>BR</v>
          </cell>
          <cell r="C17" t="str">
            <v>3.30</v>
          </cell>
          <cell r="D17" t="str">
            <v>3.36</v>
          </cell>
          <cell r="E17" t="str">
            <v>3.12</v>
          </cell>
          <cell r="F17" t="str">
            <v>3.16</v>
          </cell>
        </row>
        <row r="18">
          <cell r="A18" t="str">
            <v>BRR</v>
          </cell>
          <cell r="B18" t="str">
            <v>BRR</v>
          </cell>
          <cell r="C18" t="str">
            <v>5.50</v>
          </cell>
          <cell r="D18" t="str">
            <v>5.60</v>
          </cell>
          <cell r="E18" t="str">
            <v>5.40</v>
          </cell>
          <cell r="F18" t="str">
            <v>5.50</v>
          </cell>
        </row>
        <row r="19">
          <cell r="A19" t="str">
            <v>CBG</v>
          </cell>
          <cell r="B19" t="str">
            <v>CBG</v>
          </cell>
          <cell r="C19" t="str">
            <v>113.00</v>
          </cell>
          <cell r="D19" t="str">
            <v>114.00</v>
          </cell>
          <cell r="E19" t="str">
            <v>113.00</v>
          </cell>
          <cell r="F19" t="str">
            <v>113.00</v>
          </cell>
        </row>
        <row r="20">
          <cell r="A20" t="str">
            <v>CFRESH</v>
          </cell>
          <cell r="B20" t="str">
            <v>CFRESH</v>
          </cell>
          <cell r="C20" t="str">
            <v>3.34</v>
          </cell>
          <cell r="D20" t="str">
            <v>3.42</v>
          </cell>
          <cell r="E20" t="str">
            <v>3.30</v>
          </cell>
          <cell r="F20" t="str">
            <v>3.32</v>
          </cell>
        </row>
        <row r="21">
          <cell r="A21" t="str">
            <v>CHOTI</v>
          </cell>
          <cell r="B21" t="str">
            <v>CHOTI</v>
          </cell>
          <cell r="C21" t="str">
            <v>-</v>
          </cell>
          <cell r="D21" t="str">
            <v>-</v>
          </cell>
          <cell r="E21" t="str">
            <v>-</v>
          </cell>
          <cell r="F21" t="str">
            <v>-</v>
          </cell>
        </row>
        <row r="22">
          <cell r="A22" t="str">
            <v>CM</v>
          </cell>
          <cell r="B22" t="str">
            <v>CM</v>
          </cell>
          <cell r="C22" t="str">
            <v>3.14</v>
          </cell>
          <cell r="D22" t="str">
            <v>3.18</v>
          </cell>
          <cell r="E22" t="str">
            <v>3.02</v>
          </cell>
          <cell r="F22" t="str">
            <v>3.04</v>
          </cell>
        </row>
        <row r="23">
          <cell r="A23" t="str">
            <v>CPF</v>
          </cell>
          <cell r="B23" t="str">
            <v>CPF</v>
          </cell>
          <cell r="C23" t="str">
            <v>26.25</v>
          </cell>
          <cell r="D23" t="str">
            <v>26.50</v>
          </cell>
          <cell r="E23" t="str">
            <v>26.00</v>
          </cell>
          <cell r="F23" t="str">
            <v>26.50</v>
          </cell>
        </row>
        <row r="24">
          <cell r="A24" t="str">
            <v>CPI</v>
          </cell>
          <cell r="B24" t="str">
            <v>CPI</v>
          </cell>
          <cell r="C24" t="str">
            <v>3.78</v>
          </cell>
          <cell r="D24" t="str">
            <v>3.90</v>
          </cell>
          <cell r="E24" t="str">
            <v>3.26</v>
          </cell>
          <cell r="F24" t="str">
            <v>3.42</v>
          </cell>
        </row>
        <row r="25">
          <cell r="A25" t="str">
            <v>F&amp;D</v>
          </cell>
          <cell r="B25" t="str">
            <v>F&amp;D</v>
          </cell>
          <cell r="C25" t="str">
            <v>25.25</v>
          </cell>
          <cell r="D25" t="str">
            <v>26.00</v>
          </cell>
          <cell r="E25" t="str">
            <v>24.60</v>
          </cell>
          <cell r="F25" t="str">
            <v>25.50</v>
          </cell>
        </row>
        <row r="26">
          <cell r="A26" t="str">
            <v>GLOCON</v>
          </cell>
          <cell r="B26" t="str">
            <v>GLOCON</v>
          </cell>
          <cell r="C26" t="str">
            <v>0.99</v>
          </cell>
          <cell r="D26" t="str">
            <v>1.01</v>
          </cell>
          <cell r="E26" t="str">
            <v>0.97</v>
          </cell>
          <cell r="F26" t="str">
            <v>0.97</v>
          </cell>
        </row>
        <row r="27">
          <cell r="A27" t="str">
            <v>HTC</v>
          </cell>
          <cell r="B27" t="str">
            <v>HTC</v>
          </cell>
          <cell r="C27" t="str">
            <v>29.75</v>
          </cell>
          <cell r="D27" t="str">
            <v>30.00</v>
          </cell>
          <cell r="E27" t="str">
            <v>29.75</v>
          </cell>
          <cell r="F27" t="str">
            <v>29.75</v>
          </cell>
        </row>
        <row r="28">
          <cell r="A28" t="str">
            <v>ICHI</v>
          </cell>
          <cell r="B28" t="str">
            <v>ICHI</v>
          </cell>
          <cell r="C28" t="str">
            <v>8.25</v>
          </cell>
          <cell r="D28" t="str">
            <v>8.35</v>
          </cell>
          <cell r="E28" t="str">
            <v>8.15</v>
          </cell>
          <cell r="F28" t="str">
            <v>8.25</v>
          </cell>
        </row>
        <row r="29">
          <cell r="A29" t="str">
            <v>JDF</v>
          </cell>
          <cell r="B29" t="str">
            <v>JDF</v>
          </cell>
          <cell r="C29" t="str">
            <v>3.30</v>
          </cell>
          <cell r="D29" t="str">
            <v>3.30</v>
          </cell>
          <cell r="E29" t="str">
            <v>3.20</v>
          </cell>
          <cell r="F29" t="str">
            <v>3.20</v>
          </cell>
        </row>
        <row r="30">
          <cell r="A30" t="str">
            <v>KBS</v>
          </cell>
          <cell r="B30" t="str">
            <v>KBS</v>
          </cell>
          <cell r="C30" t="str">
            <v>4.10</v>
          </cell>
          <cell r="D30" t="str">
            <v>4.12</v>
          </cell>
          <cell r="E30" t="str">
            <v>4.04</v>
          </cell>
          <cell r="F30" t="str">
            <v>4.10</v>
          </cell>
        </row>
        <row r="31">
          <cell r="A31" t="str">
            <v>KSL</v>
          </cell>
          <cell r="B31" t="str">
            <v>KSL</v>
          </cell>
          <cell r="C31" t="str">
            <v>3.58</v>
          </cell>
          <cell r="D31" t="str">
            <v>3.58</v>
          </cell>
          <cell r="E31" t="str">
            <v>3.50</v>
          </cell>
          <cell r="F31" t="str">
            <v>3.54</v>
          </cell>
        </row>
        <row r="32">
          <cell r="A32" t="str">
            <v>KTIS</v>
          </cell>
          <cell r="B32" t="str">
            <v>KTIS</v>
          </cell>
          <cell r="C32" t="str">
            <v>4.66</v>
          </cell>
          <cell r="D32" t="str">
            <v>4.70</v>
          </cell>
          <cell r="E32" t="str">
            <v>4.64</v>
          </cell>
          <cell r="F32" t="str">
            <v>4.66</v>
          </cell>
        </row>
        <row r="33">
          <cell r="A33" t="str">
            <v>LST</v>
          </cell>
          <cell r="B33" t="str">
            <v>LST</v>
          </cell>
          <cell r="C33" t="str">
            <v>5.10</v>
          </cell>
          <cell r="D33" t="str">
            <v>5.20</v>
          </cell>
          <cell r="E33" t="str">
            <v>4.88</v>
          </cell>
          <cell r="F33" t="str">
            <v>4.88</v>
          </cell>
        </row>
        <row r="34">
          <cell r="A34" t="str">
            <v>M</v>
          </cell>
          <cell r="B34" t="str">
            <v>M</v>
          </cell>
          <cell r="C34" t="str">
            <v>54.00</v>
          </cell>
          <cell r="D34" t="str">
            <v>54.00</v>
          </cell>
          <cell r="E34" t="str">
            <v>53.25</v>
          </cell>
          <cell r="F34" t="str">
            <v>54.00</v>
          </cell>
        </row>
        <row r="35">
          <cell r="A35" t="str">
            <v>MALEE</v>
          </cell>
          <cell r="B35" t="str">
            <v>MALEE</v>
          </cell>
          <cell r="C35" t="str">
            <v>5.10</v>
          </cell>
          <cell r="D35" t="str">
            <v>5.15</v>
          </cell>
          <cell r="E35" t="str">
            <v>5.05</v>
          </cell>
          <cell r="F35" t="str">
            <v>5.15</v>
          </cell>
        </row>
        <row r="36">
          <cell r="A36" t="str">
            <v>MINT</v>
          </cell>
          <cell r="B36" t="str">
            <v>MINT</v>
          </cell>
          <cell r="C36" t="str">
            <v>34.25</v>
          </cell>
          <cell r="D36" t="str">
            <v>34.50</v>
          </cell>
          <cell r="E36" t="str">
            <v>33.50</v>
          </cell>
          <cell r="F36" t="str">
            <v>34.00</v>
          </cell>
        </row>
        <row r="37">
          <cell r="A37" t="str">
            <v>NRF</v>
          </cell>
          <cell r="B37" t="str">
            <v>NRF</v>
          </cell>
          <cell r="C37" t="str">
            <v>6.40</v>
          </cell>
          <cell r="D37" t="str">
            <v>6.40</v>
          </cell>
          <cell r="E37" t="str">
            <v>6.20</v>
          </cell>
          <cell r="F37" t="str">
            <v>6.35</v>
          </cell>
        </row>
        <row r="38">
          <cell r="A38" t="str">
            <v>NSL</v>
          </cell>
          <cell r="B38" t="str">
            <v>NSL</v>
          </cell>
          <cell r="C38" t="str">
            <v>19.30</v>
          </cell>
          <cell r="D38" t="str">
            <v>19.50</v>
          </cell>
          <cell r="E38" t="str">
            <v>18.90</v>
          </cell>
          <cell r="F38" t="str">
            <v>19.00</v>
          </cell>
        </row>
        <row r="39">
          <cell r="A39" t="str">
            <v>OISHI</v>
          </cell>
          <cell r="B39" t="str">
            <v>OISHI</v>
          </cell>
          <cell r="C39" t="str">
            <v>48.50</v>
          </cell>
          <cell r="D39" t="str">
            <v>49.25</v>
          </cell>
          <cell r="E39" t="str">
            <v>47.75</v>
          </cell>
          <cell r="F39" t="str">
            <v>48.50</v>
          </cell>
        </row>
        <row r="40">
          <cell r="A40" t="str">
            <v>OSP</v>
          </cell>
          <cell r="B40" t="str">
            <v>OSP</v>
          </cell>
          <cell r="C40" t="str">
            <v>31.75</v>
          </cell>
          <cell r="D40" t="str">
            <v>32.00</v>
          </cell>
          <cell r="E40" t="str">
            <v>31.50</v>
          </cell>
          <cell r="F40" t="str">
            <v>31.75</v>
          </cell>
        </row>
        <row r="41">
          <cell r="A41" t="str">
            <v>PB</v>
          </cell>
          <cell r="B41" t="str">
            <v>PB</v>
          </cell>
          <cell r="C41" t="str">
            <v>68.00</v>
          </cell>
          <cell r="D41" t="str">
            <v>68.25</v>
          </cell>
          <cell r="E41" t="str">
            <v>67.75</v>
          </cell>
          <cell r="F41" t="str">
            <v>68.00</v>
          </cell>
        </row>
        <row r="42">
          <cell r="A42" t="str">
            <v>PLUS</v>
          </cell>
          <cell r="B42" t="str">
            <v>PLUS</v>
          </cell>
          <cell r="C42" t="str">
            <v>7.10</v>
          </cell>
          <cell r="D42" t="str">
            <v>7.20</v>
          </cell>
          <cell r="E42" t="str">
            <v>6.85</v>
          </cell>
          <cell r="F42" t="str">
            <v>6.90</v>
          </cell>
        </row>
        <row r="43">
          <cell r="A43" t="str">
            <v>PM</v>
          </cell>
          <cell r="B43" t="str">
            <v>PM</v>
          </cell>
          <cell r="C43" t="str">
            <v>8.80</v>
          </cell>
          <cell r="D43" t="str">
            <v>8.85</v>
          </cell>
          <cell r="E43" t="str">
            <v>8.65</v>
          </cell>
          <cell r="F43" t="str">
            <v>8.85</v>
          </cell>
        </row>
        <row r="44">
          <cell r="A44" t="str">
            <v>PRG</v>
          </cell>
          <cell r="B44" t="str">
            <v>PRG</v>
          </cell>
          <cell r="C44" t="str">
            <v>10.90</v>
          </cell>
          <cell r="D44" t="str">
            <v>11.10</v>
          </cell>
          <cell r="E44" t="str">
            <v>10.80</v>
          </cell>
          <cell r="F44" t="str">
            <v>11.10</v>
          </cell>
        </row>
        <row r="45">
          <cell r="A45" t="str">
            <v>RBF</v>
          </cell>
          <cell r="B45" t="str">
            <v>RBF</v>
          </cell>
          <cell r="C45" t="str">
            <v>12.80</v>
          </cell>
          <cell r="D45" t="str">
            <v>12.90</v>
          </cell>
          <cell r="E45" t="str">
            <v>12.60</v>
          </cell>
          <cell r="F45" t="str">
            <v>12.80</v>
          </cell>
        </row>
        <row r="46">
          <cell r="A46" t="str">
            <v>SAPPE</v>
          </cell>
          <cell r="B46" t="str">
            <v>SAPPE</v>
          </cell>
          <cell r="C46" t="str">
            <v>36.75</v>
          </cell>
          <cell r="D46" t="str">
            <v>37.25</v>
          </cell>
          <cell r="E46" t="str">
            <v>36.00</v>
          </cell>
          <cell r="F46" t="str">
            <v>36.75</v>
          </cell>
        </row>
        <row r="47">
          <cell r="A47" t="str">
            <v>SAUCE</v>
          </cell>
          <cell r="B47" t="str">
            <v>SAUCE</v>
          </cell>
          <cell r="C47" t="str">
            <v>28.50</v>
          </cell>
          <cell r="D47" t="str">
            <v>28.75</v>
          </cell>
          <cell r="E47" t="str">
            <v>28.25</v>
          </cell>
          <cell r="F47" t="str">
            <v>28.50</v>
          </cell>
        </row>
        <row r="48">
          <cell r="A48" t="str">
            <v>SFP</v>
          </cell>
          <cell r="B48" t="str">
            <v>SFP</v>
          </cell>
          <cell r="C48" t="str">
            <v>129.50</v>
          </cell>
          <cell r="D48" t="str">
            <v>162.00</v>
          </cell>
          <cell r="E48" t="str">
            <v>129.50</v>
          </cell>
          <cell r="F48" t="str">
            <v>130.00</v>
          </cell>
        </row>
        <row r="49">
          <cell r="A49" t="str">
            <v>SNNP</v>
          </cell>
          <cell r="B49" t="str">
            <v>SNNP</v>
          </cell>
          <cell r="C49" t="str">
            <v>16.10</v>
          </cell>
          <cell r="D49" t="str">
            <v>16.20</v>
          </cell>
          <cell r="E49" t="str">
            <v>15.70</v>
          </cell>
          <cell r="F49" t="str">
            <v>15.80</v>
          </cell>
        </row>
        <row r="50">
          <cell r="A50" t="str">
            <v>SNP</v>
          </cell>
          <cell r="B50" t="str">
            <v>SNP</v>
          </cell>
          <cell r="C50" t="str">
            <v>15.00</v>
          </cell>
          <cell r="D50" t="str">
            <v>15.00</v>
          </cell>
          <cell r="E50" t="str">
            <v>15.00</v>
          </cell>
          <cell r="F50" t="str">
            <v>15.00</v>
          </cell>
        </row>
        <row r="51">
          <cell r="A51" t="str">
            <v>SORKON</v>
          </cell>
          <cell r="B51" t="str">
            <v>SORKON</v>
          </cell>
          <cell r="C51" t="str">
            <v>5.20</v>
          </cell>
          <cell r="D51" t="str">
            <v>5.45</v>
          </cell>
          <cell r="E51" t="str">
            <v>5.10</v>
          </cell>
          <cell r="F51" t="str">
            <v>5.45</v>
          </cell>
        </row>
        <row r="52">
          <cell r="A52" t="str">
            <v>SSC</v>
          </cell>
          <cell r="B52" t="str">
            <v>SSC</v>
          </cell>
          <cell r="C52" t="str">
            <v>28.50</v>
          </cell>
          <cell r="D52" t="str">
            <v>28.50</v>
          </cell>
          <cell r="E52" t="str">
            <v>28.50</v>
          </cell>
          <cell r="F52" t="str">
            <v>28.50</v>
          </cell>
        </row>
        <row r="53">
          <cell r="A53" t="str">
            <v>SSF</v>
          </cell>
          <cell r="B53" t="str">
            <v>SSF</v>
          </cell>
          <cell r="C53" t="str">
            <v>9.10</v>
          </cell>
          <cell r="D53" t="str">
            <v>9.15</v>
          </cell>
          <cell r="E53" t="str">
            <v>9.05</v>
          </cell>
          <cell r="F53" t="str">
            <v>9.15</v>
          </cell>
        </row>
        <row r="54">
          <cell r="A54" t="str">
            <v>SST</v>
          </cell>
          <cell r="B54" t="str">
            <v>SST</v>
          </cell>
          <cell r="C54" t="str">
            <v>6.30</v>
          </cell>
          <cell r="D54" t="str">
            <v>6.35</v>
          </cell>
          <cell r="E54" t="str">
            <v>6.20</v>
          </cell>
          <cell r="F54" t="str">
            <v>6.35</v>
          </cell>
        </row>
        <row r="55">
          <cell r="A55" t="str">
            <v>SUN</v>
          </cell>
          <cell r="B55" t="str">
            <v>SUN</v>
          </cell>
          <cell r="C55" t="str">
            <v>4.90</v>
          </cell>
          <cell r="D55" t="str">
            <v>4.96</v>
          </cell>
          <cell r="E55" t="str">
            <v>4.88</v>
          </cell>
          <cell r="F55" t="str">
            <v>4.90</v>
          </cell>
        </row>
        <row r="56">
          <cell r="A56" t="str">
            <v>TC</v>
          </cell>
          <cell r="B56" t="str">
            <v>TC</v>
          </cell>
          <cell r="C56" t="str">
            <v>9.20</v>
          </cell>
          <cell r="D56" t="str">
            <v>9.20</v>
          </cell>
          <cell r="E56" t="str">
            <v>8.30</v>
          </cell>
          <cell r="F56" t="str">
            <v>8.40</v>
          </cell>
        </row>
        <row r="57">
          <cell r="A57" t="str">
            <v>TFG</v>
          </cell>
          <cell r="B57" t="str">
            <v>TFG</v>
          </cell>
          <cell r="C57" t="str">
            <v>6.45</v>
          </cell>
          <cell r="D57" t="str">
            <v>6.45</v>
          </cell>
          <cell r="E57" t="str">
            <v>5.75</v>
          </cell>
          <cell r="F57" t="str">
            <v>5.85</v>
          </cell>
        </row>
        <row r="58">
          <cell r="A58" t="str">
            <v>TFMAMA</v>
          </cell>
          <cell r="B58" t="str">
            <v>TFMAMA</v>
          </cell>
          <cell r="C58" t="str">
            <v>194.00</v>
          </cell>
          <cell r="D58" t="str">
            <v>195.00</v>
          </cell>
          <cell r="E58" t="str">
            <v>194.00</v>
          </cell>
          <cell r="F58" t="str">
            <v>194.00</v>
          </cell>
        </row>
        <row r="59">
          <cell r="A59" t="str">
            <v>TIPCO</v>
          </cell>
          <cell r="B59" t="str">
            <v>TIPCO</v>
          </cell>
          <cell r="C59" t="str">
            <v>8.85</v>
          </cell>
          <cell r="D59" t="str">
            <v>8.85</v>
          </cell>
          <cell r="E59" t="str">
            <v>8.75</v>
          </cell>
          <cell r="F59" t="str">
            <v>8.75</v>
          </cell>
        </row>
        <row r="60">
          <cell r="A60" t="str">
            <v>TKN</v>
          </cell>
          <cell r="B60" t="str">
            <v>TKN</v>
          </cell>
          <cell r="C60" t="str">
            <v>7.30</v>
          </cell>
          <cell r="D60" t="str">
            <v>7.60</v>
          </cell>
          <cell r="E60" t="str">
            <v>7.25</v>
          </cell>
          <cell r="F60" t="str">
            <v>7.50</v>
          </cell>
        </row>
        <row r="61">
          <cell r="A61" t="str">
            <v>TU</v>
          </cell>
          <cell r="B61" t="str">
            <v>TU</v>
          </cell>
          <cell r="C61" t="str">
            <v>17.20</v>
          </cell>
          <cell r="D61" t="str">
            <v>17.40</v>
          </cell>
          <cell r="E61" t="str">
            <v>17.20</v>
          </cell>
          <cell r="F61" t="str">
            <v>17.40</v>
          </cell>
        </row>
        <row r="62">
          <cell r="A62" t="str">
            <v>TVO</v>
          </cell>
          <cell r="B62" t="str">
            <v>TVO</v>
          </cell>
          <cell r="C62" t="str">
            <v>31.25</v>
          </cell>
          <cell r="D62" t="str">
            <v>32.00</v>
          </cell>
          <cell r="E62" t="str">
            <v>31.00</v>
          </cell>
          <cell r="F62" t="str">
            <v>31.75</v>
          </cell>
        </row>
        <row r="63">
          <cell r="A63" t="str">
            <v>W</v>
          </cell>
          <cell r="B63" t="str">
            <v>W</v>
          </cell>
          <cell r="C63" t="str">
            <v>2.02</v>
          </cell>
          <cell r="D63" t="str">
            <v>2.02</v>
          </cell>
          <cell r="E63" t="str">
            <v>1.97</v>
          </cell>
          <cell r="F63" t="str">
            <v>2.02</v>
          </cell>
        </row>
        <row r="64">
          <cell r="A64" t="str">
            <v>ZEN</v>
          </cell>
          <cell r="B64" t="str">
            <v>ZEN</v>
          </cell>
          <cell r="C64" t="str">
            <v>11.90</v>
          </cell>
          <cell r="D64" t="str">
            <v>12.00</v>
          </cell>
          <cell r="E64" t="str">
            <v>11.90</v>
          </cell>
          <cell r="F64" t="str">
            <v>12.00</v>
          </cell>
        </row>
        <row r="65">
          <cell r="A65" t="str">
            <v>ADVANC</v>
          </cell>
          <cell r="B65" t="str">
            <v>ADVANC</v>
          </cell>
          <cell r="C65" t="str">
            <v>202.00</v>
          </cell>
          <cell r="D65" t="str">
            <v>203.00</v>
          </cell>
          <cell r="E65" t="str">
            <v>198.50</v>
          </cell>
          <cell r="F65" t="str">
            <v>199.50</v>
          </cell>
        </row>
        <row r="66">
          <cell r="A66" t="str">
            <v>AIT</v>
          </cell>
          <cell r="B66" t="str">
            <v>AIT</v>
          </cell>
          <cell r="C66" t="str">
            <v>6.20</v>
          </cell>
          <cell r="D66" t="str">
            <v>6.65</v>
          </cell>
          <cell r="E66" t="str">
            <v>6.15</v>
          </cell>
          <cell r="F66" t="str">
            <v>6.50</v>
          </cell>
        </row>
        <row r="67">
          <cell r="A67" t="str">
            <v>ALT</v>
          </cell>
          <cell r="B67" t="str">
            <v>ALT</v>
          </cell>
          <cell r="C67" t="str">
            <v>2.52</v>
          </cell>
          <cell r="D67" t="str">
            <v>2.52</v>
          </cell>
          <cell r="E67" t="str">
            <v>2.44</v>
          </cell>
          <cell r="F67" t="str">
            <v>2.52</v>
          </cell>
        </row>
        <row r="68">
          <cell r="A68" t="str">
            <v>AMR</v>
          </cell>
          <cell r="B68" t="str">
            <v>AMR</v>
          </cell>
          <cell r="C68" t="str">
            <v>4.80</v>
          </cell>
          <cell r="D68" t="str">
            <v>4.90</v>
          </cell>
          <cell r="E68" t="str">
            <v>4.32</v>
          </cell>
          <cell r="F68" t="str">
            <v>4.36</v>
          </cell>
        </row>
        <row r="69">
          <cell r="A69" t="str">
            <v>BLISS</v>
          </cell>
          <cell r="B69" t="str">
            <v>BLISS &lt;SP, NP, NC&gt;</v>
          </cell>
          <cell r="C69" t="str">
            <v>-</v>
          </cell>
          <cell r="D69" t="str">
            <v>-</v>
          </cell>
          <cell r="E69" t="str">
            <v>-</v>
          </cell>
          <cell r="F69" t="str">
            <v>-</v>
          </cell>
        </row>
        <row r="70">
          <cell r="A70" t="str">
            <v>DIF</v>
          </cell>
          <cell r="B70" t="str">
            <v>DIF</v>
          </cell>
          <cell r="C70" t="str">
            <v>13.90</v>
          </cell>
          <cell r="D70" t="str">
            <v>13.90</v>
          </cell>
          <cell r="E70" t="str">
            <v>13.80</v>
          </cell>
          <cell r="F70" t="str">
            <v>13.90</v>
          </cell>
        </row>
        <row r="71">
          <cell r="A71" t="str">
            <v>DTAC</v>
          </cell>
          <cell r="B71" t="str">
            <v>DTAC</v>
          </cell>
          <cell r="C71" t="str">
            <v>46.50</v>
          </cell>
          <cell r="D71" t="str">
            <v>46.75</v>
          </cell>
          <cell r="E71" t="str">
            <v>45.00</v>
          </cell>
          <cell r="F71" t="str">
            <v>45.50</v>
          </cell>
        </row>
        <row r="72">
          <cell r="A72" t="str">
            <v>FORTH</v>
          </cell>
          <cell r="B72" t="str">
            <v>FORTH</v>
          </cell>
          <cell r="C72" t="str">
            <v>49.25</v>
          </cell>
          <cell r="D72" t="str">
            <v>49.50</v>
          </cell>
          <cell r="E72" t="str">
            <v>47.25</v>
          </cell>
          <cell r="F72" t="str">
            <v>47.25</v>
          </cell>
        </row>
        <row r="73">
          <cell r="A73" t="str">
            <v>HUMAN</v>
          </cell>
          <cell r="B73" t="str">
            <v>HUMAN</v>
          </cell>
          <cell r="C73" t="str">
            <v>12.40</v>
          </cell>
          <cell r="D73" t="str">
            <v>12.60</v>
          </cell>
          <cell r="E73" t="str">
            <v>12.10</v>
          </cell>
          <cell r="F73" t="str">
            <v>12.50</v>
          </cell>
        </row>
        <row r="74">
          <cell r="A74" t="str">
            <v>ILINK</v>
          </cell>
          <cell r="B74" t="str">
            <v>ILINK</v>
          </cell>
          <cell r="C74" t="str">
            <v>7.95</v>
          </cell>
          <cell r="D74" t="str">
            <v>8.10</v>
          </cell>
          <cell r="E74" t="str">
            <v>7.90</v>
          </cell>
          <cell r="F74" t="str">
            <v>7.95</v>
          </cell>
        </row>
        <row r="75">
          <cell r="A75" t="str">
            <v>INET</v>
          </cell>
          <cell r="B75" t="str">
            <v>INET</v>
          </cell>
          <cell r="C75" t="str">
            <v>5.70</v>
          </cell>
          <cell r="D75" t="str">
            <v>5.80</v>
          </cell>
          <cell r="E75" t="str">
            <v>5.70</v>
          </cell>
          <cell r="F75" t="str">
            <v>5.70</v>
          </cell>
        </row>
        <row r="76">
          <cell r="A76" t="str">
            <v>INSET</v>
          </cell>
          <cell r="B76" t="str">
            <v>INSET</v>
          </cell>
          <cell r="C76" t="str">
            <v>4.30</v>
          </cell>
          <cell r="D76" t="str">
            <v>4.40</v>
          </cell>
          <cell r="E76" t="str">
            <v>4.28</v>
          </cell>
          <cell r="F76" t="str">
            <v>4.30</v>
          </cell>
        </row>
        <row r="77">
          <cell r="A77" t="str">
            <v>INTUCH</v>
          </cell>
          <cell r="B77" t="str">
            <v>INTUCH</v>
          </cell>
          <cell r="C77" t="str">
            <v>74.00</v>
          </cell>
          <cell r="D77" t="str">
            <v>74.25</v>
          </cell>
          <cell r="E77" t="str">
            <v>73.75</v>
          </cell>
          <cell r="F77" t="str">
            <v>74.00</v>
          </cell>
        </row>
        <row r="78">
          <cell r="A78" t="str">
            <v>ITEL</v>
          </cell>
          <cell r="B78" t="str">
            <v>ITEL</v>
          </cell>
          <cell r="C78" t="str">
            <v>4.42</v>
          </cell>
          <cell r="D78" t="str">
            <v>4.48</v>
          </cell>
          <cell r="E78" t="str">
            <v>4.38</v>
          </cell>
          <cell r="F78" t="str">
            <v>4.46</v>
          </cell>
        </row>
        <row r="79">
          <cell r="A79" t="str">
            <v>JAS</v>
          </cell>
          <cell r="B79" t="str">
            <v>JAS</v>
          </cell>
          <cell r="C79" t="str">
            <v>2.64</v>
          </cell>
          <cell r="D79" t="str">
            <v>2.64</v>
          </cell>
          <cell r="E79" t="str">
            <v>2.60</v>
          </cell>
          <cell r="F79" t="str">
            <v>2.60</v>
          </cell>
        </row>
        <row r="80">
          <cell r="A80" t="str">
            <v>JASIF</v>
          </cell>
          <cell r="B80" t="str">
            <v>JASIF</v>
          </cell>
          <cell r="C80" t="str">
            <v>8.95</v>
          </cell>
          <cell r="D80" t="str">
            <v>9.05</v>
          </cell>
          <cell r="E80" t="str">
            <v>8.90</v>
          </cell>
          <cell r="F80" t="str">
            <v>9.00</v>
          </cell>
        </row>
        <row r="81">
          <cell r="A81" t="str">
            <v>JMART</v>
          </cell>
          <cell r="B81" t="str">
            <v>JMART</v>
          </cell>
          <cell r="C81" t="str">
            <v>51.50</v>
          </cell>
          <cell r="D81" t="str">
            <v>53.25</v>
          </cell>
          <cell r="E81" t="str">
            <v>50.00</v>
          </cell>
          <cell r="F81" t="str">
            <v>50.50</v>
          </cell>
        </row>
        <row r="82">
          <cell r="A82" t="str">
            <v>JTS</v>
          </cell>
          <cell r="B82" t="str">
            <v>JTS</v>
          </cell>
          <cell r="C82" t="str">
            <v>102.50</v>
          </cell>
          <cell r="D82" t="str">
            <v>103.00</v>
          </cell>
          <cell r="E82" t="str">
            <v>99.50</v>
          </cell>
          <cell r="F82" t="str">
            <v>99.50</v>
          </cell>
        </row>
        <row r="83">
          <cell r="A83" t="str">
            <v>MFEC</v>
          </cell>
          <cell r="B83" t="str">
            <v>MFEC</v>
          </cell>
          <cell r="C83" t="str">
            <v>9.10</v>
          </cell>
          <cell r="D83" t="str">
            <v>9.10</v>
          </cell>
          <cell r="E83" t="str">
            <v>8.95</v>
          </cell>
          <cell r="F83" t="str">
            <v>9.00</v>
          </cell>
        </row>
        <row r="84">
          <cell r="A84" t="str">
            <v>MSC</v>
          </cell>
          <cell r="B84" t="str">
            <v>MSC</v>
          </cell>
          <cell r="C84" t="str">
            <v>10.70</v>
          </cell>
          <cell r="D84" t="str">
            <v>11.30</v>
          </cell>
          <cell r="E84" t="str">
            <v>10.60</v>
          </cell>
          <cell r="F84" t="str">
            <v>10.80</v>
          </cell>
        </row>
        <row r="85">
          <cell r="A85" t="str">
            <v>PT</v>
          </cell>
          <cell r="B85" t="str">
            <v>PT</v>
          </cell>
          <cell r="C85" t="str">
            <v>6.25</v>
          </cell>
          <cell r="D85" t="str">
            <v>6.25</v>
          </cell>
          <cell r="E85" t="str">
            <v>6.10</v>
          </cell>
          <cell r="F85" t="str">
            <v>6.15</v>
          </cell>
        </row>
        <row r="86">
          <cell r="A86" t="str">
            <v>SAMART</v>
          </cell>
          <cell r="B86" t="str">
            <v>SAMART</v>
          </cell>
          <cell r="C86" t="str">
            <v>5.90</v>
          </cell>
          <cell r="D86" t="str">
            <v>5.95</v>
          </cell>
          <cell r="E86" t="str">
            <v>5.85</v>
          </cell>
          <cell r="F86" t="str">
            <v>5.85</v>
          </cell>
        </row>
        <row r="87">
          <cell r="A87" t="str">
            <v>SAMTEL</v>
          </cell>
          <cell r="B87" t="str">
            <v>SAMTEL</v>
          </cell>
          <cell r="C87" t="str">
            <v>7.10</v>
          </cell>
          <cell r="D87" t="str">
            <v>7.30</v>
          </cell>
          <cell r="E87" t="str">
            <v>7.05</v>
          </cell>
          <cell r="F87" t="str">
            <v>7.10</v>
          </cell>
        </row>
        <row r="88">
          <cell r="A88" t="str">
            <v>SDC</v>
          </cell>
          <cell r="B88" t="str">
            <v>SDC</v>
          </cell>
          <cell r="C88" t="str">
            <v>0.24</v>
          </cell>
          <cell r="D88" t="str">
            <v>0.25</v>
          </cell>
          <cell r="E88" t="str">
            <v>0.24</v>
          </cell>
          <cell r="F88" t="str">
            <v>0.24</v>
          </cell>
        </row>
        <row r="89">
          <cell r="A89" t="str">
            <v>SIS</v>
          </cell>
          <cell r="B89" t="str">
            <v>SIS</v>
          </cell>
          <cell r="C89" t="str">
            <v>29.50</v>
          </cell>
          <cell r="D89" t="str">
            <v>29.50</v>
          </cell>
          <cell r="E89" t="str">
            <v>28.00</v>
          </cell>
          <cell r="F89" t="str">
            <v>28.75</v>
          </cell>
        </row>
        <row r="90">
          <cell r="A90" t="str">
            <v>SKY</v>
          </cell>
          <cell r="B90" t="str">
            <v>SKY</v>
          </cell>
          <cell r="C90" t="str">
            <v>10.50</v>
          </cell>
          <cell r="D90" t="str">
            <v>10.70</v>
          </cell>
          <cell r="E90" t="str">
            <v>10.40</v>
          </cell>
          <cell r="F90" t="str">
            <v>10.60</v>
          </cell>
        </row>
        <row r="91">
          <cell r="A91" t="str">
            <v>SVOA</v>
          </cell>
          <cell r="B91" t="str">
            <v>SVOA</v>
          </cell>
          <cell r="C91" t="str">
            <v>3.02</v>
          </cell>
          <cell r="D91" t="str">
            <v>3.10</v>
          </cell>
          <cell r="E91" t="str">
            <v>2.98</v>
          </cell>
          <cell r="F91" t="str">
            <v>3.00</v>
          </cell>
        </row>
        <row r="92">
          <cell r="A92" t="str">
            <v>SYMC</v>
          </cell>
          <cell r="B92" t="str">
            <v>SYMC</v>
          </cell>
          <cell r="C92" t="str">
            <v>6.00</v>
          </cell>
          <cell r="D92" t="str">
            <v>6.05</v>
          </cell>
          <cell r="E92" t="str">
            <v>5.90</v>
          </cell>
          <cell r="F92" t="str">
            <v>5.90</v>
          </cell>
        </row>
        <row r="93">
          <cell r="A93" t="str">
            <v>SYNEX</v>
          </cell>
          <cell r="B93" t="str">
            <v>SYNEX</v>
          </cell>
          <cell r="C93" t="str">
            <v>19.30</v>
          </cell>
          <cell r="D93" t="str">
            <v>19.60</v>
          </cell>
          <cell r="E93" t="str">
            <v>19.20</v>
          </cell>
          <cell r="F93" t="str">
            <v>19.50</v>
          </cell>
        </row>
        <row r="94">
          <cell r="A94" t="str">
            <v>THCOM</v>
          </cell>
          <cell r="B94" t="str">
            <v>THCOM</v>
          </cell>
          <cell r="C94" t="str">
            <v>9.30</v>
          </cell>
          <cell r="D94" t="str">
            <v>9.95</v>
          </cell>
          <cell r="E94" t="str">
            <v>9.30</v>
          </cell>
          <cell r="F94" t="str">
            <v>9.85</v>
          </cell>
        </row>
        <row r="95">
          <cell r="A95" t="str">
            <v>TKC</v>
          </cell>
          <cell r="B95" t="str">
            <v>TKC</v>
          </cell>
          <cell r="C95" t="str">
            <v>23.60</v>
          </cell>
          <cell r="D95" t="str">
            <v>24.90</v>
          </cell>
          <cell r="E95" t="str">
            <v>23.60</v>
          </cell>
          <cell r="F95" t="str">
            <v>24.30</v>
          </cell>
        </row>
        <row r="96">
          <cell r="A96" t="str">
            <v>TRUE</v>
          </cell>
          <cell r="B96" t="str">
            <v>TRUE</v>
          </cell>
          <cell r="C96" t="str">
            <v>5.00</v>
          </cell>
          <cell r="D96" t="str">
            <v>5.00</v>
          </cell>
          <cell r="E96" t="str">
            <v>4.84</v>
          </cell>
          <cell r="F96" t="str">
            <v>4.90</v>
          </cell>
        </row>
        <row r="97">
          <cell r="A97" t="str">
            <v>TWZ</v>
          </cell>
          <cell r="B97" t="str">
            <v>TWZ</v>
          </cell>
          <cell r="C97" t="str">
            <v>0.08</v>
          </cell>
          <cell r="D97" t="str">
            <v>0.08</v>
          </cell>
          <cell r="E97" t="str">
            <v>0.07</v>
          </cell>
          <cell r="F97" t="str">
            <v>0.07</v>
          </cell>
        </row>
        <row r="98">
          <cell r="A98" t="str">
            <v>CCET</v>
          </cell>
          <cell r="B98" t="str">
            <v>CCET</v>
          </cell>
          <cell r="C98" t="str">
            <v>2.50</v>
          </cell>
          <cell r="D98" t="str">
            <v>2.52</v>
          </cell>
          <cell r="E98" t="str">
            <v>2.42</v>
          </cell>
          <cell r="F98" t="str">
            <v>2.44</v>
          </cell>
        </row>
        <row r="99">
          <cell r="A99" t="str">
            <v>DELTA</v>
          </cell>
          <cell r="B99" t="str">
            <v>DELTA</v>
          </cell>
          <cell r="C99" t="str">
            <v>550.00</v>
          </cell>
          <cell r="D99" t="str">
            <v>558.00</v>
          </cell>
          <cell r="E99" t="str">
            <v>540.00</v>
          </cell>
          <cell r="F99" t="str">
            <v>554.00</v>
          </cell>
        </row>
        <row r="100">
          <cell r="A100" t="str">
            <v>HANA</v>
          </cell>
          <cell r="B100" t="str">
            <v>HANA</v>
          </cell>
          <cell r="C100" t="str">
            <v>43.50</v>
          </cell>
          <cell r="D100" t="str">
            <v>45.00</v>
          </cell>
          <cell r="E100" t="str">
            <v>43.50</v>
          </cell>
          <cell r="F100" t="str">
            <v>44.50</v>
          </cell>
        </row>
        <row r="101">
          <cell r="A101" t="str">
            <v>KCE</v>
          </cell>
          <cell r="B101" t="str">
            <v>KCE</v>
          </cell>
          <cell r="C101" t="str">
            <v>58.00</v>
          </cell>
          <cell r="D101" t="str">
            <v>58.25</v>
          </cell>
          <cell r="E101" t="str">
            <v>56.25</v>
          </cell>
          <cell r="F101" t="str">
            <v>57.00</v>
          </cell>
        </row>
        <row r="102">
          <cell r="A102" t="str">
            <v>METCO</v>
          </cell>
          <cell r="B102" t="str">
            <v>METCO</v>
          </cell>
          <cell r="C102" t="str">
            <v>232.00</v>
          </cell>
          <cell r="D102" t="str">
            <v>233.00</v>
          </cell>
          <cell r="E102" t="str">
            <v>232.00</v>
          </cell>
          <cell r="F102" t="str">
            <v>232.00</v>
          </cell>
        </row>
        <row r="103">
          <cell r="A103" t="str">
            <v>NEX</v>
          </cell>
          <cell r="B103" t="str">
            <v>NEX</v>
          </cell>
          <cell r="C103" t="str">
            <v>16.70</v>
          </cell>
          <cell r="D103" t="str">
            <v>16.80</v>
          </cell>
          <cell r="E103" t="str">
            <v>16.60</v>
          </cell>
          <cell r="F103" t="str">
            <v>16.60</v>
          </cell>
        </row>
        <row r="104">
          <cell r="A104" t="str">
            <v>SMT</v>
          </cell>
          <cell r="B104" t="str">
            <v>SMT</v>
          </cell>
          <cell r="C104" t="str">
            <v>4.86</v>
          </cell>
          <cell r="D104" t="str">
            <v>4.90</v>
          </cell>
          <cell r="E104" t="str">
            <v>4.82</v>
          </cell>
          <cell r="F104" t="str">
            <v>4.84</v>
          </cell>
        </row>
        <row r="105">
          <cell r="A105" t="str">
            <v>SVI</v>
          </cell>
          <cell r="B105" t="str">
            <v>SVI</v>
          </cell>
          <cell r="C105" t="str">
            <v>8.25</v>
          </cell>
          <cell r="D105" t="str">
            <v>8.25</v>
          </cell>
          <cell r="E105" t="str">
            <v>8.00</v>
          </cell>
          <cell r="F105" t="str">
            <v>8.10</v>
          </cell>
        </row>
        <row r="106">
          <cell r="A106" t="str">
            <v>TEAM</v>
          </cell>
          <cell r="B106" t="str">
            <v>TEAM</v>
          </cell>
          <cell r="C106" t="str">
            <v>4.54</v>
          </cell>
          <cell r="D106" t="str">
            <v>4.58</v>
          </cell>
          <cell r="E106" t="str">
            <v>4.26</v>
          </cell>
          <cell r="F106" t="str">
            <v>4.36</v>
          </cell>
        </row>
        <row r="107">
          <cell r="A107" t="str">
            <v/>
          </cell>
          <cell r="D107" t="str">
            <v>1,626.28</v>
          </cell>
          <cell r="E107" t="str">
            <v>1,612.61</v>
          </cell>
          <cell r="F107" t="str">
            <v>1,622.26</v>
          </cell>
        </row>
        <row r="108">
          <cell r="A108" t="str">
            <v/>
          </cell>
          <cell r="D108" t="str">
            <v>987.83</v>
          </cell>
          <cell r="E108" t="str">
            <v>978.63</v>
          </cell>
          <cell r="F108" t="str">
            <v>985.62</v>
          </cell>
        </row>
        <row r="109">
          <cell r="A109" t="str">
            <v/>
          </cell>
          <cell r="D109" t="str">
            <v>2,231.89</v>
          </cell>
          <cell r="E109" t="str">
            <v>2,212.20</v>
          </cell>
          <cell r="F109" t="str">
            <v>2,226.36</v>
          </cell>
        </row>
        <row r="110">
          <cell r="A110" t="str">
            <v/>
          </cell>
          <cell r="D110" t="str">
            <v>1,050.00</v>
          </cell>
          <cell r="E110" t="str">
            <v>1,040.53</v>
          </cell>
          <cell r="F110" t="str">
            <v>1,044.94</v>
          </cell>
        </row>
        <row r="111">
          <cell r="A111" t="str">
            <v/>
          </cell>
          <cell r="D111" t="str">
            <v>1,018.56</v>
          </cell>
          <cell r="E111" t="str">
            <v>1,008.88</v>
          </cell>
          <cell r="F111" t="str">
            <v>1,016.20</v>
          </cell>
        </row>
        <row r="112">
          <cell r="A112" t="str">
            <v/>
          </cell>
          <cell r="D112" t="str">
            <v>1,173.61</v>
          </cell>
          <cell r="E112" t="str">
            <v>1,163.75</v>
          </cell>
          <cell r="F112" t="str">
            <v>1,172.71</v>
          </cell>
        </row>
        <row r="113">
          <cell r="A113" t="str">
            <v/>
          </cell>
          <cell r="D113" t="str">
            <v>1,028.94</v>
          </cell>
          <cell r="E113" t="str">
            <v>1,020.28</v>
          </cell>
          <cell r="F113" t="str">
            <v>1,026.97</v>
          </cell>
        </row>
        <row r="114">
          <cell r="A114" t="str">
            <v/>
          </cell>
          <cell r="D114" t="str">
            <v>1,002.70</v>
          </cell>
          <cell r="E114" t="str">
            <v>994.01</v>
          </cell>
          <cell r="F114" t="str">
            <v>999.66</v>
          </cell>
        </row>
        <row r="115">
          <cell r="A115" t="str">
            <v/>
          </cell>
          <cell r="D115" t="str">
            <v>624.22</v>
          </cell>
          <cell r="E115" t="str">
            <v>606.94</v>
          </cell>
          <cell r="F115" t="str">
            <v>610.95</v>
          </cell>
        </row>
        <row r="116">
          <cell r="A116" t="str">
            <v>THL</v>
          </cell>
          <cell r="B116" t="str">
            <v>THL &lt;SP, NC&gt;</v>
          </cell>
          <cell r="C116" t="str">
            <v>-</v>
          </cell>
          <cell r="D116" t="str">
            <v>-</v>
          </cell>
          <cell r="E116" t="str">
            <v>-</v>
          </cell>
          <cell r="F116" t="str">
            <v>-</v>
          </cell>
        </row>
        <row r="117">
          <cell r="A117" t="str">
            <v>7UP</v>
          </cell>
          <cell r="B117" t="str">
            <v>7UP</v>
          </cell>
          <cell r="C117" t="str">
            <v>0.89</v>
          </cell>
          <cell r="D117" t="str">
            <v>0.89</v>
          </cell>
          <cell r="E117" t="str">
            <v>0.88</v>
          </cell>
          <cell r="F117" t="str">
            <v>0.88</v>
          </cell>
        </row>
        <row r="118">
          <cell r="A118" t="str">
            <v>ABPIF</v>
          </cell>
          <cell r="B118" t="str">
            <v>ABPIF</v>
          </cell>
          <cell r="C118" t="str">
            <v>1.27</v>
          </cell>
          <cell r="D118" t="str">
            <v>1.27</v>
          </cell>
          <cell r="E118" t="str">
            <v>0.93</v>
          </cell>
          <cell r="F118" t="str">
            <v>0.94</v>
          </cell>
        </row>
        <row r="119">
          <cell r="A119" t="str">
            <v>ACC</v>
          </cell>
          <cell r="B119" t="str">
            <v>ACC</v>
          </cell>
          <cell r="C119" t="str">
            <v>1.35</v>
          </cell>
          <cell r="D119" t="str">
            <v>1.36</v>
          </cell>
          <cell r="E119" t="str">
            <v>1.31</v>
          </cell>
          <cell r="F119" t="str">
            <v>1.35</v>
          </cell>
        </row>
        <row r="120">
          <cell r="A120" t="str">
            <v>ACE</v>
          </cell>
          <cell r="B120" t="str">
            <v>ACE</v>
          </cell>
          <cell r="C120" t="str">
            <v>2.68</v>
          </cell>
          <cell r="D120" t="str">
            <v>2.70</v>
          </cell>
          <cell r="E120" t="str">
            <v>2.68</v>
          </cell>
          <cell r="F120" t="str">
            <v>2.68</v>
          </cell>
        </row>
        <row r="121">
          <cell r="A121" t="str">
            <v>AGE</v>
          </cell>
          <cell r="B121" t="str">
            <v>AGE</v>
          </cell>
          <cell r="C121" t="str">
            <v>4.00</v>
          </cell>
          <cell r="D121" t="str">
            <v>4.08</v>
          </cell>
          <cell r="E121" t="str">
            <v>3.98</v>
          </cell>
          <cell r="F121" t="str">
            <v>3.98</v>
          </cell>
        </row>
        <row r="122">
          <cell r="A122" t="str">
            <v>AI</v>
          </cell>
          <cell r="B122" t="str">
            <v>AI</v>
          </cell>
          <cell r="C122" t="str">
            <v>6.00</v>
          </cell>
          <cell r="D122" t="str">
            <v>6.15</v>
          </cell>
          <cell r="E122" t="str">
            <v>6.00</v>
          </cell>
          <cell r="F122" t="str">
            <v>6.10</v>
          </cell>
        </row>
        <row r="123">
          <cell r="A123" t="str">
            <v>AIE</v>
          </cell>
          <cell r="B123" t="str">
            <v>AIE</v>
          </cell>
          <cell r="C123" t="str">
            <v>3.32</v>
          </cell>
          <cell r="D123" t="str">
            <v>3.32</v>
          </cell>
          <cell r="E123" t="str">
            <v>3.22</v>
          </cell>
          <cell r="F123" t="str">
            <v>3.26</v>
          </cell>
        </row>
        <row r="124">
          <cell r="A124" t="str">
            <v>AKR</v>
          </cell>
          <cell r="B124" t="str">
            <v>AKR</v>
          </cell>
          <cell r="C124" t="str">
            <v>1.00</v>
          </cell>
          <cell r="D124" t="str">
            <v>1.01</v>
          </cell>
          <cell r="E124" t="str">
            <v>0.99</v>
          </cell>
          <cell r="F124" t="str">
            <v>0.99</v>
          </cell>
        </row>
        <row r="125">
          <cell r="A125" t="str">
            <v>BAFS</v>
          </cell>
          <cell r="B125" t="str">
            <v>BAFS</v>
          </cell>
          <cell r="C125" t="str">
            <v>28.00</v>
          </cell>
          <cell r="D125" t="str">
            <v>28.00</v>
          </cell>
          <cell r="E125" t="str">
            <v>27.75</v>
          </cell>
          <cell r="F125" t="str">
            <v>28.00</v>
          </cell>
        </row>
        <row r="126">
          <cell r="A126" t="str">
            <v>BANPU</v>
          </cell>
          <cell r="B126" t="str">
            <v>BANPU</v>
          </cell>
          <cell r="C126" t="str">
            <v>13.40</v>
          </cell>
          <cell r="D126" t="str">
            <v>13.40</v>
          </cell>
          <cell r="E126" t="str">
            <v>13.10</v>
          </cell>
          <cell r="F126" t="str">
            <v>13.30</v>
          </cell>
        </row>
        <row r="127">
          <cell r="A127" t="str">
            <v>BBGI</v>
          </cell>
          <cell r="B127" t="str">
            <v>BBGI</v>
          </cell>
          <cell r="C127" t="str">
            <v>7.45</v>
          </cell>
          <cell r="D127" t="str">
            <v>7.45</v>
          </cell>
          <cell r="E127" t="str">
            <v>7.35</v>
          </cell>
          <cell r="F127" t="str">
            <v>7.40</v>
          </cell>
        </row>
        <row r="128">
          <cell r="A128" t="str">
            <v>BCP</v>
          </cell>
          <cell r="B128" t="str">
            <v>BCP</v>
          </cell>
          <cell r="C128" t="str">
            <v>30.50</v>
          </cell>
          <cell r="D128" t="str">
            <v>30.75</v>
          </cell>
          <cell r="E128" t="str">
            <v>30.00</v>
          </cell>
          <cell r="F128" t="str">
            <v>30.00</v>
          </cell>
        </row>
        <row r="129">
          <cell r="A129" t="str">
            <v>BCPG</v>
          </cell>
          <cell r="B129" t="str">
            <v>BCPG</v>
          </cell>
          <cell r="C129" t="str">
            <v>10.60</v>
          </cell>
          <cell r="D129" t="str">
            <v>10.70</v>
          </cell>
          <cell r="E129" t="str">
            <v>10.40</v>
          </cell>
          <cell r="F129" t="str">
            <v>10.50</v>
          </cell>
        </row>
        <row r="130">
          <cell r="A130" t="str">
            <v>BGRIM</v>
          </cell>
          <cell r="B130" t="str">
            <v>BGRIM</v>
          </cell>
          <cell r="C130" t="str">
            <v>39.00</v>
          </cell>
          <cell r="D130" t="str">
            <v>39.25</v>
          </cell>
          <cell r="E130" t="str">
            <v>38.75</v>
          </cell>
          <cell r="F130" t="str">
            <v>39.25</v>
          </cell>
        </row>
        <row r="131">
          <cell r="A131" t="str">
            <v>BPP</v>
          </cell>
          <cell r="B131" t="str">
            <v>BPP</v>
          </cell>
          <cell r="C131" t="str">
            <v>15.20</v>
          </cell>
          <cell r="D131" t="str">
            <v>15.30</v>
          </cell>
          <cell r="E131" t="str">
            <v>15.10</v>
          </cell>
          <cell r="F131" t="str">
            <v>15.30</v>
          </cell>
        </row>
        <row r="132">
          <cell r="A132" t="str">
            <v>BRRGIF</v>
          </cell>
          <cell r="B132" t="str">
            <v>BRRGIF</v>
          </cell>
          <cell r="C132" t="str">
            <v>5.20</v>
          </cell>
          <cell r="D132" t="str">
            <v>5.25</v>
          </cell>
          <cell r="E132" t="str">
            <v>5.20</v>
          </cell>
          <cell r="F132" t="str">
            <v>5.25</v>
          </cell>
        </row>
        <row r="133">
          <cell r="A133" t="str">
            <v>CKP</v>
          </cell>
          <cell r="B133" t="str">
            <v>CKP</v>
          </cell>
          <cell r="C133" t="str">
            <v>5.40</v>
          </cell>
          <cell r="D133" t="str">
            <v>5.45</v>
          </cell>
          <cell r="E133" t="str">
            <v>5.20</v>
          </cell>
          <cell r="F133" t="str">
            <v>5.25</v>
          </cell>
        </row>
        <row r="134">
          <cell r="A134" t="str">
            <v>CV</v>
          </cell>
          <cell r="B134" t="str">
            <v>CV</v>
          </cell>
          <cell r="C134" t="str">
            <v>2.18</v>
          </cell>
          <cell r="D134" t="str">
            <v>2.22</v>
          </cell>
          <cell r="E134" t="str">
            <v>2.16</v>
          </cell>
          <cell r="F134" t="str">
            <v>2.20</v>
          </cell>
        </row>
        <row r="135">
          <cell r="A135" t="str">
            <v>DEMCO</v>
          </cell>
          <cell r="B135" t="str">
            <v>DEMCO</v>
          </cell>
          <cell r="C135" t="str">
            <v>3.54</v>
          </cell>
          <cell r="D135" t="str">
            <v>3.56</v>
          </cell>
          <cell r="E135" t="str">
            <v>3.34</v>
          </cell>
          <cell r="F135" t="str">
            <v>3.48</v>
          </cell>
        </row>
        <row r="136">
          <cell r="A136" t="str">
            <v>EA</v>
          </cell>
          <cell r="B136" t="str">
            <v>EA</v>
          </cell>
          <cell r="C136" t="str">
            <v>85.50</v>
          </cell>
          <cell r="D136" t="str">
            <v>86.00</v>
          </cell>
          <cell r="E136" t="str">
            <v>84.75</v>
          </cell>
          <cell r="F136" t="str">
            <v>85.75</v>
          </cell>
        </row>
        <row r="137">
          <cell r="A137" t="str">
            <v>EASTW</v>
          </cell>
          <cell r="B137" t="str">
            <v>EASTW</v>
          </cell>
          <cell r="C137" t="str">
            <v>6.50</v>
          </cell>
          <cell r="D137" t="str">
            <v>6.60</v>
          </cell>
          <cell r="E137" t="str">
            <v>6.50</v>
          </cell>
          <cell r="F137" t="str">
            <v>6.50</v>
          </cell>
        </row>
        <row r="138">
          <cell r="A138" t="str">
            <v>EGATIF</v>
          </cell>
          <cell r="B138" t="str">
            <v>EGATIF</v>
          </cell>
          <cell r="C138" t="str">
            <v>6.90</v>
          </cell>
          <cell r="D138" t="str">
            <v>6.90</v>
          </cell>
          <cell r="E138" t="str">
            <v>6.75</v>
          </cell>
          <cell r="F138" t="str">
            <v>6.80</v>
          </cell>
        </row>
        <row r="139">
          <cell r="A139" t="str">
            <v>EGCO</v>
          </cell>
          <cell r="B139" t="str">
            <v>EGCO</v>
          </cell>
          <cell r="C139" t="str">
            <v>189.50</v>
          </cell>
          <cell r="D139" t="str">
            <v>190.00</v>
          </cell>
          <cell r="E139" t="str">
            <v>187.50</v>
          </cell>
          <cell r="F139" t="str">
            <v>189.00</v>
          </cell>
        </row>
        <row r="140">
          <cell r="A140" t="str">
            <v>EP</v>
          </cell>
          <cell r="B140" t="str">
            <v>EP</v>
          </cell>
          <cell r="C140" t="str">
            <v>4.40</v>
          </cell>
          <cell r="D140" t="str">
            <v>4.44</v>
          </cell>
          <cell r="E140" t="str">
            <v>4.40</v>
          </cell>
          <cell r="F140" t="str">
            <v>4.42</v>
          </cell>
        </row>
        <row r="141">
          <cell r="A141" t="str">
            <v>ESSO</v>
          </cell>
          <cell r="B141" t="str">
            <v>ESSO</v>
          </cell>
          <cell r="C141" t="str">
            <v>11.30</v>
          </cell>
          <cell r="D141" t="str">
            <v>11.30</v>
          </cell>
          <cell r="E141" t="str">
            <v>10.70</v>
          </cell>
          <cell r="F141" t="str">
            <v>10.90</v>
          </cell>
        </row>
        <row r="142">
          <cell r="A142" t="str">
            <v>ETC</v>
          </cell>
          <cell r="B142" t="str">
            <v>ETC</v>
          </cell>
          <cell r="C142" t="str">
            <v>3.50</v>
          </cell>
          <cell r="D142" t="str">
            <v>3.54</v>
          </cell>
          <cell r="E142" t="str">
            <v>3.44</v>
          </cell>
          <cell r="F142" t="str">
            <v>3.46</v>
          </cell>
        </row>
        <row r="143">
          <cell r="A143" t="str">
            <v>GPSC</v>
          </cell>
          <cell r="B143" t="str">
            <v>GPSC</v>
          </cell>
          <cell r="C143" t="str">
            <v>71.25</v>
          </cell>
          <cell r="D143" t="str">
            <v>71.25</v>
          </cell>
          <cell r="E143" t="str">
            <v>70.50</v>
          </cell>
          <cell r="F143" t="str">
            <v>71.25</v>
          </cell>
        </row>
        <row r="144">
          <cell r="A144" t="str">
            <v>GREEN</v>
          </cell>
          <cell r="B144" t="str">
            <v>GREEN</v>
          </cell>
          <cell r="C144" t="str">
            <v>1.25</v>
          </cell>
          <cell r="D144" t="str">
            <v>1.26</v>
          </cell>
          <cell r="E144" t="str">
            <v>1.23</v>
          </cell>
          <cell r="F144" t="str">
            <v>1.25</v>
          </cell>
        </row>
        <row r="145">
          <cell r="A145" t="str">
            <v>GULF</v>
          </cell>
          <cell r="B145" t="str">
            <v>GULF</v>
          </cell>
          <cell r="C145" t="str">
            <v>50.00</v>
          </cell>
          <cell r="D145" t="str">
            <v>50.50</v>
          </cell>
          <cell r="E145" t="str">
            <v>49.75</v>
          </cell>
          <cell r="F145" t="str">
            <v>50.00</v>
          </cell>
        </row>
        <row r="146">
          <cell r="A146" t="str">
            <v>GUNKUL</v>
          </cell>
          <cell r="B146" t="str">
            <v>GUNKUL</v>
          </cell>
          <cell r="C146" t="str">
            <v>5.10</v>
          </cell>
          <cell r="D146" t="str">
            <v>5.15</v>
          </cell>
          <cell r="E146" t="str">
            <v>5.05</v>
          </cell>
          <cell r="F146" t="str">
            <v>5.05</v>
          </cell>
        </row>
        <row r="147">
          <cell r="A147" t="str">
            <v>IFEC</v>
          </cell>
          <cell r="B147" t="str">
            <v>IFEC &lt;SP, NP, NC&gt;</v>
          </cell>
          <cell r="C147" t="str">
            <v>-</v>
          </cell>
          <cell r="D147" t="str">
            <v>-</v>
          </cell>
          <cell r="E147" t="str">
            <v>-</v>
          </cell>
          <cell r="F147" t="str">
            <v>-</v>
          </cell>
        </row>
        <row r="148">
          <cell r="A148" t="str">
            <v>IRPC</v>
          </cell>
          <cell r="B148" t="str">
            <v>IRPC</v>
          </cell>
          <cell r="C148" t="str">
            <v>3.46</v>
          </cell>
          <cell r="D148" t="str">
            <v>3.46</v>
          </cell>
          <cell r="E148" t="str">
            <v>3.38</v>
          </cell>
          <cell r="F148" t="str">
            <v>3.42</v>
          </cell>
        </row>
        <row r="149">
          <cell r="A149" t="str">
            <v>JR</v>
          </cell>
          <cell r="B149" t="str">
            <v>JR</v>
          </cell>
          <cell r="C149" t="str">
            <v>6.95</v>
          </cell>
          <cell r="D149" t="str">
            <v>6.95</v>
          </cell>
          <cell r="E149" t="str">
            <v>6.75</v>
          </cell>
          <cell r="F149" t="str">
            <v>6.95</v>
          </cell>
        </row>
        <row r="150">
          <cell r="A150" t="str">
            <v>KBSPIF</v>
          </cell>
          <cell r="B150" t="str">
            <v>KBSPIF</v>
          </cell>
          <cell r="C150" t="str">
            <v>11.60</v>
          </cell>
          <cell r="D150" t="str">
            <v>11.70</v>
          </cell>
          <cell r="E150" t="str">
            <v>11.60</v>
          </cell>
          <cell r="F150" t="str">
            <v>11.60</v>
          </cell>
        </row>
        <row r="151">
          <cell r="A151" t="str">
            <v>LANNA</v>
          </cell>
          <cell r="B151" t="str">
            <v>LANNA</v>
          </cell>
          <cell r="C151" t="str">
            <v>21.50</v>
          </cell>
          <cell r="D151" t="str">
            <v>21.50</v>
          </cell>
          <cell r="E151" t="str">
            <v>21.10</v>
          </cell>
          <cell r="F151" t="str">
            <v>21.30</v>
          </cell>
        </row>
        <row r="152">
          <cell r="A152" t="str">
            <v>MDX</v>
          </cell>
          <cell r="B152" t="str">
            <v>MDX</v>
          </cell>
          <cell r="C152" t="str">
            <v>5.00</v>
          </cell>
          <cell r="D152" t="str">
            <v>5.05</v>
          </cell>
          <cell r="E152" t="str">
            <v>4.98</v>
          </cell>
          <cell r="F152" t="str">
            <v>5.05</v>
          </cell>
        </row>
        <row r="153">
          <cell r="A153" t="str">
            <v>NOVA</v>
          </cell>
          <cell r="B153" t="str">
            <v>NOVA</v>
          </cell>
          <cell r="C153" t="str">
            <v>12.30</v>
          </cell>
          <cell r="D153" t="str">
            <v>12.70</v>
          </cell>
          <cell r="E153" t="str">
            <v>12.00</v>
          </cell>
          <cell r="F153" t="str">
            <v>12.00</v>
          </cell>
        </row>
        <row r="154">
          <cell r="A154" t="str">
            <v>OR</v>
          </cell>
          <cell r="B154" t="str">
            <v>OR</v>
          </cell>
          <cell r="C154" t="str">
            <v>27.00</v>
          </cell>
          <cell r="D154" t="str">
            <v>27.25</v>
          </cell>
          <cell r="E154" t="str">
            <v>26.75</v>
          </cell>
          <cell r="F154" t="str">
            <v>27.00</v>
          </cell>
        </row>
        <row r="155">
          <cell r="A155" t="str">
            <v>PRIME</v>
          </cell>
          <cell r="B155" t="str">
            <v>PRIME</v>
          </cell>
          <cell r="C155" t="str">
            <v>1.50</v>
          </cell>
          <cell r="D155" t="str">
            <v>1.50</v>
          </cell>
          <cell r="E155" t="str">
            <v>1.47</v>
          </cell>
          <cell r="F155" t="str">
            <v>1.49</v>
          </cell>
        </row>
        <row r="156">
          <cell r="A156" t="str">
            <v>PTG</v>
          </cell>
          <cell r="B156" t="str">
            <v>PTG</v>
          </cell>
          <cell r="C156" t="str">
            <v>15.60</v>
          </cell>
          <cell r="D156" t="str">
            <v>15.60</v>
          </cell>
          <cell r="E156" t="str">
            <v>15.20</v>
          </cell>
          <cell r="F156" t="str">
            <v>15.20</v>
          </cell>
        </row>
        <row r="157">
          <cell r="A157" t="str">
            <v>PTT</v>
          </cell>
          <cell r="B157" t="str">
            <v>PTT</v>
          </cell>
          <cell r="C157" t="str">
            <v>37.00</v>
          </cell>
          <cell r="D157" t="str">
            <v>37.00</v>
          </cell>
          <cell r="E157" t="str">
            <v>36.25</v>
          </cell>
          <cell r="F157" t="str">
            <v>37.00</v>
          </cell>
        </row>
        <row r="158">
          <cell r="A158" t="str">
            <v>PTTEP</v>
          </cell>
          <cell r="B158" t="str">
            <v>PTTEP</v>
          </cell>
          <cell r="C158" t="str">
            <v>157.00</v>
          </cell>
          <cell r="D158" t="str">
            <v>158.00</v>
          </cell>
          <cell r="E158" t="str">
            <v>156.00</v>
          </cell>
          <cell r="F158" t="str">
            <v>158.00</v>
          </cell>
        </row>
        <row r="159">
          <cell r="A159" t="str">
            <v>QTC</v>
          </cell>
          <cell r="B159" t="str">
            <v>QTC</v>
          </cell>
          <cell r="C159" t="str">
            <v>4.88</v>
          </cell>
          <cell r="D159" t="str">
            <v>4.88</v>
          </cell>
          <cell r="E159" t="str">
            <v>4.84</v>
          </cell>
          <cell r="F159" t="str">
            <v>4.86</v>
          </cell>
        </row>
        <row r="160">
          <cell r="A160" t="str">
            <v>RATCH</v>
          </cell>
          <cell r="B160" t="str">
            <v>RATCH</v>
          </cell>
          <cell r="C160" t="str">
            <v>40.50</v>
          </cell>
          <cell r="D160" t="str">
            <v>40.50</v>
          </cell>
          <cell r="E160" t="str">
            <v>39.75</v>
          </cell>
          <cell r="F160" t="str">
            <v>40.50</v>
          </cell>
        </row>
        <row r="161">
          <cell r="A161" t="str">
            <v>RPC</v>
          </cell>
          <cell r="B161" t="str">
            <v>RPC</v>
          </cell>
          <cell r="C161" t="str">
            <v>1.15</v>
          </cell>
          <cell r="D161" t="str">
            <v>1.16</v>
          </cell>
          <cell r="E161" t="str">
            <v>1.13</v>
          </cell>
          <cell r="F161" t="str">
            <v>1.13</v>
          </cell>
        </row>
        <row r="162">
          <cell r="A162" t="str">
            <v>SCG</v>
          </cell>
          <cell r="B162" t="str">
            <v>SCG</v>
          </cell>
          <cell r="C162" t="str">
            <v>4.98</v>
          </cell>
          <cell r="D162" t="str">
            <v>5.05</v>
          </cell>
          <cell r="E162" t="str">
            <v>4.98</v>
          </cell>
          <cell r="F162" t="str">
            <v>5.00</v>
          </cell>
        </row>
        <row r="163">
          <cell r="A163" t="str">
            <v>SCI</v>
          </cell>
          <cell r="B163" t="str">
            <v>SCI</v>
          </cell>
          <cell r="C163" t="str">
            <v>1.46</v>
          </cell>
          <cell r="D163" t="str">
            <v>1.46</v>
          </cell>
          <cell r="E163" t="str">
            <v>1.43</v>
          </cell>
          <cell r="F163" t="str">
            <v>1.46</v>
          </cell>
        </row>
        <row r="164">
          <cell r="A164" t="str">
            <v>SCN</v>
          </cell>
          <cell r="B164" t="str">
            <v>SCN</v>
          </cell>
          <cell r="C164" t="str">
            <v>2.28</v>
          </cell>
          <cell r="D164" t="str">
            <v>2.30</v>
          </cell>
          <cell r="E164" t="str">
            <v>2.24</v>
          </cell>
          <cell r="F164" t="str">
            <v>2.26</v>
          </cell>
        </row>
        <row r="165">
          <cell r="A165" t="str">
            <v>SGP</v>
          </cell>
          <cell r="B165" t="str">
            <v>SGP</v>
          </cell>
          <cell r="C165" t="str">
            <v>11.30</v>
          </cell>
          <cell r="D165" t="str">
            <v>11.40</v>
          </cell>
          <cell r="E165" t="str">
            <v>11.20</v>
          </cell>
          <cell r="F165" t="str">
            <v>11.30</v>
          </cell>
        </row>
        <row r="166">
          <cell r="A166" t="str">
            <v>SKE</v>
          </cell>
          <cell r="B166" t="str">
            <v>SKE</v>
          </cell>
          <cell r="C166" t="str">
            <v>0.73</v>
          </cell>
          <cell r="D166" t="str">
            <v>0.75</v>
          </cell>
          <cell r="E166" t="str">
            <v>0.73</v>
          </cell>
          <cell r="F166" t="str">
            <v>0.74</v>
          </cell>
        </row>
        <row r="167">
          <cell r="A167" t="str">
            <v>SOLAR</v>
          </cell>
          <cell r="B167" t="str">
            <v>SOLAR</v>
          </cell>
          <cell r="C167" t="str">
            <v>1.13</v>
          </cell>
          <cell r="D167" t="str">
            <v>1.14</v>
          </cell>
          <cell r="E167" t="str">
            <v>1.12</v>
          </cell>
          <cell r="F167" t="str">
            <v>1.12</v>
          </cell>
        </row>
        <row r="168">
          <cell r="A168" t="str">
            <v>SPCG</v>
          </cell>
          <cell r="B168" t="str">
            <v>SPCG</v>
          </cell>
          <cell r="C168" t="str">
            <v>15.90</v>
          </cell>
          <cell r="D168" t="str">
            <v>16.10</v>
          </cell>
          <cell r="E168" t="str">
            <v>15.90</v>
          </cell>
          <cell r="F168" t="str">
            <v>16.10</v>
          </cell>
        </row>
        <row r="169">
          <cell r="A169" t="str">
            <v>SPRC</v>
          </cell>
          <cell r="B169" t="str">
            <v>SPRC</v>
          </cell>
          <cell r="C169" t="str">
            <v>11.30</v>
          </cell>
          <cell r="D169" t="str">
            <v>11.40</v>
          </cell>
          <cell r="E169" t="str">
            <v>11.00</v>
          </cell>
          <cell r="F169" t="str">
            <v>11.30</v>
          </cell>
        </row>
        <row r="170">
          <cell r="A170" t="str">
            <v>SSP</v>
          </cell>
          <cell r="B170" t="str">
            <v>SSP</v>
          </cell>
          <cell r="C170" t="str">
            <v>9.55</v>
          </cell>
          <cell r="D170" t="str">
            <v>9.80</v>
          </cell>
          <cell r="E170" t="str">
            <v>9.55</v>
          </cell>
          <cell r="F170" t="str">
            <v>9.75</v>
          </cell>
        </row>
        <row r="171">
          <cell r="A171" t="str">
            <v>SUPER</v>
          </cell>
          <cell r="B171" t="str">
            <v>SUPER</v>
          </cell>
          <cell r="C171" t="str">
            <v>0.74</v>
          </cell>
          <cell r="D171" t="str">
            <v>0.75</v>
          </cell>
          <cell r="E171" t="str">
            <v>0.73</v>
          </cell>
          <cell r="F171" t="str">
            <v>0.74</v>
          </cell>
        </row>
        <row r="172">
          <cell r="A172" t="str">
            <v>SUPEREIF</v>
          </cell>
          <cell r="B172" t="str">
            <v>SUPEREIF</v>
          </cell>
          <cell r="C172" t="str">
            <v>11.70</v>
          </cell>
          <cell r="D172" t="str">
            <v>11.70</v>
          </cell>
          <cell r="E172" t="str">
            <v>11.60</v>
          </cell>
          <cell r="F172" t="str">
            <v>11.70</v>
          </cell>
        </row>
        <row r="173">
          <cell r="A173" t="str">
            <v>SUSCO</v>
          </cell>
          <cell r="B173" t="str">
            <v>SUSCO</v>
          </cell>
          <cell r="C173" t="str">
            <v>3.68</v>
          </cell>
          <cell r="D173" t="str">
            <v>3.68</v>
          </cell>
          <cell r="E173" t="str">
            <v>3.56</v>
          </cell>
          <cell r="F173" t="str">
            <v>3.62</v>
          </cell>
        </row>
        <row r="174">
          <cell r="A174" t="str">
            <v>TAE</v>
          </cell>
          <cell r="B174" t="str">
            <v>TAE</v>
          </cell>
          <cell r="C174" t="str">
            <v>1.95</v>
          </cell>
          <cell r="D174" t="str">
            <v>1.96</v>
          </cell>
          <cell r="E174" t="str">
            <v>1.88</v>
          </cell>
          <cell r="F174" t="str">
            <v>1.90</v>
          </cell>
        </row>
        <row r="175">
          <cell r="A175" t="str">
            <v>TCC</v>
          </cell>
          <cell r="B175" t="str">
            <v>TCC</v>
          </cell>
          <cell r="C175" t="str">
            <v>0.88</v>
          </cell>
          <cell r="D175" t="str">
            <v>0.93</v>
          </cell>
          <cell r="E175" t="str">
            <v>0.87</v>
          </cell>
          <cell r="F175" t="str">
            <v>0.93</v>
          </cell>
        </row>
        <row r="176">
          <cell r="A176" t="str">
            <v>TOP</v>
          </cell>
          <cell r="B176" t="str">
            <v>TOP</v>
          </cell>
          <cell r="C176" t="str">
            <v>53.00</v>
          </cell>
          <cell r="D176" t="str">
            <v>53.50</v>
          </cell>
          <cell r="E176" t="str">
            <v>52.25</v>
          </cell>
          <cell r="F176" t="str">
            <v>53.25</v>
          </cell>
        </row>
        <row r="177">
          <cell r="A177" t="str">
            <v>TPIPP</v>
          </cell>
          <cell r="B177" t="str">
            <v>TPIPP</v>
          </cell>
          <cell r="C177" t="str">
            <v>3.68</v>
          </cell>
          <cell r="D177" t="str">
            <v>3.70</v>
          </cell>
          <cell r="E177" t="str">
            <v>3.66</v>
          </cell>
          <cell r="F177" t="str">
            <v>3.68</v>
          </cell>
        </row>
        <row r="178">
          <cell r="A178" t="str">
            <v>TSE</v>
          </cell>
          <cell r="B178" t="str">
            <v>TSE</v>
          </cell>
          <cell r="C178" t="str">
            <v>2.18</v>
          </cell>
          <cell r="D178" t="str">
            <v>2.18</v>
          </cell>
          <cell r="E178" t="str">
            <v>2.14</v>
          </cell>
          <cell r="F178" t="str">
            <v>2.16</v>
          </cell>
        </row>
        <row r="179">
          <cell r="A179" t="str">
            <v>TTW</v>
          </cell>
          <cell r="B179" t="str">
            <v>TTW</v>
          </cell>
          <cell r="C179" t="str">
            <v>10.30</v>
          </cell>
          <cell r="D179" t="str">
            <v>10.40</v>
          </cell>
          <cell r="E179" t="str">
            <v>10.30</v>
          </cell>
          <cell r="F179" t="str">
            <v>10.40</v>
          </cell>
        </row>
        <row r="180">
          <cell r="A180" t="str">
            <v>UBE</v>
          </cell>
          <cell r="B180" t="str">
            <v>UBE</v>
          </cell>
          <cell r="C180" t="str">
            <v>1.88</v>
          </cell>
          <cell r="D180" t="str">
            <v>1.92</v>
          </cell>
          <cell r="E180" t="str">
            <v>1.86</v>
          </cell>
          <cell r="F180" t="str">
            <v>1.87</v>
          </cell>
        </row>
        <row r="181">
          <cell r="A181" t="str">
            <v>WHAUP</v>
          </cell>
          <cell r="B181" t="str">
            <v>WHAUP</v>
          </cell>
          <cell r="C181" t="str">
            <v>3.72</v>
          </cell>
          <cell r="D181" t="str">
            <v>3.74</v>
          </cell>
          <cell r="E181" t="str">
            <v>3.72</v>
          </cell>
          <cell r="F181" t="str">
            <v>3.72</v>
          </cell>
        </row>
        <row r="182">
          <cell r="A182" t="str">
            <v>WP</v>
          </cell>
          <cell r="B182" t="str">
            <v>WP</v>
          </cell>
          <cell r="C182" t="str">
            <v>4.52</v>
          </cell>
          <cell r="D182" t="str">
            <v>4.52</v>
          </cell>
          <cell r="E182" t="str">
            <v>4.44</v>
          </cell>
          <cell r="F182" t="str">
            <v>4.44</v>
          </cell>
        </row>
        <row r="183">
          <cell r="A183" t="str">
            <v>AEONTS</v>
          </cell>
          <cell r="B183" t="str">
            <v>AEONTS</v>
          </cell>
          <cell r="C183" t="str">
            <v>173.50</v>
          </cell>
          <cell r="D183" t="str">
            <v>176.50</v>
          </cell>
          <cell r="E183" t="str">
            <v>173.50</v>
          </cell>
          <cell r="F183" t="str">
            <v>176.50</v>
          </cell>
        </row>
        <row r="184">
          <cell r="A184" t="str">
            <v>AMANAH</v>
          </cell>
          <cell r="B184" t="str">
            <v>AMANAH</v>
          </cell>
          <cell r="C184" t="str">
            <v>4.28</v>
          </cell>
          <cell r="D184" t="str">
            <v>4.34</v>
          </cell>
          <cell r="E184" t="str">
            <v>4.24</v>
          </cell>
          <cell r="F184" t="str">
            <v>4.28</v>
          </cell>
        </row>
        <row r="185">
          <cell r="A185" t="str">
            <v>ASAP</v>
          </cell>
          <cell r="B185" t="str">
            <v>ASAP</v>
          </cell>
          <cell r="C185" t="str">
            <v>3.12</v>
          </cell>
          <cell r="D185" t="str">
            <v>3.16</v>
          </cell>
          <cell r="E185" t="str">
            <v>3.08</v>
          </cell>
          <cell r="F185" t="str">
            <v>3.14</v>
          </cell>
        </row>
        <row r="186">
          <cell r="A186" t="str">
            <v>ASK</v>
          </cell>
          <cell r="B186" t="str">
            <v>ASK</v>
          </cell>
          <cell r="C186" t="str">
            <v>37.00</v>
          </cell>
          <cell r="D186" t="str">
            <v>37.25</v>
          </cell>
          <cell r="E186" t="str">
            <v>35.50</v>
          </cell>
          <cell r="F186" t="str">
            <v>35.50</v>
          </cell>
        </row>
        <row r="187">
          <cell r="A187" t="str">
            <v>ASP</v>
          </cell>
          <cell r="B187" t="str">
            <v>ASP</v>
          </cell>
          <cell r="C187" t="str">
            <v>3.10</v>
          </cell>
          <cell r="D187" t="str">
            <v>3.12</v>
          </cell>
          <cell r="E187" t="str">
            <v>3.06</v>
          </cell>
          <cell r="F187" t="str">
            <v>3.08</v>
          </cell>
        </row>
        <row r="188">
          <cell r="A188" t="str">
            <v>BAM</v>
          </cell>
          <cell r="B188" t="str">
            <v>BAM</v>
          </cell>
          <cell r="C188" t="str">
            <v>17.40</v>
          </cell>
          <cell r="D188" t="str">
            <v>17.60</v>
          </cell>
          <cell r="E188" t="str">
            <v>17.30</v>
          </cell>
          <cell r="F188" t="str">
            <v>17.50</v>
          </cell>
        </row>
        <row r="189">
          <cell r="A189" t="str">
            <v>BFIT</v>
          </cell>
          <cell r="B189" t="str">
            <v>BFIT</v>
          </cell>
          <cell r="C189" t="str">
            <v>28.00</v>
          </cell>
          <cell r="D189" t="str">
            <v>28.25</v>
          </cell>
          <cell r="E189" t="str">
            <v>27.50</v>
          </cell>
          <cell r="F189" t="str">
            <v>28.00</v>
          </cell>
        </row>
        <row r="190">
          <cell r="A190" t="str">
            <v>BYD</v>
          </cell>
          <cell r="B190" t="str">
            <v>BYD</v>
          </cell>
          <cell r="C190" t="str">
            <v>11.50</v>
          </cell>
          <cell r="D190" t="str">
            <v>11.60</v>
          </cell>
          <cell r="E190" t="str">
            <v>10.80</v>
          </cell>
          <cell r="F190" t="str">
            <v>11.30</v>
          </cell>
        </row>
        <row r="191">
          <cell r="A191" t="str">
            <v>CGH</v>
          </cell>
          <cell r="B191" t="str">
            <v>CGH</v>
          </cell>
          <cell r="C191" t="str">
            <v>0.87</v>
          </cell>
          <cell r="D191" t="str">
            <v>0.87</v>
          </cell>
          <cell r="E191" t="str">
            <v>0.82</v>
          </cell>
          <cell r="F191" t="str">
            <v>0.82</v>
          </cell>
        </row>
        <row r="192">
          <cell r="A192" t="str">
            <v>CHAYO</v>
          </cell>
          <cell r="B192" t="str">
            <v>CHAYO</v>
          </cell>
          <cell r="C192" t="str">
            <v>10.90</v>
          </cell>
          <cell r="D192" t="str">
            <v>11.10</v>
          </cell>
          <cell r="E192" t="str">
            <v>10.80</v>
          </cell>
          <cell r="F192" t="str">
            <v>10.90</v>
          </cell>
        </row>
        <row r="193">
          <cell r="A193" t="str">
            <v>ECL</v>
          </cell>
          <cell r="B193" t="str">
            <v>ECL</v>
          </cell>
          <cell r="C193" t="str">
            <v>2.42</v>
          </cell>
          <cell r="D193" t="str">
            <v>2.48</v>
          </cell>
          <cell r="E193" t="str">
            <v>2.40</v>
          </cell>
          <cell r="F193" t="str">
            <v>2.46</v>
          </cell>
        </row>
        <row r="194">
          <cell r="A194" t="str">
            <v>FNS</v>
          </cell>
          <cell r="B194" t="str">
            <v>FNS</v>
          </cell>
          <cell r="C194" t="str">
            <v>3.56</v>
          </cell>
          <cell r="D194" t="str">
            <v>3.58</v>
          </cell>
          <cell r="E194" t="str">
            <v>3.54</v>
          </cell>
          <cell r="F194" t="str">
            <v>3.56</v>
          </cell>
        </row>
        <row r="195">
          <cell r="A195" t="str">
            <v>FSS</v>
          </cell>
          <cell r="B195" t="str">
            <v>FSS</v>
          </cell>
          <cell r="C195" t="str">
            <v>4.18</v>
          </cell>
          <cell r="D195" t="str">
            <v>4.26</v>
          </cell>
          <cell r="E195" t="str">
            <v>3.94</v>
          </cell>
          <cell r="F195" t="str">
            <v>3.96</v>
          </cell>
        </row>
        <row r="196">
          <cell r="A196" t="str">
            <v>GBX</v>
          </cell>
          <cell r="B196" t="str">
            <v>GBX</v>
          </cell>
          <cell r="C196" t="str">
            <v>1.05</v>
          </cell>
          <cell r="D196" t="str">
            <v>1.06</v>
          </cell>
          <cell r="E196" t="str">
            <v>1.02</v>
          </cell>
          <cell r="F196" t="str">
            <v>1.02</v>
          </cell>
        </row>
        <row r="197">
          <cell r="A197" t="str">
            <v>GL</v>
          </cell>
          <cell r="B197" t="str">
            <v>GL &lt;SP, NP, NC&gt;</v>
          </cell>
          <cell r="C197" t="str">
            <v>-</v>
          </cell>
          <cell r="D197" t="str">
            <v>-</v>
          </cell>
          <cell r="E197" t="str">
            <v>-</v>
          </cell>
          <cell r="F197" t="str">
            <v>-</v>
          </cell>
        </row>
        <row r="198">
          <cell r="A198" t="str">
            <v>HENG</v>
          </cell>
          <cell r="B198" t="str">
            <v>HENG</v>
          </cell>
          <cell r="C198" t="str">
            <v>3.38</v>
          </cell>
          <cell r="D198" t="str">
            <v>3.56</v>
          </cell>
          <cell r="E198" t="str">
            <v>3.38</v>
          </cell>
          <cell r="F198" t="str">
            <v>3.46</v>
          </cell>
        </row>
        <row r="199">
          <cell r="A199" t="str">
            <v>IFS</v>
          </cell>
          <cell r="B199" t="str">
            <v>IFS</v>
          </cell>
          <cell r="C199" t="str">
            <v>3.00</v>
          </cell>
          <cell r="D199" t="str">
            <v>3.02</v>
          </cell>
          <cell r="E199" t="str">
            <v>2.98</v>
          </cell>
          <cell r="F199" t="str">
            <v>3.00</v>
          </cell>
        </row>
        <row r="200">
          <cell r="A200" t="str">
            <v>JMT</v>
          </cell>
          <cell r="B200" t="str">
            <v>JMT</v>
          </cell>
          <cell r="C200" t="str">
            <v>79.50</v>
          </cell>
          <cell r="D200" t="str">
            <v>82.75</v>
          </cell>
          <cell r="E200" t="str">
            <v>77.50</v>
          </cell>
          <cell r="F200" t="str">
            <v>78.00</v>
          </cell>
        </row>
        <row r="201">
          <cell r="A201" t="str">
            <v>KCAR</v>
          </cell>
          <cell r="B201" t="str">
            <v>KCAR</v>
          </cell>
          <cell r="C201" t="str">
            <v>9.40</v>
          </cell>
          <cell r="D201" t="str">
            <v>9.50</v>
          </cell>
          <cell r="E201" t="str">
            <v>9.40</v>
          </cell>
          <cell r="F201" t="str">
            <v>9.50</v>
          </cell>
        </row>
        <row r="202">
          <cell r="A202" t="str">
            <v>KGI</v>
          </cell>
          <cell r="B202" t="str">
            <v>KGI</v>
          </cell>
          <cell r="C202" t="str">
            <v>4.68</v>
          </cell>
          <cell r="D202" t="str">
            <v>4.70</v>
          </cell>
          <cell r="E202" t="str">
            <v>4.62</v>
          </cell>
          <cell r="F202" t="str">
            <v>4.66</v>
          </cell>
        </row>
        <row r="203">
          <cell r="A203" t="str">
            <v>KTC</v>
          </cell>
          <cell r="B203" t="str">
            <v>KTC</v>
          </cell>
          <cell r="C203" t="str">
            <v>59.00</v>
          </cell>
          <cell r="D203" t="str">
            <v>59.25</v>
          </cell>
          <cell r="E203" t="str">
            <v>58.50</v>
          </cell>
          <cell r="F203" t="str">
            <v>59.00</v>
          </cell>
        </row>
        <row r="204">
          <cell r="A204" t="str">
            <v>MFC</v>
          </cell>
          <cell r="B204" t="str">
            <v>MFC</v>
          </cell>
          <cell r="C204" t="str">
            <v>22.40</v>
          </cell>
          <cell r="D204" t="str">
            <v>22.80</v>
          </cell>
          <cell r="E204" t="str">
            <v>22.40</v>
          </cell>
          <cell r="F204" t="str">
            <v>22.40</v>
          </cell>
        </row>
        <row r="205">
          <cell r="A205" t="str">
            <v>MICRO</v>
          </cell>
          <cell r="B205" t="str">
            <v>MICRO</v>
          </cell>
          <cell r="C205" t="str">
            <v>4.96</v>
          </cell>
          <cell r="D205" t="str">
            <v>5.05</v>
          </cell>
          <cell r="E205" t="str">
            <v>4.88</v>
          </cell>
          <cell r="F205" t="str">
            <v>4.96</v>
          </cell>
        </row>
        <row r="206">
          <cell r="A206" t="str">
            <v>ML</v>
          </cell>
          <cell r="B206" t="str">
            <v>ML</v>
          </cell>
          <cell r="C206" t="str">
            <v>1.17</v>
          </cell>
          <cell r="D206" t="str">
            <v>1.20</v>
          </cell>
          <cell r="E206" t="str">
            <v>1.17</v>
          </cell>
          <cell r="F206" t="str">
            <v>1.19</v>
          </cell>
        </row>
        <row r="207">
          <cell r="A207" t="str">
            <v>MST</v>
          </cell>
          <cell r="B207" t="str">
            <v>MST</v>
          </cell>
          <cell r="C207" t="str">
            <v>11.70</v>
          </cell>
          <cell r="D207" t="str">
            <v>11.70</v>
          </cell>
          <cell r="E207" t="str">
            <v>11.50</v>
          </cell>
          <cell r="F207" t="str">
            <v>11.50</v>
          </cell>
        </row>
        <row r="208">
          <cell r="A208" t="str">
            <v>MTC</v>
          </cell>
          <cell r="B208" t="str">
            <v>MTC</v>
          </cell>
          <cell r="C208" t="str">
            <v>47.75</v>
          </cell>
          <cell r="D208" t="str">
            <v>47.75</v>
          </cell>
          <cell r="E208" t="str">
            <v>45.50</v>
          </cell>
          <cell r="F208" t="str">
            <v>45.75</v>
          </cell>
        </row>
        <row r="209">
          <cell r="A209" t="str">
            <v>NCAP</v>
          </cell>
          <cell r="B209" t="str">
            <v>NCAP</v>
          </cell>
          <cell r="C209" t="str">
            <v>4.52</v>
          </cell>
          <cell r="D209" t="str">
            <v>4.54</v>
          </cell>
          <cell r="E209" t="str">
            <v>4.42</v>
          </cell>
          <cell r="F209" t="str">
            <v>4.44</v>
          </cell>
        </row>
        <row r="210">
          <cell r="A210" t="str">
            <v>PL</v>
          </cell>
          <cell r="B210" t="str">
            <v>PL</v>
          </cell>
          <cell r="C210" t="str">
            <v>2.66</v>
          </cell>
          <cell r="D210" t="str">
            <v>2.66</v>
          </cell>
          <cell r="E210" t="str">
            <v>2.66</v>
          </cell>
          <cell r="F210" t="str">
            <v>2.66</v>
          </cell>
        </row>
        <row r="211">
          <cell r="A211" t="str">
            <v>S11</v>
          </cell>
          <cell r="B211" t="str">
            <v>S11</v>
          </cell>
          <cell r="C211" t="str">
            <v>5.50</v>
          </cell>
          <cell r="D211" t="str">
            <v>5.50</v>
          </cell>
          <cell r="E211" t="str">
            <v>5.30</v>
          </cell>
          <cell r="F211" t="str">
            <v>5.40</v>
          </cell>
        </row>
        <row r="212">
          <cell r="A212" t="str">
            <v>SAK</v>
          </cell>
          <cell r="B212" t="str">
            <v>SAK</v>
          </cell>
          <cell r="C212" t="str">
            <v>7.15</v>
          </cell>
          <cell r="D212" t="str">
            <v>7.25</v>
          </cell>
          <cell r="E212" t="str">
            <v>7.05</v>
          </cell>
          <cell r="F212" t="str">
            <v>7.15</v>
          </cell>
        </row>
        <row r="213">
          <cell r="A213" t="str">
            <v>SAWAD</v>
          </cell>
          <cell r="B213" t="str">
            <v>SAWAD</v>
          </cell>
          <cell r="C213" t="str">
            <v>51.75</v>
          </cell>
          <cell r="D213" t="str">
            <v>52.00</v>
          </cell>
          <cell r="E213" t="str">
            <v>50.75</v>
          </cell>
          <cell r="F213" t="str">
            <v>51.50</v>
          </cell>
        </row>
        <row r="214">
          <cell r="A214" t="str">
            <v>TH</v>
          </cell>
          <cell r="B214" t="str">
            <v>TH</v>
          </cell>
          <cell r="C214" t="str">
            <v>4.76</v>
          </cell>
          <cell r="D214" t="str">
            <v>4.84</v>
          </cell>
          <cell r="E214" t="str">
            <v>4.70</v>
          </cell>
          <cell r="F214" t="str">
            <v>4.82</v>
          </cell>
        </row>
        <row r="215">
          <cell r="A215" t="str">
            <v>THANI</v>
          </cell>
          <cell r="B215" t="str">
            <v>THANI</v>
          </cell>
          <cell r="C215" t="str">
            <v>4.22</v>
          </cell>
          <cell r="D215" t="str">
            <v>4.34</v>
          </cell>
          <cell r="E215" t="str">
            <v>4.18</v>
          </cell>
          <cell r="F215" t="str">
            <v>4.28</v>
          </cell>
        </row>
        <row r="216">
          <cell r="A216" t="str">
            <v>TIDLOR</v>
          </cell>
          <cell r="B216" t="str">
            <v>TIDLOR</v>
          </cell>
          <cell r="C216" t="str">
            <v>30.25</v>
          </cell>
          <cell r="D216" t="str">
            <v>31.50</v>
          </cell>
          <cell r="E216" t="str">
            <v>29.50</v>
          </cell>
          <cell r="F216" t="str">
            <v>29.75</v>
          </cell>
        </row>
        <row r="217">
          <cell r="A217" t="str">
            <v>TK</v>
          </cell>
          <cell r="B217" t="str">
            <v>TK</v>
          </cell>
          <cell r="C217" t="str">
            <v>10.10</v>
          </cell>
          <cell r="D217" t="str">
            <v>10.10</v>
          </cell>
          <cell r="E217" t="str">
            <v>9.95</v>
          </cell>
          <cell r="F217" t="str">
            <v>10.00</v>
          </cell>
        </row>
        <row r="218">
          <cell r="A218" t="str">
            <v>TNITY</v>
          </cell>
          <cell r="B218" t="str">
            <v>TNITY</v>
          </cell>
          <cell r="C218" t="str">
            <v>9.55</v>
          </cell>
          <cell r="D218" t="str">
            <v>9.65</v>
          </cell>
          <cell r="E218" t="str">
            <v>9.05</v>
          </cell>
          <cell r="F218" t="str">
            <v>9.60</v>
          </cell>
        </row>
        <row r="219">
          <cell r="A219" t="str">
            <v>UOBKH</v>
          </cell>
          <cell r="B219" t="str">
            <v>UOBKH</v>
          </cell>
          <cell r="C219" t="str">
            <v>5.80</v>
          </cell>
          <cell r="D219" t="str">
            <v>5.80</v>
          </cell>
          <cell r="E219" t="str">
            <v>5.55</v>
          </cell>
          <cell r="F219" t="str">
            <v>5.55</v>
          </cell>
        </row>
        <row r="220">
          <cell r="A220" t="str">
            <v>XPG</v>
          </cell>
          <cell r="B220" t="str">
            <v>XPG</v>
          </cell>
          <cell r="C220" t="str">
            <v>1.63</v>
          </cell>
          <cell r="D220" t="str">
            <v>1.63</v>
          </cell>
          <cell r="E220" t="str">
            <v>1.56</v>
          </cell>
          <cell r="F220" t="str">
            <v>1.58</v>
          </cell>
        </row>
        <row r="221">
          <cell r="A221" t="str">
            <v>BAY</v>
          </cell>
          <cell r="B221" t="str">
            <v>BAY</v>
          </cell>
          <cell r="C221" t="str">
            <v>33.25</v>
          </cell>
          <cell r="D221" t="str">
            <v>33.25</v>
          </cell>
          <cell r="E221" t="str">
            <v>32.25</v>
          </cell>
          <cell r="F221" t="str">
            <v>32.50</v>
          </cell>
        </row>
        <row r="222">
          <cell r="A222" t="str">
            <v>BBL</v>
          </cell>
          <cell r="B222" t="str">
            <v>BBL</v>
          </cell>
          <cell r="C222" t="str">
            <v>136.50</v>
          </cell>
          <cell r="D222" t="str">
            <v>137.00</v>
          </cell>
          <cell r="E222" t="str">
            <v>135.00</v>
          </cell>
          <cell r="F222" t="str">
            <v>136.00</v>
          </cell>
        </row>
        <row r="223">
          <cell r="A223" t="str">
            <v>CIMBT</v>
          </cell>
          <cell r="B223" t="str">
            <v>CIMBT</v>
          </cell>
          <cell r="C223" t="str">
            <v>0.83</v>
          </cell>
          <cell r="D223" t="str">
            <v>0.84</v>
          </cell>
          <cell r="E223" t="str">
            <v>0.82</v>
          </cell>
          <cell r="F223" t="str">
            <v>0.83</v>
          </cell>
        </row>
        <row r="224">
          <cell r="A224" t="str">
            <v>KBANK</v>
          </cell>
          <cell r="B224" t="str">
            <v>KBANK</v>
          </cell>
          <cell r="C224" t="str">
            <v>149.50</v>
          </cell>
          <cell r="D224" t="str">
            <v>150.00</v>
          </cell>
          <cell r="E224" t="str">
            <v>147.00</v>
          </cell>
          <cell r="F224" t="str">
            <v>149.00</v>
          </cell>
        </row>
        <row r="225">
          <cell r="A225" t="str">
            <v>KKP</v>
          </cell>
          <cell r="B225" t="str">
            <v>KKP</v>
          </cell>
          <cell r="C225" t="str">
            <v>68.00</v>
          </cell>
          <cell r="D225" t="str">
            <v>68.00</v>
          </cell>
          <cell r="E225" t="str">
            <v>66.75</v>
          </cell>
          <cell r="F225" t="str">
            <v>67.25</v>
          </cell>
        </row>
        <row r="226">
          <cell r="A226" t="str">
            <v>KTB</v>
          </cell>
          <cell r="B226" t="str">
            <v>KTB</v>
          </cell>
          <cell r="C226" t="str">
            <v>16.10</v>
          </cell>
          <cell r="D226" t="str">
            <v>16.40</v>
          </cell>
          <cell r="E226" t="str">
            <v>16.10</v>
          </cell>
          <cell r="F226" t="str">
            <v>16.20</v>
          </cell>
        </row>
        <row r="227">
          <cell r="A227" t="str">
            <v>LHFG</v>
          </cell>
          <cell r="B227" t="str">
            <v>LHFG</v>
          </cell>
          <cell r="C227" t="str">
            <v>1.21</v>
          </cell>
          <cell r="D227" t="str">
            <v>1.22</v>
          </cell>
          <cell r="E227" t="str">
            <v>1.19</v>
          </cell>
          <cell r="F227" t="str">
            <v>1.20</v>
          </cell>
        </row>
        <row r="228">
          <cell r="A228" t="str">
            <v>SCB</v>
          </cell>
          <cell r="B228" t="str">
            <v>SCB</v>
          </cell>
          <cell r="C228" t="str">
            <v>105.00</v>
          </cell>
          <cell r="D228" t="str">
            <v>105.00</v>
          </cell>
          <cell r="E228" t="str">
            <v>103.50</v>
          </cell>
          <cell r="F228" t="str">
            <v>105.00</v>
          </cell>
        </row>
        <row r="229">
          <cell r="A229" t="str">
            <v>TCAP</v>
          </cell>
          <cell r="B229" t="str">
            <v>TCAP</v>
          </cell>
          <cell r="C229" t="str">
            <v>39.50</v>
          </cell>
          <cell r="D229" t="str">
            <v>39.50</v>
          </cell>
          <cell r="E229" t="str">
            <v>38.75</v>
          </cell>
          <cell r="F229" t="str">
            <v>38.75</v>
          </cell>
        </row>
        <row r="230">
          <cell r="A230" t="str">
            <v>TISCO</v>
          </cell>
          <cell r="B230" t="str">
            <v>TISCO</v>
          </cell>
          <cell r="C230" t="str">
            <v>90.25</v>
          </cell>
          <cell r="D230" t="str">
            <v>90.50</v>
          </cell>
          <cell r="E230" t="str">
            <v>90.00</v>
          </cell>
          <cell r="F230" t="str">
            <v>90.00</v>
          </cell>
        </row>
        <row r="231">
          <cell r="A231" t="str">
            <v>TTB</v>
          </cell>
          <cell r="B231" t="str">
            <v>TTB</v>
          </cell>
          <cell r="C231" t="str">
            <v>1.20</v>
          </cell>
          <cell r="D231" t="str">
            <v>1.22</v>
          </cell>
          <cell r="E231" t="str">
            <v>1.19</v>
          </cell>
          <cell r="F231" t="str">
            <v>1.20</v>
          </cell>
        </row>
        <row r="232">
          <cell r="A232" t="str">
            <v>AYUD</v>
          </cell>
          <cell r="B232" t="str">
            <v>AYUD</v>
          </cell>
          <cell r="C232" t="str">
            <v>43.50</v>
          </cell>
          <cell r="D232" t="str">
            <v>43.75</v>
          </cell>
          <cell r="E232" t="str">
            <v>43.50</v>
          </cell>
          <cell r="F232" t="str">
            <v>43.75</v>
          </cell>
        </row>
        <row r="233">
          <cell r="A233" t="str">
            <v>BKI</v>
          </cell>
          <cell r="B233" t="str">
            <v>BKI</v>
          </cell>
          <cell r="C233" t="str">
            <v>275.00</v>
          </cell>
          <cell r="D233" t="str">
            <v>275.00</v>
          </cell>
          <cell r="E233" t="str">
            <v>273.00</v>
          </cell>
          <cell r="F233" t="str">
            <v>274.00</v>
          </cell>
        </row>
        <row r="234">
          <cell r="A234" t="str">
            <v>BLA</v>
          </cell>
          <cell r="B234" t="str">
            <v>BLA</v>
          </cell>
          <cell r="C234" t="str">
            <v>37.25</v>
          </cell>
          <cell r="D234" t="str">
            <v>37.50</v>
          </cell>
          <cell r="E234" t="str">
            <v>36.75</v>
          </cell>
          <cell r="F234" t="str">
            <v>37.00</v>
          </cell>
        </row>
        <row r="235">
          <cell r="A235" t="str">
            <v>BUI</v>
          </cell>
          <cell r="B235" t="str">
            <v>BUI</v>
          </cell>
          <cell r="C235" t="str">
            <v>19.90</v>
          </cell>
          <cell r="D235" t="str">
            <v>20.00</v>
          </cell>
          <cell r="E235" t="str">
            <v>19.30</v>
          </cell>
          <cell r="F235" t="str">
            <v>19.60</v>
          </cell>
        </row>
        <row r="236">
          <cell r="A236" t="str">
            <v>CHARAN</v>
          </cell>
          <cell r="B236" t="str">
            <v>CHARAN</v>
          </cell>
          <cell r="C236" t="str">
            <v>28.50</v>
          </cell>
          <cell r="D236" t="str">
            <v>28.50</v>
          </cell>
          <cell r="E236" t="str">
            <v>27.00</v>
          </cell>
          <cell r="F236" t="str">
            <v>27.25</v>
          </cell>
        </row>
        <row r="237">
          <cell r="A237" t="str">
            <v>INSURE</v>
          </cell>
          <cell r="B237" t="str">
            <v>INSURE</v>
          </cell>
          <cell r="C237" t="str">
            <v>252.00</v>
          </cell>
          <cell r="D237" t="str">
            <v>348.00</v>
          </cell>
          <cell r="E237" t="str">
            <v>250.00</v>
          </cell>
          <cell r="F237" t="str">
            <v>348.00</v>
          </cell>
        </row>
        <row r="238">
          <cell r="A238" t="str">
            <v>KWI</v>
          </cell>
          <cell r="B238" t="str">
            <v>KWI</v>
          </cell>
          <cell r="C238" t="str">
            <v>3.62</v>
          </cell>
          <cell r="D238" t="str">
            <v>3.98</v>
          </cell>
          <cell r="E238" t="str">
            <v>3.62</v>
          </cell>
          <cell r="F238" t="str">
            <v>3.84</v>
          </cell>
        </row>
        <row r="239">
          <cell r="A239" t="str">
            <v>MTI</v>
          </cell>
          <cell r="B239" t="str">
            <v>MTI</v>
          </cell>
          <cell r="C239" t="str">
            <v>121.50</v>
          </cell>
          <cell r="D239" t="str">
            <v>122.50</v>
          </cell>
          <cell r="E239" t="str">
            <v>120.00</v>
          </cell>
          <cell r="F239" t="str">
            <v>122.50</v>
          </cell>
        </row>
        <row r="240">
          <cell r="A240" t="str">
            <v>NKI</v>
          </cell>
          <cell r="B240" t="str">
            <v>NKI</v>
          </cell>
          <cell r="C240" t="str">
            <v>35.50</v>
          </cell>
          <cell r="D240" t="str">
            <v>35.50</v>
          </cell>
          <cell r="E240" t="str">
            <v>35.00</v>
          </cell>
          <cell r="F240" t="str">
            <v>35.25</v>
          </cell>
        </row>
        <row r="241">
          <cell r="A241" t="str">
            <v>NSI</v>
          </cell>
          <cell r="B241" t="str">
            <v>NSI</v>
          </cell>
          <cell r="C241" t="str">
            <v>129.50</v>
          </cell>
          <cell r="D241" t="str">
            <v>129.50</v>
          </cell>
          <cell r="E241" t="str">
            <v>119.00</v>
          </cell>
          <cell r="F241" t="str">
            <v>120.50</v>
          </cell>
        </row>
        <row r="242">
          <cell r="A242" t="str">
            <v>SMK</v>
          </cell>
          <cell r="B242" t="str">
            <v>SMK &lt;SP, C, NP&gt;</v>
          </cell>
          <cell r="C242" t="str">
            <v>-</v>
          </cell>
          <cell r="D242" t="str">
            <v>-</v>
          </cell>
          <cell r="E242" t="str">
            <v>-</v>
          </cell>
          <cell r="F242" t="str">
            <v>-</v>
          </cell>
        </row>
        <row r="243">
          <cell r="A243" t="str">
            <v>TGH</v>
          </cell>
          <cell r="B243" t="str">
            <v>TGH</v>
          </cell>
          <cell r="C243" t="str">
            <v>19.70</v>
          </cell>
          <cell r="D243" t="str">
            <v>20.00</v>
          </cell>
          <cell r="E243" t="str">
            <v>19.20</v>
          </cell>
          <cell r="F243" t="str">
            <v>19.40</v>
          </cell>
        </row>
        <row r="244">
          <cell r="A244" t="str">
            <v>THRE</v>
          </cell>
          <cell r="B244" t="str">
            <v>THRE</v>
          </cell>
          <cell r="C244" t="str">
            <v>1.10</v>
          </cell>
          <cell r="D244" t="str">
            <v>1.11</v>
          </cell>
          <cell r="E244" t="str">
            <v>1.07</v>
          </cell>
          <cell r="F244" t="str">
            <v>1.09</v>
          </cell>
        </row>
        <row r="245">
          <cell r="A245" t="str">
            <v>THREL</v>
          </cell>
          <cell r="B245" t="str">
            <v>THREL</v>
          </cell>
          <cell r="C245" t="str">
            <v>4.42</v>
          </cell>
          <cell r="D245" t="str">
            <v>4.44</v>
          </cell>
          <cell r="E245" t="str">
            <v>4.36</v>
          </cell>
          <cell r="F245" t="str">
            <v>4.42</v>
          </cell>
        </row>
        <row r="246">
          <cell r="A246" t="str">
            <v>TIPH</v>
          </cell>
          <cell r="B246" t="str">
            <v>TIPH</v>
          </cell>
          <cell r="C246" t="str">
            <v>55.00</v>
          </cell>
          <cell r="D246" t="str">
            <v>58.25</v>
          </cell>
          <cell r="E246" t="str">
            <v>54.50</v>
          </cell>
          <cell r="F246" t="str">
            <v>57.00</v>
          </cell>
        </row>
        <row r="247">
          <cell r="A247" t="str">
            <v>TLI</v>
          </cell>
          <cell r="B247" t="str">
            <v>TLI &lt;ST&gt;</v>
          </cell>
          <cell r="C247" t="str">
            <v>14.70</v>
          </cell>
          <cell r="D247" t="str">
            <v>15.00</v>
          </cell>
          <cell r="E247" t="str">
            <v>14.60</v>
          </cell>
          <cell r="F247" t="str">
            <v>14.90</v>
          </cell>
        </row>
        <row r="248">
          <cell r="A248" t="str">
            <v>TQM</v>
          </cell>
          <cell r="B248" t="str">
            <v>TQM</v>
          </cell>
          <cell r="C248" t="str">
            <v>47.50</v>
          </cell>
          <cell r="D248" t="str">
            <v>48.00</v>
          </cell>
          <cell r="E248" t="str">
            <v>47.25</v>
          </cell>
          <cell r="F248" t="str">
            <v>47.25</v>
          </cell>
        </row>
        <row r="249">
          <cell r="A249" t="str">
            <v>TSI</v>
          </cell>
          <cell r="B249" t="str">
            <v>TSI &lt;C&gt;</v>
          </cell>
          <cell r="C249" t="str">
            <v>0.35</v>
          </cell>
          <cell r="D249" t="str">
            <v>0.36</v>
          </cell>
          <cell r="E249" t="str">
            <v>0.35</v>
          </cell>
          <cell r="F249" t="str">
            <v>0.36</v>
          </cell>
        </row>
        <row r="250">
          <cell r="A250" t="str">
            <v>TVI</v>
          </cell>
          <cell r="B250" t="str">
            <v>TVI</v>
          </cell>
          <cell r="C250" t="str">
            <v>17.10</v>
          </cell>
          <cell r="D250" t="str">
            <v>17.20</v>
          </cell>
          <cell r="E250" t="str">
            <v>16.80</v>
          </cell>
          <cell r="F250" t="str">
            <v>16.90</v>
          </cell>
        </row>
        <row r="251">
          <cell r="A251" t="str">
            <v>AHC</v>
          </cell>
          <cell r="B251" t="str">
            <v>AHC</v>
          </cell>
          <cell r="C251" t="str">
            <v>18.00</v>
          </cell>
          <cell r="D251" t="str">
            <v>18.00</v>
          </cell>
          <cell r="E251" t="str">
            <v>17.90</v>
          </cell>
          <cell r="F251" t="str">
            <v>17.90</v>
          </cell>
        </row>
        <row r="252">
          <cell r="A252" t="str">
            <v>BCH</v>
          </cell>
          <cell r="B252" t="str">
            <v>BCH</v>
          </cell>
          <cell r="C252" t="str">
            <v>20.30</v>
          </cell>
          <cell r="D252" t="str">
            <v>20.80</v>
          </cell>
          <cell r="E252" t="str">
            <v>20.30</v>
          </cell>
          <cell r="F252" t="str">
            <v>20.60</v>
          </cell>
        </row>
        <row r="253">
          <cell r="A253" t="str">
            <v>BDMS</v>
          </cell>
          <cell r="B253" t="str">
            <v>BDMS</v>
          </cell>
          <cell r="C253" t="str">
            <v>27.50</v>
          </cell>
          <cell r="D253" t="str">
            <v>28.50</v>
          </cell>
          <cell r="E253" t="str">
            <v>27.25</v>
          </cell>
          <cell r="F253" t="str">
            <v>28.25</v>
          </cell>
        </row>
        <row r="254">
          <cell r="A254" t="str">
            <v>BH</v>
          </cell>
          <cell r="B254" t="str">
            <v>BH</v>
          </cell>
          <cell r="C254" t="str">
            <v>187.00</v>
          </cell>
          <cell r="D254" t="str">
            <v>197.00</v>
          </cell>
          <cell r="E254" t="str">
            <v>186.50</v>
          </cell>
          <cell r="F254" t="str">
            <v>190.00</v>
          </cell>
        </row>
        <row r="255">
          <cell r="A255" t="str">
            <v>CHG</v>
          </cell>
          <cell r="B255" t="str">
            <v>CHG</v>
          </cell>
          <cell r="C255" t="str">
            <v>3.80</v>
          </cell>
          <cell r="D255" t="str">
            <v>3.88</v>
          </cell>
          <cell r="E255" t="str">
            <v>3.76</v>
          </cell>
          <cell r="F255" t="str">
            <v>3.88</v>
          </cell>
        </row>
        <row r="256">
          <cell r="A256" t="str">
            <v>CMR</v>
          </cell>
          <cell r="B256" t="str">
            <v>CMR</v>
          </cell>
          <cell r="C256" t="str">
            <v>2.82</v>
          </cell>
          <cell r="D256" t="str">
            <v>2.88</v>
          </cell>
          <cell r="E256" t="str">
            <v>2.80</v>
          </cell>
          <cell r="F256" t="str">
            <v>2.80</v>
          </cell>
        </row>
        <row r="257">
          <cell r="A257" t="str">
            <v>EKH</v>
          </cell>
          <cell r="B257" t="str">
            <v>EKH</v>
          </cell>
          <cell r="C257" t="str">
            <v>7.45</v>
          </cell>
          <cell r="D257" t="str">
            <v>7.60</v>
          </cell>
          <cell r="E257" t="str">
            <v>7.45</v>
          </cell>
          <cell r="F257" t="str">
            <v>7.60</v>
          </cell>
        </row>
        <row r="258">
          <cell r="A258" t="str">
            <v>KDH</v>
          </cell>
          <cell r="B258" t="str">
            <v>KDH</v>
          </cell>
          <cell r="C258" t="str">
            <v>84.00</v>
          </cell>
          <cell r="D258" t="str">
            <v>84.00</v>
          </cell>
          <cell r="E258" t="str">
            <v>84.00</v>
          </cell>
          <cell r="F258" t="str">
            <v>84.00</v>
          </cell>
        </row>
        <row r="259">
          <cell r="A259" t="str">
            <v>LPH</v>
          </cell>
          <cell r="B259" t="str">
            <v>LPH</v>
          </cell>
          <cell r="C259" t="str">
            <v>5.85</v>
          </cell>
          <cell r="D259" t="str">
            <v>5.95</v>
          </cell>
          <cell r="E259" t="str">
            <v>5.85</v>
          </cell>
          <cell r="F259" t="str">
            <v>5.95</v>
          </cell>
        </row>
        <row r="260">
          <cell r="A260" t="str">
            <v>M-CHAI</v>
          </cell>
          <cell r="B260" t="str">
            <v>M-CHAI</v>
          </cell>
          <cell r="C260" t="str">
            <v>300.00</v>
          </cell>
          <cell r="D260" t="str">
            <v>300.00</v>
          </cell>
          <cell r="E260" t="str">
            <v>300.00</v>
          </cell>
          <cell r="F260" t="str">
            <v>300.00</v>
          </cell>
        </row>
        <row r="261">
          <cell r="A261" t="str">
            <v>NEW</v>
          </cell>
          <cell r="B261" t="str">
            <v>NEW</v>
          </cell>
          <cell r="C261" t="str">
            <v>-</v>
          </cell>
          <cell r="D261" t="str">
            <v>-</v>
          </cell>
          <cell r="E261" t="str">
            <v>-</v>
          </cell>
          <cell r="F261" t="str">
            <v>-</v>
          </cell>
        </row>
        <row r="262">
          <cell r="A262" t="str">
            <v>NTV</v>
          </cell>
          <cell r="B262" t="str">
            <v>NTV</v>
          </cell>
          <cell r="C262" t="str">
            <v>42.75</v>
          </cell>
          <cell r="D262" t="str">
            <v>42.75</v>
          </cell>
          <cell r="E262" t="str">
            <v>40.00</v>
          </cell>
          <cell r="F262" t="str">
            <v>41.75</v>
          </cell>
        </row>
        <row r="263">
          <cell r="A263" t="str">
            <v>PR9</v>
          </cell>
          <cell r="B263" t="str">
            <v>PR9</v>
          </cell>
          <cell r="C263" t="str">
            <v>16.70</v>
          </cell>
          <cell r="D263" t="str">
            <v>17.00</v>
          </cell>
          <cell r="E263" t="str">
            <v>16.40</v>
          </cell>
          <cell r="F263" t="str">
            <v>16.60</v>
          </cell>
        </row>
        <row r="264">
          <cell r="A264" t="str">
            <v>PRINC</v>
          </cell>
          <cell r="B264" t="str">
            <v>PRINC</v>
          </cell>
          <cell r="C264" t="str">
            <v>7.05</v>
          </cell>
          <cell r="D264" t="str">
            <v>7.30</v>
          </cell>
          <cell r="E264" t="str">
            <v>6.65</v>
          </cell>
          <cell r="F264" t="str">
            <v>6.85</v>
          </cell>
        </row>
        <row r="265">
          <cell r="A265" t="str">
            <v>RAM</v>
          </cell>
          <cell r="B265" t="str">
            <v>RAM &lt;XD&gt;</v>
          </cell>
          <cell r="C265" t="str">
            <v>53.75</v>
          </cell>
          <cell r="D265" t="str">
            <v>57.00</v>
          </cell>
          <cell r="E265" t="str">
            <v>53.75</v>
          </cell>
          <cell r="F265" t="str">
            <v>57.00</v>
          </cell>
        </row>
        <row r="266">
          <cell r="A266" t="str">
            <v>RJH</v>
          </cell>
          <cell r="B266" t="str">
            <v>RJH</v>
          </cell>
          <cell r="C266" t="str">
            <v>41.25</v>
          </cell>
          <cell r="D266" t="str">
            <v>42.25</v>
          </cell>
          <cell r="E266" t="str">
            <v>41.00</v>
          </cell>
          <cell r="F266" t="str">
            <v>42.25</v>
          </cell>
        </row>
        <row r="267">
          <cell r="A267" t="str">
            <v>RPH</v>
          </cell>
          <cell r="B267" t="str">
            <v>RPH</v>
          </cell>
          <cell r="C267" t="str">
            <v>6.50</v>
          </cell>
          <cell r="D267" t="str">
            <v>6.60</v>
          </cell>
          <cell r="E267" t="str">
            <v>6.45</v>
          </cell>
          <cell r="F267" t="str">
            <v>6.50</v>
          </cell>
        </row>
        <row r="268">
          <cell r="A268" t="str">
            <v>SKR</v>
          </cell>
          <cell r="B268" t="str">
            <v>SKR</v>
          </cell>
          <cell r="C268" t="str">
            <v>12.00</v>
          </cell>
          <cell r="D268" t="str">
            <v>12.10</v>
          </cell>
          <cell r="E268" t="str">
            <v>12.00</v>
          </cell>
          <cell r="F268" t="str">
            <v>12.10</v>
          </cell>
        </row>
        <row r="269">
          <cell r="A269" t="str">
            <v>SVH</v>
          </cell>
          <cell r="B269" t="str">
            <v>SVH</v>
          </cell>
          <cell r="C269" t="str">
            <v>470.00</v>
          </cell>
          <cell r="D269" t="str">
            <v>470.00</v>
          </cell>
          <cell r="E269" t="str">
            <v>470.00</v>
          </cell>
          <cell r="F269" t="str">
            <v>470.00</v>
          </cell>
        </row>
        <row r="270">
          <cell r="A270" t="str">
            <v>THG</v>
          </cell>
          <cell r="B270" t="str">
            <v>THG</v>
          </cell>
          <cell r="C270" t="str">
            <v>64.75</v>
          </cell>
          <cell r="D270" t="str">
            <v>67.00</v>
          </cell>
          <cell r="E270" t="str">
            <v>64.75</v>
          </cell>
          <cell r="F270" t="str">
            <v>67.00</v>
          </cell>
        </row>
        <row r="271">
          <cell r="A271" t="str">
            <v>VIBHA</v>
          </cell>
          <cell r="B271" t="str">
            <v>VIBHA</v>
          </cell>
          <cell r="C271" t="str">
            <v>2.44</v>
          </cell>
          <cell r="D271" t="str">
            <v>2.46</v>
          </cell>
          <cell r="E271" t="str">
            <v>2.42</v>
          </cell>
          <cell r="F271" t="str">
            <v>2.46</v>
          </cell>
        </row>
        <row r="272">
          <cell r="A272" t="str">
            <v>VIH</v>
          </cell>
          <cell r="B272" t="str">
            <v>VIH</v>
          </cell>
          <cell r="C272" t="str">
            <v>11.20</v>
          </cell>
          <cell r="D272" t="str">
            <v>11.30</v>
          </cell>
          <cell r="E272" t="str">
            <v>10.90</v>
          </cell>
          <cell r="F272" t="str">
            <v>11.00</v>
          </cell>
        </row>
        <row r="273">
          <cell r="A273" t="str">
            <v>WPH</v>
          </cell>
          <cell r="B273" t="str">
            <v>WPH</v>
          </cell>
          <cell r="C273" t="str">
            <v>4.24</v>
          </cell>
          <cell r="D273" t="str">
            <v>4.36</v>
          </cell>
          <cell r="E273" t="str">
            <v>4.16</v>
          </cell>
          <cell r="F273" t="str">
            <v>4.18</v>
          </cell>
        </row>
        <row r="274">
          <cell r="A274" t="str">
            <v>ASIA</v>
          </cell>
          <cell r="B274" t="str">
            <v>ASIA</v>
          </cell>
          <cell r="C274" t="str">
            <v>7.95</v>
          </cell>
          <cell r="D274" t="str">
            <v>8.00</v>
          </cell>
          <cell r="E274" t="str">
            <v>7.95</v>
          </cell>
          <cell r="F274" t="str">
            <v>8.00</v>
          </cell>
        </row>
        <row r="275">
          <cell r="A275" t="str">
            <v>BEYOND</v>
          </cell>
          <cell r="B275" t="str">
            <v>BEYOND</v>
          </cell>
          <cell r="C275" t="str">
            <v>12.10</v>
          </cell>
          <cell r="D275" t="str">
            <v>12.20</v>
          </cell>
          <cell r="E275" t="str">
            <v>11.90</v>
          </cell>
          <cell r="F275" t="str">
            <v>12.00</v>
          </cell>
        </row>
        <row r="276">
          <cell r="A276" t="str">
            <v>CENTEL</v>
          </cell>
          <cell r="B276" t="str">
            <v>CENTEL</v>
          </cell>
          <cell r="C276" t="str">
            <v>42.00</v>
          </cell>
          <cell r="D276" t="str">
            <v>43.50</v>
          </cell>
          <cell r="E276" t="str">
            <v>41.50</v>
          </cell>
          <cell r="F276" t="str">
            <v>42.50</v>
          </cell>
        </row>
        <row r="277">
          <cell r="A277" t="str">
            <v>CSR</v>
          </cell>
          <cell r="B277" t="str">
            <v>CSR</v>
          </cell>
          <cell r="C277" t="str">
            <v>-</v>
          </cell>
          <cell r="D277" t="str">
            <v>-</v>
          </cell>
          <cell r="E277" t="str">
            <v>-</v>
          </cell>
          <cell r="F277" t="str">
            <v>-</v>
          </cell>
        </row>
        <row r="278">
          <cell r="A278" t="str">
            <v>DUSIT</v>
          </cell>
          <cell r="B278" t="str">
            <v>DUSIT</v>
          </cell>
          <cell r="C278" t="str">
            <v>11.00</v>
          </cell>
          <cell r="D278" t="str">
            <v>11.10</v>
          </cell>
          <cell r="E278" t="str">
            <v>10.90</v>
          </cell>
          <cell r="F278" t="str">
            <v>11.10</v>
          </cell>
        </row>
        <row r="279">
          <cell r="A279" t="str">
            <v>ERW</v>
          </cell>
          <cell r="B279" t="str">
            <v>ERW</v>
          </cell>
          <cell r="C279" t="str">
            <v>3.78</v>
          </cell>
          <cell r="D279" t="str">
            <v>3.84</v>
          </cell>
          <cell r="E279" t="str">
            <v>3.74</v>
          </cell>
          <cell r="F279" t="str">
            <v>3.82</v>
          </cell>
        </row>
        <row r="280">
          <cell r="A280" t="str">
            <v>GRAND</v>
          </cell>
          <cell r="B280" t="str">
            <v>GRAND</v>
          </cell>
          <cell r="C280" t="str">
            <v>0.22</v>
          </cell>
          <cell r="D280" t="str">
            <v>0.23</v>
          </cell>
          <cell r="E280" t="str">
            <v>0.21</v>
          </cell>
          <cell r="F280" t="str">
            <v>0.22</v>
          </cell>
        </row>
        <row r="281">
          <cell r="A281" t="str">
            <v>LRH</v>
          </cell>
          <cell r="B281" t="str">
            <v>LRH</v>
          </cell>
          <cell r="C281" t="str">
            <v>30.00</v>
          </cell>
          <cell r="D281" t="str">
            <v>30.75</v>
          </cell>
          <cell r="E281" t="str">
            <v>29.75</v>
          </cell>
          <cell r="F281" t="str">
            <v>30.75</v>
          </cell>
        </row>
        <row r="282">
          <cell r="A282" t="str">
            <v>MANRIN</v>
          </cell>
          <cell r="B282" t="str">
            <v>MANRIN</v>
          </cell>
          <cell r="C282" t="str">
            <v>-</v>
          </cell>
          <cell r="D282" t="str">
            <v>-</v>
          </cell>
          <cell r="E282" t="str">
            <v>-</v>
          </cell>
          <cell r="F282" t="str">
            <v>-</v>
          </cell>
        </row>
        <row r="283">
          <cell r="A283" t="str">
            <v>OHTL</v>
          </cell>
          <cell r="B283" t="str">
            <v>OHTL</v>
          </cell>
          <cell r="C283" t="str">
            <v>321.00</v>
          </cell>
          <cell r="D283" t="str">
            <v>321.00</v>
          </cell>
          <cell r="E283" t="str">
            <v>320.00</v>
          </cell>
          <cell r="F283" t="str">
            <v>320.00</v>
          </cell>
        </row>
        <row r="284">
          <cell r="A284" t="str">
            <v>ROH</v>
          </cell>
          <cell r="B284" t="str">
            <v>ROH</v>
          </cell>
          <cell r="C284" t="str">
            <v>3.64</v>
          </cell>
          <cell r="D284" t="str">
            <v>3.64</v>
          </cell>
          <cell r="E284" t="str">
            <v>3.52</v>
          </cell>
          <cell r="F284" t="str">
            <v>3.58</v>
          </cell>
        </row>
        <row r="285">
          <cell r="A285" t="str">
            <v>SHANG</v>
          </cell>
          <cell r="B285" t="str">
            <v>SHANG</v>
          </cell>
          <cell r="C285" t="str">
            <v>53.50</v>
          </cell>
          <cell r="D285" t="str">
            <v>53.50</v>
          </cell>
          <cell r="E285" t="str">
            <v>53.50</v>
          </cell>
          <cell r="F285" t="str">
            <v>53.50</v>
          </cell>
        </row>
        <row r="286">
          <cell r="A286" t="str">
            <v>SHR</v>
          </cell>
          <cell r="B286" t="str">
            <v>SHR</v>
          </cell>
          <cell r="C286" t="str">
            <v>4.04</v>
          </cell>
          <cell r="D286" t="str">
            <v>4.26</v>
          </cell>
          <cell r="E286" t="str">
            <v>3.98</v>
          </cell>
          <cell r="F286" t="str">
            <v>4.24</v>
          </cell>
        </row>
        <row r="287">
          <cell r="A287" t="str">
            <v>VRANDA</v>
          </cell>
          <cell r="B287" t="str">
            <v>VRANDA</v>
          </cell>
          <cell r="C287" t="str">
            <v>6.85</v>
          </cell>
          <cell r="D287" t="str">
            <v>6.95</v>
          </cell>
          <cell r="E287" t="str">
            <v>6.85</v>
          </cell>
          <cell r="F287" t="str">
            <v>6.95</v>
          </cell>
        </row>
        <row r="288">
          <cell r="A288" t="str">
            <v>AAV</v>
          </cell>
          <cell r="B288" t="str">
            <v>AAV</v>
          </cell>
          <cell r="C288" t="str">
            <v>2.76</v>
          </cell>
          <cell r="D288" t="str">
            <v>2.76</v>
          </cell>
          <cell r="E288" t="str">
            <v>2.68</v>
          </cell>
          <cell r="F288" t="str">
            <v>2.68</v>
          </cell>
        </row>
        <row r="289">
          <cell r="A289" t="str">
            <v>AOT</v>
          </cell>
          <cell r="B289" t="str">
            <v>AOT</v>
          </cell>
          <cell r="C289" t="str">
            <v>72.00</v>
          </cell>
          <cell r="D289" t="str">
            <v>72.50</v>
          </cell>
          <cell r="E289" t="str">
            <v>72.00</v>
          </cell>
          <cell r="F289" t="str">
            <v>72.50</v>
          </cell>
        </row>
        <row r="290">
          <cell r="A290" t="str">
            <v>ASIMAR</v>
          </cell>
          <cell r="B290" t="str">
            <v>ASIMAR</v>
          </cell>
          <cell r="C290" t="str">
            <v>1.93</v>
          </cell>
          <cell r="D290" t="str">
            <v>1.93</v>
          </cell>
          <cell r="E290" t="str">
            <v>1.89</v>
          </cell>
          <cell r="F290" t="str">
            <v>1.91</v>
          </cell>
        </row>
        <row r="291">
          <cell r="A291" t="str">
            <v>B</v>
          </cell>
          <cell r="B291" t="str">
            <v>B</v>
          </cell>
          <cell r="C291" t="str">
            <v>0.42</v>
          </cell>
          <cell r="D291" t="str">
            <v>0.42</v>
          </cell>
          <cell r="E291" t="str">
            <v>0.40</v>
          </cell>
          <cell r="F291" t="str">
            <v>0.41</v>
          </cell>
        </row>
        <row r="292">
          <cell r="A292" t="str">
            <v>BA</v>
          </cell>
          <cell r="B292" t="str">
            <v>BA</v>
          </cell>
          <cell r="C292" t="str">
            <v>10.40</v>
          </cell>
          <cell r="D292" t="str">
            <v>10.50</v>
          </cell>
          <cell r="E292" t="str">
            <v>10.20</v>
          </cell>
          <cell r="F292" t="str">
            <v>10.30</v>
          </cell>
        </row>
        <row r="293">
          <cell r="A293" t="str">
            <v>BEM</v>
          </cell>
          <cell r="B293" t="str">
            <v>BEM</v>
          </cell>
          <cell r="C293" t="str">
            <v>8.95</v>
          </cell>
          <cell r="D293" t="str">
            <v>9.00</v>
          </cell>
          <cell r="E293" t="str">
            <v>8.90</v>
          </cell>
          <cell r="F293" t="str">
            <v>9.00</v>
          </cell>
        </row>
        <row r="294">
          <cell r="A294" t="str">
            <v>BIOTEC</v>
          </cell>
          <cell r="B294" t="str">
            <v>BIOTEC</v>
          </cell>
          <cell r="C294" t="str">
            <v>1.20</v>
          </cell>
          <cell r="D294" t="str">
            <v>1.21</v>
          </cell>
          <cell r="E294" t="str">
            <v>1.19</v>
          </cell>
          <cell r="F294" t="str">
            <v>1.19</v>
          </cell>
        </row>
        <row r="295">
          <cell r="A295" t="str">
            <v>BTS</v>
          </cell>
          <cell r="B295" t="str">
            <v>BTS</v>
          </cell>
          <cell r="C295" t="str">
            <v>8.70</v>
          </cell>
          <cell r="D295" t="str">
            <v>8.70</v>
          </cell>
          <cell r="E295" t="str">
            <v>8.65</v>
          </cell>
          <cell r="F295" t="str">
            <v>8.70</v>
          </cell>
        </row>
        <row r="296">
          <cell r="A296" t="str">
            <v>BTSGIF</v>
          </cell>
          <cell r="B296" t="str">
            <v>BTSGIF</v>
          </cell>
          <cell r="C296" t="str">
            <v>4.14</v>
          </cell>
          <cell r="D296" t="str">
            <v>4.14</v>
          </cell>
          <cell r="E296" t="str">
            <v>4.10</v>
          </cell>
          <cell r="F296" t="str">
            <v>4.12</v>
          </cell>
        </row>
        <row r="297">
          <cell r="A297" t="str">
            <v>DMT</v>
          </cell>
          <cell r="B297" t="str">
            <v>DMT</v>
          </cell>
          <cell r="C297" t="str">
            <v>10.80</v>
          </cell>
          <cell r="D297" t="str">
            <v>11.10</v>
          </cell>
          <cell r="E297" t="str">
            <v>10.60</v>
          </cell>
          <cell r="F297" t="str">
            <v>10.60</v>
          </cell>
        </row>
        <row r="298">
          <cell r="A298" t="str">
            <v>III</v>
          </cell>
          <cell r="B298" t="str">
            <v>III</v>
          </cell>
          <cell r="C298" t="str">
            <v>13.70</v>
          </cell>
          <cell r="D298" t="str">
            <v>13.90</v>
          </cell>
          <cell r="E298" t="str">
            <v>13.70</v>
          </cell>
          <cell r="F298" t="str">
            <v>13.70</v>
          </cell>
        </row>
        <row r="299">
          <cell r="A299" t="str">
            <v>JWD</v>
          </cell>
          <cell r="B299" t="str">
            <v>JWD</v>
          </cell>
          <cell r="C299" t="str">
            <v>15.20</v>
          </cell>
          <cell r="D299" t="str">
            <v>15.30</v>
          </cell>
          <cell r="E299" t="str">
            <v>14.80</v>
          </cell>
          <cell r="F299" t="str">
            <v>14.90</v>
          </cell>
        </row>
        <row r="300">
          <cell r="A300" t="str">
            <v>KEX</v>
          </cell>
          <cell r="B300" t="str">
            <v>KEX</v>
          </cell>
          <cell r="C300" t="str">
            <v>22.00</v>
          </cell>
          <cell r="D300" t="str">
            <v>22.00</v>
          </cell>
          <cell r="E300" t="str">
            <v>21.10</v>
          </cell>
          <cell r="F300" t="str">
            <v>21.20</v>
          </cell>
        </row>
        <row r="301">
          <cell r="A301" t="str">
            <v>KIAT</v>
          </cell>
          <cell r="B301" t="str">
            <v>KIAT</v>
          </cell>
          <cell r="C301" t="str">
            <v>0.47</v>
          </cell>
          <cell r="D301" t="str">
            <v>0.48</v>
          </cell>
          <cell r="E301" t="str">
            <v>0.47</v>
          </cell>
          <cell r="F301" t="str">
            <v>0.48</v>
          </cell>
        </row>
        <row r="302">
          <cell r="A302" t="str">
            <v>KWC</v>
          </cell>
          <cell r="B302" t="str">
            <v>KWC</v>
          </cell>
          <cell r="C302" t="str">
            <v>249.00</v>
          </cell>
          <cell r="D302" t="str">
            <v>249.00</v>
          </cell>
          <cell r="E302" t="str">
            <v>249.00</v>
          </cell>
          <cell r="F302" t="str">
            <v>249.00</v>
          </cell>
        </row>
        <row r="303">
          <cell r="A303" t="str">
            <v>MENA</v>
          </cell>
          <cell r="B303" t="str">
            <v>MENA</v>
          </cell>
          <cell r="C303" t="str">
            <v>1.41</v>
          </cell>
          <cell r="D303" t="str">
            <v>1.41</v>
          </cell>
          <cell r="E303" t="str">
            <v>1.35</v>
          </cell>
          <cell r="F303" t="str">
            <v>1.35</v>
          </cell>
        </row>
        <row r="304">
          <cell r="A304" t="str">
            <v>NOK</v>
          </cell>
          <cell r="B304" t="str">
            <v>NOK &lt;SP, NP, NC&gt;</v>
          </cell>
          <cell r="C304" t="str">
            <v>-</v>
          </cell>
          <cell r="D304" t="str">
            <v>-</v>
          </cell>
          <cell r="E304" t="str">
            <v>-</v>
          </cell>
          <cell r="F304" t="str">
            <v>-</v>
          </cell>
        </row>
        <row r="305">
          <cell r="A305" t="str">
            <v>NYT</v>
          </cell>
          <cell r="B305" t="str">
            <v>NYT</v>
          </cell>
          <cell r="C305" t="str">
            <v>3.70</v>
          </cell>
          <cell r="D305" t="str">
            <v>3.72</v>
          </cell>
          <cell r="E305" t="str">
            <v>3.66</v>
          </cell>
          <cell r="F305" t="str">
            <v>3.68</v>
          </cell>
        </row>
        <row r="306">
          <cell r="A306" t="str">
            <v>PORT</v>
          </cell>
          <cell r="B306" t="str">
            <v>PORT</v>
          </cell>
          <cell r="C306" t="str">
            <v>2.16</v>
          </cell>
          <cell r="D306" t="str">
            <v>2.16</v>
          </cell>
          <cell r="E306" t="str">
            <v>2.14</v>
          </cell>
          <cell r="F306" t="str">
            <v>2.14</v>
          </cell>
        </row>
        <row r="307">
          <cell r="A307" t="str">
            <v>PRM</v>
          </cell>
          <cell r="B307" t="str">
            <v>PRM</v>
          </cell>
          <cell r="C307" t="str">
            <v>5.50</v>
          </cell>
          <cell r="D307" t="str">
            <v>5.50</v>
          </cell>
          <cell r="E307" t="str">
            <v>5.35</v>
          </cell>
          <cell r="F307" t="str">
            <v>5.50</v>
          </cell>
        </row>
        <row r="308">
          <cell r="A308" t="str">
            <v>PSL</v>
          </cell>
          <cell r="B308" t="str">
            <v>PSL</v>
          </cell>
          <cell r="C308" t="str">
            <v>17.60</v>
          </cell>
          <cell r="D308" t="str">
            <v>17.80</v>
          </cell>
          <cell r="E308" t="str">
            <v>17.10</v>
          </cell>
          <cell r="F308" t="str">
            <v>17.20</v>
          </cell>
        </row>
        <row r="309">
          <cell r="A309" t="str">
            <v>RCL</v>
          </cell>
          <cell r="B309" t="str">
            <v>RCL</v>
          </cell>
          <cell r="C309" t="str">
            <v>40.00</v>
          </cell>
          <cell r="D309" t="str">
            <v>40.25</v>
          </cell>
          <cell r="E309" t="str">
            <v>39.00</v>
          </cell>
          <cell r="F309" t="str">
            <v>39.50</v>
          </cell>
        </row>
        <row r="310">
          <cell r="A310" t="str">
            <v>TFFIF</v>
          </cell>
          <cell r="B310" t="str">
            <v>TFFIF</v>
          </cell>
          <cell r="C310" t="str">
            <v>7.95</v>
          </cell>
          <cell r="D310" t="str">
            <v>8.00</v>
          </cell>
          <cell r="E310" t="str">
            <v>7.95</v>
          </cell>
          <cell r="F310" t="str">
            <v>8.00</v>
          </cell>
        </row>
        <row r="311">
          <cell r="A311" t="str">
            <v>THAI</v>
          </cell>
          <cell r="B311" t="str">
            <v>THAI &lt;SP, NP, NC&gt;</v>
          </cell>
          <cell r="C311" t="str">
            <v>-</v>
          </cell>
          <cell r="D311" t="str">
            <v>-</v>
          </cell>
          <cell r="E311" t="str">
            <v>-</v>
          </cell>
          <cell r="F311" t="str">
            <v>-</v>
          </cell>
        </row>
        <row r="312">
          <cell r="A312" t="str">
            <v>TSTE</v>
          </cell>
          <cell r="B312" t="str">
            <v>TSTE</v>
          </cell>
          <cell r="C312" t="str">
            <v>7.10</v>
          </cell>
          <cell r="D312" t="str">
            <v>7.10</v>
          </cell>
          <cell r="E312" t="str">
            <v>7.10</v>
          </cell>
          <cell r="F312" t="str">
            <v>7.10</v>
          </cell>
        </row>
        <row r="313">
          <cell r="A313" t="str">
            <v>TTA</v>
          </cell>
          <cell r="B313" t="str">
            <v>TTA</v>
          </cell>
          <cell r="C313" t="str">
            <v>8.95</v>
          </cell>
          <cell r="D313" t="str">
            <v>9.00</v>
          </cell>
          <cell r="E313" t="str">
            <v>8.80</v>
          </cell>
          <cell r="F313" t="str">
            <v>8.85</v>
          </cell>
        </row>
        <row r="314">
          <cell r="A314" t="str">
            <v>WICE</v>
          </cell>
          <cell r="B314" t="str">
            <v>WICE</v>
          </cell>
          <cell r="C314" t="str">
            <v>12.80</v>
          </cell>
          <cell r="D314" t="str">
            <v>12.80</v>
          </cell>
          <cell r="E314" t="str">
            <v>12.20</v>
          </cell>
          <cell r="F314" t="str">
            <v>12.20</v>
          </cell>
        </row>
        <row r="315">
          <cell r="A315" t="str">
            <v>BWG</v>
          </cell>
          <cell r="B315" t="str">
            <v>BWG</v>
          </cell>
          <cell r="C315" t="str">
            <v>0.82</v>
          </cell>
          <cell r="D315" t="str">
            <v>0.84</v>
          </cell>
          <cell r="E315" t="str">
            <v>0.82</v>
          </cell>
          <cell r="F315" t="str">
            <v>0.84</v>
          </cell>
        </row>
        <row r="316">
          <cell r="A316" t="str">
            <v>GENCO</v>
          </cell>
          <cell r="B316" t="str">
            <v>GENCO</v>
          </cell>
          <cell r="C316" t="str">
            <v>0.69</v>
          </cell>
          <cell r="D316" t="str">
            <v>0.70</v>
          </cell>
          <cell r="E316" t="str">
            <v>0.69</v>
          </cell>
          <cell r="F316" t="str">
            <v>0.69</v>
          </cell>
        </row>
        <row r="317">
          <cell r="A317" t="str">
            <v>PRO</v>
          </cell>
          <cell r="B317" t="str">
            <v>PRO &lt;SP, NC&gt;</v>
          </cell>
          <cell r="C317" t="str">
            <v>-</v>
          </cell>
          <cell r="D317" t="str">
            <v>-</v>
          </cell>
          <cell r="E317" t="str">
            <v>-</v>
          </cell>
          <cell r="F317" t="str">
            <v>-</v>
          </cell>
        </row>
        <row r="318">
          <cell r="A318" t="str">
            <v>SISB</v>
          </cell>
          <cell r="B318" t="str">
            <v>SISB</v>
          </cell>
          <cell r="C318" t="str">
            <v>13.90</v>
          </cell>
          <cell r="D318" t="str">
            <v>14.00</v>
          </cell>
          <cell r="E318" t="str">
            <v>13.40</v>
          </cell>
          <cell r="F318" t="str">
            <v>13.70</v>
          </cell>
        </row>
        <row r="319">
          <cell r="A319" t="str">
            <v>SO</v>
          </cell>
          <cell r="B319" t="str">
            <v>SO</v>
          </cell>
          <cell r="C319" t="str">
            <v>12.00</v>
          </cell>
          <cell r="D319" t="str">
            <v>12.20</v>
          </cell>
          <cell r="E319" t="str">
            <v>11.90</v>
          </cell>
          <cell r="F319" t="str">
            <v>12.10</v>
          </cell>
        </row>
        <row r="320">
          <cell r="A320" t="str">
            <v>B52</v>
          </cell>
          <cell r="B320" t="str">
            <v>B52</v>
          </cell>
          <cell r="C320" t="str">
            <v>2.38</v>
          </cell>
          <cell r="D320" t="str">
            <v>2.40</v>
          </cell>
          <cell r="E320" t="str">
            <v>2.34</v>
          </cell>
          <cell r="F320" t="str">
            <v>2.40</v>
          </cell>
        </row>
        <row r="321">
          <cell r="A321" t="str">
            <v>BEAUTY</v>
          </cell>
          <cell r="B321" t="str">
            <v>BEAUTY</v>
          </cell>
          <cell r="C321" t="str">
            <v>1.38</v>
          </cell>
          <cell r="D321" t="str">
            <v>1.39</v>
          </cell>
          <cell r="E321" t="str">
            <v>1.35</v>
          </cell>
          <cell r="F321" t="str">
            <v>1.37</v>
          </cell>
        </row>
        <row r="322">
          <cell r="A322" t="str">
            <v>BIG</v>
          </cell>
          <cell r="B322" t="str">
            <v>BIG</v>
          </cell>
          <cell r="C322" t="str">
            <v>0.73</v>
          </cell>
          <cell r="D322" t="str">
            <v>0.75</v>
          </cell>
          <cell r="E322" t="str">
            <v>0.73</v>
          </cell>
          <cell r="F322" t="str">
            <v>0.74</v>
          </cell>
        </row>
        <row r="323">
          <cell r="A323" t="str">
            <v>BJC</v>
          </cell>
          <cell r="B323" t="str">
            <v>BJC</v>
          </cell>
          <cell r="C323" t="str">
            <v>33.50</v>
          </cell>
          <cell r="D323" t="str">
            <v>34.00</v>
          </cell>
          <cell r="E323" t="str">
            <v>33.25</v>
          </cell>
          <cell r="F323" t="str">
            <v>34.00</v>
          </cell>
        </row>
        <row r="324">
          <cell r="A324" t="str">
            <v>COM7</v>
          </cell>
          <cell r="B324" t="str">
            <v>COM7</v>
          </cell>
          <cell r="C324" t="str">
            <v>33.00</v>
          </cell>
          <cell r="D324" t="str">
            <v>34.00</v>
          </cell>
          <cell r="E324" t="str">
            <v>32.50</v>
          </cell>
          <cell r="F324" t="str">
            <v>33.25</v>
          </cell>
        </row>
        <row r="325">
          <cell r="A325" t="str">
            <v>CPALL</v>
          </cell>
          <cell r="B325" t="str">
            <v>CPALL</v>
          </cell>
          <cell r="C325" t="str">
            <v>61.25</v>
          </cell>
          <cell r="D325" t="str">
            <v>61.25</v>
          </cell>
          <cell r="E325" t="str">
            <v>59.25</v>
          </cell>
          <cell r="F325" t="str">
            <v>60.00</v>
          </cell>
        </row>
        <row r="326">
          <cell r="A326" t="str">
            <v>CPW</v>
          </cell>
          <cell r="B326" t="str">
            <v>CPW</v>
          </cell>
          <cell r="C326" t="str">
            <v>4.18</v>
          </cell>
          <cell r="D326" t="str">
            <v>4.44</v>
          </cell>
          <cell r="E326" t="str">
            <v>4.18</v>
          </cell>
          <cell r="F326" t="str">
            <v>4.26</v>
          </cell>
        </row>
        <row r="327">
          <cell r="A327" t="str">
            <v>CRC</v>
          </cell>
          <cell r="B327" t="str">
            <v>CRC</v>
          </cell>
          <cell r="C327" t="str">
            <v>38.75</v>
          </cell>
          <cell r="D327" t="str">
            <v>39.25</v>
          </cell>
          <cell r="E327" t="str">
            <v>38.50</v>
          </cell>
          <cell r="F327" t="str">
            <v>38.50</v>
          </cell>
        </row>
        <row r="328">
          <cell r="A328" t="str">
            <v>CSS</v>
          </cell>
          <cell r="B328" t="str">
            <v>CSS</v>
          </cell>
          <cell r="C328" t="str">
            <v>1.69</v>
          </cell>
          <cell r="D328" t="str">
            <v>1.71</v>
          </cell>
          <cell r="E328" t="str">
            <v>1.66</v>
          </cell>
          <cell r="F328" t="str">
            <v>1.68</v>
          </cell>
        </row>
        <row r="329">
          <cell r="A329" t="str">
            <v>DOHOME</v>
          </cell>
          <cell r="B329" t="str">
            <v>DOHOME</v>
          </cell>
          <cell r="C329" t="str">
            <v>15.10</v>
          </cell>
          <cell r="D329" t="str">
            <v>15.20</v>
          </cell>
          <cell r="E329" t="str">
            <v>14.80</v>
          </cell>
          <cell r="F329" t="str">
            <v>14.90</v>
          </cell>
        </row>
        <row r="330">
          <cell r="A330" t="str">
            <v>FN</v>
          </cell>
          <cell r="B330" t="str">
            <v>FN</v>
          </cell>
          <cell r="C330" t="str">
            <v>2.16</v>
          </cell>
          <cell r="D330" t="str">
            <v>2.16</v>
          </cell>
          <cell r="E330" t="str">
            <v>2.08</v>
          </cell>
          <cell r="F330" t="str">
            <v>2.16</v>
          </cell>
        </row>
        <row r="331">
          <cell r="A331" t="str">
            <v>FTE</v>
          </cell>
          <cell r="B331" t="str">
            <v>FTE</v>
          </cell>
          <cell r="C331" t="str">
            <v>1.56</v>
          </cell>
          <cell r="D331" t="str">
            <v>1.57</v>
          </cell>
          <cell r="E331" t="str">
            <v>1.54</v>
          </cell>
          <cell r="F331" t="str">
            <v>1.54</v>
          </cell>
        </row>
        <row r="332">
          <cell r="A332" t="str">
            <v>GLOBAL</v>
          </cell>
          <cell r="B332" t="str">
            <v>GLOBAL</v>
          </cell>
          <cell r="C332" t="str">
            <v>18.90</v>
          </cell>
          <cell r="D332" t="str">
            <v>19.00</v>
          </cell>
          <cell r="E332" t="str">
            <v>18.50</v>
          </cell>
          <cell r="F332" t="str">
            <v>18.70</v>
          </cell>
        </row>
        <row r="333">
          <cell r="A333" t="str">
            <v>HMPRO</v>
          </cell>
          <cell r="B333" t="str">
            <v>HMPRO</v>
          </cell>
          <cell r="C333" t="str">
            <v>13.70</v>
          </cell>
          <cell r="D333" t="str">
            <v>13.80</v>
          </cell>
          <cell r="E333" t="str">
            <v>13.60</v>
          </cell>
          <cell r="F333" t="str">
            <v>13.60</v>
          </cell>
        </row>
        <row r="334">
          <cell r="A334" t="str">
            <v>ICC</v>
          </cell>
          <cell r="B334" t="str">
            <v>ICC</v>
          </cell>
          <cell r="C334" t="str">
            <v>30.50</v>
          </cell>
          <cell r="D334" t="str">
            <v>30.50</v>
          </cell>
          <cell r="E334" t="str">
            <v>30.25</v>
          </cell>
          <cell r="F334" t="str">
            <v>30.50</v>
          </cell>
        </row>
        <row r="335">
          <cell r="A335" t="str">
            <v>ILM</v>
          </cell>
          <cell r="B335" t="str">
            <v>ILM</v>
          </cell>
          <cell r="C335" t="str">
            <v>18.50</v>
          </cell>
          <cell r="D335" t="str">
            <v>18.90</v>
          </cell>
          <cell r="E335" t="str">
            <v>18.20</v>
          </cell>
          <cell r="F335" t="str">
            <v>18.30</v>
          </cell>
        </row>
        <row r="336">
          <cell r="A336" t="str">
            <v>IT</v>
          </cell>
          <cell r="B336" t="str">
            <v>IT</v>
          </cell>
          <cell r="C336" t="str">
            <v>6.30</v>
          </cell>
          <cell r="D336" t="str">
            <v>6.55</v>
          </cell>
          <cell r="E336" t="str">
            <v>6.30</v>
          </cell>
          <cell r="F336" t="str">
            <v>6.40</v>
          </cell>
        </row>
        <row r="337">
          <cell r="A337" t="str">
            <v>KAMART</v>
          </cell>
          <cell r="B337" t="str">
            <v>KAMART</v>
          </cell>
          <cell r="C337" t="str">
            <v>5.00</v>
          </cell>
          <cell r="D337" t="str">
            <v>5.10</v>
          </cell>
          <cell r="E337" t="str">
            <v>4.98</v>
          </cell>
          <cell r="F337" t="str">
            <v>5.00</v>
          </cell>
        </row>
        <row r="338">
          <cell r="A338" t="str">
            <v>LOXLEY</v>
          </cell>
          <cell r="B338" t="str">
            <v>LOXLEY</v>
          </cell>
          <cell r="C338" t="str">
            <v>2.28</v>
          </cell>
          <cell r="D338" t="str">
            <v>2.32</v>
          </cell>
          <cell r="E338" t="str">
            <v>2.26</v>
          </cell>
          <cell r="F338" t="str">
            <v>2.32</v>
          </cell>
        </row>
        <row r="339">
          <cell r="A339" t="str">
            <v>MAKRO</v>
          </cell>
          <cell r="B339" t="str">
            <v>MAKRO</v>
          </cell>
          <cell r="C339" t="str">
            <v>34.50</v>
          </cell>
          <cell r="D339" t="str">
            <v>34.50</v>
          </cell>
          <cell r="E339" t="str">
            <v>34.00</v>
          </cell>
          <cell r="F339" t="str">
            <v>34.00</v>
          </cell>
        </row>
        <row r="340">
          <cell r="A340" t="str">
            <v>MC</v>
          </cell>
          <cell r="B340" t="str">
            <v>MC</v>
          </cell>
          <cell r="C340" t="str">
            <v>9.60</v>
          </cell>
          <cell r="D340" t="str">
            <v>9.60</v>
          </cell>
          <cell r="E340" t="str">
            <v>9.45</v>
          </cell>
          <cell r="F340" t="str">
            <v>9.55</v>
          </cell>
        </row>
        <row r="341">
          <cell r="A341" t="str">
            <v>MEGA</v>
          </cell>
          <cell r="B341" t="str">
            <v>MEGA</v>
          </cell>
          <cell r="C341" t="str">
            <v>49.25</v>
          </cell>
          <cell r="D341" t="str">
            <v>49.50</v>
          </cell>
          <cell r="E341" t="str">
            <v>48.75</v>
          </cell>
          <cell r="F341" t="str">
            <v>48.75</v>
          </cell>
        </row>
        <row r="342">
          <cell r="A342" t="str">
            <v>MIDA</v>
          </cell>
          <cell r="B342" t="str">
            <v>MIDA</v>
          </cell>
          <cell r="C342" t="str">
            <v>0.44</v>
          </cell>
          <cell r="D342" t="str">
            <v>0.45</v>
          </cell>
          <cell r="E342" t="str">
            <v>0.43</v>
          </cell>
          <cell r="F342" t="str">
            <v>0.44</v>
          </cell>
        </row>
        <row r="343">
          <cell r="A343" t="str">
            <v>RS</v>
          </cell>
          <cell r="B343" t="str">
            <v>RS</v>
          </cell>
          <cell r="C343" t="str">
            <v>16.10</v>
          </cell>
          <cell r="D343" t="str">
            <v>16.20</v>
          </cell>
          <cell r="E343" t="str">
            <v>15.80</v>
          </cell>
          <cell r="F343" t="str">
            <v>15.80</v>
          </cell>
        </row>
        <row r="344">
          <cell r="A344" t="str">
            <v>RSP</v>
          </cell>
          <cell r="B344" t="str">
            <v>RSP</v>
          </cell>
          <cell r="C344" t="str">
            <v>2.90</v>
          </cell>
          <cell r="D344" t="str">
            <v>3.00</v>
          </cell>
          <cell r="E344" t="str">
            <v>2.84</v>
          </cell>
          <cell r="F344" t="str">
            <v>2.90</v>
          </cell>
        </row>
        <row r="345">
          <cell r="A345" t="str">
            <v>SABUY</v>
          </cell>
          <cell r="B345" t="str">
            <v>SABUY</v>
          </cell>
          <cell r="C345" t="str">
            <v>19.50</v>
          </cell>
          <cell r="D345" t="str">
            <v>20.20</v>
          </cell>
          <cell r="E345" t="str">
            <v>19.20</v>
          </cell>
          <cell r="F345" t="str">
            <v>19.70</v>
          </cell>
        </row>
        <row r="346">
          <cell r="A346" t="str">
            <v>SCM</v>
          </cell>
          <cell r="B346" t="str">
            <v>SCM</v>
          </cell>
          <cell r="C346" t="str">
            <v>6.50</v>
          </cell>
          <cell r="D346" t="str">
            <v>6.55</v>
          </cell>
          <cell r="E346" t="str">
            <v>6.30</v>
          </cell>
          <cell r="F346" t="str">
            <v>6.40</v>
          </cell>
        </row>
        <row r="347">
          <cell r="A347" t="str">
            <v>SINGER</v>
          </cell>
          <cell r="B347" t="str">
            <v>SINGER</v>
          </cell>
          <cell r="C347" t="str">
            <v>48.00</v>
          </cell>
          <cell r="D347" t="str">
            <v>48.75</v>
          </cell>
          <cell r="E347" t="str">
            <v>46.00</v>
          </cell>
          <cell r="F347" t="str">
            <v>46.25</v>
          </cell>
        </row>
        <row r="348">
          <cell r="A348" t="str">
            <v>SPC</v>
          </cell>
          <cell r="B348" t="str">
            <v>SPC</v>
          </cell>
          <cell r="C348" t="str">
            <v>66.50</v>
          </cell>
          <cell r="D348" t="str">
            <v>66.50</v>
          </cell>
          <cell r="E348" t="str">
            <v>65.50</v>
          </cell>
          <cell r="F348" t="str">
            <v>65.50</v>
          </cell>
        </row>
        <row r="349">
          <cell r="A349" t="str">
            <v>SPI</v>
          </cell>
          <cell r="B349" t="str">
            <v>SPI</v>
          </cell>
          <cell r="C349" t="str">
            <v>-</v>
          </cell>
          <cell r="D349" t="str">
            <v>-</v>
          </cell>
          <cell r="E349" t="str">
            <v>-</v>
          </cell>
          <cell r="F349" t="str">
            <v>-</v>
          </cell>
        </row>
        <row r="350">
          <cell r="A350" t="str">
            <v>SVT</v>
          </cell>
          <cell r="B350" t="str">
            <v>SVT</v>
          </cell>
          <cell r="C350" t="str">
            <v>4.00</v>
          </cell>
          <cell r="D350" t="str">
            <v>4.02</v>
          </cell>
          <cell r="E350" t="str">
            <v>3.80</v>
          </cell>
          <cell r="F350" t="str">
            <v>3.88</v>
          </cell>
        </row>
        <row r="351">
          <cell r="A351" t="str">
            <v>AMARIN</v>
          </cell>
          <cell r="B351" t="str">
            <v>AMARIN</v>
          </cell>
          <cell r="C351" t="str">
            <v>6.20</v>
          </cell>
          <cell r="D351" t="str">
            <v>6.30</v>
          </cell>
          <cell r="E351" t="str">
            <v>6.10</v>
          </cell>
          <cell r="F351" t="str">
            <v>6.30</v>
          </cell>
        </row>
        <row r="352">
          <cell r="A352" t="str">
            <v>AQUA</v>
          </cell>
          <cell r="B352" t="str">
            <v>AQUA</v>
          </cell>
          <cell r="C352" t="str">
            <v>0.60</v>
          </cell>
          <cell r="D352" t="str">
            <v>0.61</v>
          </cell>
          <cell r="E352" t="str">
            <v>0.59</v>
          </cell>
          <cell r="F352" t="str">
            <v>0.61</v>
          </cell>
        </row>
        <row r="353">
          <cell r="A353" t="str">
            <v>AS</v>
          </cell>
          <cell r="B353" t="str">
            <v>AS</v>
          </cell>
          <cell r="C353" t="str">
            <v>15.30</v>
          </cell>
          <cell r="D353" t="str">
            <v>15.90</v>
          </cell>
          <cell r="E353" t="str">
            <v>15.30</v>
          </cell>
          <cell r="F353" t="str">
            <v>15.70</v>
          </cell>
        </row>
        <row r="354">
          <cell r="A354" t="str">
            <v>BEC</v>
          </cell>
          <cell r="B354" t="str">
            <v>BEC</v>
          </cell>
          <cell r="C354" t="str">
            <v>12.20</v>
          </cell>
          <cell r="D354" t="str">
            <v>12.30</v>
          </cell>
          <cell r="E354" t="str">
            <v>12.10</v>
          </cell>
          <cell r="F354" t="str">
            <v>12.20</v>
          </cell>
        </row>
        <row r="355">
          <cell r="A355" t="str">
            <v>FE</v>
          </cell>
          <cell r="B355" t="str">
            <v>FE</v>
          </cell>
          <cell r="C355" t="str">
            <v>-</v>
          </cell>
          <cell r="D355" t="str">
            <v>-</v>
          </cell>
          <cell r="E355" t="str">
            <v>-</v>
          </cell>
          <cell r="F355" t="str">
            <v>-</v>
          </cell>
        </row>
        <row r="356">
          <cell r="A356" t="str">
            <v>GPI</v>
          </cell>
          <cell r="B356" t="str">
            <v>GPI</v>
          </cell>
          <cell r="C356" t="str">
            <v>1.72</v>
          </cell>
          <cell r="D356" t="str">
            <v>1.73</v>
          </cell>
          <cell r="E356" t="str">
            <v>1.70</v>
          </cell>
          <cell r="F356" t="str">
            <v>1.73</v>
          </cell>
        </row>
        <row r="357">
          <cell r="A357" t="str">
            <v>GRAMMY</v>
          </cell>
          <cell r="B357" t="str">
            <v>GRAMMY</v>
          </cell>
          <cell r="C357" t="str">
            <v>11.20</v>
          </cell>
          <cell r="D357" t="str">
            <v>11.40</v>
          </cell>
          <cell r="E357" t="str">
            <v>11.10</v>
          </cell>
          <cell r="F357" t="str">
            <v>11.40</v>
          </cell>
        </row>
        <row r="358">
          <cell r="A358" t="str">
            <v>JKN</v>
          </cell>
          <cell r="B358" t="str">
            <v>JKN</v>
          </cell>
          <cell r="C358" t="str">
            <v>4.58</v>
          </cell>
          <cell r="D358" t="str">
            <v>4.58</v>
          </cell>
          <cell r="E358" t="str">
            <v>4.40</v>
          </cell>
          <cell r="F358" t="str">
            <v>4.42</v>
          </cell>
        </row>
        <row r="359">
          <cell r="A359" t="str">
            <v>MACO</v>
          </cell>
          <cell r="B359" t="str">
            <v>MACO</v>
          </cell>
          <cell r="C359" t="str">
            <v>0.50</v>
          </cell>
          <cell r="D359" t="str">
            <v>0.53</v>
          </cell>
          <cell r="E359" t="str">
            <v>0.49</v>
          </cell>
          <cell r="F359" t="str">
            <v>0.52</v>
          </cell>
        </row>
        <row r="360">
          <cell r="A360" t="str">
            <v>MAJOR</v>
          </cell>
          <cell r="B360" t="str">
            <v>MAJOR</v>
          </cell>
          <cell r="C360" t="str">
            <v>20.40</v>
          </cell>
          <cell r="D360" t="str">
            <v>20.50</v>
          </cell>
          <cell r="E360" t="str">
            <v>19.80</v>
          </cell>
          <cell r="F360" t="str">
            <v>20.00</v>
          </cell>
        </row>
        <row r="361">
          <cell r="A361" t="str">
            <v>MATCH</v>
          </cell>
          <cell r="B361" t="str">
            <v>MATCH</v>
          </cell>
          <cell r="C361" t="str">
            <v>2.02</v>
          </cell>
          <cell r="D361" t="str">
            <v>2.06</v>
          </cell>
          <cell r="E361" t="str">
            <v>1.99</v>
          </cell>
          <cell r="F361" t="str">
            <v>1.99</v>
          </cell>
        </row>
        <row r="362">
          <cell r="A362" t="str">
            <v>MATI</v>
          </cell>
          <cell r="B362" t="str">
            <v>MATI</v>
          </cell>
          <cell r="C362" t="str">
            <v>9.10</v>
          </cell>
          <cell r="D362" t="str">
            <v>9.10</v>
          </cell>
          <cell r="E362" t="str">
            <v>9.10</v>
          </cell>
          <cell r="F362" t="str">
            <v>9.10</v>
          </cell>
        </row>
        <row r="363">
          <cell r="A363" t="str">
            <v>MCOT</v>
          </cell>
          <cell r="B363" t="str">
            <v>MCOT</v>
          </cell>
          <cell r="C363" t="str">
            <v>5.05</v>
          </cell>
          <cell r="D363" t="str">
            <v>5.05</v>
          </cell>
          <cell r="E363" t="str">
            <v>5.05</v>
          </cell>
          <cell r="F363" t="str">
            <v>5.05</v>
          </cell>
        </row>
        <row r="364">
          <cell r="A364" t="str">
            <v>MONO</v>
          </cell>
          <cell r="B364" t="str">
            <v>MONO</v>
          </cell>
          <cell r="C364" t="str">
            <v>1.46</v>
          </cell>
          <cell r="D364" t="str">
            <v>1.50</v>
          </cell>
          <cell r="E364" t="str">
            <v>1.44</v>
          </cell>
          <cell r="F364" t="str">
            <v>1.46</v>
          </cell>
        </row>
        <row r="365">
          <cell r="A365" t="str">
            <v>MPIC</v>
          </cell>
          <cell r="B365" t="str">
            <v>MPIC</v>
          </cell>
          <cell r="C365" t="str">
            <v>1.90</v>
          </cell>
          <cell r="D365" t="str">
            <v>1.92</v>
          </cell>
          <cell r="E365" t="str">
            <v>1.86</v>
          </cell>
          <cell r="F365" t="str">
            <v>1.86</v>
          </cell>
        </row>
        <row r="366">
          <cell r="A366" t="str">
            <v>NATION</v>
          </cell>
          <cell r="B366" t="str">
            <v>NATION &lt;C&gt;</v>
          </cell>
          <cell r="C366" t="str">
            <v>0.27</v>
          </cell>
          <cell r="D366" t="str">
            <v>0.29</v>
          </cell>
          <cell r="E366" t="str">
            <v>0.27</v>
          </cell>
          <cell r="F366" t="str">
            <v>0.29</v>
          </cell>
        </row>
        <row r="367">
          <cell r="A367" t="str">
            <v>ONEE</v>
          </cell>
          <cell r="B367" t="str">
            <v>ONEE</v>
          </cell>
          <cell r="C367" t="str">
            <v>9.25</v>
          </cell>
          <cell r="D367" t="str">
            <v>9.30</v>
          </cell>
          <cell r="E367" t="str">
            <v>9.10</v>
          </cell>
          <cell r="F367" t="str">
            <v>9.20</v>
          </cell>
        </row>
        <row r="368">
          <cell r="A368" t="str">
            <v>PLANB</v>
          </cell>
          <cell r="B368" t="str">
            <v>PLANB</v>
          </cell>
          <cell r="C368" t="str">
            <v>6.50</v>
          </cell>
          <cell r="D368" t="str">
            <v>6.75</v>
          </cell>
          <cell r="E368" t="str">
            <v>6.45</v>
          </cell>
          <cell r="F368" t="str">
            <v>6.60</v>
          </cell>
        </row>
        <row r="369">
          <cell r="A369" t="str">
            <v>POST</v>
          </cell>
          <cell r="B369" t="str">
            <v>POST &lt;SP, NC&gt;</v>
          </cell>
          <cell r="C369" t="str">
            <v>-</v>
          </cell>
          <cell r="D369" t="str">
            <v>-</v>
          </cell>
          <cell r="E369" t="str">
            <v>-</v>
          </cell>
          <cell r="F369" t="str">
            <v>-</v>
          </cell>
        </row>
        <row r="370">
          <cell r="A370" t="str">
            <v>PRAKIT</v>
          </cell>
          <cell r="B370" t="str">
            <v>PRAKIT</v>
          </cell>
          <cell r="C370" t="str">
            <v>10.50</v>
          </cell>
          <cell r="D370" t="str">
            <v>10.50</v>
          </cell>
          <cell r="E370" t="str">
            <v>10.30</v>
          </cell>
          <cell r="F370" t="str">
            <v>10.30</v>
          </cell>
        </row>
        <row r="371">
          <cell r="A371" t="str">
            <v>PTECH</v>
          </cell>
          <cell r="B371" t="str">
            <v>PTECH</v>
          </cell>
          <cell r="C371" t="str">
            <v>25.50</v>
          </cell>
          <cell r="D371" t="str">
            <v>25.50</v>
          </cell>
          <cell r="E371" t="str">
            <v>24.30</v>
          </cell>
          <cell r="F371" t="str">
            <v>24.90</v>
          </cell>
        </row>
        <row r="372">
          <cell r="A372" t="str">
            <v>SE-ED</v>
          </cell>
          <cell r="B372" t="str">
            <v>SE-ED</v>
          </cell>
          <cell r="C372" t="str">
            <v>2.58</v>
          </cell>
          <cell r="D372" t="str">
            <v>2.60</v>
          </cell>
          <cell r="E372" t="str">
            <v>2.58</v>
          </cell>
          <cell r="F372" t="str">
            <v>2.60</v>
          </cell>
        </row>
        <row r="373">
          <cell r="A373" t="str">
            <v>TKS</v>
          </cell>
          <cell r="B373" t="str">
            <v>TKS</v>
          </cell>
          <cell r="C373" t="str">
            <v>10.40</v>
          </cell>
          <cell r="D373" t="str">
            <v>10.60</v>
          </cell>
          <cell r="E373" t="str">
            <v>10.30</v>
          </cell>
          <cell r="F373" t="str">
            <v>10.50</v>
          </cell>
        </row>
        <row r="374">
          <cell r="A374" t="str">
            <v>VGI</v>
          </cell>
          <cell r="B374" t="str">
            <v>VGI</v>
          </cell>
          <cell r="C374" t="str">
            <v>4.46</v>
          </cell>
          <cell r="D374" t="str">
            <v>4.48</v>
          </cell>
          <cell r="E374" t="str">
            <v>4.40</v>
          </cell>
          <cell r="F374" t="str">
            <v>4.44</v>
          </cell>
        </row>
        <row r="375">
          <cell r="A375" t="str">
            <v>WAVE</v>
          </cell>
          <cell r="B375" t="str">
            <v>WAVE &lt;C&gt;</v>
          </cell>
          <cell r="C375" t="str">
            <v>0.43</v>
          </cell>
          <cell r="D375" t="str">
            <v>0.50</v>
          </cell>
          <cell r="E375" t="str">
            <v>0.39</v>
          </cell>
          <cell r="F375" t="str">
            <v>0.44</v>
          </cell>
        </row>
        <row r="376">
          <cell r="A376" t="str">
            <v>WORK</v>
          </cell>
          <cell r="B376" t="str">
            <v>WORK</v>
          </cell>
          <cell r="C376" t="str">
            <v>18.80</v>
          </cell>
          <cell r="D376" t="str">
            <v>19.00</v>
          </cell>
          <cell r="E376" t="str">
            <v>18.00</v>
          </cell>
          <cell r="F376" t="str">
            <v>18.20</v>
          </cell>
        </row>
        <row r="377">
          <cell r="A377" t="str">
            <v>2S</v>
          </cell>
          <cell r="B377" t="str">
            <v>2S</v>
          </cell>
          <cell r="C377" t="str">
            <v>3.96</v>
          </cell>
          <cell r="D377" t="str">
            <v>3.96</v>
          </cell>
          <cell r="E377" t="str">
            <v>3.80</v>
          </cell>
          <cell r="F377" t="str">
            <v>3.92</v>
          </cell>
        </row>
        <row r="378">
          <cell r="A378" t="str">
            <v>AMC</v>
          </cell>
          <cell r="B378" t="str">
            <v>AMC</v>
          </cell>
          <cell r="C378" t="str">
            <v>3.84</v>
          </cell>
          <cell r="D378" t="str">
            <v>4.00</v>
          </cell>
          <cell r="E378" t="str">
            <v>3.50</v>
          </cell>
          <cell r="F378" t="str">
            <v>3.54</v>
          </cell>
        </row>
        <row r="379">
          <cell r="A379" t="str">
            <v>BSBM</v>
          </cell>
          <cell r="B379" t="str">
            <v>BSBM</v>
          </cell>
          <cell r="C379" t="str">
            <v>1.00</v>
          </cell>
          <cell r="D379" t="str">
            <v>1.01</v>
          </cell>
          <cell r="E379" t="str">
            <v>0.98</v>
          </cell>
          <cell r="F379" t="str">
            <v>0.98</v>
          </cell>
        </row>
        <row r="380">
          <cell r="A380" t="str">
            <v>CEN</v>
          </cell>
          <cell r="B380" t="str">
            <v>CEN</v>
          </cell>
          <cell r="C380" t="str">
            <v>3.24</v>
          </cell>
          <cell r="D380" t="str">
            <v>3.28</v>
          </cell>
          <cell r="E380" t="str">
            <v>3.22</v>
          </cell>
          <cell r="F380" t="str">
            <v>3.24</v>
          </cell>
        </row>
        <row r="381">
          <cell r="A381" t="str">
            <v>CITY</v>
          </cell>
          <cell r="B381" t="str">
            <v>CITY</v>
          </cell>
          <cell r="C381" t="str">
            <v>-</v>
          </cell>
          <cell r="D381" t="str">
            <v>-</v>
          </cell>
          <cell r="E381" t="str">
            <v>-</v>
          </cell>
          <cell r="F381" t="str">
            <v>-</v>
          </cell>
        </row>
        <row r="382">
          <cell r="A382" t="str">
            <v>CSP</v>
          </cell>
          <cell r="B382" t="str">
            <v>CSP</v>
          </cell>
          <cell r="C382" t="str">
            <v>1.80</v>
          </cell>
          <cell r="D382" t="str">
            <v>1.83</v>
          </cell>
          <cell r="E382" t="str">
            <v>1.76</v>
          </cell>
          <cell r="F382" t="str">
            <v>1.78</v>
          </cell>
        </row>
        <row r="383">
          <cell r="A383" t="str">
            <v>GJS</v>
          </cell>
          <cell r="B383" t="str">
            <v>GJS</v>
          </cell>
          <cell r="C383" t="str">
            <v>0.40</v>
          </cell>
          <cell r="D383" t="str">
            <v>0.40</v>
          </cell>
          <cell r="E383" t="str">
            <v>0.38</v>
          </cell>
          <cell r="F383" t="str">
            <v>0.39</v>
          </cell>
        </row>
        <row r="384">
          <cell r="A384" t="str">
            <v>GSTEEL</v>
          </cell>
          <cell r="B384" t="str">
            <v>GSTEEL &lt;SP, NC&gt;</v>
          </cell>
          <cell r="C384" t="str">
            <v>-</v>
          </cell>
          <cell r="D384" t="str">
            <v>-</v>
          </cell>
          <cell r="E384" t="str">
            <v>-</v>
          </cell>
          <cell r="F384" t="str">
            <v>-</v>
          </cell>
        </row>
        <row r="385">
          <cell r="A385" t="str">
            <v>INOX</v>
          </cell>
          <cell r="B385" t="str">
            <v>INOX</v>
          </cell>
          <cell r="C385" t="str">
            <v>1.19</v>
          </cell>
          <cell r="D385" t="str">
            <v>1.21</v>
          </cell>
          <cell r="E385" t="str">
            <v>1.16</v>
          </cell>
          <cell r="F385" t="str">
            <v>1.17</v>
          </cell>
        </row>
        <row r="386">
          <cell r="A386" t="str">
            <v>LHK</v>
          </cell>
          <cell r="B386" t="str">
            <v>LHK</v>
          </cell>
          <cell r="C386" t="str">
            <v>4.64</v>
          </cell>
          <cell r="D386" t="str">
            <v>4.68</v>
          </cell>
          <cell r="E386" t="str">
            <v>4.52</v>
          </cell>
          <cell r="F386" t="str">
            <v>4.56</v>
          </cell>
        </row>
        <row r="387">
          <cell r="A387" t="str">
            <v>MCS</v>
          </cell>
          <cell r="B387" t="str">
            <v>MCS</v>
          </cell>
          <cell r="C387" t="str">
            <v>11.40</v>
          </cell>
          <cell r="D387" t="str">
            <v>11.40</v>
          </cell>
          <cell r="E387" t="str">
            <v>11.10</v>
          </cell>
          <cell r="F387" t="str">
            <v>11.30</v>
          </cell>
        </row>
        <row r="388">
          <cell r="A388" t="str">
            <v>MILL</v>
          </cell>
          <cell r="B388" t="str">
            <v>MILL</v>
          </cell>
          <cell r="C388" t="str">
            <v>0.90</v>
          </cell>
          <cell r="D388" t="str">
            <v>0.91</v>
          </cell>
          <cell r="E388" t="str">
            <v>0.89</v>
          </cell>
          <cell r="F388" t="str">
            <v>0.90</v>
          </cell>
        </row>
        <row r="389">
          <cell r="A389" t="str">
            <v>PAP</v>
          </cell>
          <cell r="B389" t="str">
            <v>PAP</v>
          </cell>
          <cell r="C389" t="str">
            <v>3.90</v>
          </cell>
          <cell r="D389" t="str">
            <v>3.94</v>
          </cell>
          <cell r="E389" t="str">
            <v>3.88</v>
          </cell>
          <cell r="F389" t="str">
            <v>3.90</v>
          </cell>
        </row>
        <row r="390">
          <cell r="A390" t="str">
            <v>PERM</v>
          </cell>
          <cell r="B390" t="str">
            <v>PERM</v>
          </cell>
          <cell r="C390" t="str">
            <v>1.53</v>
          </cell>
          <cell r="D390" t="str">
            <v>1.56</v>
          </cell>
          <cell r="E390" t="str">
            <v>1.47</v>
          </cell>
          <cell r="F390" t="str">
            <v>1.49</v>
          </cell>
        </row>
        <row r="391">
          <cell r="A391" t="str">
            <v>SAM</v>
          </cell>
          <cell r="B391" t="str">
            <v>SAM</v>
          </cell>
          <cell r="C391" t="str">
            <v>0.89</v>
          </cell>
          <cell r="D391" t="str">
            <v>0.90</v>
          </cell>
          <cell r="E391" t="str">
            <v>0.88</v>
          </cell>
          <cell r="F391" t="str">
            <v>0.88</v>
          </cell>
        </row>
        <row r="392">
          <cell r="A392" t="str">
            <v>SMIT</v>
          </cell>
          <cell r="B392" t="str">
            <v>SMIT</v>
          </cell>
          <cell r="C392" t="str">
            <v>4.70</v>
          </cell>
          <cell r="D392" t="str">
            <v>4.72</v>
          </cell>
          <cell r="E392" t="str">
            <v>4.66</v>
          </cell>
          <cell r="F392" t="str">
            <v>4.72</v>
          </cell>
        </row>
        <row r="393">
          <cell r="A393" t="str">
            <v>SSSC</v>
          </cell>
          <cell r="B393" t="str">
            <v>SSSC</v>
          </cell>
          <cell r="C393" t="str">
            <v>2.74</v>
          </cell>
          <cell r="D393" t="str">
            <v>2.74</v>
          </cell>
          <cell r="E393" t="str">
            <v>2.66</v>
          </cell>
          <cell r="F393" t="str">
            <v>2.72</v>
          </cell>
        </row>
        <row r="394">
          <cell r="A394" t="str">
            <v>TGPRO</v>
          </cell>
          <cell r="B394" t="str">
            <v>TGPRO</v>
          </cell>
          <cell r="C394" t="str">
            <v>0.26</v>
          </cell>
          <cell r="D394" t="str">
            <v>0.27</v>
          </cell>
          <cell r="E394" t="str">
            <v>0.25</v>
          </cell>
          <cell r="F394" t="str">
            <v>0.25</v>
          </cell>
        </row>
        <row r="395">
          <cell r="A395" t="str">
            <v>THE</v>
          </cell>
          <cell r="B395" t="str">
            <v>THE</v>
          </cell>
          <cell r="C395" t="str">
            <v>2.02</v>
          </cell>
          <cell r="D395" t="str">
            <v>2.02</v>
          </cell>
          <cell r="E395" t="str">
            <v>1.96</v>
          </cell>
          <cell r="F395" t="str">
            <v>1.98</v>
          </cell>
        </row>
        <row r="396">
          <cell r="A396" t="str">
            <v>TMT</v>
          </cell>
          <cell r="B396" t="str">
            <v>TMT</v>
          </cell>
          <cell r="C396" t="str">
            <v>8.45</v>
          </cell>
          <cell r="D396" t="str">
            <v>8.50</v>
          </cell>
          <cell r="E396" t="str">
            <v>8.30</v>
          </cell>
          <cell r="F396" t="str">
            <v>8.35</v>
          </cell>
        </row>
        <row r="397">
          <cell r="A397" t="str">
            <v>TSTH</v>
          </cell>
          <cell r="B397" t="str">
            <v>TSTH</v>
          </cell>
          <cell r="C397" t="str">
            <v>1.08</v>
          </cell>
          <cell r="D397" t="str">
            <v>1.10</v>
          </cell>
          <cell r="E397" t="str">
            <v>1.04</v>
          </cell>
          <cell r="F397" t="str">
            <v>1.04</v>
          </cell>
        </row>
        <row r="398">
          <cell r="A398" t="str">
            <v>TWP</v>
          </cell>
          <cell r="B398" t="str">
            <v>TWP</v>
          </cell>
          <cell r="C398" t="str">
            <v>4.06</v>
          </cell>
          <cell r="D398" t="str">
            <v>4.06</v>
          </cell>
          <cell r="E398" t="str">
            <v>3.82</v>
          </cell>
          <cell r="F398" t="str">
            <v>3.86</v>
          </cell>
        </row>
        <row r="399">
          <cell r="A399" t="str">
            <v>TYCN</v>
          </cell>
          <cell r="B399" t="str">
            <v>TYCN</v>
          </cell>
          <cell r="C399" t="str">
            <v>3.08</v>
          </cell>
          <cell r="D399" t="str">
            <v>3.08</v>
          </cell>
          <cell r="E399" t="str">
            <v>3.02</v>
          </cell>
          <cell r="F399" t="str">
            <v>3.04</v>
          </cell>
        </row>
        <row r="400">
          <cell r="A400" t="str">
            <v>UTP</v>
          </cell>
          <cell r="B400" t="str">
            <v>UTP</v>
          </cell>
          <cell r="C400" t="str">
            <v>17.10</v>
          </cell>
          <cell r="D400" t="str">
            <v>17.30</v>
          </cell>
          <cell r="E400" t="str">
            <v>17.00</v>
          </cell>
          <cell r="F400" t="str">
            <v>17.20</v>
          </cell>
        </row>
        <row r="401">
          <cell r="A401" t="str">
            <v>AJ</v>
          </cell>
          <cell r="B401" t="str">
            <v>AJ</v>
          </cell>
          <cell r="C401" t="str">
            <v>14.50</v>
          </cell>
          <cell r="D401" t="str">
            <v>14.70</v>
          </cell>
          <cell r="E401" t="str">
            <v>14.40</v>
          </cell>
          <cell r="F401" t="str">
            <v>14.70</v>
          </cell>
        </row>
        <row r="402">
          <cell r="A402" t="str">
            <v>ALUCON</v>
          </cell>
          <cell r="B402" t="str">
            <v>ALUCON</v>
          </cell>
          <cell r="C402" t="str">
            <v>189.00</v>
          </cell>
          <cell r="D402" t="str">
            <v>189.00</v>
          </cell>
          <cell r="E402" t="str">
            <v>188.50</v>
          </cell>
          <cell r="F402" t="str">
            <v>188.50</v>
          </cell>
        </row>
        <row r="403">
          <cell r="A403" t="str">
            <v>BGC</v>
          </cell>
          <cell r="B403" t="str">
            <v>BGC</v>
          </cell>
          <cell r="C403" t="str">
            <v>10.30</v>
          </cell>
          <cell r="D403" t="str">
            <v>10.40</v>
          </cell>
          <cell r="E403" t="str">
            <v>10.20</v>
          </cell>
          <cell r="F403" t="str">
            <v>10.30</v>
          </cell>
        </row>
        <row r="404">
          <cell r="A404" t="str">
            <v>CSC</v>
          </cell>
          <cell r="B404" t="str">
            <v>CSC</v>
          </cell>
          <cell r="C404" t="str">
            <v>48.50</v>
          </cell>
          <cell r="D404" t="str">
            <v>48.75</v>
          </cell>
          <cell r="E404" t="str">
            <v>48.50</v>
          </cell>
          <cell r="F404" t="str">
            <v>48.50</v>
          </cell>
        </row>
        <row r="405">
          <cell r="A405" t="str">
            <v>NEP</v>
          </cell>
          <cell r="B405" t="str">
            <v>NEP &lt;C&gt;</v>
          </cell>
          <cell r="C405" t="str">
            <v>0.36</v>
          </cell>
          <cell r="D405" t="str">
            <v>0.36</v>
          </cell>
          <cell r="E405" t="str">
            <v>0.33</v>
          </cell>
          <cell r="F405" t="str">
            <v>0.34</v>
          </cell>
        </row>
        <row r="406">
          <cell r="A406" t="str">
            <v>PTL</v>
          </cell>
          <cell r="B406" t="str">
            <v>PTL</v>
          </cell>
          <cell r="C406" t="str">
            <v>23.10</v>
          </cell>
          <cell r="D406" t="str">
            <v>24.10</v>
          </cell>
          <cell r="E406" t="str">
            <v>23.00</v>
          </cell>
          <cell r="F406" t="str">
            <v>23.50</v>
          </cell>
        </row>
        <row r="407">
          <cell r="A407" t="str">
            <v>SCGP</v>
          </cell>
          <cell r="B407" t="str">
            <v>SCGP</v>
          </cell>
          <cell r="C407" t="str">
            <v>56.75</v>
          </cell>
          <cell r="D407" t="str">
            <v>58.00</v>
          </cell>
          <cell r="E407" t="str">
            <v>56.50</v>
          </cell>
          <cell r="F407" t="str">
            <v>58.00</v>
          </cell>
        </row>
        <row r="408">
          <cell r="A408" t="str">
            <v>SFLEX</v>
          </cell>
          <cell r="B408" t="str">
            <v>SFLEX</v>
          </cell>
          <cell r="C408" t="str">
            <v>3.46</v>
          </cell>
          <cell r="D408" t="str">
            <v>3.66</v>
          </cell>
          <cell r="E408" t="str">
            <v>3.36</v>
          </cell>
          <cell r="F408" t="str">
            <v>3.54</v>
          </cell>
        </row>
        <row r="409">
          <cell r="A409" t="str">
            <v>SITHAI</v>
          </cell>
          <cell r="B409" t="str">
            <v>SITHAI</v>
          </cell>
          <cell r="C409" t="str">
            <v>1.47</v>
          </cell>
          <cell r="D409" t="str">
            <v>1.55</v>
          </cell>
          <cell r="E409" t="str">
            <v>1.44</v>
          </cell>
          <cell r="F409" t="str">
            <v>1.51</v>
          </cell>
        </row>
        <row r="410">
          <cell r="A410" t="str">
            <v>SLP</v>
          </cell>
          <cell r="B410" t="str">
            <v>SLP</v>
          </cell>
          <cell r="C410" t="str">
            <v>0.80</v>
          </cell>
          <cell r="D410" t="str">
            <v>0.80</v>
          </cell>
          <cell r="E410" t="str">
            <v>0.76</v>
          </cell>
          <cell r="F410" t="str">
            <v>0.79</v>
          </cell>
        </row>
        <row r="411">
          <cell r="A411" t="str">
            <v>SMPC</v>
          </cell>
          <cell r="B411" t="str">
            <v>SMPC</v>
          </cell>
          <cell r="C411" t="str">
            <v>15.80</v>
          </cell>
          <cell r="D411" t="str">
            <v>15.90</v>
          </cell>
          <cell r="E411" t="str">
            <v>15.50</v>
          </cell>
          <cell r="F411" t="str">
            <v>15.70</v>
          </cell>
        </row>
        <row r="412">
          <cell r="A412" t="str">
            <v>SPACK</v>
          </cell>
          <cell r="B412" t="str">
            <v>SPACK</v>
          </cell>
          <cell r="C412" t="str">
            <v>4.42</v>
          </cell>
          <cell r="D412" t="str">
            <v>4.46</v>
          </cell>
          <cell r="E412" t="str">
            <v>3.74</v>
          </cell>
          <cell r="F412" t="str">
            <v>3.82</v>
          </cell>
        </row>
        <row r="413">
          <cell r="A413" t="str">
            <v>TCOAT</v>
          </cell>
          <cell r="B413" t="str">
            <v>TCOAT</v>
          </cell>
          <cell r="C413" t="str">
            <v>-</v>
          </cell>
          <cell r="D413" t="str">
            <v>-</v>
          </cell>
          <cell r="E413" t="str">
            <v>-</v>
          </cell>
          <cell r="F413" t="str">
            <v>-</v>
          </cell>
        </row>
        <row r="414">
          <cell r="A414" t="str">
            <v>TFI</v>
          </cell>
          <cell r="B414" t="str">
            <v>TFI</v>
          </cell>
          <cell r="C414" t="str">
            <v>0.18</v>
          </cell>
          <cell r="D414" t="str">
            <v>0.18</v>
          </cell>
          <cell r="E414" t="str">
            <v>0.17</v>
          </cell>
          <cell r="F414" t="str">
            <v>0.17</v>
          </cell>
        </row>
        <row r="415">
          <cell r="A415" t="str">
            <v>THIP</v>
          </cell>
          <cell r="B415" t="str">
            <v>THIP</v>
          </cell>
          <cell r="C415" t="str">
            <v>50.00</v>
          </cell>
          <cell r="D415" t="str">
            <v>50.75</v>
          </cell>
          <cell r="E415" t="str">
            <v>49.25</v>
          </cell>
          <cell r="F415" t="str">
            <v>50.00</v>
          </cell>
        </row>
        <row r="416">
          <cell r="A416" t="str">
            <v>TMD</v>
          </cell>
          <cell r="B416" t="str">
            <v>TMD</v>
          </cell>
          <cell r="C416" t="str">
            <v>24.70</v>
          </cell>
          <cell r="D416" t="str">
            <v>24.80</v>
          </cell>
          <cell r="E416" t="str">
            <v>24.70</v>
          </cell>
          <cell r="F416" t="str">
            <v>24.70</v>
          </cell>
        </row>
        <row r="417">
          <cell r="A417" t="str">
            <v>TOPP</v>
          </cell>
          <cell r="B417" t="str">
            <v>TOPP</v>
          </cell>
          <cell r="C417" t="str">
            <v>-</v>
          </cell>
          <cell r="D417" t="str">
            <v>-</v>
          </cell>
          <cell r="E417" t="str">
            <v>-</v>
          </cell>
          <cell r="F417" t="str">
            <v>-</v>
          </cell>
        </row>
        <row r="418">
          <cell r="A418" t="str">
            <v>TPAC</v>
          </cell>
          <cell r="B418" t="str">
            <v>TPAC</v>
          </cell>
          <cell r="C418" t="str">
            <v>12.90</v>
          </cell>
          <cell r="D418" t="str">
            <v>12.90</v>
          </cell>
          <cell r="E418" t="str">
            <v>12.70</v>
          </cell>
          <cell r="F418" t="str">
            <v>12.80</v>
          </cell>
        </row>
        <row r="419">
          <cell r="A419" t="str">
            <v>TPBI</v>
          </cell>
          <cell r="B419" t="str">
            <v>TPBI</v>
          </cell>
          <cell r="C419" t="str">
            <v>4.08</v>
          </cell>
          <cell r="D419" t="str">
            <v>4.12</v>
          </cell>
          <cell r="E419" t="str">
            <v>4.06</v>
          </cell>
          <cell r="F419" t="str">
            <v>4.08</v>
          </cell>
        </row>
        <row r="420">
          <cell r="A420" t="str">
            <v>TPP</v>
          </cell>
          <cell r="B420" t="str">
            <v>TPP</v>
          </cell>
          <cell r="C420" t="str">
            <v>20.90</v>
          </cell>
          <cell r="D420" t="str">
            <v>21.10</v>
          </cell>
          <cell r="E420" t="str">
            <v>20.90</v>
          </cell>
          <cell r="F420" t="str">
            <v>21.10</v>
          </cell>
        </row>
        <row r="421">
          <cell r="A421" t="str">
            <v>BCT</v>
          </cell>
          <cell r="B421" t="str">
            <v>BCT</v>
          </cell>
          <cell r="C421" t="str">
            <v>52.00</v>
          </cell>
          <cell r="D421" t="str">
            <v>52.00</v>
          </cell>
          <cell r="E421" t="str">
            <v>51.50</v>
          </cell>
          <cell r="F421" t="str">
            <v>51.75</v>
          </cell>
        </row>
        <row r="422">
          <cell r="A422" t="str">
            <v>CMAN</v>
          </cell>
          <cell r="B422" t="str">
            <v>CMAN</v>
          </cell>
          <cell r="C422" t="str">
            <v>2.44</v>
          </cell>
          <cell r="D422" t="str">
            <v>2.50</v>
          </cell>
          <cell r="E422" t="str">
            <v>2.40</v>
          </cell>
          <cell r="F422" t="str">
            <v>2.40</v>
          </cell>
        </row>
        <row r="423">
          <cell r="A423" t="str">
            <v>GC</v>
          </cell>
          <cell r="B423" t="str">
            <v>GC</v>
          </cell>
          <cell r="C423" t="str">
            <v>6.00</v>
          </cell>
          <cell r="D423" t="str">
            <v>6.05</v>
          </cell>
          <cell r="E423" t="str">
            <v>5.85</v>
          </cell>
          <cell r="F423" t="str">
            <v>5.95</v>
          </cell>
        </row>
        <row r="424">
          <cell r="A424" t="str">
            <v>GGC</v>
          </cell>
          <cell r="B424" t="str">
            <v>GGC</v>
          </cell>
          <cell r="C424" t="str">
            <v>14.80</v>
          </cell>
          <cell r="D424" t="str">
            <v>14.90</v>
          </cell>
          <cell r="E424" t="str">
            <v>14.70</v>
          </cell>
          <cell r="F424" t="str">
            <v>14.70</v>
          </cell>
        </row>
        <row r="425">
          <cell r="A425" t="str">
            <v>GIFT</v>
          </cell>
          <cell r="B425" t="str">
            <v>GIFT</v>
          </cell>
          <cell r="C425" t="str">
            <v>4.90</v>
          </cell>
          <cell r="D425" t="str">
            <v>4.94</v>
          </cell>
          <cell r="E425" t="str">
            <v>4.84</v>
          </cell>
          <cell r="F425" t="str">
            <v>4.90</v>
          </cell>
        </row>
        <row r="426">
          <cell r="A426" t="str">
            <v>IVL</v>
          </cell>
          <cell r="B426" t="str">
            <v>IVL</v>
          </cell>
          <cell r="C426" t="str">
            <v>44.75</v>
          </cell>
          <cell r="D426" t="str">
            <v>44.75</v>
          </cell>
          <cell r="E426" t="str">
            <v>42.25</v>
          </cell>
          <cell r="F426" t="str">
            <v>42.75</v>
          </cell>
        </row>
        <row r="427">
          <cell r="A427" t="str">
            <v>NFC</v>
          </cell>
          <cell r="B427" t="str">
            <v>NFC</v>
          </cell>
          <cell r="C427" t="str">
            <v>5.05</v>
          </cell>
          <cell r="D427" t="str">
            <v>5.30</v>
          </cell>
          <cell r="E427" t="str">
            <v>4.88</v>
          </cell>
          <cell r="F427" t="str">
            <v>4.88</v>
          </cell>
        </row>
        <row r="428">
          <cell r="A428" t="str">
            <v>PATO</v>
          </cell>
          <cell r="B428" t="str">
            <v>PATO</v>
          </cell>
          <cell r="C428" t="str">
            <v>10.90</v>
          </cell>
          <cell r="D428" t="str">
            <v>11.10</v>
          </cell>
          <cell r="E428" t="str">
            <v>10.80</v>
          </cell>
          <cell r="F428" t="str">
            <v>11.10</v>
          </cell>
        </row>
        <row r="429">
          <cell r="A429" t="str">
            <v>PMTA</v>
          </cell>
          <cell r="B429" t="str">
            <v>PMTA</v>
          </cell>
          <cell r="C429" t="str">
            <v>10.20</v>
          </cell>
          <cell r="D429" t="str">
            <v>10.80</v>
          </cell>
          <cell r="E429" t="str">
            <v>10.10</v>
          </cell>
          <cell r="F429" t="str">
            <v>10.40</v>
          </cell>
        </row>
        <row r="430">
          <cell r="A430" t="str">
            <v>PTTGC</v>
          </cell>
          <cell r="B430" t="str">
            <v>PTTGC</v>
          </cell>
          <cell r="C430" t="str">
            <v>47.00</v>
          </cell>
          <cell r="D430" t="str">
            <v>47.00</v>
          </cell>
          <cell r="E430" t="str">
            <v>45.75</v>
          </cell>
          <cell r="F430" t="str">
            <v>46.25</v>
          </cell>
        </row>
        <row r="431">
          <cell r="A431" t="str">
            <v>SUTHA</v>
          </cell>
          <cell r="B431" t="str">
            <v>SUTHA</v>
          </cell>
          <cell r="C431" t="str">
            <v>4.32</v>
          </cell>
          <cell r="D431" t="str">
            <v>4.44</v>
          </cell>
          <cell r="E431" t="str">
            <v>4.30</v>
          </cell>
          <cell r="F431" t="str">
            <v>4.34</v>
          </cell>
        </row>
        <row r="432">
          <cell r="A432" t="str">
            <v>TCCC</v>
          </cell>
          <cell r="B432" t="str">
            <v>TCCC</v>
          </cell>
          <cell r="C432" t="str">
            <v>26.75</v>
          </cell>
          <cell r="D432" t="str">
            <v>26.75</v>
          </cell>
          <cell r="E432" t="str">
            <v>26.00</v>
          </cell>
          <cell r="F432" t="str">
            <v>26.75</v>
          </cell>
        </row>
        <row r="433">
          <cell r="A433" t="str">
            <v>TPA</v>
          </cell>
          <cell r="B433" t="str">
            <v>TPA</v>
          </cell>
          <cell r="C433" t="str">
            <v>-</v>
          </cell>
          <cell r="D433" t="str">
            <v>-</v>
          </cell>
          <cell r="E433" t="str">
            <v>-</v>
          </cell>
          <cell r="F433" t="str">
            <v>-</v>
          </cell>
        </row>
        <row r="434">
          <cell r="A434" t="str">
            <v>UAC</v>
          </cell>
          <cell r="B434" t="str">
            <v>UAC</v>
          </cell>
          <cell r="C434" t="str">
            <v>4.96</v>
          </cell>
          <cell r="D434" t="str">
            <v>4.96</v>
          </cell>
          <cell r="E434" t="str">
            <v>4.82</v>
          </cell>
          <cell r="F434" t="str">
            <v>4.86</v>
          </cell>
        </row>
        <row r="435">
          <cell r="A435" t="str">
            <v>UP</v>
          </cell>
          <cell r="B435" t="str">
            <v>UP</v>
          </cell>
          <cell r="C435" t="str">
            <v>20.50</v>
          </cell>
          <cell r="D435" t="str">
            <v>21.80</v>
          </cell>
          <cell r="E435" t="str">
            <v>20.50</v>
          </cell>
          <cell r="F435" t="str">
            <v>21.20</v>
          </cell>
        </row>
        <row r="436">
          <cell r="A436" t="str">
            <v>3K-BAT</v>
          </cell>
          <cell r="B436" t="str">
            <v>3K-BAT</v>
          </cell>
        </row>
        <row r="437">
          <cell r="A437" t="str">
            <v>ACG</v>
          </cell>
          <cell r="B437" t="str">
            <v>ACG</v>
          </cell>
          <cell r="C437">
            <v>2.02</v>
          </cell>
          <cell r="D437">
            <v>2.02</v>
          </cell>
          <cell r="E437">
            <v>2</v>
          </cell>
          <cell r="F437">
            <v>2</v>
          </cell>
        </row>
        <row r="438">
          <cell r="A438" t="str">
            <v>AH</v>
          </cell>
          <cell r="B438" t="str">
            <v>AH</v>
          </cell>
          <cell r="C438">
            <v>21.6</v>
          </cell>
          <cell r="D438">
            <v>21.8</v>
          </cell>
          <cell r="E438">
            <v>21.3</v>
          </cell>
          <cell r="F438">
            <v>21.4</v>
          </cell>
        </row>
        <row r="439">
          <cell r="A439" t="str">
            <v>CWT</v>
          </cell>
          <cell r="B439" t="str">
            <v>CWT</v>
          </cell>
          <cell r="C439">
            <v>2.68</v>
          </cell>
          <cell r="D439">
            <v>2.7</v>
          </cell>
          <cell r="E439">
            <v>2.62</v>
          </cell>
          <cell r="F439">
            <v>2.64</v>
          </cell>
        </row>
        <row r="440">
          <cell r="A440" t="str">
            <v>EASON</v>
          </cell>
          <cell r="B440" t="str">
            <v>EASON</v>
          </cell>
          <cell r="C440">
            <v>1.34</v>
          </cell>
          <cell r="D440">
            <v>1.36</v>
          </cell>
          <cell r="E440">
            <v>1.34</v>
          </cell>
          <cell r="F440">
            <v>1.36</v>
          </cell>
        </row>
        <row r="441">
          <cell r="A441" t="str">
            <v>GYT</v>
          </cell>
          <cell r="B441" t="str">
            <v>GYT</v>
          </cell>
          <cell r="C441">
            <v>180</v>
          </cell>
          <cell r="D441">
            <v>180</v>
          </cell>
          <cell r="E441">
            <v>180</v>
          </cell>
          <cell r="F441">
            <v>180</v>
          </cell>
        </row>
        <row r="442">
          <cell r="A442" t="str">
            <v>HFT</v>
          </cell>
          <cell r="B442" t="str">
            <v>HFT</v>
          </cell>
          <cell r="C442">
            <v>6.6</v>
          </cell>
          <cell r="D442">
            <v>6.65</v>
          </cell>
          <cell r="E442">
            <v>6.55</v>
          </cell>
          <cell r="F442">
            <v>6.6</v>
          </cell>
        </row>
        <row r="443">
          <cell r="A443" t="str">
            <v>IHL</v>
          </cell>
          <cell r="B443" t="str">
            <v>IHL</v>
          </cell>
          <cell r="C443">
            <v>3.52</v>
          </cell>
          <cell r="D443">
            <v>3.6</v>
          </cell>
          <cell r="E443">
            <v>3.46</v>
          </cell>
          <cell r="F443">
            <v>3.5</v>
          </cell>
        </row>
        <row r="444">
          <cell r="A444" t="str">
            <v>INGRS</v>
          </cell>
          <cell r="B444" t="str">
            <v>INGRS</v>
          </cell>
          <cell r="C444">
            <v>0.59</v>
          </cell>
          <cell r="D444">
            <v>0.61</v>
          </cell>
          <cell r="E444">
            <v>0.57999999999999996</v>
          </cell>
          <cell r="F444">
            <v>0.59</v>
          </cell>
        </row>
        <row r="445">
          <cell r="A445" t="str">
            <v>IRC</v>
          </cell>
          <cell r="B445" t="str">
            <v>IRC</v>
          </cell>
          <cell r="C445">
            <v>14.6</v>
          </cell>
          <cell r="D445">
            <v>14.7</v>
          </cell>
          <cell r="E445">
            <v>14.6</v>
          </cell>
          <cell r="F445">
            <v>14.7</v>
          </cell>
        </row>
        <row r="446">
          <cell r="A446" t="str">
            <v>PCSGH</v>
          </cell>
          <cell r="B446" t="str">
            <v>PCSGH</v>
          </cell>
          <cell r="C446">
            <v>5.2</v>
          </cell>
          <cell r="D446">
            <v>5.2</v>
          </cell>
          <cell r="E446">
            <v>5.0999999999999996</v>
          </cell>
          <cell r="F446">
            <v>5.0999999999999996</v>
          </cell>
        </row>
        <row r="447">
          <cell r="A447" t="str">
            <v>SAT</v>
          </cell>
          <cell r="B447" t="str">
            <v>SAT</v>
          </cell>
          <cell r="C447">
            <v>17.3</v>
          </cell>
          <cell r="D447">
            <v>17.5</v>
          </cell>
          <cell r="E447">
            <v>17.100000000000001</v>
          </cell>
          <cell r="F447">
            <v>17.2</v>
          </cell>
        </row>
        <row r="448">
          <cell r="A448" t="str">
            <v>SPG</v>
          </cell>
          <cell r="B448" t="str">
            <v>SPG</v>
          </cell>
          <cell r="C448">
            <v>17.600000000000001</v>
          </cell>
          <cell r="D448">
            <v>17.600000000000001</v>
          </cell>
          <cell r="E448">
            <v>17.600000000000001</v>
          </cell>
          <cell r="F448">
            <v>17.600000000000001</v>
          </cell>
        </row>
        <row r="449">
          <cell r="A449" t="str">
            <v>STANLY</v>
          </cell>
          <cell r="B449" t="str">
            <v>STANLY</v>
          </cell>
          <cell r="C449">
            <v>167.5</v>
          </cell>
          <cell r="D449">
            <v>168.5</v>
          </cell>
          <cell r="E449">
            <v>167.5</v>
          </cell>
          <cell r="F449">
            <v>167.5</v>
          </cell>
        </row>
        <row r="450">
          <cell r="A450" t="str">
            <v>TKT</v>
          </cell>
          <cell r="B450" t="str">
            <v>TKT</v>
          </cell>
          <cell r="C450">
            <v>1.9</v>
          </cell>
          <cell r="D450">
            <v>1.92</v>
          </cell>
          <cell r="E450">
            <v>1.88</v>
          </cell>
          <cell r="F450">
            <v>1.9</v>
          </cell>
        </row>
        <row r="451">
          <cell r="A451" t="str">
            <v>TNPC</v>
          </cell>
          <cell r="B451" t="str">
            <v>TNPC</v>
          </cell>
          <cell r="C451">
            <v>3.04</v>
          </cell>
          <cell r="D451">
            <v>3.06</v>
          </cell>
          <cell r="E451">
            <v>2.94</v>
          </cell>
          <cell r="F451">
            <v>2.96</v>
          </cell>
        </row>
        <row r="452">
          <cell r="A452" t="str">
            <v>TRU</v>
          </cell>
          <cell r="B452" t="str">
            <v>TRU</v>
          </cell>
          <cell r="C452">
            <v>5.85</v>
          </cell>
          <cell r="D452">
            <v>6</v>
          </cell>
          <cell r="E452">
            <v>5.75</v>
          </cell>
          <cell r="F452">
            <v>5.9</v>
          </cell>
        </row>
        <row r="453">
          <cell r="A453" t="str">
            <v>TSC</v>
          </cell>
          <cell r="B453" t="str">
            <v>TSC</v>
          </cell>
          <cell r="C453">
            <v>13.7</v>
          </cell>
          <cell r="D453">
            <v>13.7</v>
          </cell>
          <cell r="E453">
            <v>13.6</v>
          </cell>
          <cell r="F453">
            <v>13.6</v>
          </cell>
        </row>
        <row r="454">
          <cell r="A454" t="str">
            <v>ALLA</v>
          </cell>
          <cell r="B454" t="str">
            <v>ALLA</v>
          </cell>
          <cell r="C454" t="str">
            <v>1.38</v>
          </cell>
          <cell r="D454" t="str">
            <v>1.44</v>
          </cell>
          <cell r="E454" t="str">
            <v>1.38</v>
          </cell>
          <cell r="F454" t="str">
            <v>1.40</v>
          </cell>
        </row>
        <row r="455">
          <cell r="A455" t="str">
            <v>ASEFA</v>
          </cell>
          <cell r="B455" t="str">
            <v>ASEFA</v>
          </cell>
          <cell r="C455" t="str">
            <v>3.94</v>
          </cell>
          <cell r="D455" t="str">
            <v>3.98</v>
          </cell>
          <cell r="E455" t="str">
            <v>3.92</v>
          </cell>
          <cell r="F455" t="str">
            <v>3.94</v>
          </cell>
        </row>
        <row r="456">
          <cell r="A456" t="str">
            <v>CPT</v>
          </cell>
          <cell r="B456" t="str">
            <v>CPT</v>
          </cell>
          <cell r="C456" t="str">
            <v>0.83</v>
          </cell>
          <cell r="D456" t="str">
            <v>0.84</v>
          </cell>
          <cell r="E456" t="str">
            <v>0.83</v>
          </cell>
          <cell r="F456" t="str">
            <v>0.83</v>
          </cell>
        </row>
        <row r="457">
          <cell r="A457" t="str">
            <v>CRANE</v>
          </cell>
          <cell r="B457" t="str">
            <v>CRANE</v>
          </cell>
          <cell r="C457" t="str">
            <v>1.08</v>
          </cell>
          <cell r="D457" t="str">
            <v>1.09</v>
          </cell>
          <cell r="E457" t="str">
            <v>1.08</v>
          </cell>
          <cell r="F457" t="str">
            <v>1.08</v>
          </cell>
        </row>
        <row r="458">
          <cell r="A458" t="str">
            <v>CTW</v>
          </cell>
          <cell r="B458" t="str">
            <v>CTW</v>
          </cell>
          <cell r="C458" t="str">
            <v>6.60</v>
          </cell>
          <cell r="D458" t="str">
            <v>6.60</v>
          </cell>
          <cell r="E458" t="str">
            <v>6.50</v>
          </cell>
          <cell r="F458" t="str">
            <v>6.55</v>
          </cell>
        </row>
        <row r="459">
          <cell r="A459" t="str">
            <v>FMT</v>
          </cell>
          <cell r="B459" t="str">
            <v>FMT</v>
          </cell>
          <cell r="C459" t="str">
            <v>31.50</v>
          </cell>
          <cell r="D459" t="str">
            <v>32.00</v>
          </cell>
          <cell r="E459" t="str">
            <v>31.50</v>
          </cell>
          <cell r="F459" t="str">
            <v>32.00</v>
          </cell>
        </row>
        <row r="460">
          <cell r="A460" t="str">
            <v>HTECH</v>
          </cell>
          <cell r="B460" t="str">
            <v>HTECH</v>
          </cell>
          <cell r="C460" t="str">
            <v>4.12</v>
          </cell>
          <cell r="D460" t="str">
            <v>4.14</v>
          </cell>
          <cell r="E460" t="str">
            <v>4.00</v>
          </cell>
          <cell r="F460" t="str">
            <v>4.02</v>
          </cell>
        </row>
        <row r="461">
          <cell r="A461" t="str">
            <v>KKC</v>
          </cell>
          <cell r="B461" t="str">
            <v>KKC &lt;C&gt;</v>
          </cell>
          <cell r="C461" t="str">
            <v>0.56</v>
          </cell>
          <cell r="D461" t="str">
            <v>0.59</v>
          </cell>
          <cell r="E461" t="str">
            <v>0.56</v>
          </cell>
          <cell r="F461" t="str">
            <v>0.58</v>
          </cell>
        </row>
        <row r="462">
          <cell r="A462" t="str">
            <v>PK</v>
          </cell>
          <cell r="B462" t="str">
            <v>PK</v>
          </cell>
          <cell r="C462" t="str">
            <v>1.99</v>
          </cell>
          <cell r="D462" t="str">
            <v>2.00</v>
          </cell>
          <cell r="E462" t="str">
            <v>1.98</v>
          </cell>
          <cell r="F462" t="str">
            <v>1.99</v>
          </cell>
        </row>
        <row r="463">
          <cell r="A463" t="str">
            <v>SNC</v>
          </cell>
          <cell r="B463" t="str">
            <v>SNC</v>
          </cell>
          <cell r="C463" t="str">
            <v>18.20</v>
          </cell>
          <cell r="D463" t="str">
            <v>18.30</v>
          </cell>
          <cell r="E463" t="str">
            <v>17.70</v>
          </cell>
          <cell r="F463" t="str">
            <v>18.10</v>
          </cell>
        </row>
        <row r="464">
          <cell r="A464" t="str">
            <v>STARK</v>
          </cell>
          <cell r="B464" t="str">
            <v>STARK</v>
          </cell>
          <cell r="C464" t="str">
            <v>4.32</v>
          </cell>
          <cell r="D464" t="str">
            <v>4.36</v>
          </cell>
          <cell r="E464" t="str">
            <v>4.28</v>
          </cell>
          <cell r="F464" t="str">
            <v>4.30</v>
          </cell>
        </row>
        <row r="465">
          <cell r="A465" t="str">
            <v>TCJ</v>
          </cell>
          <cell r="B465" t="str">
            <v>TCJ</v>
          </cell>
          <cell r="C465" t="str">
            <v>4.78</v>
          </cell>
          <cell r="D465" t="str">
            <v>4.78</v>
          </cell>
          <cell r="E465" t="str">
            <v>4.68</v>
          </cell>
          <cell r="F465" t="str">
            <v>4.68</v>
          </cell>
        </row>
        <row r="466">
          <cell r="A466" t="str">
            <v>TPCS</v>
          </cell>
          <cell r="B466" t="str">
            <v>TPCS</v>
          </cell>
          <cell r="C466" t="str">
            <v>21.50</v>
          </cell>
          <cell r="D466" t="str">
            <v>21.90</v>
          </cell>
          <cell r="E466" t="str">
            <v>21.50</v>
          </cell>
          <cell r="F466" t="str">
            <v>21.90</v>
          </cell>
        </row>
        <row r="467">
          <cell r="A467" t="str">
            <v>VARO</v>
          </cell>
          <cell r="B467" t="str">
            <v>VARO</v>
          </cell>
          <cell r="C467" t="str">
            <v>10.10</v>
          </cell>
          <cell r="D467" t="str">
            <v>10.20</v>
          </cell>
          <cell r="E467" t="str">
            <v>9.80</v>
          </cell>
          <cell r="F467" t="str">
            <v>9.80</v>
          </cell>
        </row>
        <row r="468">
          <cell r="A468" t="str">
            <v>AFC</v>
          </cell>
          <cell r="B468" t="str">
            <v>AFC</v>
          </cell>
          <cell r="C468" t="str">
            <v>10.60</v>
          </cell>
          <cell r="D468" t="str">
            <v>10.70</v>
          </cell>
          <cell r="E468" t="str">
            <v>10.30</v>
          </cell>
          <cell r="F468" t="str">
            <v>10.40</v>
          </cell>
        </row>
        <row r="469">
          <cell r="A469" t="str">
            <v>BTNC</v>
          </cell>
          <cell r="B469" t="str">
            <v>BTNC</v>
          </cell>
          <cell r="C469" t="str">
            <v>-</v>
          </cell>
          <cell r="D469" t="str">
            <v>-</v>
          </cell>
          <cell r="E469" t="str">
            <v>-</v>
          </cell>
          <cell r="F469" t="str">
            <v>-</v>
          </cell>
        </row>
        <row r="470">
          <cell r="A470" t="str">
            <v>CPH</v>
          </cell>
          <cell r="B470" t="str">
            <v>CPH</v>
          </cell>
          <cell r="C470" t="str">
            <v>33.25</v>
          </cell>
          <cell r="D470" t="str">
            <v>36.00</v>
          </cell>
          <cell r="E470" t="str">
            <v>31.25</v>
          </cell>
          <cell r="F470" t="str">
            <v>32.00</v>
          </cell>
        </row>
        <row r="471">
          <cell r="A471" t="str">
            <v>CPL</v>
          </cell>
          <cell r="B471" t="str">
            <v>CPL</v>
          </cell>
          <cell r="C471" t="str">
            <v>3.42</v>
          </cell>
          <cell r="D471" t="str">
            <v>3.50</v>
          </cell>
          <cell r="E471" t="str">
            <v>3.22</v>
          </cell>
          <cell r="F471" t="str">
            <v>3.22</v>
          </cell>
        </row>
        <row r="472">
          <cell r="A472" t="str">
            <v>NC</v>
          </cell>
          <cell r="B472" t="str">
            <v>NC</v>
          </cell>
          <cell r="C472" t="str">
            <v>10.80</v>
          </cell>
          <cell r="D472" t="str">
            <v>10.80</v>
          </cell>
          <cell r="E472" t="str">
            <v>10.80</v>
          </cell>
          <cell r="F472" t="str">
            <v>10.80</v>
          </cell>
        </row>
        <row r="473">
          <cell r="A473" t="str">
            <v>PAF</v>
          </cell>
          <cell r="B473" t="str">
            <v>PAF</v>
          </cell>
          <cell r="C473" t="str">
            <v>1.77</v>
          </cell>
          <cell r="D473" t="str">
            <v>1.79</v>
          </cell>
          <cell r="E473" t="str">
            <v>1.75</v>
          </cell>
          <cell r="F473" t="str">
            <v>1.75</v>
          </cell>
        </row>
        <row r="474">
          <cell r="A474" t="str">
            <v>PDJ</v>
          </cell>
          <cell r="B474" t="str">
            <v>PDJ</v>
          </cell>
          <cell r="C474" t="str">
            <v>3.06</v>
          </cell>
          <cell r="D474" t="str">
            <v>3.10</v>
          </cell>
          <cell r="E474" t="str">
            <v>3.04</v>
          </cell>
          <cell r="F474" t="str">
            <v>3.10</v>
          </cell>
        </row>
        <row r="475">
          <cell r="A475" t="str">
            <v>PG</v>
          </cell>
          <cell r="B475" t="str">
            <v>PG</v>
          </cell>
          <cell r="C475" t="str">
            <v>7.10</v>
          </cell>
          <cell r="D475" t="str">
            <v>7.20</v>
          </cell>
          <cell r="E475" t="str">
            <v>7.05</v>
          </cell>
          <cell r="F475" t="str">
            <v>7.10</v>
          </cell>
        </row>
        <row r="476">
          <cell r="A476" t="str">
            <v>SABINA</v>
          </cell>
          <cell r="B476" t="str">
            <v>SABINA</v>
          </cell>
          <cell r="C476" t="str">
            <v>24.40</v>
          </cell>
          <cell r="D476" t="str">
            <v>24.40</v>
          </cell>
          <cell r="E476" t="str">
            <v>24.20</v>
          </cell>
          <cell r="F476" t="str">
            <v>24.30</v>
          </cell>
        </row>
        <row r="477">
          <cell r="A477" t="str">
            <v>SAWANG</v>
          </cell>
          <cell r="B477" t="str">
            <v>SAWANG</v>
          </cell>
          <cell r="C477" t="str">
            <v>10.40</v>
          </cell>
          <cell r="D477" t="str">
            <v>10.40</v>
          </cell>
          <cell r="E477" t="str">
            <v>10.00</v>
          </cell>
          <cell r="F477" t="str">
            <v>10.40</v>
          </cell>
        </row>
        <row r="478">
          <cell r="A478" t="str">
            <v>SUC</v>
          </cell>
          <cell r="B478" t="str">
            <v>SUC</v>
          </cell>
          <cell r="C478" t="str">
            <v>28.00</v>
          </cell>
          <cell r="D478" t="str">
            <v>28.25</v>
          </cell>
          <cell r="E478" t="str">
            <v>27.75</v>
          </cell>
          <cell r="F478" t="str">
            <v>28.25</v>
          </cell>
        </row>
        <row r="479">
          <cell r="A479" t="str">
            <v>TNL</v>
          </cell>
          <cell r="B479" t="str">
            <v>TNL</v>
          </cell>
          <cell r="C479" t="str">
            <v>22.40</v>
          </cell>
          <cell r="D479" t="str">
            <v>22.40</v>
          </cell>
          <cell r="E479" t="str">
            <v>22.40</v>
          </cell>
          <cell r="F479" t="str">
            <v>22.40</v>
          </cell>
        </row>
        <row r="480">
          <cell r="A480" t="str">
            <v>TR</v>
          </cell>
          <cell r="B480" t="str">
            <v>TR</v>
          </cell>
          <cell r="C480" t="str">
            <v>46.75</v>
          </cell>
          <cell r="D480" t="str">
            <v>47.00</v>
          </cell>
          <cell r="E480" t="str">
            <v>46.50</v>
          </cell>
          <cell r="F480" t="str">
            <v>46.75</v>
          </cell>
        </row>
        <row r="481">
          <cell r="A481" t="str">
            <v>TTI</v>
          </cell>
          <cell r="B481" t="str">
            <v>TTI</v>
          </cell>
          <cell r="C481" t="str">
            <v>-</v>
          </cell>
          <cell r="D481" t="str">
            <v>-</v>
          </cell>
          <cell r="E481" t="str">
            <v>-</v>
          </cell>
          <cell r="F481" t="str">
            <v>-</v>
          </cell>
        </row>
        <row r="482">
          <cell r="A482" t="str">
            <v>TTT</v>
          </cell>
          <cell r="B482" t="str">
            <v>TTT</v>
          </cell>
          <cell r="C482" t="str">
            <v>-</v>
          </cell>
          <cell r="D482" t="str">
            <v>-</v>
          </cell>
          <cell r="E482" t="str">
            <v>-</v>
          </cell>
          <cell r="F482" t="str">
            <v>-</v>
          </cell>
        </row>
        <row r="483">
          <cell r="A483" t="str">
            <v>UPF</v>
          </cell>
          <cell r="B483" t="str">
            <v>UPF</v>
          </cell>
          <cell r="C483" t="str">
            <v>53.00</v>
          </cell>
          <cell r="D483" t="str">
            <v>53.00</v>
          </cell>
          <cell r="E483" t="str">
            <v>53.00</v>
          </cell>
          <cell r="F483" t="str">
            <v>53.00</v>
          </cell>
        </row>
        <row r="484">
          <cell r="A484" t="str">
            <v>WACOAL</v>
          </cell>
          <cell r="B484" t="str">
            <v>WACOAL</v>
          </cell>
          <cell r="C484" t="str">
            <v>-</v>
          </cell>
          <cell r="D484" t="str">
            <v>-</v>
          </cell>
          <cell r="E484" t="str">
            <v>-</v>
          </cell>
          <cell r="F484" t="str">
            <v>-</v>
          </cell>
        </row>
        <row r="485">
          <cell r="A485" t="str">
            <v>WFX</v>
          </cell>
          <cell r="B485" t="str">
            <v>WFX</v>
          </cell>
          <cell r="C485" t="str">
            <v>7.25</v>
          </cell>
          <cell r="D485" t="str">
            <v>7.30</v>
          </cell>
          <cell r="E485" t="str">
            <v>7.10</v>
          </cell>
          <cell r="F485" t="str">
            <v>7.15</v>
          </cell>
        </row>
        <row r="486">
          <cell r="A486" t="str">
            <v>AJA</v>
          </cell>
          <cell r="B486" t="str">
            <v>AJA</v>
          </cell>
          <cell r="C486" t="str">
            <v>0.29</v>
          </cell>
          <cell r="D486" t="str">
            <v>0.30</v>
          </cell>
          <cell r="E486" t="str">
            <v>0.28</v>
          </cell>
          <cell r="F486" t="str">
            <v>0.29</v>
          </cell>
        </row>
        <row r="487">
          <cell r="A487" t="str">
            <v>DTCI</v>
          </cell>
          <cell r="B487" t="str">
            <v>DTCI</v>
          </cell>
          <cell r="C487" t="str">
            <v>-</v>
          </cell>
          <cell r="D487" t="str">
            <v>-</v>
          </cell>
          <cell r="E487" t="str">
            <v>-</v>
          </cell>
          <cell r="F487" t="str">
            <v>-</v>
          </cell>
        </row>
        <row r="488">
          <cell r="A488" t="str">
            <v>FANCY</v>
          </cell>
          <cell r="B488" t="str">
            <v>FANCY</v>
          </cell>
          <cell r="C488" t="str">
            <v>0.76</v>
          </cell>
          <cell r="D488" t="str">
            <v>0.76</v>
          </cell>
          <cell r="E488" t="str">
            <v>0.74</v>
          </cell>
          <cell r="F488" t="str">
            <v>0.76</v>
          </cell>
        </row>
        <row r="489">
          <cell r="A489" t="str">
            <v>FTI</v>
          </cell>
          <cell r="B489" t="str">
            <v>FTI</v>
          </cell>
          <cell r="C489" t="str">
            <v>2.34</v>
          </cell>
          <cell r="D489" t="str">
            <v>2.34</v>
          </cell>
          <cell r="E489" t="str">
            <v>2.28</v>
          </cell>
          <cell r="F489" t="str">
            <v>2.34</v>
          </cell>
        </row>
        <row r="490">
          <cell r="A490" t="str">
            <v>KYE</v>
          </cell>
          <cell r="B490" t="str">
            <v>KYE</v>
          </cell>
          <cell r="C490" t="str">
            <v>337.00</v>
          </cell>
          <cell r="D490" t="str">
            <v>343.00</v>
          </cell>
          <cell r="E490" t="str">
            <v>337.00</v>
          </cell>
          <cell r="F490" t="str">
            <v>339.00</v>
          </cell>
        </row>
        <row r="491">
          <cell r="A491" t="str">
            <v>L&amp;E</v>
          </cell>
          <cell r="B491" t="str">
            <v>L&amp;E</v>
          </cell>
          <cell r="C491" t="str">
            <v>2.44</v>
          </cell>
          <cell r="D491" t="str">
            <v>2.48</v>
          </cell>
          <cell r="E491" t="str">
            <v>2.22</v>
          </cell>
          <cell r="F491" t="str">
            <v>2.24</v>
          </cell>
        </row>
        <row r="492">
          <cell r="A492" t="str">
            <v>MODERN</v>
          </cell>
          <cell r="B492" t="str">
            <v>MODERN</v>
          </cell>
          <cell r="C492" t="str">
            <v>3.58</v>
          </cell>
          <cell r="D492" t="str">
            <v>3.58</v>
          </cell>
          <cell r="E492" t="str">
            <v>3.56</v>
          </cell>
          <cell r="F492" t="str">
            <v>3.56</v>
          </cell>
        </row>
        <row r="493">
          <cell r="A493" t="str">
            <v>OGC</v>
          </cell>
          <cell r="B493" t="str">
            <v>OGC</v>
          </cell>
          <cell r="C493" t="str">
            <v>24.40</v>
          </cell>
          <cell r="D493" t="str">
            <v>25.00</v>
          </cell>
          <cell r="E493" t="str">
            <v>24.30</v>
          </cell>
          <cell r="F493" t="str">
            <v>25.00</v>
          </cell>
        </row>
        <row r="494">
          <cell r="A494" t="str">
            <v>ROCK</v>
          </cell>
          <cell r="B494" t="str">
            <v>ROCK</v>
          </cell>
          <cell r="C494" t="str">
            <v>8.25</v>
          </cell>
          <cell r="D494" t="str">
            <v>8.40</v>
          </cell>
          <cell r="E494" t="str">
            <v>8.00</v>
          </cell>
          <cell r="F494" t="str">
            <v>8.40</v>
          </cell>
        </row>
        <row r="495">
          <cell r="A495" t="str">
            <v>SIAM</v>
          </cell>
          <cell r="B495" t="str">
            <v>SIAM</v>
          </cell>
          <cell r="C495" t="str">
            <v>1.69</v>
          </cell>
          <cell r="D495" t="str">
            <v>1.70</v>
          </cell>
          <cell r="E495" t="str">
            <v>1.65</v>
          </cell>
          <cell r="F495" t="str">
            <v>1.70</v>
          </cell>
        </row>
        <row r="496">
          <cell r="A496" t="str">
            <v>TCMC</v>
          </cell>
          <cell r="B496" t="str">
            <v>TCMC</v>
          </cell>
          <cell r="C496" t="str">
            <v>1.79</v>
          </cell>
          <cell r="D496" t="str">
            <v>1.82</v>
          </cell>
          <cell r="E496" t="str">
            <v>1.77</v>
          </cell>
          <cell r="F496" t="str">
            <v>1.82</v>
          </cell>
        </row>
        <row r="497">
          <cell r="A497" t="str">
            <v>TSR</v>
          </cell>
          <cell r="B497" t="str">
            <v>TSR</v>
          </cell>
          <cell r="C497" t="str">
            <v>5.40</v>
          </cell>
          <cell r="D497" t="str">
            <v>5.65</v>
          </cell>
          <cell r="E497" t="str">
            <v>5.20</v>
          </cell>
          <cell r="F497" t="str">
            <v>5.30</v>
          </cell>
        </row>
        <row r="498">
          <cell r="A498" t="str">
            <v>APCO</v>
          </cell>
          <cell r="B498" t="str">
            <v>APCO</v>
          </cell>
          <cell r="C498" t="str">
            <v>5.00</v>
          </cell>
          <cell r="D498" t="str">
            <v>5.05</v>
          </cell>
          <cell r="E498" t="str">
            <v>4.96</v>
          </cell>
          <cell r="F498" t="str">
            <v>5.05</v>
          </cell>
        </row>
        <row r="499">
          <cell r="A499" t="str">
            <v>BIZ</v>
          </cell>
          <cell r="B499" t="str">
            <v>BIZ</v>
          </cell>
          <cell r="C499" t="str">
            <v>4.30</v>
          </cell>
          <cell r="D499" t="str">
            <v>4.38</v>
          </cell>
          <cell r="E499" t="str">
            <v>4.30</v>
          </cell>
          <cell r="F499" t="str">
            <v>4.30</v>
          </cell>
        </row>
        <row r="500">
          <cell r="A500" t="str">
            <v>DDD</v>
          </cell>
          <cell r="B500" t="str">
            <v>DDD</v>
          </cell>
          <cell r="C500" t="str">
            <v>14.30</v>
          </cell>
          <cell r="D500" t="str">
            <v>14.60</v>
          </cell>
          <cell r="E500" t="str">
            <v>14.30</v>
          </cell>
          <cell r="F500" t="str">
            <v>14.40</v>
          </cell>
        </row>
        <row r="501">
          <cell r="A501" t="str">
            <v>JCT</v>
          </cell>
          <cell r="B501" t="str">
            <v>JCT</v>
          </cell>
          <cell r="C501" t="str">
            <v>-</v>
          </cell>
          <cell r="D501" t="str">
            <v>-</v>
          </cell>
          <cell r="E501" t="str">
            <v>-</v>
          </cell>
          <cell r="F501" t="str">
            <v>-</v>
          </cell>
        </row>
        <row r="502">
          <cell r="A502" t="str">
            <v>KISS</v>
          </cell>
          <cell r="B502" t="str">
            <v>KISS</v>
          </cell>
          <cell r="C502" t="str">
            <v>6.80</v>
          </cell>
          <cell r="D502" t="str">
            <v>6.80</v>
          </cell>
          <cell r="E502" t="str">
            <v>6.65</v>
          </cell>
          <cell r="F502" t="str">
            <v>6.70</v>
          </cell>
        </row>
        <row r="503">
          <cell r="A503" t="str">
            <v>NV</v>
          </cell>
          <cell r="B503" t="str">
            <v>NV</v>
          </cell>
          <cell r="C503" t="str">
            <v>2.98</v>
          </cell>
          <cell r="D503" t="str">
            <v>3.02</v>
          </cell>
          <cell r="E503" t="str">
            <v>2.92</v>
          </cell>
          <cell r="F503" t="str">
            <v>2.92</v>
          </cell>
        </row>
        <row r="504">
          <cell r="A504" t="str">
            <v>OCC</v>
          </cell>
          <cell r="B504" t="str">
            <v>OCC</v>
          </cell>
          <cell r="C504" t="str">
            <v>10.50</v>
          </cell>
          <cell r="D504" t="str">
            <v>10.90</v>
          </cell>
          <cell r="E504" t="str">
            <v>10.50</v>
          </cell>
          <cell r="F504" t="str">
            <v>10.90</v>
          </cell>
        </row>
        <row r="505">
          <cell r="A505" t="str">
            <v>S &amp; J</v>
          </cell>
          <cell r="B505" t="str">
            <v>S &amp; J</v>
          </cell>
          <cell r="C505" t="str">
            <v>-</v>
          </cell>
          <cell r="D505" t="str">
            <v>-</v>
          </cell>
          <cell r="E505" t="str">
            <v>-</v>
          </cell>
          <cell r="F505" t="str">
            <v>-</v>
          </cell>
        </row>
        <row r="506">
          <cell r="A506" t="str">
            <v>STGT</v>
          </cell>
          <cell r="B506" t="str">
            <v>STGT</v>
          </cell>
          <cell r="C506" t="str">
            <v>16.10</v>
          </cell>
          <cell r="D506" t="str">
            <v>16.70</v>
          </cell>
          <cell r="E506" t="str">
            <v>15.90</v>
          </cell>
          <cell r="F506" t="str">
            <v>16.10</v>
          </cell>
        </row>
        <row r="507">
          <cell r="A507" t="str">
            <v>STHAI</v>
          </cell>
          <cell r="B507" t="str">
            <v>STHAI &lt;SP, NP, NC&gt;</v>
          </cell>
          <cell r="C507" t="str">
            <v>-</v>
          </cell>
          <cell r="D507" t="str">
            <v>-</v>
          </cell>
          <cell r="E507" t="str">
            <v>-</v>
          </cell>
          <cell r="F507" t="str">
            <v>-</v>
          </cell>
        </row>
        <row r="508">
          <cell r="A508" t="str">
            <v>TNR</v>
          </cell>
          <cell r="B508" t="str">
            <v>TNR</v>
          </cell>
          <cell r="C508" t="str">
            <v>8.35</v>
          </cell>
          <cell r="D508" t="str">
            <v>8.50</v>
          </cell>
          <cell r="E508" t="str">
            <v>8.35</v>
          </cell>
          <cell r="F508" t="str">
            <v>8.50</v>
          </cell>
        </row>
        <row r="509">
          <cell r="A509" t="str">
            <v>TOG</v>
          </cell>
          <cell r="B509" t="str">
            <v>TOG</v>
          </cell>
          <cell r="C509" t="str">
            <v>9.00</v>
          </cell>
          <cell r="D509" t="str">
            <v>9.35</v>
          </cell>
          <cell r="E509" t="str">
            <v>8.85</v>
          </cell>
          <cell r="F509" t="str">
            <v>9.20</v>
          </cell>
        </row>
        <row r="510">
          <cell r="A510" t="str">
            <v>AIMCG</v>
          </cell>
          <cell r="B510" t="str">
            <v>AIMCG</v>
          </cell>
          <cell r="C510" t="str">
            <v>5.65</v>
          </cell>
          <cell r="D510" t="str">
            <v>5.65</v>
          </cell>
          <cell r="E510" t="str">
            <v>4.96</v>
          </cell>
          <cell r="F510" t="str">
            <v>4.98</v>
          </cell>
        </row>
        <row r="511">
          <cell r="A511" t="str">
            <v>AIMIRT</v>
          </cell>
          <cell r="B511" t="str">
            <v>AIMIRT</v>
          </cell>
          <cell r="C511" t="str">
            <v>12.10</v>
          </cell>
          <cell r="D511" t="str">
            <v>12.10</v>
          </cell>
          <cell r="E511" t="str">
            <v>12.00</v>
          </cell>
          <cell r="F511" t="str">
            <v>12.10</v>
          </cell>
        </row>
        <row r="512">
          <cell r="A512" t="str">
            <v>ALLY</v>
          </cell>
          <cell r="B512" t="str">
            <v>ALLY</v>
          </cell>
          <cell r="C512" t="str">
            <v>7.25</v>
          </cell>
          <cell r="D512" t="str">
            <v>7.30</v>
          </cell>
          <cell r="E512" t="str">
            <v>7.20</v>
          </cell>
          <cell r="F512" t="str">
            <v>7.25</v>
          </cell>
        </row>
        <row r="513">
          <cell r="A513" t="str">
            <v>AMATAR</v>
          </cell>
          <cell r="B513" t="str">
            <v>AMATAR</v>
          </cell>
          <cell r="C513" t="str">
            <v>6.40</v>
          </cell>
          <cell r="D513" t="str">
            <v>6.40</v>
          </cell>
          <cell r="E513" t="str">
            <v>6.40</v>
          </cell>
          <cell r="F513" t="str">
            <v>6.40</v>
          </cell>
        </row>
        <row r="514">
          <cell r="A514" t="str">
            <v>B-WORK</v>
          </cell>
          <cell r="B514" t="str">
            <v>B-WORK</v>
          </cell>
          <cell r="C514" t="str">
            <v>10.00</v>
          </cell>
          <cell r="D514" t="str">
            <v>10.00</v>
          </cell>
          <cell r="E514" t="str">
            <v>10.00</v>
          </cell>
          <cell r="F514" t="str">
            <v>10.00</v>
          </cell>
        </row>
        <row r="515">
          <cell r="A515" t="str">
            <v>BKKCP</v>
          </cell>
          <cell r="B515" t="str">
            <v>BKKCP</v>
          </cell>
          <cell r="C515" t="str">
            <v>10.30</v>
          </cell>
          <cell r="D515" t="str">
            <v>10.40</v>
          </cell>
          <cell r="E515" t="str">
            <v>10.30</v>
          </cell>
          <cell r="F515" t="str">
            <v>10.30</v>
          </cell>
        </row>
        <row r="516">
          <cell r="A516" t="str">
            <v>BOFFICE</v>
          </cell>
          <cell r="B516" t="str">
            <v>BOFFICE</v>
          </cell>
          <cell r="C516" t="str">
            <v>7.95</v>
          </cell>
          <cell r="D516" t="str">
            <v>8.10</v>
          </cell>
          <cell r="E516" t="str">
            <v>7.95</v>
          </cell>
          <cell r="F516" t="str">
            <v>8.05</v>
          </cell>
        </row>
        <row r="517">
          <cell r="A517" t="str">
            <v>CPNCG</v>
          </cell>
          <cell r="B517" t="str">
            <v>CPNCG</v>
          </cell>
          <cell r="C517" t="str">
            <v>11.80</v>
          </cell>
          <cell r="D517" t="str">
            <v>11.80</v>
          </cell>
          <cell r="E517" t="str">
            <v>11.60</v>
          </cell>
          <cell r="F517" t="str">
            <v>11.70</v>
          </cell>
        </row>
        <row r="518">
          <cell r="A518" t="str">
            <v>CPNREIT</v>
          </cell>
          <cell r="B518" t="str">
            <v>CPNREIT</v>
          </cell>
          <cell r="C518" t="str">
            <v>19.60</v>
          </cell>
          <cell r="D518" t="str">
            <v>19.70</v>
          </cell>
          <cell r="E518" t="str">
            <v>19.60</v>
          </cell>
          <cell r="F518" t="str">
            <v>19.70</v>
          </cell>
        </row>
        <row r="519">
          <cell r="A519" t="str">
            <v>CPTGF</v>
          </cell>
          <cell r="B519" t="str">
            <v>CPTGF</v>
          </cell>
          <cell r="C519" t="str">
            <v>7.40</v>
          </cell>
          <cell r="D519" t="str">
            <v>7.45</v>
          </cell>
          <cell r="E519" t="str">
            <v>7.35</v>
          </cell>
          <cell r="F519" t="str">
            <v>7.40</v>
          </cell>
        </row>
        <row r="520">
          <cell r="A520" t="str">
            <v>CTARAF</v>
          </cell>
          <cell r="B520" t="str">
            <v>CTARAF</v>
          </cell>
          <cell r="C520" t="str">
            <v>5.25</v>
          </cell>
          <cell r="D520" t="str">
            <v>5.35</v>
          </cell>
          <cell r="E520" t="str">
            <v>5.25</v>
          </cell>
          <cell r="F520" t="str">
            <v>5.35</v>
          </cell>
        </row>
        <row r="521">
          <cell r="A521" t="str">
            <v>DREIT</v>
          </cell>
          <cell r="B521" t="str">
            <v>DREIT</v>
          </cell>
          <cell r="C521" t="str">
            <v>6.10</v>
          </cell>
          <cell r="D521" t="str">
            <v>6.10</v>
          </cell>
          <cell r="E521" t="str">
            <v>6.10</v>
          </cell>
          <cell r="F521" t="str">
            <v>6.10</v>
          </cell>
        </row>
        <row r="522">
          <cell r="A522" t="str">
            <v>ERWPF</v>
          </cell>
          <cell r="B522" t="str">
            <v>ERWPF</v>
          </cell>
          <cell r="C522" t="str">
            <v>4.30</v>
          </cell>
          <cell r="D522" t="str">
            <v>4.32</v>
          </cell>
          <cell r="E522" t="str">
            <v>4.30</v>
          </cell>
          <cell r="F522" t="str">
            <v>4.30</v>
          </cell>
        </row>
        <row r="523">
          <cell r="A523" t="str">
            <v>FTREIT</v>
          </cell>
          <cell r="B523" t="str">
            <v>FTREIT</v>
          </cell>
          <cell r="C523" t="str">
            <v>11.00</v>
          </cell>
          <cell r="D523" t="str">
            <v>11.10</v>
          </cell>
          <cell r="E523" t="str">
            <v>10.90</v>
          </cell>
          <cell r="F523" t="str">
            <v>11.10</v>
          </cell>
        </row>
        <row r="524">
          <cell r="A524" t="str">
            <v>FUTUREPF</v>
          </cell>
          <cell r="B524" t="str">
            <v>FUTUREPF</v>
          </cell>
          <cell r="C524" t="str">
            <v>14.30</v>
          </cell>
          <cell r="D524" t="str">
            <v>14.30</v>
          </cell>
          <cell r="E524" t="str">
            <v>14.20</v>
          </cell>
          <cell r="F524" t="str">
            <v>14.30</v>
          </cell>
        </row>
        <row r="525">
          <cell r="A525" t="str">
            <v>GAHREIT</v>
          </cell>
          <cell r="B525" t="str">
            <v>GAHREIT</v>
          </cell>
          <cell r="C525" t="str">
            <v>8.75</v>
          </cell>
          <cell r="D525" t="str">
            <v>8.75</v>
          </cell>
          <cell r="E525" t="str">
            <v>8.75</v>
          </cell>
          <cell r="F525" t="str">
            <v>8.75</v>
          </cell>
        </row>
        <row r="526">
          <cell r="A526" t="str">
            <v>GROREIT</v>
          </cell>
          <cell r="B526" t="str">
            <v>GROREIT</v>
          </cell>
          <cell r="C526" t="str">
            <v>9.75</v>
          </cell>
          <cell r="D526" t="str">
            <v>9.75</v>
          </cell>
          <cell r="E526" t="str">
            <v>9.75</v>
          </cell>
          <cell r="F526" t="str">
            <v>9.75</v>
          </cell>
        </row>
        <row r="527">
          <cell r="A527" t="str">
            <v>GVREIT</v>
          </cell>
          <cell r="B527" t="str">
            <v>GVREIT</v>
          </cell>
          <cell r="C527" t="str">
            <v>8.85</v>
          </cell>
          <cell r="D527" t="str">
            <v>8.90</v>
          </cell>
          <cell r="E527" t="str">
            <v>8.85</v>
          </cell>
          <cell r="F527" t="str">
            <v>8.85</v>
          </cell>
        </row>
        <row r="528">
          <cell r="A528" t="str">
            <v>HPF</v>
          </cell>
          <cell r="B528" t="str">
            <v>HPF</v>
          </cell>
          <cell r="C528" t="str">
            <v>4.66</v>
          </cell>
          <cell r="D528" t="str">
            <v>4.68</v>
          </cell>
          <cell r="E528" t="str">
            <v>4.66</v>
          </cell>
          <cell r="F528" t="str">
            <v>4.68</v>
          </cell>
        </row>
        <row r="529">
          <cell r="A529" t="str">
            <v>IMPACT</v>
          </cell>
          <cell r="B529" t="str">
            <v>IMPACT</v>
          </cell>
          <cell r="C529" t="str">
            <v>14.60</v>
          </cell>
          <cell r="D529" t="str">
            <v>14.60</v>
          </cell>
          <cell r="E529" t="str">
            <v>14.40</v>
          </cell>
          <cell r="F529" t="str">
            <v>14.60</v>
          </cell>
        </row>
        <row r="530">
          <cell r="A530" t="str">
            <v>INETREIT</v>
          </cell>
          <cell r="B530" t="str">
            <v>INETREIT</v>
          </cell>
          <cell r="C530" t="str">
            <v>12.10</v>
          </cell>
          <cell r="D530" t="str">
            <v>12.30</v>
          </cell>
          <cell r="E530" t="str">
            <v>12.00</v>
          </cell>
          <cell r="F530" t="str">
            <v>12.20</v>
          </cell>
        </row>
        <row r="531">
          <cell r="A531" t="str">
            <v>KPNPF</v>
          </cell>
          <cell r="B531" t="str">
            <v>KPNPF</v>
          </cell>
          <cell r="C531" t="str">
            <v>5.10</v>
          </cell>
          <cell r="D531" t="str">
            <v>5.10</v>
          </cell>
          <cell r="E531" t="str">
            <v>5.05</v>
          </cell>
          <cell r="F531" t="str">
            <v>5.10</v>
          </cell>
        </row>
        <row r="532">
          <cell r="A532" t="str">
            <v>KTBSTMR</v>
          </cell>
          <cell r="B532" t="str">
            <v>KTBSTMR</v>
          </cell>
          <cell r="C532" t="str">
            <v>9.00</v>
          </cell>
          <cell r="D532" t="str">
            <v>9.10</v>
          </cell>
          <cell r="E532" t="str">
            <v>9.00</v>
          </cell>
          <cell r="F532" t="str">
            <v>9.05</v>
          </cell>
        </row>
        <row r="533">
          <cell r="A533" t="str">
            <v>LHHOTEL</v>
          </cell>
          <cell r="B533" t="str">
            <v>LHHOTEL</v>
          </cell>
          <cell r="C533" t="str">
            <v>9.20</v>
          </cell>
          <cell r="D533" t="str">
            <v>9.20</v>
          </cell>
          <cell r="E533" t="str">
            <v>9.20</v>
          </cell>
          <cell r="F533" t="str">
            <v>9.20</v>
          </cell>
        </row>
        <row r="534">
          <cell r="A534" t="str">
            <v>LHPF</v>
          </cell>
          <cell r="B534" t="str">
            <v>LHPF</v>
          </cell>
          <cell r="C534" t="str">
            <v>5.60</v>
          </cell>
          <cell r="D534" t="str">
            <v>5.60</v>
          </cell>
          <cell r="E534" t="str">
            <v>5.55</v>
          </cell>
          <cell r="F534" t="str">
            <v>5.55</v>
          </cell>
        </row>
        <row r="535">
          <cell r="A535" t="str">
            <v>LHSC</v>
          </cell>
          <cell r="B535" t="str">
            <v>LHSC</v>
          </cell>
          <cell r="C535" t="str">
            <v>10.10</v>
          </cell>
          <cell r="D535" t="str">
            <v>10.10</v>
          </cell>
          <cell r="E535" t="str">
            <v>10.00</v>
          </cell>
          <cell r="F535" t="str">
            <v>10.10</v>
          </cell>
        </row>
        <row r="536">
          <cell r="A536" t="str">
            <v>LPF</v>
          </cell>
          <cell r="B536" t="str">
            <v>LPF</v>
          </cell>
          <cell r="C536" t="str">
            <v>13.80</v>
          </cell>
          <cell r="D536" t="str">
            <v>14.10</v>
          </cell>
          <cell r="E536" t="str">
            <v>13.80</v>
          </cell>
          <cell r="F536" t="str">
            <v>14.10</v>
          </cell>
        </row>
        <row r="537">
          <cell r="A537" t="str">
            <v>LUXF</v>
          </cell>
          <cell r="B537" t="str">
            <v>LUXF</v>
          </cell>
          <cell r="C537" t="str">
            <v>7.60</v>
          </cell>
          <cell r="D537" t="str">
            <v>7.75</v>
          </cell>
          <cell r="E537" t="str">
            <v>7.60</v>
          </cell>
          <cell r="F537" t="str">
            <v>7.75</v>
          </cell>
        </row>
        <row r="538">
          <cell r="A538" t="str">
            <v>M-II</v>
          </cell>
          <cell r="B538" t="str">
            <v>M-II</v>
          </cell>
          <cell r="C538" t="str">
            <v>7.30</v>
          </cell>
          <cell r="D538" t="str">
            <v>7.40</v>
          </cell>
          <cell r="E538" t="str">
            <v>7.30</v>
          </cell>
          <cell r="F538" t="str">
            <v>7.40</v>
          </cell>
        </row>
        <row r="539">
          <cell r="A539" t="str">
            <v>M-PAT</v>
          </cell>
          <cell r="B539" t="str">
            <v>M-PAT</v>
          </cell>
          <cell r="C539" t="str">
            <v>-</v>
          </cell>
          <cell r="D539" t="str">
            <v>-</v>
          </cell>
          <cell r="E539" t="str">
            <v>-</v>
          </cell>
          <cell r="F539" t="str">
            <v>-</v>
          </cell>
        </row>
        <row r="540">
          <cell r="A540" t="str">
            <v>M-STOR</v>
          </cell>
          <cell r="B540" t="str">
            <v>M-STOR</v>
          </cell>
          <cell r="C540" t="str">
            <v>-</v>
          </cell>
          <cell r="D540" t="str">
            <v>-</v>
          </cell>
          <cell r="E540" t="str">
            <v>-</v>
          </cell>
          <cell r="F540" t="str">
            <v>-</v>
          </cell>
        </row>
        <row r="541">
          <cell r="A541" t="str">
            <v>MIPF</v>
          </cell>
          <cell r="B541" t="str">
            <v>MIPF</v>
          </cell>
          <cell r="C541" t="str">
            <v>-</v>
          </cell>
          <cell r="D541" t="str">
            <v>-</v>
          </cell>
          <cell r="E541" t="str">
            <v>-</v>
          </cell>
          <cell r="F541" t="str">
            <v>-</v>
          </cell>
        </row>
        <row r="542">
          <cell r="A542" t="str">
            <v>MIT</v>
          </cell>
          <cell r="B542" t="str">
            <v>MIT</v>
          </cell>
          <cell r="C542" t="str">
            <v>3.18</v>
          </cell>
          <cell r="D542" t="str">
            <v>3.24</v>
          </cell>
          <cell r="E542" t="str">
            <v>3.18</v>
          </cell>
          <cell r="F542" t="str">
            <v>3.18</v>
          </cell>
        </row>
        <row r="543">
          <cell r="A543" t="str">
            <v>MJLF</v>
          </cell>
          <cell r="B543" t="str">
            <v>MJLF</v>
          </cell>
          <cell r="C543" t="str">
            <v>7.75</v>
          </cell>
          <cell r="D543" t="str">
            <v>7.85</v>
          </cell>
          <cell r="E543" t="str">
            <v>7.70</v>
          </cell>
          <cell r="F543" t="str">
            <v>7.85</v>
          </cell>
        </row>
        <row r="544">
          <cell r="A544" t="str">
            <v>MNIT</v>
          </cell>
          <cell r="B544" t="str">
            <v>MNIT</v>
          </cell>
          <cell r="C544" t="str">
            <v>1.59</v>
          </cell>
          <cell r="D544" t="str">
            <v>1.61</v>
          </cell>
          <cell r="E544" t="str">
            <v>1.59</v>
          </cell>
          <cell r="F544" t="str">
            <v>1.61</v>
          </cell>
        </row>
        <row r="545">
          <cell r="A545" t="str">
            <v>MNIT2</v>
          </cell>
          <cell r="B545" t="str">
            <v>MNIT2</v>
          </cell>
          <cell r="C545" t="str">
            <v>4.60</v>
          </cell>
          <cell r="D545" t="str">
            <v>4.60</v>
          </cell>
          <cell r="E545" t="str">
            <v>4.54</v>
          </cell>
          <cell r="F545" t="str">
            <v>4.54</v>
          </cell>
        </row>
        <row r="546">
          <cell r="A546" t="str">
            <v>MNRF</v>
          </cell>
          <cell r="B546" t="str">
            <v>MNRF</v>
          </cell>
          <cell r="C546" t="str">
            <v>-</v>
          </cell>
          <cell r="D546" t="str">
            <v>-</v>
          </cell>
          <cell r="E546" t="str">
            <v>-</v>
          </cell>
          <cell r="F546" t="str">
            <v>-</v>
          </cell>
        </row>
        <row r="547">
          <cell r="A547" t="str">
            <v>POPF</v>
          </cell>
          <cell r="B547" t="str">
            <v>POPF</v>
          </cell>
          <cell r="C547" t="str">
            <v>11.60</v>
          </cell>
          <cell r="D547" t="str">
            <v>11.60</v>
          </cell>
          <cell r="E547" t="str">
            <v>11.50</v>
          </cell>
          <cell r="F547" t="str">
            <v>11.60</v>
          </cell>
        </row>
        <row r="548">
          <cell r="A548" t="str">
            <v>PPF</v>
          </cell>
          <cell r="B548" t="str">
            <v>PPF</v>
          </cell>
          <cell r="C548" t="str">
            <v>11.40</v>
          </cell>
          <cell r="D548" t="str">
            <v>11.40</v>
          </cell>
          <cell r="E548" t="str">
            <v>11.40</v>
          </cell>
          <cell r="F548" t="str">
            <v>11.40</v>
          </cell>
        </row>
        <row r="549">
          <cell r="A549" t="str">
            <v>PROSPECT</v>
          </cell>
          <cell r="B549" t="str">
            <v>PROSPECT</v>
          </cell>
          <cell r="C549" t="str">
            <v>9.65</v>
          </cell>
          <cell r="D549" t="str">
            <v>9.65</v>
          </cell>
          <cell r="E549" t="str">
            <v>9.55</v>
          </cell>
          <cell r="F549" t="str">
            <v>9.60</v>
          </cell>
        </row>
        <row r="550">
          <cell r="A550" t="str">
            <v>QHHR</v>
          </cell>
          <cell r="B550" t="str">
            <v>QHHR</v>
          </cell>
          <cell r="C550" t="str">
            <v>5.00</v>
          </cell>
          <cell r="D550" t="str">
            <v>5.05</v>
          </cell>
          <cell r="E550" t="str">
            <v>5.00</v>
          </cell>
          <cell r="F550" t="str">
            <v>5.00</v>
          </cell>
        </row>
        <row r="551">
          <cell r="A551" t="str">
            <v>QHOP</v>
          </cell>
          <cell r="B551" t="str">
            <v>QHOP</v>
          </cell>
          <cell r="C551" t="str">
            <v>2.22</v>
          </cell>
          <cell r="D551" t="str">
            <v>2.22</v>
          </cell>
          <cell r="E551" t="str">
            <v>2.10</v>
          </cell>
          <cell r="F551" t="str">
            <v>2.20</v>
          </cell>
        </row>
        <row r="552">
          <cell r="A552" t="str">
            <v>QHPF</v>
          </cell>
          <cell r="B552" t="str">
            <v>QHPF</v>
          </cell>
          <cell r="C552" t="str">
            <v>9.45</v>
          </cell>
          <cell r="D552" t="str">
            <v>9.55</v>
          </cell>
          <cell r="E552" t="str">
            <v>9.45</v>
          </cell>
          <cell r="F552" t="str">
            <v>9.50</v>
          </cell>
        </row>
        <row r="553">
          <cell r="A553" t="str">
            <v>SHREIT</v>
          </cell>
          <cell r="B553" t="str">
            <v>SHREIT</v>
          </cell>
          <cell r="C553" t="str">
            <v>2.42</v>
          </cell>
          <cell r="D553" t="str">
            <v>2.42</v>
          </cell>
          <cell r="E553" t="str">
            <v>2.42</v>
          </cell>
          <cell r="F553" t="str">
            <v>2.42</v>
          </cell>
        </row>
        <row r="554">
          <cell r="A554" t="str">
            <v>SIRIP</v>
          </cell>
          <cell r="B554" t="str">
            <v>SIRIP</v>
          </cell>
          <cell r="C554" t="str">
            <v>-</v>
          </cell>
          <cell r="D554" t="str">
            <v>-</v>
          </cell>
          <cell r="E554" t="str">
            <v>-</v>
          </cell>
          <cell r="F554" t="str">
            <v>-</v>
          </cell>
        </row>
        <row r="555">
          <cell r="A555" t="str">
            <v>SPRIME</v>
          </cell>
          <cell r="B555" t="str">
            <v>SPRIME</v>
          </cell>
          <cell r="C555" t="str">
            <v>6.95</v>
          </cell>
          <cell r="D555" t="str">
            <v>6.95</v>
          </cell>
          <cell r="E555" t="str">
            <v>6.90</v>
          </cell>
          <cell r="F555" t="str">
            <v>6.95</v>
          </cell>
        </row>
        <row r="556">
          <cell r="A556" t="str">
            <v>SRIPANWA</v>
          </cell>
          <cell r="B556" t="str">
            <v>SRIPANWA</v>
          </cell>
          <cell r="C556" t="str">
            <v>7.70</v>
          </cell>
          <cell r="D556" t="str">
            <v>7.70</v>
          </cell>
          <cell r="E556" t="str">
            <v>7.65</v>
          </cell>
          <cell r="F556" t="str">
            <v>7.65</v>
          </cell>
        </row>
        <row r="557">
          <cell r="A557" t="str">
            <v>SSPF</v>
          </cell>
          <cell r="B557" t="str">
            <v>SSPF</v>
          </cell>
          <cell r="C557" t="str">
            <v>-</v>
          </cell>
          <cell r="D557" t="str">
            <v>-</v>
          </cell>
          <cell r="E557" t="str">
            <v>-</v>
          </cell>
          <cell r="F557" t="str">
            <v>-</v>
          </cell>
        </row>
        <row r="558">
          <cell r="A558" t="str">
            <v>SSTRT</v>
          </cell>
          <cell r="B558" t="str">
            <v>SSTRT</v>
          </cell>
          <cell r="C558" t="str">
            <v>5.30</v>
          </cell>
          <cell r="D558" t="str">
            <v>5.30</v>
          </cell>
          <cell r="E558" t="str">
            <v>5.25</v>
          </cell>
          <cell r="F558" t="str">
            <v>5.25</v>
          </cell>
        </row>
        <row r="559">
          <cell r="A559" t="str">
            <v>TIF1</v>
          </cell>
          <cell r="B559" t="str">
            <v>TIF1</v>
          </cell>
          <cell r="C559" t="str">
            <v>8.90</v>
          </cell>
          <cell r="D559" t="str">
            <v>8.90</v>
          </cell>
          <cell r="E559" t="str">
            <v>8.90</v>
          </cell>
          <cell r="F559" t="str">
            <v>8.90</v>
          </cell>
        </row>
        <row r="560">
          <cell r="A560" t="str">
            <v>TLHPF</v>
          </cell>
          <cell r="B560" t="str">
            <v>TLHPF</v>
          </cell>
          <cell r="C560" t="str">
            <v>7.85</v>
          </cell>
          <cell r="D560" t="str">
            <v>7.85</v>
          </cell>
          <cell r="E560" t="str">
            <v>7.85</v>
          </cell>
          <cell r="F560" t="str">
            <v>7.85</v>
          </cell>
        </row>
        <row r="561">
          <cell r="A561" t="str">
            <v>TNPF</v>
          </cell>
          <cell r="B561" t="str">
            <v>TNPF</v>
          </cell>
          <cell r="C561" t="str">
            <v>1.86</v>
          </cell>
          <cell r="D561" t="str">
            <v>1.86</v>
          </cell>
          <cell r="E561" t="str">
            <v>1.86</v>
          </cell>
          <cell r="F561" t="str">
            <v>1.86</v>
          </cell>
        </row>
        <row r="562">
          <cell r="A562" t="str">
            <v>TPRIME</v>
          </cell>
          <cell r="B562" t="str">
            <v>TPRIME</v>
          </cell>
          <cell r="C562" t="str">
            <v>7.85</v>
          </cell>
          <cell r="D562" t="str">
            <v>7.85</v>
          </cell>
          <cell r="E562" t="str">
            <v>7.85</v>
          </cell>
          <cell r="F562" t="str">
            <v>7.85</v>
          </cell>
        </row>
        <row r="563">
          <cell r="A563" t="str">
            <v>TTLPF</v>
          </cell>
          <cell r="B563" t="str">
            <v>TTLPF</v>
          </cell>
          <cell r="C563" t="str">
            <v>22.60</v>
          </cell>
          <cell r="D563" t="str">
            <v>22.70</v>
          </cell>
          <cell r="E563" t="str">
            <v>22.60</v>
          </cell>
          <cell r="F563" t="str">
            <v>22.70</v>
          </cell>
        </row>
        <row r="564">
          <cell r="A564" t="str">
            <v>TU-PF</v>
          </cell>
          <cell r="B564" t="str">
            <v>TU-PF</v>
          </cell>
          <cell r="C564" t="str">
            <v>0.83</v>
          </cell>
          <cell r="D564" t="str">
            <v>0.96</v>
          </cell>
          <cell r="E564" t="str">
            <v>0.82</v>
          </cell>
          <cell r="F564" t="str">
            <v>0.91</v>
          </cell>
        </row>
        <row r="565">
          <cell r="A565" t="str">
            <v>URBNPF</v>
          </cell>
          <cell r="B565" t="str">
            <v>URBNPF</v>
          </cell>
          <cell r="C565" t="str">
            <v>2.24</v>
          </cell>
          <cell r="D565" t="str">
            <v>2.24</v>
          </cell>
          <cell r="E565" t="str">
            <v>2.24</v>
          </cell>
          <cell r="F565" t="str">
            <v>2.24</v>
          </cell>
        </row>
        <row r="566">
          <cell r="A566" t="str">
            <v>WHABT</v>
          </cell>
          <cell r="B566" t="str">
            <v>WHABT</v>
          </cell>
          <cell r="C566" t="str">
            <v>8.95</v>
          </cell>
          <cell r="D566" t="str">
            <v>8.95</v>
          </cell>
          <cell r="E566" t="str">
            <v>8.80</v>
          </cell>
          <cell r="F566" t="str">
            <v>8.85</v>
          </cell>
        </row>
        <row r="567">
          <cell r="A567" t="str">
            <v>WHAIR</v>
          </cell>
          <cell r="B567" t="str">
            <v>WHAIR</v>
          </cell>
          <cell r="C567" t="str">
            <v>7.70</v>
          </cell>
          <cell r="D567" t="str">
            <v>7.90</v>
          </cell>
          <cell r="E567" t="str">
            <v>7.70</v>
          </cell>
          <cell r="F567" t="str">
            <v>7.90</v>
          </cell>
        </row>
        <row r="568">
          <cell r="A568" t="str">
            <v>WHART</v>
          </cell>
          <cell r="B568" t="str">
            <v>WHART</v>
          </cell>
          <cell r="C568" t="str">
            <v>10.90</v>
          </cell>
          <cell r="D568" t="str">
            <v>10.90</v>
          </cell>
          <cell r="E568" t="str">
            <v>10.80</v>
          </cell>
          <cell r="F568" t="str">
            <v>10.90</v>
          </cell>
        </row>
        <row r="569">
          <cell r="A569" t="str">
            <v>APCS</v>
          </cell>
          <cell r="B569" t="str">
            <v>APCS</v>
          </cell>
          <cell r="C569" t="str">
            <v>5.30</v>
          </cell>
          <cell r="D569" t="str">
            <v>5.40</v>
          </cell>
          <cell r="E569" t="str">
            <v>5.20</v>
          </cell>
          <cell r="F569" t="str">
            <v>5.40</v>
          </cell>
        </row>
        <row r="570">
          <cell r="A570" t="str">
            <v>BJCHI</v>
          </cell>
          <cell r="B570" t="str">
            <v>BJCHI</v>
          </cell>
          <cell r="C570" t="str">
            <v>1.78</v>
          </cell>
          <cell r="D570" t="str">
            <v>1.78</v>
          </cell>
          <cell r="E570" t="str">
            <v>1.76</v>
          </cell>
          <cell r="F570" t="str">
            <v>1.78</v>
          </cell>
        </row>
        <row r="571">
          <cell r="A571" t="str">
            <v>BKD</v>
          </cell>
          <cell r="B571" t="str">
            <v>BKD</v>
          </cell>
          <cell r="C571" t="str">
            <v>2.26</v>
          </cell>
          <cell r="D571" t="str">
            <v>2.26</v>
          </cell>
          <cell r="E571" t="str">
            <v>2.20</v>
          </cell>
          <cell r="F571" t="str">
            <v>2.24</v>
          </cell>
        </row>
        <row r="572">
          <cell r="A572" t="str">
            <v>CIVIL</v>
          </cell>
          <cell r="B572" t="str">
            <v>CIVIL</v>
          </cell>
          <cell r="C572" t="str">
            <v>3.36</v>
          </cell>
          <cell r="D572" t="str">
            <v>3.40</v>
          </cell>
          <cell r="E572" t="str">
            <v>3.32</v>
          </cell>
          <cell r="F572" t="str">
            <v>3.34</v>
          </cell>
        </row>
        <row r="573">
          <cell r="A573" t="str">
            <v>CK</v>
          </cell>
          <cell r="B573" t="str">
            <v>CK</v>
          </cell>
          <cell r="C573" t="str">
            <v>21.00</v>
          </cell>
          <cell r="D573" t="str">
            <v>21.20</v>
          </cell>
          <cell r="E573" t="str">
            <v>20.90</v>
          </cell>
          <cell r="F573" t="str">
            <v>21.10</v>
          </cell>
        </row>
        <row r="574">
          <cell r="A574" t="str">
            <v>CNT</v>
          </cell>
          <cell r="B574" t="str">
            <v>CNT</v>
          </cell>
          <cell r="C574" t="str">
            <v>1.68</v>
          </cell>
          <cell r="D574" t="str">
            <v>1.70</v>
          </cell>
          <cell r="E574" t="str">
            <v>1.66</v>
          </cell>
          <cell r="F574" t="str">
            <v>1.68</v>
          </cell>
        </row>
        <row r="575">
          <cell r="A575" t="str">
            <v>EMC</v>
          </cell>
          <cell r="B575" t="str">
            <v>EMC &lt;C&gt;</v>
          </cell>
          <cell r="C575" t="str">
            <v>0.21</v>
          </cell>
          <cell r="D575" t="str">
            <v>0.22</v>
          </cell>
          <cell r="E575" t="str">
            <v>0.21</v>
          </cell>
          <cell r="F575" t="str">
            <v>0.22</v>
          </cell>
        </row>
        <row r="576">
          <cell r="A576" t="str">
            <v>ITD</v>
          </cell>
          <cell r="B576" t="str">
            <v>ITD</v>
          </cell>
          <cell r="C576" t="str">
            <v>1.92</v>
          </cell>
          <cell r="D576" t="str">
            <v>1.93</v>
          </cell>
          <cell r="E576" t="str">
            <v>1.90</v>
          </cell>
          <cell r="F576" t="str">
            <v>1.90</v>
          </cell>
        </row>
        <row r="577">
          <cell r="A577" t="str">
            <v>NWR</v>
          </cell>
          <cell r="B577" t="str">
            <v>NWR</v>
          </cell>
          <cell r="C577" t="str">
            <v>0.72</v>
          </cell>
          <cell r="D577" t="str">
            <v>0.73</v>
          </cell>
          <cell r="E577" t="str">
            <v>0.71</v>
          </cell>
          <cell r="F577" t="str">
            <v>0.72</v>
          </cell>
        </row>
        <row r="578">
          <cell r="A578" t="str">
            <v>PLE</v>
          </cell>
          <cell r="B578" t="str">
            <v>PLE</v>
          </cell>
          <cell r="C578" t="str">
            <v>0.73</v>
          </cell>
          <cell r="D578" t="str">
            <v>0.74</v>
          </cell>
          <cell r="E578" t="str">
            <v>0.73</v>
          </cell>
          <cell r="F578" t="str">
            <v>0.74</v>
          </cell>
        </row>
        <row r="579">
          <cell r="A579" t="str">
            <v>PREB</v>
          </cell>
          <cell r="B579" t="str">
            <v>PREB</v>
          </cell>
          <cell r="C579" t="str">
            <v>7.80</v>
          </cell>
          <cell r="D579" t="str">
            <v>7.95</v>
          </cell>
          <cell r="E579" t="str">
            <v>7.80</v>
          </cell>
          <cell r="F579" t="str">
            <v>7.80</v>
          </cell>
        </row>
        <row r="580">
          <cell r="A580" t="str">
            <v>PYLON</v>
          </cell>
          <cell r="B580" t="str">
            <v>PYLON</v>
          </cell>
          <cell r="C580" t="str">
            <v>4.66</v>
          </cell>
          <cell r="D580" t="str">
            <v>4.86</v>
          </cell>
          <cell r="E580" t="str">
            <v>4.60</v>
          </cell>
          <cell r="F580" t="str">
            <v>4.62</v>
          </cell>
        </row>
        <row r="581">
          <cell r="A581" t="str">
            <v>RT</v>
          </cell>
          <cell r="B581" t="str">
            <v>RT</v>
          </cell>
          <cell r="C581" t="str">
            <v>1.50</v>
          </cell>
          <cell r="D581" t="str">
            <v>1.51</v>
          </cell>
          <cell r="E581" t="str">
            <v>1.47</v>
          </cell>
          <cell r="F581" t="str">
            <v>1.49</v>
          </cell>
        </row>
        <row r="582">
          <cell r="A582" t="str">
            <v>SEAFCO</v>
          </cell>
          <cell r="B582" t="str">
            <v>SEAFCO</v>
          </cell>
          <cell r="C582" t="str">
            <v>3.60</v>
          </cell>
          <cell r="D582" t="str">
            <v>3.60</v>
          </cell>
          <cell r="E582" t="str">
            <v>3.54</v>
          </cell>
          <cell r="F582" t="str">
            <v>3.54</v>
          </cell>
        </row>
        <row r="583">
          <cell r="A583" t="str">
            <v>SQ</v>
          </cell>
          <cell r="B583" t="str">
            <v>SQ</v>
          </cell>
          <cell r="C583" t="str">
            <v>2.02</v>
          </cell>
          <cell r="D583" t="str">
            <v>2.04</v>
          </cell>
          <cell r="E583" t="str">
            <v>1.99</v>
          </cell>
          <cell r="F583" t="str">
            <v>2.00</v>
          </cell>
        </row>
        <row r="584">
          <cell r="A584" t="str">
            <v>SRICHA</v>
          </cell>
          <cell r="B584" t="str">
            <v>SRICHA</v>
          </cell>
          <cell r="C584" t="str">
            <v>10.60</v>
          </cell>
          <cell r="D584" t="str">
            <v>10.70</v>
          </cell>
          <cell r="E584" t="str">
            <v>10.50</v>
          </cell>
          <cell r="F584" t="str">
            <v>10.50</v>
          </cell>
        </row>
        <row r="585">
          <cell r="A585" t="str">
            <v>STEC</v>
          </cell>
          <cell r="B585" t="str">
            <v>STEC</v>
          </cell>
          <cell r="C585" t="str">
            <v>12.30</v>
          </cell>
          <cell r="D585" t="str">
            <v>12.40</v>
          </cell>
          <cell r="E585" t="str">
            <v>12.20</v>
          </cell>
          <cell r="F585" t="str">
            <v>12.40</v>
          </cell>
        </row>
        <row r="586">
          <cell r="A586" t="str">
            <v>STI</v>
          </cell>
          <cell r="B586" t="str">
            <v>STI</v>
          </cell>
          <cell r="C586" t="str">
            <v>4.18</v>
          </cell>
          <cell r="D586" t="str">
            <v>4.20</v>
          </cell>
          <cell r="E586" t="str">
            <v>4.12</v>
          </cell>
          <cell r="F586" t="str">
            <v>4.20</v>
          </cell>
        </row>
        <row r="587">
          <cell r="A587" t="str">
            <v>STPI</v>
          </cell>
          <cell r="B587" t="str">
            <v>STPI</v>
          </cell>
          <cell r="C587" t="str">
            <v>3.76</v>
          </cell>
          <cell r="D587" t="str">
            <v>3.78</v>
          </cell>
          <cell r="E587" t="str">
            <v>3.74</v>
          </cell>
          <cell r="F587" t="str">
            <v>3.74</v>
          </cell>
        </row>
        <row r="588">
          <cell r="A588" t="str">
            <v>SYNTEC</v>
          </cell>
          <cell r="B588" t="str">
            <v>SYNTEC</v>
          </cell>
          <cell r="C588" t="str">
            <v>1.62</v>
          </cell>
          <cell r="D588" t="str">
            <v>1.62</v>
          </cell>
          <cell r="E588" t="str">
            <v>1.59</v>
          </cell>
          <cell r="F588" t="str">
            <v>1.61</v>
          </cell>
        </row>
        <row r="589">
          <cell r="A589" t="str">
            <v>TEAMG</v>
          </cell>
          <cell r="B589" t="str">
            <v>TEAMG</v>
          </cell>
          <cell r="C589" t="str">
            <v>5.85</v>
          </cell>
          <cell r="D589" t="str">
            <v>6.00</v>
          </cell>
          <cell r="E589" t="str">
            <v>5.80</v>
          </cell>
          <cell r="F589" t="str">
            <v>5.80</v>
          </cell>
        </row>
        <row r="590">
          <cell r="A590" t="str">
            <v>TEKA</v>
          </cell>
          <cell r="B590" t="str">
            <v>TEKA</v>
          </cell>
          <cell r="C590" t="str">
            <v>3.90</v>
          </cell>
          <cell r="D590" t="str">
            <v>4.00</v>
          </cell>
          <cell r="E590" t="str">
            <v>3.90</v>
          </cell>
          <cell r="F590" t="str">
            <v>3.94</v>
          </cell>
        </row>
        <row r="591">
          <cell r="A591" t="str">
            <v>TPOLY</v>
          </cell>
          <cell r="B591" t="str">
            <v>TPOLY</v>
          </cell>
          <cell r="C591" t="str">
            <v>1.60</v>
          </cell>
          <cell r="D591" t="str">
            <v>1.60</v>
          </cell>
          <cell r="E591" t="str">
            <v>1.58</v>
          </cell>
          <cell r="F591" t="str">
            <v>1.59</v>
          </cell>
        </row>
        <row r="592">
          <cell r="A592" t="str">
            <v>TRC</v>
          </cell>
          <cell r="B592" t="str">
            <v>TRC &lt;C&gt;</v>
          </cell>
          <cell r="C592" t="str">
            <v>0.28</v>
          </cell>
          <cell r="D592" t="str">
            <v>0.28</v>
          </cell>
          <cell r="E592" t="str">
            <v>0.26</v>
          </cell>
          <cell r="F592" t="str">
            <v>0.27</v>
          </cell>
        </row>
        <row r="593">
          <cell r="A593" t="str">
            <v>TRITN</v>
          </cell>
          <cell r="B593" t="str">
            <v>TRITN</v>
          </cell>
          <cell r="C593" t="str">
            <v>0.18</v>
          </cell>
          <cell r="D593" t="str">
            <v>0.19</v>
          </cell>
          <cell r="E593" t="str">
            <v>0.17</v>
          </cell>
          <cell r="F593" t="str">
            <v>0.18</v>
          </cell>
        </row>
        <row r="594">
          <cell r="A594" t="str">
            <v>TTCL</v>
          </cell>
          <cell r="B594" t="str">
            <v>TTCL</v>
          </cell>
          <cell r="C594" t="str">
            <v>4.76</v>
          </cell>
          <cell r="D594" t="str">
            <v>4.78</v>
          </cell>
          <cell r="E594" t="str">
            <v>4.72</v>
          </cell>
          <cell r="F594" t="str">
            <v>4.74</v>
          </cell>
        </row>
        <row r="595">
          <cell r="A595" t="str">
            <v>UNIQ</v>
          </cell>
          <cell r="B595" t="str">
            <v>UNIQ</v>
          </cell>
          <cell r="C595" t="str">
            <v>4.86</v>
          </cell>
          <cell r="D595" t="str">
            <v>4.88</v>
          </cell>
          <cell r="E595" t="str">
            <v>4.84</v>
          </cell>
          <cell r="F595" t="str">
            <v>4.86</v>
          </cell>
        </row>
        <row r="596">
          <cell r="A596" t="str">
            <v>WGE</v>
          </cell>
          <cell r="B596" t="str">
            <v>WGE</v>
          </cell>
          <cell r="C596" t="str">
            <v>1.48</v>
          </cell>
          <cell r="D596" t="str">
            <v>1.48</v>
          </cell>
          <cell r="E596" t="str">
            <v>1.45</v>
          </cell>
          <cell r="F596" t="str">
            <v>1.46</v>
          </cell>
        </row>
        <row r="597">
          <cell r="A597" t="str">
            <v>A</v>
          </cell>
          <cell r="B597" t="str">
            <v>A</v>
          </cell>
          <cell r="C597" t="str">
            <v>5.05</v>
          </cell>
          <cell r="D597" t="str">
            <v>5.05</v>
          </cell>
          <cell r="E597" t="str">
            <v>5.00</v>
          </cell>
          <cell r="F597" t="str">
            <v>5.05</v>
          </cell>
        </row>
        <row r="598">
          <cell r="A598" t="str">
            <v>AMATA</v>
          </cell>
          <cell r="B598" t="str">
            <v>AMATA</v>
          </cell>
          <cell r="C598" t="str">
            <v>18.60</v>
          </cell>
          <cell r="D598" t="str">
            <v>18.80</v>
          </cell>
          <cell r="E598" t="str">
            <v>18.20</v>
          </cell>
          <cell r="F598" t="str">
            <v>18.30</v>
          </cell>
        </row>
        <row r="599">
          <cell r="A599" t="str">
            <v>AMATAV</v>
          </cell>
          <cell r="B599" t="str">
            <v>AMATAV</v>
          </cell>
          <cell r="C599" t="str">
            <v>8.10</v>
          </cell>
          <cell r="D599" t="str">
            <v>8.10</v>
          </cell>
          <cell r="E599" t="str">
            <v>7.75</v>
          </cell>
          <cell r="F599" t="str">
            <v>7.90</v>
          </cell>
        </row>
        <row r="600">
          <cell r="A600" t="str">
            <v>ANAN</v>
          </cell>
          <cell r="B600" t="str">
            <v>ANAN</v>
          </cell>
          <cell r="C600" t="str">
            <v>1.29</v>
          </cell>
          <cell r="D600" t="str">
            <v>1.31</v>
          </cell>
          <cell r="E600" t="str">
            <v>1.29</v>
          </cell>
          <cell r="F600" t="str">
            <v>1.30</v>
          </cell>
        </row>
        <row r="601">
          <cell r="A601" t="str">
            <v>AP</v>
          </cell>
          <cell r="B601" t="str">
            <v>AP</v>
          </cell>
          <cell r="C601" t="str">
            <v>10.50</v>
          </cell>
          <cell r="D601" t="str">
            <v>10.70</v>
          </cell>
          <cell r="E601" t="str">
            <v>10.40</v>
          </cell>
          <cell r="F601" t="str">
            <v>10.50</v>
          </cell>
        </row>
        <row r="602">
          <cell r="A602" t="str">
            <v>APEX</v>
          </cell>
          <cell r="B602" t="str">
            <v>APEX &lt;SP, NP, NC&gt;</v>
          </cell>
          <cell r="C602" t="str">
            <v>-</v>
          </cell>
          <cell r="D602" t="str">
            <v>-</v>
          </cell>
          <cell r="E602" t="str">
            <v>-</v>
          </cell>
          <cell r="F602" t="str">
            <v>-</v>
          </cell>
        </row>
        <row r="603">
          <cell r="A603" t="str">
            <v>AQ</v>
          </cell>
          <cell r="B603" t="str">
            <v>AQ &lt;C&gt;</v>
          </cell>
          <cell r="C603" t="str">
            <v>0.02</v>
          </cell>
          <cell r="D603" t="str">
            <v>0.03</v>
          </cell>
          <cell r="E603" t="str">
            <v>0.02</v>
          </cell>
          <cell r="F603" t="str">
            <v>0.03</v>
          </cell>
        </row>
        <row r="604">
          <cell r="A604" t="str">
            <v>ASW</v>
          </cell>
          <cell r="B604" t="str">
            <v>ASW</v>
          </cell>
          <cell r="C604" t="str">
            <v>8.00</v>
          </cell>
          <cell r="D604" t="str">
            <v>8.00</v>
          </cell>
          <cell r="E604" t="str">
            <v>7.80</v>
          </cell>
          <cell r="F604" t="str">
            <v>7.90</v>
          </cell>
        </row>
        <row r="605">
          <cell r="A605" t="str">
            <v>AWC</v>
          </cell>
          <cell r="B605" t="str">
            <v>AWC</v>
          </cell>
          <cell r="C605" t="str">
            <v>5.25</v>
          </cell>
          <cell r="D605" t="str">
            <v>5.35</v>
          </cell>
          <cell r="E605" t="str">
            <v>5.20</v>
          </cell>
          <cell r="F605" t="str">
            <v>5.30</v>
          </cell>
        </row>
        <row r="606">
          <cell r="A606" t="str">
            <v>BLAND</v>
          </cell>
          <cell r="B606" t="str">
            <v>BLAND</v>
          </cell>
          <cell r="C606" t="str">
            <v>1.02</v>
          </cell>
          <cell r="D606" t="str">
            <v>1.03</v>
          </cell>
          <cell r="E606" t="str">
            <v>1.01</v>
          </cell>
          <cell r="F606" t="str">
            <v>1.02</v>
          </cell>
        </row>
        <row r="607">
          <cell r="A607" t="str">
            <v>BRI</v>
          </cell>
          <cell r="B607" t="str">
            <v>BRI</v>
          </cell>
          <cell r="C607" t="str">
            <v>10.60</v>
          </cell>
          <cell r="D607" t="str">
            <v>10.60</v>
          </cell>
          <cell r="E607" t="str">
            <v>10.40</v>
          </cell>
          <cell r="F607" t="str">
            <v>10.60</v>
          </cell>
        </row>
        <row r="608">
          <cell r="A608" t="str">
            <v>BROCK</v>
          </cell>
          <cell r="B608" t="str">
            <v>BROCK</v>
          </cell>
          <cell r="C608" t="str">
            <v>1.69</v>
          </cell>
          <cell r="D608" t="str">
            <v>1.70</v>
          </cell>
          <cell r="E608" t="str">
            <v>1.65</v>
          </cell>
          <cell r="F608" t="str">
            <v>1.65</v>
          </cell>
        </row>
        <row r="609">
          <cell r="A609" t="str">
            <v>CGD</v>
          </cell>
          <cell r="B609" t="str">
            <v>CGD</v>
          </cell>
          <cell r="C609" t="str">
            <v>0.45</v>
          </cell>
          <cell r="D609" t="str">
            <v>0.46</v>
          </cell>
          <cell r="E609" t="str">
            <v>0.44</v>
          </cell>
          <cell r="F609" t="str">
            <v>0.45</v>
          </cell>
        </row>
        <row r="610">
          <cell r="A610" t="str">
            <v>CI</v>
          </cell>
          <cell r="B610" t="str">
            <v>CI</v>
          </cell>
          <cell r="C610" t="str">
            <v>0.81</v>
          </cell>
          <cell r="D610" t="str">
            <v>0.83</v>
          </cell>
          <cell r="E610" t="str">
            <v>0.79</v>
          </cell>
          <cell r="F610" t="str">
            <v>0.80</v>
          </cell>
        </row>
        <row r="611">
          <cell r="A611" t="str">
            <v>CMC</v>
          </cell>
          <cell r="B611" t="str">
            <v>CMC</v>
          </cell>
          <cell r="C611" t="str">
            <v>1.54</v>
          </cell>
          <cell r="D611" t="str">
            <v>1.56</v>
          </cell>
          <cell r="E611" t="str">
            <v>1.51</v>
          </cell>
          <cell r="F611" t="str">
            <v>1.53</v>
          </cell>
        </row>
        <row r="612">
          <cell r="A612" t="str">
            <v>CPN</v>
          </cell>
          <cell r="B612" t="str">
            <v>CPN</v>
          </cell>
          <cell r="C612" t="str">
            <v>66.00</v>
          </cell>
          <cell r="D612" t="str">
            <v>66.50</v>
          </cell>
          <cell r="E612" t="str">
            <v>65.75</v>
          </cell>
          <cell r="F612" t="str">
            <v>66.00</v>
          </cell>
        </row>
        <row r="613">
          <cell r="A613" t="str">
            <v>ESTAR</v>
          </cell>
          <cell r="B613" t="str">
            <v>ESTAR</v>
          </cell>
          <cell r="C613" t="str">
            <v>0.34</v>
          </cell>
          <cell r="D613" t="str">
            <v>0.35</v>
          </cell>
          <cell r="E613" t="str">
            <v>0.34</v>
          </cell>
          <cell r="F613" t="str">
            <v>0.34</v>
          </cell>
        </row>
        <row r="614">
          <cell r="A614" t="str">
            <v>EVER</v>
          </cell>
          <cell r="B614" t="str">
            <v>EVER</v>
          </cell>
          <cell r="C614" t="str">
            <v>0.27</v>
          </cell>
          <cell r="D614" t="str">
            <v>0.28</v>
          </cell>
          <cell r="E614" t="str">
            <v>0.27</v>
          </cell>
          <cell r="F614" t="str">
            <v>0.27</v>
          </cell>
        </row>
        <row r="615">
          <cell r="A615" t="str">
            <v>FPT</v>
          </cell>
          <cell r="B615" t="str">
            <v>FPT</v>
          </cell>
          <cell r="C615" t="str">
            <v>15.10</v>
          </cell>
          <cell r="D615" t="str">
            <v>15.10</v>
          </cell>
          <cell r="E615" t="str">
            <v>15.10</v>
          </cell>
          <cell r="F615" t="str">
            <v>15.10</v>
          </cell>
        </row>
        <row r="616">
          <cell r="A616" t="str">
            <v>GLAND</v>
          </cell>
          <cell r="B616" t="str">
            <v>GLAND</v>
          </cell>
          <cell r="C616" t="str">
            <v>2.12</v>
          </cell>
          <cell r="D616" t="str">
            <v>2.14</v>
          </cell>
          <cell r="E616" t="str">
            <v>2.10</v>
          </cell>
          <cell r="F616" t="str">
            <v>2.12</v>
          </cell>
        </row>
        <row r="617">
          <cell r="A617" t="str">
            <v>J</v>
          </cell>
          <cell r="B617" t="str">
            <v>J</v>
          </cell>
          <cell r="C617" t="str">
            <v>4.26</v>
          </cell>
          <cell r="D617" t="str">
            <v>4.26</v>
          </cell>
          <cell r="E617" t="str">
            <v>4.10</v>
          </cell>
          <cell r="F617" t="str">
            <v>4.10</v>
          </cell>
        </row>
        <row r="618">
          <cell r="A618" t="str">
            <v>JCK</v>
          </cell>
          <cell r="B618" t="str">
            <v>JCK</v>
          </cell>
          <cell r="C618" t="str">
            <v>0.39</v>
          </cell>
          <cell r="D618" t="str">
            <v>0.40</v>
          </cell>
          <cell r="E618" t="str">
            <v>0.38</v>
          </cell>
          <cell r="F618" t="str">
            <v>0.39</v>
          </cell>
        </row>
        <row r="619">
          <cell r="A619" t="str">
            <v>KC</v>
          </cell>
          <cell r="B619" t="str">
            <v>KC &lt;C&gt;</v>
          </cell>
          <cell r="C619" t="str">
            <v>0.29</v>
          </cell>
          <cell r="D619" t="str">
            <v>0.30</v>
          </cell>
          <cell r="E619" t="str">
            <v>0.28</v>
          </cell>
          <cell r="F619" t="str">
            <v>0.29</v>
          </cell>
        </row>
        <row r="620">
          <cell r="A620" t="str">
            <v>LALIN</v>
          </cell>
          <cell r="B620" t="str">
            <v>LALIN</v>
          </cell>
          <cell r="C620" t="str">
            <v>9.15</v>
          </cell>
          <cell r="D620" t="str">
            <v>9.25</v>
          </cell>
          <cell r="E620" t="str">
            <v>9.10</v>
          </cell>
          <cell r="F620" t="str">
            <v>9.20</v>
          </cell>
        </row>
        <row r="621">
          <cell r="A621" t="str">
            <v>LH</v>
          </cell>
          <cell r="B621" t="str">
            <v>LH</v>
          </cell>
          <cell r="C621" t="str">
            <v>8.75</v>
          </cell>
          <cell r="D621" t="str">
            <v>8.85</v>
          </cell>
          <cell r="E621" t="str">
            <v>8.70</v>
          </cell>
          <cell r="F621" t="str">
            <v>8.80</v>
          </cell>
        </row>
        <row r="622">
          <cell r="A622" t="str">
            <v>LPN</v>
          </cell>
          <cell r="B622" t="str">
            <v>LPN</v>
          </cell>
          <cell r="C622" t="str">
            <v>4.62</v>
          </cell>
          <cell r="D622" t="str">
            <v>4.64</v>
          </cell>
          <cell r="E622" t="str">
            <v>4.58</v>
          </cell>
          <cell r="F622" t="str">
            <v>4.60</v>
          </cell>
        </row>
        <row r="623">
          <cell r="A623" t="str">
            <v>MBK</v>
          </cell>
          <cell r="B623" t="str">
            <v>MBK</v>
          </cell>
          <cell r="C623" t="str">
            <v>16.20</v>
          </cell>
          <cell r="D623" t="str">
            <v>16.40</v>
          </cell>
          <cell r="E623" t="str">
            <v>16.20</v>
          </cell>
          <cell r="F623" t="str">
            <v>16.30</v>
          </cell>
        </row>
        <row r="624">
          <cell r="A624" t="str">
            <v>MJD</v>
          </cell>
          <cell r="B624" t="str">
            <v>MJD</v>
          </cell>
          <cell r="C624" t="str">
            <v>1.61</v>
          </cell>
          <cell r="D624" t="str">
            <v>1.62</v>
          </cell>
          <cell r="E624" t="str">
            <v>1.61</v>
          </cell>
          <cell r="F624" t="str">
            <v>1.61</v>
          </cell>
        </row>
        <row r="625">
          <cell r="A625" t="str">
            <v>MK</v>
          </cell>
          <cell r="B625" t="str">
            <v>MK</v>
          </cell>
          <cell r="C625" t="str">
            <v>2.96</v>
          </cell>
          <cell r="D625" t="str">
            <v>3.02</v>
          </cell>
          <cell r="E625" t="str">
            <v>2.94</v>
          </cell>
          <cell r="F625" t="str">
            <v>3.00</v>
          </cell>
        </row>
        <row r="626">
          <cell r="A626" t="str">
            <v>NCH</v>
          </cell>
          <cell r="B626" t="str">
            <v>NCH</v>
          </cell>
          <cell r="C626" t="str">
            <v>1.37</v>
          </cell>
          <cell r="D626" t="str">
            <v>1.38</v>
          </cell>
          <cell r="E626" t="str">
            <v>1.33</v>
          </cell>
          <cell r="F626" t="str">
            <v>1.35</v>
          </cell>
        </row>
        <row r="627">
          <cell r="A627" t="str">
            <v>NNCL</v>
          </cell>
          <cell r="B627" t="str">
            <v>NNCL</v>
          </cell>
          <cell r="C627" t="str">
            <v>2.18</v>
          </cell>
          <cell r="D627" t="str">
            <v>2.22</v>
          </cell>
          <cell r="E627" t="str">
            <v>2.16</v>
          </cell>
          <cell r="F627" t="str">
            <v>2.20</v>
          </cell>
        </row>
        <row r="628">
          <cell r="A628" t="str">
            <v>NOBLE</v>
          </cell>
          <cell r="B628" t="str">
            <v>NOBLE</v>
          </cell>
          <cell r="C628" t="str">
            <v>4.96</v>
          </cell>
          <cell r="D628" t="str">
            <v>5.05</v>
          </cell>
          <cell r="E628" t="str">
            <v>4.94</v>
          </cell>
          <cell r="F628" t="str">
            <v>4.98</v>
          </cell>
        </row>
        <row r="629">
          <cell r="A629" t="str">
            <v>NUSA</v>
          </cell>
          <cell r="B629" t="str">
            <v>NUSA</v>
          </cell>
          <cell r="C629" t="str">
            <v>1.16</v>
          </cell>
          <cell r="D629" t="str">
            <v>1.16</v>
          </cell>
          <cell r="E629" t="str">
            <v>1.14</v>
          </cell>
          <cell r="F629" t="str">
            <v>1.14</v>
          </cell>
        </row>
        <row r="630">
          <cell r="A630" t="str">
            <v>NVD</v>
          </cell>
          <cell r="B630" t="str">
            <v>NVD</v>
          </cell>
          <cell r="C630" t="str">
            <v>2.08</v>
          </cell>
          <cell r="D630" t="str">
            <v>2.10</v>
          </cell>
          <cell r="E630" t="str">
            <v>2.08</v>
          </cell>
          <cell r="F630" t="str">
            <v>2.10</v>
          </cell>
        </row>
        <row r="631">
          <cell r="A631" t="str">
            <v>ORI</v>
          </cell>
          <cell r="B631" t="str">
            <v>ORI</v>
          </cell>
          <cell r="C631" t="str">
            <v>10.10</v>
          </cell>
          <cell r="D631" t="str">
            <v>10.40</v>
          </cell>
          <cell r="E631" t="str">
            <v>10.10</v>
          </cell>
          <cell r="F631" t="str">
            <v>10.30</v>
          </cell>
        </row>
        <row r="632">
          <cell r="A632" t="str">
            <v>PACE</v>
          </cell>
          <cell r="B632" t="str">
            <v>PACE &lt;SP, NP, NC&gt;</v>
          </cell>
          <cell r="C632" t="str">
            <v>-</v>
          </cell>
          <cell r="D632" t="str">
            <v>-</v>
          </cell>
          <cell r="E632" t="str">
            <v>-</v>
          </cell>
          <cell r="F632" t="str">
            <v>-</v>
          </cell>
        </row>
        <row r="633">
          <cell r="A633" t="str">
            <v>PEACE</v>
          </cell>
          <cell r="B633" t="str">
            <v>PEACE</v>
          </cell>
          <cell r="C633" t="str">
            <v>3.86</v>
          </cell>
          <cell r="D633" t="str">
            <v>4.10</v>
          </cell>
          <cell r="E633" t="str">
            <v>3.86</v>
          </cell>
          <cell r="F633" t="str">
            <v>4.00</v>
          </cell>
        </row>
        <row r="634">
          <cell r="A634" t="str">
            <v>PF</v>
          </cell>
          <cell r="B634" t="str">
            <v>PF</v>
          </cell>
          <cell r="C634" t="str">
            <v>0.40</v>
          </cell>
          <cell r="D634" t="str">
            <v>0.41</v>
          </cell>
          <cell r="E634" t="str">
            <v>0.40</v>
          </cell>
          <cell r="F634" t="str">
            <v>0.40</v>
          </cell>
        </row>
        <row r="635">
          <cell r="A635" t="str">
            <v>PIN</v>
          </cell>
          <cell r="B635" t="str">
            <v>PIN</v>
          </cell>
          <cell r="C635" t="str">
            <v>3.68</v>
          </cell>
          <cell r="D635" t="str">
            <v>3.80</v>
          </cell>
          <cell r="E635" t="str">
            <v>3.68</v>
          </cell>
          <cell r="F635" t="str">
            <v>3.74</v>
          </cell>
        </row>
        <row r="636">
          <cell r="A636" t="str">
            <v>PLAT</v>
          </cell>
          <cell r="B636" t="str">
            <v>PLAT</v>
          </cell>
          <cell r="C636" t="str">
            <v>3.20</v>
          </cell>
          <cell r="D636" t="str">
            <v>3.36</v>
          </cell>
          <cell r="E636" t="str">
            <v>3.18</v>
          </cell>
          <cell r="F636" t="str">
            <v>3.28</v>
          </cell>
        </row>
        <row r="637">
          <cell r="A637" t="str">
            <v>POLAR</v>
          </cell>
          <cell r="B637" t="str">
            <v>POLAR &lt;SP, NP, NC&gt;</v>
          </cell>
          <cell r="C637" t="str">
            <v>-</v>
          </cell>
          <cell r="D637" t="str">
            <v>-</v>
          </cell>
          <cell r="E637" t="str">
            <v>-</v>
          </cell>
          <cell r="F637" t="str">
            <v>-</v>
          </cell>
        </row>
        <row r="638">
          <cell r="A638" t="str">
            <v>PRECHA</v>
          </cell>
          <cell r="B638" t="str">
            <v>PRECHA</v>
          </cell>
          <cell r="C638" t="str">
            <v>1.58</v>
          </cell>
          <cell r="D638" t="str">
            <v>1.60</v>
          </cell>
          <cell r="E638" t="str">
            <v>1.57</v>
          </cell>
          <cell r="F638" t="str">
            <v>1.57</v>
          </cell>
        </row>
        <row r="639">
          <cell r="A639" t="str">
            <v>PRIN</v>
          </cell>
          <cell r="B639" t="str">
            <v>PRIN</v>
          </cell>
          <cell r="C639" t="str">
            <v>3.08</v>
          </cell>
          <cell r="D639" t="str">
            <v>3.08</v>
          </cell>
          <cell r="E639" t="str">
            <v>3.00</v>
          </cell>
          <cell r="F639" t="str">
            <v>3.00</v>
          </cell>
        </row>
        <row r="640">
          <cell r="A640" t="str">
            <v>PSH</v>
          </cell>
          <cell r="B640" t="str">
            <v>PSH</v>
          </cell>
          <cell r="C640" t="str">
            <v>12.40</v>
          </cell>
          <cell r="D640" t="str">
            <v>12.70</v>
          </cell>
          <cell r="E640" t="str">
            <v>12.40</v>
          </cell>
          <cell r="F640" t="str">
            <v>12.50</v>
          </cell>
        </row>
        <row r="641">
          <cell r="A641" t="str">
            <v>QH</v>
          </cell>
          <cell r="B641" t="str">
            <v>QH</v>
          </cell>
          <cell r="C641" t="str">
            <v>2.18</v>
          </cell>
          <cell r="D641" t="str">
            <v>2.18</v>
          </cell>
          <cell r="E641" t="str">
            <v>2.14</v>
          </cell>
          <cell r="F641" t="str">
            <v>2.16</v>
          </cell>
        </row>
        <row r="642">
          <cell r="A642" t="str">
            <v>RICHY</v>
          </cell>
          <cell r="B642" t="str">
            <v>RICHY</v>
          </cell>
          <cell r="C642" t="str">
            <v>0.85</v>
          </cell>
          <cell r="D642" t="str">
            <v>0.85</v>
          </cell>
          <cell r="E642" t="str">
            <v>0.83</v>
          </cell>
          <cell r="F642" t="str">
            <v>0.83</v>
          </cell>
        </row>
        <row r="643">
          <cell r="A643" t="str">
            <v>RML</v>
          </cell>
          <cell r="B643" t="str">
            <v>RML</v>
          </cell>
          <cell r="C643" t="str">
            <v>0.78</v>
          </cell>
          <cell r="D643" t="str">
            <v>0.79</v>
          </cell>
          <cell r="E643" t="str">
            <v>0.75</v>
          </cell>
          <cell r="F643" t="str">
            <v>0.77</v>
          </cell>
        </row>
        <row r="644">
          <cell r="A644" t="str">
            <v>ROJNA</v>
          </cell>
          <cell r="B644" t="str">
            <v>ROJNA</v>
          </cell>
          <cell r="C644" t="str">
            <v>6.10</v>
          </cell>
          <cell r="D644" t="str">
            <v>6.15</v>
          </cell>
          <cell r="E644" t="str">
            <v>6.05</v>
          </cell>
          <cell r="F644" t="str">
            <v>6.15</v>
          </cell>
        </row>
        <row r="645">
          <cell r="A645" t="str">
            <v>S</v>
          </cell>
          <cell r="B645" t="str">
            <v>S</v>
          </cell>
          <cell r="C645" t="str">
            <v>1.90</v>
          </cell>
          <cell r="D645" t="str">
            <v>1.92</v>
          </cell>
          <cell r="E645" t="str">
            <v>1.88</v>
          </cell>
          <cell r="F645" t="str">
            <v>1.90</v>
          </cell>
        </row>
        <row r="646">
          <cell r="A646" t="str">
            <v>SA</v>
          </cell>
          <cell r="B646" t="str">
            <v>SA</v>
          </cell>
          <cell r="C646" t="str">
            <v>8.80</v>
          </cell>
          <cell r="D646" t="str">
            <v>8.90</v>
          </cell>
          <cell r="E646" t="str">
            <v>8.80</v>
          </cell>
          <cell r="F646" t="str">
            <v>8.85</v>
          </cell>
        </row>
        <row r="647">
          <cell r="A647" t="str">
            <v>SAMCO</v>
          </cell>
          <cell r="B647" t="str">
            <v>SAMCO</v>
          </cell>
          <cell r="C647" t="str">
            <v>1.45</v>
          </cell>
          <cell r="D647" t="str">
            <v>1.45</v>
          </cell>
          <cell r="E647" t="str">
            <v>1.42</v>
          </cell>
          <cell r="F647" t="str">
            <v>1.43</v>
          </cell>
        </row>
        <row r="648">
          <cell r="A648" t="str">
            <v>SC</v>
          </cell>
          <cell r="B648" t="str">
            <v>SC</v>
          </cell>
          <cell r="C648" t="str">
            <v>3.56</v>
          </cell>
          <cell r="D648" t="str">
            <v>3.60</v>
          </cell>
          <cell r="E648" t="str">
            <v>3.50</v>
          </cell>
          <cell r="F648" t="str">
            <v>3.52</v>
          </cell>
        </row>
        <row r="649">
          <cell r="A649" t="str">
            <v>SENA</v>
          </cell>
          <cell r="B649" t="str">
            <v>SENA</v>
          </cell>
          <cell r="C649" t="str">
            <v>3.98</v>
          </cell>
          <cell r="D649" t="str">
            <v>4.00</v>
          </cell>
          <cell r="E649" t="str">
            <v>3.94</v>
          </cell>
          <cell r="F649" t="str">
            <v>3.98</v>
          </cell>
        </row>
        <row r="650">
          <cell r="A650" t="str">
            <v>SIRI</v>
          </cell>
          <cell r="B650" t="str">
            <v>SIRI</v>
          </cell>
          <cell r="C650" t="str">
            <v>1.01</v>
          </cell>
          <cell r="D650" t="str">
            <v>1.02</v>
          </cell>
          <cell r="E650" t="str">
            <v>1.00</v>
          </cell>
          <cell r="F650" t="str">
            <v>1.01</v>
          </cell>
        </row>
        <row r="651">
          <cell r="A651" t="str">
            <v>SPALI</v>
          </cell>
          <cell r="B651" t="str">
            <v>SPALI</v>
          </cell>
          <cell r="C651" t="str">
            <v>20.20</v>
          </cell>
          <cell r="D651" t="str">
            <v>20.60</v>
          </cell>
          <cell r="E651" t="str">
            <v>20.20</v>
          </cell>
          <cell r="F651" t="str">
            <v>20.40</v>
          </cell>
        </row>
        <row r="652">
          <cell r="A652" t="str">
            <v>U</v>
          </cell>
          <cell r="B652" t="str">
            <v>U</v>
          </cell>
          <cell r="C652" t="str">
            <v>1.22</v>
          </cell>
          <cell r="D652" t="str">
            <v>1.27</v>
          </cell>
          <cell r="E652" t="str">
            <v>1.22</v>
          </cell>
          <cell r="F652" t="str">
            <v>1.23</v>
          </cell>
        </row>
        <row r="653">
          <cell r="A653" t="str">
            <v>UV</v>
          </cell>
          <cell r="B653" t="str">
            <v>UV</v>
          </cell>
          <cell r="C653" t="str">
            <v>2.96</v>
          </cell>
          <cell r="D653" t="str">
            <v>2.96</v>
          </cell>
          <cell r="E653" t="str">
            <v>2.86</v>
          </cell>
          <cell r="F653" t="str">
            <v>2.92</v>
          </cell>
        </row>
        <row r="654">
          <cell r="A654" t="str">
            <v>WHA</v>
          </cell>
          <cell r="B654" t="str">
            <v>WHA</v>
          </cell>
          <cell r="C654" t="str">
            <v>3.12</v>
          </cell>
          <cell r="D654" t="str">
            <v>3.16</v>
          </cell>
          <cell r="E654" t="str">
            <v>3.10</v>
          </cell>
          <cell r="F654" t="str">
            <v>3.14</v>
          </cell>
        </row>
        <row r="655">
          <cell r="A655" t="str">
            <v>WIN</v>
          </cell>
          <cell r="B655" t="str">
            <v>WIN</v>
          </cell>
          <cell r="C655" t="str">
            <v>1.39</v>
          </cell>
          <cell r="D655" t="str">
            <v>1.42</v>
          </cell>
          <cell r="E655" t="str">
            <v>1.38</v>
          </cell>
          <cell r="F655" t="str">
            <v>1.39</v>
          </cell>
        </row>
        <row r="656">
          <cell r="A656" t="str">
            <v>CCP</v>
          </cell>
          <cell r="B656" t="str">
            <v>CCP</v>
          </cell>
          <cell r="C656">
            <v>0.43</v>
          </cell>
          <cell r="D656">
            <v>0.43</v>
          </cell>
          <cell r="E656">
            <v>0.41</v>
          </cell>
          <cell r="F656">
            <v>0.41</v>
          </cell>
        </row>
        <row r="657">
          <cell r="A657" t="str">
            <v>COTTO</v>
          </cell>
          <cell r="B657" t="str">
            <v>COTTO</v>
          </cell>
          <cell r="C657">
            <v>2</v>
          </cell>
          <cell r="D657">
            <v>2.02</v>
          </cell>
          <cell r="E657">
            <v>1.98</v>
          </cell>
          <cell r="F657">
            <v>1.98</v>
          </cell>
        </row>
        <row r="658">
          <cell r="A658" t="str">
            <v>DCC</v>
          </cell>
          <cell r="B658" t="str">
            <v>DCC</v>
          </cell>
          <cell r="C658">
            <v>2.8</v>
          </cell>
          <cell r="D658">
            <v>2.82</v>
          </cell>
          <cell r="E658">
            <v>2.78</v>
          </cell>
          <cell r="F658">
            <v>2.82</v>
          </cell>
        </row>
        <row r="659">
          <cell r="A659" t="str">
            <v>DCON</v>
          </cell>
          <cell r="B659" t="str">
            <v>DCON</v>
          </cell>
          <cell r="C659">
            <v>0.4</v>
          </cell>
          <cell r="D659">
            <v>0.41</v>
          </cell>
          <cell r="E659">
            <v>0.4</v>
          </cell>
          <cell r="F659">
            <v>0.4</v>
          </cell>
        </row>
        <row r="660">
          <cell r="A660" t="str">
            <v>DRT</v>
          </cell>
          <cell r="B660" t="str">
            <v>DRT</v>
          </cell>
          <cell r="C660">
            <v>7.65</v>
          </cell>
          <cell r="D660">
            <v>7.65</v>
          </cell>
          <cell r="E660">
            <v>7.6</v>
          </cell>
          <cell r="F660">
            <v>7.65</v>
          </cell>
        </row>
        <row r="661">
          <cell r="A661" t="str">
            <v>EPG</v>
          </cell>
          <cell r="B661" t="str">
            <v>EPG</v>
          </cell>
          <cell r="C661">
            <v>10.1</v>
          </cell>
          <cell r="D661">
            <v>10.1</v>
          </cell>
          <cell r="E661">
            <v>9.9</v>
          </cell>
          <cell r="F661">
            <v>10</v>
          </cell>
        </row>
        <row r="662">
          <cell r="A662" t="str">
            <v>GEL</v>
          </cell>
          <cell r="B662" t="str">
            <v>GEL</v>
          </cell>
          <cell r="C662">
            <v>0.21</v>
          </cell>
          <cell r="D662">
            <v>0.22</v>
          </cell>
          <cell r="E662">
            <v>0.21</v>
          </cell>
          <cell r="F662">
            <v>0.21</v>
          </cell>
        </row>
        <row r="663">
          <cell r="A663" t="str">
            <v>PPP</v>
          </cell>
          <cell r="B663" t="str">
            <v>PPP</v>
          </cell>
          <cell r="C663">
            <v>1.98</v>
          </cell>
          <cell r="D663">
            <v>1.99</v>
          </cell>
          <cell r="E663">
            <v>1.97</v>
          </cell>
          <cell r="F663">
            <v>1.98</v>
          </cell>
        </row>
        <row r="664">
          <cell r="A664" t="str">
            <v>Q-CON</v>
          </cell>
          <cell r="B664" t="str">
            <v>Q-CON</v>
          </cell>
          <cell r="C664">
            <v>5.35</v>
          </cell>
          <cell r="D664">
            <v>5.45</v>
          </cell>
          <cell r="E664">
            <v>5.35</v>
          </cell>
          <cell r="F664">
            <v>5.4</v>
          </cell>
        </row>
        <row r="665">
          <cell r="A665" t="str">
            <v>SCC</v>
          </cell>
          <cell r="B665" t="str">
            <v>SCC &lt;XD&gt;</v>
          </cell>
          <cell r="C665">
            <v>365</v>
          </cell>
          <cell r="D665">
            <v>366</v>
          </cell>
          <cell r="E665">
            <v>363</v>
          </cell>
          <cell r="F665">
            <v>366</v>
          </cell>
        </row>
        <row r="666">
          <cell r="A666" t="str">
            <v>SCCC</v>
          </cell>
          <cell r="B666" t="str">
            <v>SCCC</v>
          </cell>
          <cell r="C666">
            <v>155</v>
          </cell>
          <cell r="D666">
            <v>157.5</v>
          </cell>
          <cell r="E666">
            <v>155</v>
          </cell>
          <cell r="F666">
            <v>157</v>
          </cell>
        </row>
        <row r="667">
          <cell r="A667" t="str">
            <v>SCP</v>
          </cell>
          <cell r="B667" t="str">
            <v>SCP</v>
          </cell>
          <cell r="C667">
            <v>5.4</v>
          </cell>
          <cell r="D667">
            <v>5.4</v>
          </cell>
          <cell r="E667">
            <v>5.35</v>
          </cell>
          <cell r="F667">
            <v>5.4</v>
          </cell>
        </row>
        <row r="668">
          <cell r="A668" t="str">
            <v>SKN</v>
          </cell>
          <cell r="B668" t="str">
            <v>SKN</v>
          </cell>
          <cell r="C668">
            <v>6.2</v>
          </cell>
          <cell r="D668">
            <v>6.3</v>
          </cell>
          <cell r="E668">
            <v>6.05</v>
          </cell>
          <cell r="F668">
            <v>6.15</v>
          </cell>
        </row>
        <row r="669">
          <cell r="A669" t="str">
            <v>STECH</v>
          </cell>
          <cell r="B669" t="str">
            <v>STECH</v>
          </cell>
          <cell r="C669">
            <v>2.04</v>
          </cell>
          <cell r="D669">
            <v>2.2400000000000002</v>
          </cell>
          <cell r="E669">
            <v>2</v>
          </cell>
          <cell r="F669">
            <v>2.14</v>
          </cell>
        </row>
        <row r="670">
          <cell r="A670" t="str">
            <v>TASCO</v>
          </cell>
          <cell r="B670" t="str">
            <v>TASCO</v>
          </cell>
          <cell r="C670">
            <v>16.7</v>
          </cell>
          <cell r="D670">
            <v>16.7</v>
          </cell>
          <cell r="E670">
            <v>16.600000000000001</v>
          </cell>
          <cell r="F670">
            <v>16.600000000000001</v>
          </cell>
        </row>
        <row r="671">
          <cell r="A671" t="str">
            <v>TOA</v>
          </cell>
          <cell r="B671" t="str">
            <v>TOA</v>
          </cell>
          <cell r="C671">
            <v>28.5</v>
          </cell>
          <cell r="D671">
            <v>29</v>
          </cell>
          <cell r="E671">
            <v>28.5</v>
          </cell>
          <cell r="F671">
            <v>28.5</v>
          </cell>
        </row>
        <row r="672">
          <cell r="A672" t="str">
            <v>TPIPL</v>
          </cell>
          <cell r="B672" t="str">
            <v>TPIPL</v>
          </cell>
          <cell r="C672">
            <v>1.67</v>
          </cell>
          <cell r="D672">
            <v>1.7</v>
          </cell>
          <cell r="E672">
            <v>1.66</v>
          </cell>
          <cell r="F672">
            <v>1.67</v>
          </cell>
        </row>
        <row r="673">
          <cell r="A673" t="str">
            <v>UMI</v>
          </cell>
          <cell r="B673" t="str">
            <v>UMI</v>
          </cell>
          <cell r="C673">
            <v>1.63</v>
          </cell>
          <cell r="D673">
            <v>1.63</v>
          </cell>
          <cell r="E673">
            <v>1.51</v>
          </cell>
          <cell r="F673">
            <v>1.55</v>
          </cell>
        </row>
        <row r="674">
          <cell r="A674" t="str">
            <v>VNG</v>
          </cell>
          <cell r="B674" t="str">
            <v>VNG</v>
          </cell>
          <cell r="C674">
            <v>7.3</v>
          </cell>
          <cell r="D674">
            <v>7.35</v>
          </cell>
          <cell r="E674">
            <v>7.1</v>
          </cell>
          <cell r="F674">
            <v>7.1</v>
          </cell>
        </row>
        <row r="675">
          <cell r="A675" t="str">
            <v>WIIK</v>
          </cell>
          <cell r="B675" t="str">
            <v>WIIK</v>
          </cell>
          <cell r="C675">
            <v>1.85</v>
          </cell>
          <cell r="D675">
            <v>1.89</v>
          </cell>
          <cell r="E675">
            <v>1.85</v>
          </cell>
          <cell r="F675">
            <v>1.86</v>
          </cell>
        </row>
        <row r="676">
          <cell r="A676" t="str">
            <v>APP</v>
          </cell>
          <cell r="B676" t="str">
            <v>APP</v>
          </cell>
          <cell r="C676">
            <v>3.48</v>
          </cell>
          <cell r="D676">
            <v>3.6</v>
          </cell>
          <cell r="E676">
            <v>3.3</v>
          </cell>
          <cell r="F676">
            <v>3.3</v>
          </cell>
        </row>
        <row r="677">
          <cell r="A677" t="str">
            <v>BBIK</v>
          </cell>
          <cell r="B677" t="str">
            <v>BBIK</v>
          </cell>
          <cell r="C677">
            <v>79</v>
          </cell>
          <cell r="D677">
            <v>80</v>
          </cell>
          <cell r="E677">
            <v>77.5</v>
          </cell>
          <cell r="F677">
            <v>79</v>
          </cell>
        </row>
        <row r="678">
          <cell r="A678" t="str">
            <v>BE8</v>
          </cell>
          <cell r="B678" t="str">
            <v>BE8</v>
          </cell>
          <cell r="C678">
            <v>57.5</v>
          </cell>
          <cell r="D678">
            <v>59</v>
          </cell>
          <cell r="E678">
            <v>56.75</v>
          </cell>
          <cell r="F678">
            <v>58.75</v>
          </cell>
        </row>
        <row r="679">
          <cell r="A679" t="str">
            <v>COMAN</v>
          </cell>
          <cell r="B679" t="str">
            <v>COMAN</v>
          </cell>
          <cell r="C679">
            <v>5.8</v>
          </cell>
          <cell r="D679">
            <v>5.95</v>
          </cell>
          <cell r="E679">
            <v>5.75</v>
          </cell>
          <cell r="F679">
            <v>5.85</v>
          </cell>
        </row>
        <row r="680">
          <cell r="A680" t="str">
            <v>DITTO</v>
          </cell>
          <cell r="B680" t="str">
            <v>DITTO</v>
          </cell>
          <cell r="C680">
            <v>59</v>
          </cell>
          <cell r="D680">
            <v>59</v>
          </cell>
          <cell r="E680">
            <v>55.25</v>
          </cell>
          <cell r="F680">
            <v>55.25</v>
          </cell>
        </row>
        <row r="681">
          <cell r="A681" t="str">
            <v>ICN</v>
          </cell>
          <cell r="B681" t="str">
            <v>ICN</v>
          </cell>
          <cell r="C681">
            <v>3.96</v>
          </cell>
          <cell r="D681">
            <v>4.0199999999999996</v>
          </cell>
          <cell r="E681">
            <v>3.96</v>
          </cell>
          <cell r="F681">
            <v>3.96</v>
          </cell>
        </row>
        <row r="682">
          <cell r="A682" t="str">
            <v>IIG</v>
          </cell>
          <cell r="B682" t="str">
            <v>IIG</v>
          </cell>
          <cell r="C682">
            <v>42.25</v>
          </cell>
          <cell r="D682">
            <v>43.75</v>
          </cell>
          <cell r="E682">
            <v>42</v>
          </cell>
          <cell r="F682">
            <v>43.5</v>
          </cell>
        </row>
        <row r="683">
          <cell r="A683" t="str">
            <v>IRCP</v>
          </cell>
          <cell r="B683" t="str">
            <v>IRCP</v>
          </cell>
          <cell r="C683">
            <v>1.17</v>
          </cell>
          <cell r="D683">
            <v>1.22</v>
          </cell>
          <cell r="E683">
            <v>1.1499999999999999</v>
          </cell>
          <cell r="F683">
            <v>1.1599999999999999</v>
          </cell>
        </row>
        <row r="684">
          <cell r="A684" t="str">
            <v>NETBAY</v>
          </cell>
          <cell r="B684" t="str">
            <v>NETBAY</v>
          </cell>
          <cell r="C684">
            <v>25.75</v>
          </cell>
          <cell r="D684">
            <v>26.25</v>
          </cell>
          <cell r="E684">
            <v>25.5</v>
          </cell>
          <cell r="F684">
            <v>26.25</v>
          </cell>
        </row>
        <row r="685">
          <cell r="A685" t="str">
            <v>PLANET</v>
          </cell>
          <cell r="B685" t="str">
            <v>PLANET</v>
          </cell>
          <cell r="C685">
            <v>1.91</v>
          </cell>
          <cell r="D685">
            <v>1.94</v>
          </cell>
          <cell r="E685">
            <v>1.86</v>
          </cell>
          <cell r="F685">
            <v>1.89</v>
          </cell>
        </row>
        <row r="686">
          <cell r="A686" t="str">
            <v>PROEN</v>
          </cell>
          <cell r="B686" t="str">
            <v>PROEN</v>
          </cell>
          <cell r="C686">
            <v>7.2</v>
          </cell>
          <cell r="D686">
            <v>7.25</v>
          </cell>
          <cell r="E686">
            <v>7.05</v>
          </cell>
          <cell r="F686">
            <v>7.15</v>
          </cell>
        </row>
        <row r="687">
          <cell r="A687" t="str">
            <v>SECURE</v>
          </cell>
          <cell r="B687" t="str">
            <v>SECURE</v>
          </cell>
          <cell r="C687">
            <v>17.3</v>
          </cell>
          <cell r="D687">
            <v>17.399999999999999</v>
          </cell>
          <cell r="E687">
            <v>17.100000000000001</v>
          </cell>
          <cell r="F687">
            <v>17.2</v>
          </cell>
        </row>
        <row r="688">
          <cell r="A688" t="str">
            <v>SICT</v>
          </cell>
          <cell r="B688" t="str">
            <v>SICT</v>
          </cell>
          <cell r="C688">
            <v>7</v>
          </cell>
          <cell r="D688">
            <v>7.35</v>
          </cell>
          <cell r="E688">
            <v>7</v>
          </cell>
          <cell r="F688">
            <v>7.15</v>
          </cell>
        </row>
        <row r="689">
          <cell r="A689" t="str">
            <v>SIMAT</v>
          </cell>
          <cell r="B689" t="str">
            <v>SIMAT</v>
          </cell>
          <cell r="C689">
            <v>2.2799999999999998</v>
          </cell>
          <cell r="D689">
            <v>2.2999999999999998</v>
          </cell>
          <cell r="E689">
            <v>2.2400000000000002</v>
          </cell>
          <cell r="F689">
            <v>2.2400000000000002</v>
          </cell>
        </row>
        <row r="690">
          <cell r="A690" t="str">
            <v>SPVI</v>
          </cell>
          <cell r="B690" t="str">
            <v>SPVI</v>
          </cell>
          <cell r="C690">
            <v>5.15</v>
          </cell>
          <cell r="D690">
            <v>5.3</v>
          </cell>
          <cell r="E690">
            <v>5</v>
          </cell>
          <cell r="F690">
            <v>5.05</v>
          </cell>
        </row>
        <row r="691">
          <cell r="A691" t="str">
            <v>TPS</v>
          </cell>
          <cell r="B691" t="str">
            <v>TPS</v>
          </cell>
          <cell r="C691">
            <v>2.76</v>
          </cell>
          <cell r="D691">
            <v>2.86</v>
          </cell>
          <cell r="E691">
            <v>2.72</v>
          </cell>
          <cell r="F691">
            <v>2.8</v>
          </cell>
        </row>
        <row r="692">
          <cell r="A692" t="str">
            <v>VCOM</v>
          </cell>
          <cell r="B692" t="str">
            <v>VCOM</v>
          </cell>
          <cell r="C692">
            <v>5.75</v>
          </cell>
          <cell r="D692">
            <v>5.8</v>
          </cell>
          <cell r="E692">
            <v>5.7</v>
          </cell>
          <cell r="F692">
            <v>5.75</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ABICO</v>
          </cell>
          <cell r="B701" t="str">
            <v>ABICO</v>
          </cell>
          <cell r="C701" t="str">
            <v>5.45</v>
          </cell>
          <cell r="D701" t="str">
            <v>5.70</v>
          </cell>
          <cell r="E701" t="str">
            <v>5.40</v>
          </cell>
          <cell r="F701" t="str">
            <v>5.55</v>
          </cell>
        </row>
        <row r="702">
          <cell r="A702" t="str">
            <v>AU</v>
          </cell>
          <cell r="B702" t="str">
            <v>AU</v>
          </cell>
          <cell r="C702" t="str">
            <v>10.00</v>
          </cell>
          <cell r="D702" t="str">
            <v>10.10</v>
          </cell>
          <cell r="E702" t="str">
            <v>9.80</v>
          </cell>
          <cell r="F702" t="str">
            <v>10.00</v>
          </cell>
        </row>
        <row r="703">
          <cell r="A703" t="str">
            <v>JCKH</v>
          </cell>
          <cell r="B703" t="str">
            <v>JCKH &lt;C&gt;</v>
          </cell>
          <cell r="C703" t="str">
            <v>0.12</v>
          </cell>
          <cell r="D703" t="str">
            <v>0.14</v>
          </cell>
          <cell r="E703" t="str">
            <v>0.12</v>
          </cell>
          <cell r="F703" t="str">
            <v>0.12</v>
          </cell>
        </row>
        <row r="704">
          <cell r="A704" t="str">
            <v>KASET</v>
          </cell>
          <cell r="B704" t="str">
            <v>KASET</v>
          </cell>
          <cell r="C704" t="str">
            <v>1.85</v>
          </cell>
          <cell r="D704" t="str">
            <v>1.87</v>
          </cell>
          <cell r="E704" t="str">
            <v>1.75</v>
          </cell>
          <cell r="F704" t="str">
            <v>1.75</v>
          </cell>
        </row>
        <row r="705">
          <cell r="A705" t="str">
            <v>MUD</v>
          </cell>
          <cell r="B705" t="str">
            <v>MUD</v>
          </cell>
          <cell r="C705" t="str">
            <v>2.62</v>
          </cell>
          <cell r="D705" t="str">
            <v>2.62</v>
          </cell>
          <cell r="E705" t="str">
            <v>2.54</v>
          </cell>
          <cell r="F705" t="str">
            <v>2.54</v>
          </cell>
        </row>
        <row r="706">
          <cell r="A706" t="str">
            <v>TACC</v>
          </cell>
          <cell r="B706" t="str">
            <v>TACC</v>
          </cell>
          <cell r="C706" t="str">
            <v>6.95</v>
          </cell>
          <cell r="D706" t="str">
            <v>7.00</v>
          </cell>
          <cell r="E706" t="str">
            <v>6.85</v>
          </cell>
          <cell r="F706" t="str">
            <v>6.85</v>
          </cell>
        </row>
        <row r="707">
          <cell r="A707" t="str">
            <v>TMILL</v>
          </cell>
          <cell r="B707" t="str">
            <v>TMILL</v>
          </cell>
          <cell r="C707" t="str">
            <v>3.84</v>
          </cell>
          <cell r="D707" t="str">
            <v>3.88</v>
          </cell>
          <cell r="E707" t="str">
            <v>3.76</v>
          </cell>
          <cell r="F707" t="str">
            <v>3.84</v>
          </cell>
        </row>
        <row r="708">
          <cell r="A708" t="str">
            <v>XO</v>
          </cell>
          <cell r="B708" t="str">
            <v>XO</v>
          </cell>
          <cell r="C708" t="str">
            <v>14.30</v>
          </cell>
          <cell r="D708" t="str">
            <v>14.30</v>
          </cell>
          <cell r="E708" t="str">
            <v>14.10</v>
          </cell>
          <cell r="F708" t="str">
            <v>14.20</v>
          </cell>
        </row>
        <row r="709">
          <cell r="A709" t="str">
            <v>ALPHAX</v>
          </cell>
          <cell r="B709" t="str">
            <v>ALPHAX</v>
          </cell>
          <cell r="C709" t="str">
            <v>1.29</v>
          </cell>
          <cell r="D709" t="str">
            <v>1.32</v>
          </cell>
          <cell r="E709" t="str">
            <v>1.26</v>
          </cell>
          <cell r="F709" t="str">
            <v>1.27</v>
          </cell>
        </row>
        <row r="710">
          <cell r="A710" t="str">
            <v>BGT</v>
          </cell>
          <cell r="B710" t="str">
            <v>BGT</v>
          </cell>
          <cell r="C710" t="str">
            <v>3.14</v>
          </cell>
          <cell r="D710" t="str">
            <v>3.36</v>
          </cell>
          <cell r="E710" t="str">
            <v>3.14</v>
          </cell>
          <cell r="F710" t="str">
            <v>3.20</v>
          </cell>
        </row>
        <row r="711">
          <cell r="A711" t="str">
            <v>DOD</v>
          </cell>
          <cell r="B711" t="str">
            <v>DOD</v>
          </cell>
          <cell r="C711" t="str">
            <v>5.25</v>
          </cell>
          <cell r="D711" t="str">
            <v>5.35</v>
          </cell>
          <cell r="E711" t="str">
            <v>5.10</v>
          </cell>
          <cell r="F711" t="str">
            <v>5.15</v>
          </cell>
        </row>
        <row r="712">
          <cell r="A712" t="str">
            <v>ECF</v>
          </cell>
          <cell r="B712" t="str">
            <v>ECF</v>
          </cell>
          <cell r="C712" t="str">
            <v>1.76</v>
          </cell>
          <cell r="D712" t="str">
            <v>1.82</v>
          </cell>
          <cell r="E712" t="str">
            <v>1.76</v>
          </cell>
          <cell r="F712" t="str">
            <v>1.78</v>
          </cell>
        </row>
        <row r="713">
          <cell r="A713" t="str">
            <v>EFORL</v>
          </cell>
          <cell r="B713" t="str">
            <v>EFORL &lt;C&gt;</v>
          </cell>
          <cell r="C713" t="str">
            <v>0.82</v>
          </cell>
          <cell r="D713" t="str">
            <v>0.86</v>
          </cell>
          <cell r="E713" t="str">
            <v>0.76</v>
          </cell>
          <cell r="F713" t="str">
            <v>0.80</v>
          </cell>
        </row>
        <row r="714">
          <cell r="A714" t="str">
            <v>HPT</v>
          </cell>
          <cell r="B714" t="str">
            <v>HPT</v>
          </cell>
          <cell r="C714" t="str">
            <v>0.80</v>
          </cell>
          <cell r="D714" t="str">
            <v>0.82</v>
          </cell>
          <cell r="E714" t="str">
            <v>0.80</v>
          </cell>
          <cell r="F714" t="str">
            <v>0.81</v>
          </cell>
        </row>
        <row r="715">
          <cell r="A715" t="str">
            <v>IP</v>
          </cell>
          <cell r="B715" t="str">
            <v>IP</v>
          </cell>
          <cell r="C715" t="str">
            <v>18.00</v>
          </cell>
          <cell r="D715" t="str">
            <v>18.10</v>
          </cell>
          <cell r="E715" t="str">
            <v>17.50</v>
          </cell>
          <cell r="F715" t="str">
            <v>17.50</v>
          </cell>
        </row>
        <row r="716">
          <cell r="A716" t="str">
            <v>JP</v>
          </cell>
          <cell r="B716" t="str">
            <v>JP</v>
          </cell>
          <cell r="C716" t="str">
            <v>4.54</v>
          </cell>
          <cell r="D716" t="str">
            <v>4.54</v>
          </cell>
          <cell r="E716" t="str">
            <v>4.46</v>
          </cell>
          <cell r="F716" t="str">
            <v>4.50</v>
          </cell>
        </row>
        <row r="717">
          <cell r="A717" t="str">
            <v>JUBILE</v>
          </cell>
          <cell r="B717" t="str">
            <v>JUBILE</v>
          </cell>
          <cell r="C717" t="str">
            <v>26.50</v>
          </cell>
          <cell r="D717" t="str">
            <v>29.00</v>
          </cell>
          <cell r="E717" t="str">
            <v>26.50</v>
          </cell>
          <cell r="F717" t="str">
            <v>28.00</v>
          </cell>
        </row>
        <row r="718">
          <cell r="A718" t="str">
            <v>MOONG</v>
          </cell>
          <cell r="B718" t="str">
            <v>MOONG</v>
          </cell>
          <cell r="C718" t="str">
            <v>2.98</v>
          </cell>
          <cell r="D718" t="str">
            <v>3.02</v>
          </cell>
          <cell r="E718" t="str">
            <v>2.92</v>
          </cell>
          <cell r="F718" t="str">
            <v>2.92</v>
          </cell>
        </row>
        <row r="719">
          <cell r="A719" t="str">
            <v>NPK</v>
          </cell>
          <cell r="B719" t="str">
            <v>NPK</v>
          </cell>
          <cell r="C719" t="str">
            <v>-</v>
          </cell>
          <cell r="D719" t="str">
            <v>-</v>
          </cell>
          <cell r="E719" t="str">
            <v>-</v>
          </cell>
          <cell r="F719" t="str">
            <v>-</v>
          </cell>
        </row>
        <row r="720">
          <cell r="A720" t="str">
            <v>SMD</v>
          </cell>
          <cell r="B720" t="str">
            <v>SMD</v>
          </cell>
          <cell r="C720" t="str">
            <v>10.90</v>
          </cell>
          <cell r="D720" t="str">
            <v>10.90</v>
          </cell>
          <cell r="E720" t="str">
            <v>10.70</v>
          </cell>
          <cell r="F720" t="str">
            <v>10.90</v>
          </cell>
        </row>
        <row r="721">
          <cell r="A721" t="str">
            <v>TM</v>
          </cell>
          <cell r="B721" t="str">
            <v>TM</v>
          </cell>
          <cell r="C721" t="str">
            <v>2.90</v>
          </cell>
          <cell r="D721" t="str">
            <v>2.90</v>
          </cell>
          <cell r="E721" t="str">
            <v>2.80</v>
          </cell>
          <cell r="F721" t="str">
            <v>2.80</v>
          </cell>
        </row>
        <row r="722">
          <cell r="A722" t="str">
            <v>WINMED</v>
          </cell>
          <cell r="B722" t="str">
            <v>WINMED</v>
          </cell>
          <cell r="C722" t="str">
            <v>4.74</v>
          </cell>
          <cell r="D722" t="str">
            <v>4.78</v>
          </cell>
          <cell r="E722" t="str">
            <v>4.72</v>
          </cell>
          <cell r="F722" t="str">
            <v>4.76</v>
          </cell>
        </row>
        <row r="723">
          <cell r="A723" t="str">
            <v>ACAP</v>
          </cell>
          <cell r="B723" t="str">
            <v>ACAP &lt;C, NP&gt;</v>
          </cell>
          <cell r="C723">
            <v>0.64</v>
          </cell>
          <cell r="D723">
            <v>0.64</v>
          </cell>
          <cell r="E723">
            <v>0.62</v>
          </cell>
          <cell r="F723">
            <v>0.63</v>
          </cell>
        </row>
        <row r="724">
          <cell r="A724" t="str">
            <v>AF</v>
          </cell>
          <cell r="B724" t="str">
            <v>AF</v>
          </cell>
          <cell r="C724">
            <v>1</v>
          </cell>
          <cell r="D724">
            <v>1.01</v>
          </cell>
          <cell r="E724">
            <v>0.97</v>
          </cell>
          <cell r="F724">
            <v>0.98</v>
          </cell>
        </row>
        <row r="725">
          <cell r="A725" t="str">
            <v>AIRA</v>
          </cell>
          <cell r="B725" t="str">
            <v>AIRA</v>
          </cell>
          <cell r="C725">
            <v>2.08</v>
          </cell>
          <cell r="D725">
            <v>2.1</v>
          </cell>
          <cell r="E725">
            <v>2.04</v>
          </cell>
          <cell r="F725">
            <v>2.08</v>
          </cell>
        </row>
        <row r="726">
          <cell r="A726" t="str">
            <v>ASN</v>
          </cell>
          <cell r="B726" t="str">
            <v>ASN</v>
          </cell>
          <cell r="C726">
            <v>5.3</v>
          </cell>
          <cell r="D726">
            <v>5.8</v>
          </cell>
          <cell r="E726">
            <v>4.5599999999999996</v>
          </cell>
          <cell r="F726">
            <v>4.76</v>
          </cell>
        </row>
        <row r="727">
          <cell r="A727" t="str">
            <v>BROOK</v>
          </cell>
          <cell r="B727" t="str">
            <v>BROOK</v>
          </cell>
          <cell r="C727">
            <v>0.56000000000000005</v>
          </cell>
          <cell r="D727">
            <v>0.56000000000000005</v>
          </cell>
          <cell r="E727">
            <v>0.54</v>
          </cell>
          <cell r="F727">
            <v>0.54</v>
          </cell>
        </row>
        <row r="728">
          <cell r="A728" t="str">
            <v>GCAP</v>
          </cell>
          <cell r="B728" t="str">
            <v>GCAP</v>
          </cell>
          <cell r="C728">
            <v>1.05</v>
          </cell>
          <cell r="D728">
            <v>1.06</v>
          </cell>
          <cell r="E728">
            <v>1.03</v>
          </cell>
          <cell r="F728">
            <v>1.05</v>
          </cell>
        </row>
        <row r="729">
          <cell r="A729" t="str">
            <v>KCC</v>
          </cell>
          <cell r="B729" t="str">
            <v>KCC</v>
          </cell>
          <cell r="C729">
            <v>6.9</v>
          </cell>
          <cell r="D729">
            <v>7.5</v>
          </cell>
          <cell r="E729">
            <v>6.15</v>
          </cell>
          <cell r="F729">
            <v>6.15</v>
          </cell>
        </row>
        <row r="730">
          <cell r="A730" t="str">
            <v>LIT</v>
          </cell>
          <cell r="B730" t="str">
            <v>LIT</v>
          </cell>
          <cell r="C730">
            <v>1.98</v>
          </cell>
          <cell r="D730">
            <v>1.98</v>
          </cell>
          <cell r="E730">
            <v>1.93</v>
          </cell>
          <cell r="F730">
            <v>1.94</v>
          </cell>
        </row>
        <row r="731">
          <cell r="A731" t="str">
            <v>MITSIB</v>
          </cell>
          <cell r="B731" t="str">
            <v>MITSIB</v>
          </cell>
          <cell r="C731">
            <v>1.06</v>
          </cell>
          <cell r="D731">
            <v>1.06</v>
          </cell>
          <cell r="E731">
            <v>1.02</v>
          </cell>
          <cell r="F731">
            <v>1.04</v>
          </cell>
        </row>
        <row r="732">
          <cell r="A732" t="str">
            <v>SGF</v>
          </cell>
          <cell r="B732" t="str">
            <v>SGF</v>
          </cell>
          <cell r="C732">
            <v>0.83</v>
          </cell>
          <cell r="D732">
            <v>0.84</v>
          </cell>
          <cell r="E732">
            <v>0.82</v>
          </cell>
          <cell r="F732">
            <v>0.83</v>
          </cell>
        </row>
        <row r="733">
          <cell r="A733" t="str">
            <v>TQR</v>
          </cell>
          <cell r="B733" t="str">
            <v>TQR</v>
          </cell>
          <cell r="C733">
            <v>13.5</v>
          </cell>
          <cell r="D733">
            <v>13.8</v>
          </cell>
          <cell r="E733">
            <v>13.3</v>
          </cell>
          <cell r="F733">
            <v>13.3</v>
          </cell>
        </row>
        <row r="734">
          <cell r="A734" t="str">
            <v>ADB</v>
          </cell>
          <cell r="B734" t="str">
            <v>ADB</v>
          </cell>
          <cell r="C734">
            <v>1.38</v>
          </cell>
          <cell r="D734">
            <v>1.4</v>
          </cell>
          <cell r="E734">
            <v>1.36</v>
          </cell>
          <cell r="F734">
            <v>1.37</v>
          </cell>
        </row>
        <row r="735">
          <cell r="A735" t="str">
            <v>BM</v>
          </cell>
          <cell r="B735" t="str">
            <v>BM</v>
          </cell>
          <cell r="C735">
            <v>3.9</v>
          </cell>
          <cell r="D735">
            <v>3.94</v>
          </cell>
          <cell r="E735">
            <v>3.86</v>
          </cell>
          <cell r="F735">
            <v>3.92</v>
          </cell>
        </row>
        <row r="736">
          <cell r="A736" t="str">
            <v>CHO</v>
          </cell>
          <cell r="B736" t="str">
            <v>CHO</v>
          </cell>
          <cell r="C736">
            <v>0.6</v>
          </cell>
          <cell r="D736">
            <v>0.6</v>
          </cell>
          <cell r="E736">
            <v>0.59</v>
          </cell>
          <cell r="F736">
            <v>0.6</v>
          </cell>
        </row>
        <row r="737">
          <cell r="A737" t="str">
            <v>CHOW</v>
          </cell>
          <cell r="B737" t="str">
            <v>CHOW</v>
          </cell>
          <cell r="C737">
            <v>4.12</v>
          </cell>
          <cell r="D737">
            <v>4.12</v>
          </cell>
          <cell r="E737">
            <v>3.96</v>
          </cell>
          <cell r="F737">
            <v>3.98</v>
          </cell>
        </row>
        <row r="738">
          <cell r="A738" t="str">
            <v>CIG</v>
          </cell>
          <cell r="B738" t="str">
            <v>CIG</v>
          </cell>
          <cell r="C738">
            <v>0.53</v>
          </cell>
          <cell r="D738">
            <v>0.54</v>
          </cell>
          <cell r="E738">
            <v>0.51</v>
          </cell>
          <cell r="F738">
            <v>0.52</v>
          </cell>
        </row>
        <row r="739">
          <cell r="A739" t="str">
            <v>COLOR</v>
          </cell>
          <cell r="B739" t="str">
            <v>COLOR</v>
          </cell>
          <cell r="C739">
            <v>1.6</v>
          </cell>
          <cell r="D739">
            <v>1.62</v>
          </cell>
          <cell r="E739">
            <v>1.6</v>
          </cell>
          <cell r="F739">
            <v>1.6</v>
          </cell>
        </row>
        <row r="740">
          <cell r="A740" t="str">
            <v>CPR</v>
          </cell>
          <cell r="B740" t="str">
            <v>CPR</v>
          </cell>
          <cell r="C740">
            <v>6.5</v>
          </cell>
          <cell r="D740">
            <v>6.6</v>
          </cell>
          <cell r="E740">
            <v>6.15</v>
          </cell>
          <cell r="F740">
            <v>6.35</v>
          </cell>
        </row>
        <row r="741">
          <cell r="A741" t="str">
            <v>FPI</v>
          </cell>
          <cell r="B741" t="str">
            <v>FPI</v>
          </cell>
          <cell r="C741">
            <v>3.18</v>
          </cell>
          <cell r="D741">
            <v>3.2</v>
          </cell>
          <cell r="E741">
            <v>3.06</v>
          </cell>
          <cell r="F741">
            <v>3.06</v>
          </cell>
        </row>
        <row r="742">
          <cell r="A742" t="str">
            <v>GTB</v>
          </cell>
          <cell r="B742" t="str">
            <v>GTB</v>
          </cell>
          <cell r="C742">
            <v>0.77</v>
          </cell>
          <cell r="D742">
            <v>0.78</v>
          </cell>
          <cell r="E742">
            <v>0.76</v>
          </cell>
          <cell r="F742">
            <v>0.78</v>
          </cell>
        </row>
        <row r="743">
          <cell r="A743" t="str">
            <v>KCM</v>
          </cell>
          <cell r="B743" t="str">
            <v>KCM</v>
          </cell>
          <cell r="C743">
            <v>0.72</v>
          </cell>
          <cell r="D743">
            <v>0.72</v>
          </cell>
          <cell r="E743">
            <v>0.71</v>
          </cell>
          <cell r="F743">
            <v>0.72</v>
          </cell>
        </row>
        <row r="744">
          <cell r="A744" t="str">
            <v>KUMWEL</v>
          </cell>
          <cell r="B744" t="str">
            <v>KUMWEL</v>
          </cell>
          <cell r="C744">
            <v>2.88</v>
          </cell>
          <cell r="D744">
            <v>3.16</v>
          </cell>
          <cell r="E744">
            <v>2.78</v>
          </cell>
          <cell r="F744">
            <v>2.82</v>
          </cell>
        </row>
        <row r="745">
          <cell r="A745" t="str">
            <v>KWM</v>
          </cell>
          <cell r="B745" t="str">
            <v>KWM</v>
          </cell>
          <cell r="C745">
            <v>2.8</v>
          </cell>
          <cell r="D745">
            <v>2.9</v>
          </cell>
          <cell r="E745">
            <v>2.7</v>
          </cell>
          <cell r="F745">
            <v>2.74</v>
          </cell>
        </row>
        <row r="746">
          <cell r="A746" t="str">
            <v>MBAX</v>
          </cell>
          <cell r="B746" t="str">
            <v>MBAX</v>
          </cell>
          <cell r="C746">
            <v>6.2</v>
          </cell>
          <cell r="D746">
            <v>6.25</v>
          </cell>
          <cell r="E746">
            <v>6.1</v>
          </cell>
          <cell r="F746">
            <v>6.1</v>
          </cell>
        </row>
        <row r="747">
          <cell r="A747" t="str">
            <v>MGT</v>
          </cell>
          <cell r="B747" t="str">
            <v>MGT</v>
          </cell>
          <cell r="C747">
            <v>4.0999999999999996</v>
          </cell>
          <cell r="D747">
            <v>4.16</v>
          </cell>
          <cell r="E747">
            <v>4.0599999999999996</v>
          </cell>
          <cell r="F747">
            <v>4.12</v>
          </cell>
        </row>
        <row r="748">
          <cell r="A748" t="str">
            <v>NDR</v>
          </cell>
          <cell r="B748" t="str">
            <v>NDR</v>
          </cell>
          <cell r="C748">
            <v>2.62</v>
          </cell>
          <cell r="D748">
            <v>2.66</v>
          </cell>
          <cell r="E748">
            <v>2.58</v>
          </cell>
          <cell r="F748">
            <v>2.58</v>
          </cell>
        </row>
        <row r="749">
          <cell r="A749" t="str">
            <v>PACO</v>
          </cell>
          <cell r="B749" t="str">
            <v>PACO</v>
          </cell>
          <cell r="C749">
            <v>2.42</v>
          </cell>
          <cell r="D749">
            <v>2.44</v>
          </cell>
          <cell r="E749">
            <v>2.4</v>
          </cell>
          <cell r="F749">
            <v>2.44</v>
          </cell>
        </row>
        <row r="750">
          <cell r="A750" t="str">
            <v>PDG</v>
          </cell>
          <cell r="B750" t="str">
            <v>PDG</v>
          </cell>
          <cell r="C750">
            <v>3.58</v>
          </cell>
          <cell r="D750">
            <v>3.6</v>
          </cell>
          <cell r="E750">
            <v>3.56</v>
          </cell>
          <cell r="F750">
            <v>3.6</v>
          </cell>
        </row>
        <row r="751">
          <cell r="A751" t="str">
            <v>PIMO</v>
          </cell>
          <cell r="B751" t="str">
            <v>PIMO</v>
          </cell>
          <cell r="C751">
            <v>3.54</v>
          </cell>
          <cell r="D751">
            <v>3.64</v>
          </cell>
          <cell r="E751">
            <v>3.52</v>
          </cell>
          <cell r="F751">
            <v>3.54</v>
          </cell>
        </row>
        <row r="752">
          <cell r="A752" t="str">
            <v>PJW</v>
          </cell>
          <cell r="B752" t="str">
            <v>PJW</v>
          </cell>
          <cell r="C752">
            <v>4.5199999999999996</v>
          </cell>
          <cell r="D752">
            <v>4.66</v>
          </cell>
          <cell r="E752">
            <v>4.46</v>
          </cell>
          <cell r="F752">
            <v>4.4800000000000004</v>
          </cell>
        </row>
        <row r="753">
          <cell r="A753" t="str">
            <v>PPM</v>
          </cell>
          <cell r="B753" t="str">
            <v>PPM</v>
          </cell>
          <cell r="C753">
            <v>2.64</v>
          </cell>
          <cell r="D753">
            <v>2.64</v>
          </cell>
          <cell r="E753">
            <v>2.54</v>
          </cell>
          <cell r="F753">
            <v>2.6</v>
          </cell>
        </row>
        <row r="754">
          <cell r="A754" t="str">
            <v>PRAPAT</v>
          </cell>
          <cell r="B754" t="str">
            <v>PRAPAT</v>
          </cell>
          <cell r="C754">
            <v>1.33</v>
          </cell>
          <cell r="D754">
            <v>1.39</v>
          </cell>
          <cell r="E754">
            <v>1.31</v>
          </cell>
          <cell r="F754">
            <v>1.36</v>
          </cell>
        </row>
        <row r="755">
          <cell r="A755" t="str">
            <v>RWI</v>
          </cell>
          <cell r="B755" t="str">
            <v>RWI</v>
          </cell>
          <cell r="C755">
            <v>1.1599999999999999</v>
          </cell>
          <cell r="D755">
            <v>1.17</v>
          </cell>
          <cell r="E755">
            <v>1.1499999999999999</v>
          </cell>
          <cell r="F755">
            <v>1.1599999999999999</v>
          </cell>
        </row>
        <row r="756">
          <cell r="A756" t="str">
            <v>SALEE</v>
          </cell>
          <cell r="B756" t="str">
            <v>SALEE</v>
          </cell>
          <cell r="C756">
            <v>1.17</v>
          </cell>
          <cell r="D756">
            <v>1.19</v>
          </cell>
          <cell r="E756">
            <v>1.1599999999999999</v>
          </cell>
          <cell r="F756">
            <v>1.18</v>
          </cell>
        </row>
        <row r="757">
          <cell r="A757" t="str">
            <v>SANKO</v>
          </cell>
          <cell r="B757" t="str">
            <v>SANKO</v>
          </cell>
          <cell r="C757">
            <v>1.22</v>
          </cell>
          <cell r="D757">
            <v>1.34</v>
          </cell>
          <cell r="E757">
            <v>1.22</v>
          </cell>
          <cell r="F757">
            <v>1.28</v>
          </cell>
        </row>
        <row r="758">
          <cell r="A758" t="str">
            <v>SELIC</v>
          </cell>
          <cell r="B758" t="str">
            <v>SELIC</v>
          </cell>
          <cell r="C758">
            <v>3.54</v>
          </cell>
          <cell r="D758">
            <v>3.54</v>
          </cell>
          <cell r="E758">
            <v>3.4</v>
          </cell>
          <cell r="F758">
            <v>3.4</v>
          </cell>
        </row>
        <row r="759">
          <cell r="A759" t="str">
            <v>SFT</v>
          </cell>
          <cell r="B759" t="str">
            <v>SFT</v>
          </cell>
          <cell r="C759">
            <v>4.82</v>
          </cell>
          <cell r="D759">
            <v>4.9000000000000004</v>
          </cell>
          <cell r="E759">
            <v>4.82</v>
          </cell>
          <cell r="F759">
            <v>4.8600000000000003</v>
          </cell>
        </row>
        <row r="760">
          <cell r="A760" t="str">
            <v>STP</v>
          </cell>
          <cell r="B760" t="str">
            <v>STP</v>
          </cell>
          <cell r="C760">
            <v>13.9</v>
          </cell>
          <cell r="D760">
            <v>14.4</v>
          </cell>
          <cell r="E760">
            <v>13.7</v>
          </cell>
          <cell r="F760">
            <v>14</v>
          </cell>
        </row>
        <row r="761">
          <cell r="A761" t="str">
            <v>SWC</v>
          </cell>
          <cell r="B761" t="str">
            <v>SWC</v>
          </cell>
          <cell r="C761">
            <v>6.75</v>
          </cell>
          <cell r="D761">
            <v>6.85</v>
          </cell>
          <cell r="E761">
            <v>6.75</v>
          </cell>
          <cell r="F761">
            <v>6.85</v>
          </cell>
        </row>
        <row r="762">
          <cell r="A762" t="str">
            <v>TMC</v>
          </cell>
          <cell r="B762" t="str">
            <v>TMC</v>
          </cell>
          <cell r="C762">
            <v>1.36</v>
          </cell>
          <cell r="D762">
            <v>1.39</v>
          </cell>
          <cell r="E762">
            <v>1.31</v>
          </cell>
          <cell r="F762">
            <v>1.32</v>
          </cell>
        </row>
        <row r="763">
          <cell r="A763" t="str">
            <v>TMI</v>
          </cell>
          <cell r="B763" t="str">
            <v>TMI</v>
          </cell>
          <cell r="C763">
            <v>1.96</v>
          </cell>
          <cell r="D763">
            <v>1.98</v>
          </cell>
          <cell r="E763">
            <v>1.96</v>
          </cell>
          <cell r="F763">
            <v>1.98</v>
          </cell>
        </row>
        <row r="764">
          <cell r="A764" t="str">
            <v>TMW</v>
          </cell>
          <cell r="B764" t="str">
            <v>TMW</v>
          </cell>
          <cell r="C764">
            <v>33.5</v>
          </cell>
          <cell r="D764">
            <v>33.5</v>
          </cell>
          <cell r="E764">
            <v>33</v>
          </cell>
          <cell r="F764">
            <v>33</v>
          </cell>
        </row>
        <row r="765">
          <cell r="A765" t="str">
            <v>TPLAS</v>
          </cell>
          <cell r="B765" t="str">
            <v>TPLAS</v>
          </cell>
          <cell r="C765">
            <v>2.96</v>
          </cell>
          <cell r="D765">
            <v>3</v>
          </cell>
          <cell r="E765">
            <v>2.94</v>
          </cell>
          <cell r="F765">
            <v>2.98</v>
          </cell>
        </row>
        <row r="766">
          <cell r="A766" t="str">
            <v>TRV</v>
          </cell>
          <cell r="B766" t="str">
            <v>TRV</v>
          </cell>
          <cell r="C766">
            <v>3.4</v>
          </cell>
          <cell r="D766">
            <v>3.58</v>
          </cell>
          <cell r="E766">
            <v>3.4</v>
          </cell>
          <cell r="F766">
            <v>3.44</v>
          </cell>
        </row>
        <row r="767">
          <cell r="A767" t="str">
            <v>UBIS</v>
          </cell>
          <cell r="B767" t="str">
            <v>UBIS</v>
          </cell>
          <cell r="C767">
            <v>4.4000000000000004</v>
          </cell>
          <cell r="D767">
            <v>4.4000000000000004</v>
          </cell>
          <cell r="E767">
            <v>4.32</v>
          </cell>
          <cell r="F767">
            <v>4.32</v>
          </cell>
        </row>
        <row r="768">
          <cell r="A768" t="str">
            <v>UEC</v>
          </cell>
          <cell r="B768" t="str">
            <v>UEC</v>
          </cell>
          <cell r="C768">
            <v>1.86</v>
          </cell>
          <cell r="D768">
            <v>1.9</v>
          </cell>
          <cell r="E768">
            <v>1.85</v>
          </cell>
          <cell r="F768">
            <v>1.9</v>
          </cell>
        </row>
        <row r="769">
          <cell r="A769" t="str">
            <v>UKEM</v>
          </cell>
          <cell r="B769" t="str">
            <v>UKEM</v>
          </cell>
          <cell r="C769">
            <v>1.86</v>
          </cell>
          <cell r="D769">
            <v>1.87</v>
          </cell>
          <cell r="E769">
            <v>1.83</v>
          </cell>
          <cell r="F769">
            <v>1.83</v>
          </cell>
        </row>
        <row r="770">
          <cell r="A770" t="str">
            <v>UREKA</v>
          </cell>
          <cell r="B770" t="str">
            <v>UREKA</v>
          </cell>
          <cell r="C770">
            <v>1.47</v>
          </cell>
          <cell r="D770">
            <v>1.47</v>
          </cell>
          <cell r="E770">
            <v>1.39</v>
          </cell>
          <cell r="F770">
            <v>1.46</v>
          </cell>
        </row>
        <row r="771">
          <cell r="A771" t="str">
            <v>YUASA</v>
          </cell>
          <cell r="B771" t="str">
            <v>YUASA</v>
          </cell>
          <cell r="C771">
            <v>16.2</v>
          </cell>
          <cell r="D771">
            <v>16.2</v>
          </cell>
          <cell r="E771">
            <v>15.8</v>
          </cell>
          <cell r="F771">
            <v>16</v>
          </cell>
        </row>
        <row r="772">
          <cell r="A772" t="str">
            <v>ZIGA</v>
          </cell>
          <cell r="B772" t="str">
            <v>ZIGA</v>
          </cell>
          <cell r="C772">
            <v>5.2</v>
          </cell>
          <cell r="D772">
            <v>5.2</v>
          </cell>
          <cell r="E772">
            <v>4.9000000000000004</v>
          </cell>
          <cell r="F772">
            <v>4.92</v>
          </cell>
        </row>
        <row r="773">
          <cell r="A773" t="str">
            <v>A5</v>
          </cell>
          <cell r="B773" t="str">
            <v>A5</v>
          </cell>
          <cell r="C773" t="str">
            <v>2.02</v>
          </cell>
          <cell r="D773" t="str">
            <v>2.04</v>
          </cell>
          <cell r="E773" t="str">
            <v>1.99</v>
          </cell>
          <cell r="F773" t="str">
            <v>1.99</v>
          </cell>
        </row>
        <row r="774">
          <cell r="A774" t="str">
            <v>ALL</v>
          </cell>
          <cell r="B774" t="str">
            <v>ALL</v>
          </cell>
          <cell r="C774" t="str">
            <v>1.14</v>
          </cell>
          <cell r="D774" t="str">
            <v>1.15</v>
          </cell>
          <cell r="E774" t="str">
            <v>1.04</v>
          </cell>
          <cell r="F774" t="str">
            <v>1.07</v>
          </cell>
        </row>
        <row r="775">
          <cell r="A775" t="str">
            <v>ARIN</v>
          </cell>
          <cell r="B775" t="str">
            <v>ARIN</v>
          </cell>
          <cell r="C775" t="str">
            <v>4.50</v>
          </cell>
          <cell r="D775" t="str">
            <v>4.56</v>
          </cell>
          <cell r="E775" t="str">
            <v>4.36</v>
          </cell>
          <cell r="F775" t="str">
            <v>4.50</v>
          </cell>
        </row>
        <row r="776">
          <cell r="A776" t="str">
            <v>ARROW</v>
          </cell>
          <cell r="B776" t="str">
            <v>ARROW</v>
          </cell>
          <cell r="C776" t="str">
            <v>7.85</v>
          </cell>
          <cell r="D776" t="str">
            <v>7.85</v>
          </cell>
          <cell r="E776" t="str">
            <v>7.75</v>
          </cell>
          <cell r="F776" t="str">
            <v>7.75</v>
          </cell>
        </row>
        <row r="777">
          <cell r="A777" t="str">
            <v>BC</v>
          </cell>
          <cell r="B777" t="str">
            <v>BC</v>
          </cell>
          <cell r="C777" t="str">
            <v>1.51</v>
          </cell>
          <cell r="D777" t="str">
            <v>1.52</v>
          </cell>
          <cell r="E777" t="str">
            <v>1.48</v>
          </cell>
          <cell r="F777" t="str">
            <v>1.50</v>
          </cell>
        </row>
        <row r="778">
          <cell r="A778" t="str">
            <v>BLESS</v>
          </cell>
          <cell r="B778" t="str">
            <v>BLESS</v>
          </cell>
          <cell r="C778" t="str">
            <v>1.19</v>
          </cell>
          <cell r="D778" t="str">
            <v>1.20</v>
          </cell>
          <cell r="E778" t="str">
            <v>1.16</v>
          </cell>
          <cell r="F778" t="str">
            <v>1.16</v>
          </cell>
        </row>
        <row r="779">
          <cell r="A779" t="str">
            <v>BSM</v>
          </cell>
          <cell r="B779" t="str">
            <v>BSM</v>
          </cell>
          <cell r="C779" t="str">
            <v>0.35</v>
          </cell>
          <cell r="D779" t="str">
            <v>0.36</v>
          </cell>
          <cell r="E779" t="str">
            <v>0.35</v>
          </cell>
          <cell r="F779" t="str">
            <v>0.35</v>
          </cell>
        </row>
        <row r="780">
          <cell r="A780" t="str">
            <v>BTW</v>
          </cell>
          <cell r="B780" t="str">
            <v>BTW</v>
          </cell>
          <cell r="C780" t="str">
            <v>0.97</v>
          </cell>
          <cell r="D780" t="str">
            <v>0.97</v>
          </cell>
          <cell r="E780" t="str">
            <v>0.94</v>
          </cell>
          <cell r="F780" t="str">
            <v>0.94</v>
          </cell>
        </row>
        <row r="781">
          <cell r="A781" t="str">
            <v>CAZ</v>
          </cell>
          <cell r="B781" t="str">
            <v>CAZ</v>
          </cell>
          <cell r="C781" t="str">
            <v>4.88</v>
          </cell>
          <cell r="D781" t="str">
            <v>5.30</v>
          </cell>
          <cell r="E781" t="str">
            <v>4.82</v>
          </cell>
          <cell r="F781" t="str">
            <v>4.88</v>
          </cell>
        </row>
        <row r="782">
          <cell r="A782" t="str">
            <v>CHEWA</v>
          </cell>
          <cell r="B782" t="str">
            <v>CHEWA</v>
          </cell>
          <cell r="C782" t="str">
            <v>0.85</v>
          </cell>
          <cell r="D782" t="str">
            <v>0.87</v>
          </cell>
          <cell r="E782" t="str">
            <v>0.81</v>
          </cell>
          <cell r="F782" t="str">
            <v>0.84</v>
          </cell>
        </row>
        <row r="783">
          <cell r="A783" t="str">
            <v>CPANEL</v>
          </cell>
          <cell r="B783" t="str">
            <v>CPANEL</v>
          </cell>
          <cell r="C783" t="str">
            <v>7.25</v>
          </cell>
          <cell r="D783" t="str">
            <v>7.50</v>
          </cell>
          <cell r="E783" t="str">
            <v>7.25</v>
          </cell>
          <cell r="F783" t="str">
            <v>7.35</v>
          </cell>
        </row>
        <row r="784">
          <cell r="A784" t="str">
            <v>CRD</v>
          </cell>
          <cell r="B784" t="str">
            <v>CRD</v>
          </cell>
          <cell r="C784" t="str">
            <v>0.86</v>
          </cell>
          <cell r="D784" t="str">
            <v>0.87</v>
          </cell>
          <cell r="E784" t="str">
            <v>0.86</v>
          </cell>
          <cell r="F784" t="str">
            <v>0.86</v>
          </cell>
        </row>
        <row r="785">
          <cell r="A785" t="str">
            <v>DHOUSE</v>
          </cell>
          <cell r="B785" t="str">
            <v>DHOUSE</v>
          </cell>
          <cell r="C785" t="str">
            <v>0.74</v>
          </cell>
          <cell r="D785" t="str">
            <v>0.75</v>
          </cell>
          <cell r="E785" t="str">
            <v>0.72</v>
          </cell>
          <cell r="F785" t="str">
            <v>0.73</v>
          </cell>
        </row>
        <row r="786">
          <cell r="A786" t="str">
            <v>DIMET</v>
          </cell>
          <cell r="B786" t="str">
            <v>DIMET</v>
          </cell>
          <cell r="C786" t="str">
            <v>0.48</v>
          </cell>
          <cell r="D786" t="str">
            <v>0.49</v>
          </cell>
          <cell r="E786" t="str">
            <v>0.47</v>
          </cell>
          <cell r="F786" t="str">
            <v>0.48</v>
          </cell>
        </row>
        <row r="787">
          <cell r="A787" t="str">
            <v>DPAINT</v>
          </cell>
          <cell r="B787" t="str">
            <v>DPAINT</v>
          </cell>
          <cell r="C787" t="str">
            <v>7.60</v>
          </cell>
          <cell r="D787" t="str">
            <v>7.80</v>
          </cell>
          <cell r="E787" t="str">
            <v>7.55</v>
          </cell>
          <cell r="F787" t="str">
            <v>7.65</v>
          </cell>
        </row>
        <row r="788">
          <cell r="A788" t="str">
            <v>FLOYD</v>
          </cell>
          <cell r="B788" t="str">
            <v>FLOYD</v>
          </cell>
          <cell r="C788" t="str">
            <v>1.37</v>
          </cell>
          <cell r="D788" t="str">
            <v>1.39</v>
          </cell>
          <cell r="E788" t="str">
            <v>1.36</v>
          </cell>
          <cell r="F788" t="str">
            <v>1.37</v>
          </cell>
        </row>
        <row r="789">
          <cell r="A789" t="str">
            <v>HYDRO</v>
          </cell>
          <cell r="B789" t="str">
            <v>HYDRO &lt;C&gt;</v>
          </cell>
          <cell r="C789" t="str">
            <v>0.85</v>
          </cell>
          <cell r="D789" t="str">
            <v>0.85</v>
          </cell>
          <cell r="E789" t="str">
            <v>0.80</v>
          </cell>
          <cell r="F789" t="str">
            <v>0.80</v>
          </cell>
        </row>
        <row r="790">
          <cell r="A790" t="str">
            <v>IND</v>
          </cell>
          <cell r="B790" t="str">
            <v>IND</v>
          </cell>
          <cell r="C790" t="str">
            <v>2.02</v>
          </cell>
          <cell r="D790" t="str">
            <v>2.04</v>
          </cell>
          <cell r="E790" t="str">
            <v>1.98</v>
          </cell>
          <cell r="F790" t="str">
            <v>2.00</v>
          </cell>
        </row>
        <row r="791">
          <cell r="A791" t="str">
            <v>JAK</v>
          </cell>
          <cell r="B791" t="str">
            <v>JAK</v>
          </cell>
          <cell r="C791" t="str">
            <v>1.58</v>
          </cell>
          <cell r="D791" t="str">
            <v>1.59</v>
          </cell>
          <cell r="E791" t="str">
            <v>1.57</v>
          </cell>
          <cell r="F791" t="str">
            <v>1.58</v>
          </cell>
        </row>
        <row r="792">
          <cell r="A792" t="str">
            <v>K</v>
          </cell>
          <cell r="B792" t="str">
            <v>K</v>
          </cell>
          <cell r="C792" t="str">
            <v>1.69</v>
          </cell>
          <cell r="D792" t="str">
            <v>1.69</v>
          </cell>
          <cell r="E792" t="str">
            <v>1.66</v>
          </cell>
          <cell r="F792" t="str">
            <v>1.66</v>
          </cell>
        </row>
        <row r="793">
          <cell r="A793" t="str">
            <v>KUN</v>
          </cell>
          <cell r="B793" t="str">
            <v>KUN</v>
          </cell>
          <cell r="C793" t="str">
            <v>2.62</v>
          </cell>
          <cell r="D793" t="str">
            <v>2.64</v>
          </cell>
          <cell r="E793" t="str">
            <v>2.60</v>
          </cell>
          <cell r="F793" t="str">
            <v>2.62</v>
          </cell>
        </row>
        <row r="794">
          <cell r="A794" t="str">
            <v>META</v>
          </cell>
          <cell r="B794" t="str">
            <v>META</v>
          </cell>
          <cell r="C794" t="str">
            <v>0.38</v>
          </cell>
          <cell r="D794" t="str">
            <v>0.39</v>
          </cell>
          <cell r="E794" t="str">
            <v>0.38</v>
          </cell>
          <cell r="F794" t="str">
            <v>0.39</v>
          </cell>
        </row>
        <row r="795">
          <cell r="A795" t="str">
            <v>PPS</v>
          </cell>
          <cell r="B795" t="str">
            <v>PPS</v>
          </cell>
          <cell r="C795" t="str">
            <v>0.63</v>
          </cell>
          <cell r="D795" t="str">
            <v>0.66</v>
          </cell>
          <cell r="E795" t="str">
            <v>0.61</v>
          </cell>
          <cell r="F795" t="str">
            <v>0.61</v>
          </cell>
        </row>
        <row r="796">
          <cell r="A796" t="str">
            <v>PROS</v>
          </cell>
          <cell r="B796" t="str">
            <v>PROS</v>
          </cell>
          <cell r="C796" t="str">
            <v>1.92</v>
          </cell>
          <cell r="D796" t="str">
            <v>1.92</v>
          </cell>
          <cell r="E796" t="str">
            <v>1.90</v>
          </cell>
          <cell r="F796" t="str">
            <v>1.91</v>
          </cell>
        </row>
        <row r="797">
          <cell r="A797" t="str">
            <v>PROUD</v>
          </cell>
          <cell r="B797" t="str">
            <v>PROUD</v>
          </cell>
          <cell r="C797" t="str">
            <v>1.73</v>
          </cell>
          <cell r="D797" t="str">
            <v>1.73</v>
          </cell>
          <cell r="E797" t="str">
            <v>1.65</v>
          </cell>
          <cell r="F797" t="str">
            <v>1.69</v>
          </cell>
        </row>
        <row r="798">
          <cell r="A798" t="str">
            <v>PSG</v>
          </cell>
          <cell r="B798" t="str">
            <v>PSG</v>
          </cell>
          <cell r="C798" t="str">
            <v>1.29</v>
          </cell>
          <cell r="D798" t="str">
            <v>1.30</v>
          </cell>
          <cell r="E798" t="str">
            <v>1.14</v>
          </cell>
          <cell r="F798" t="str">
            <v>1.22</v>
          </cell>
        </row>
        <row r="799">
          <cell r="A799" t="str">
            <v>SENAJ</v>
          </cell>
          <cell r="B799" t="str">
            <v>SENAJ</v>
          </cell>
          <cell r="C799" t="str">
            <v>1.10</v>
          </cell>
          <cell r="D799" t="str">
            <v>1.11</v>
          </cell>
          <cell r="E799" t="str">
            <v>1.08</v>
          </cell>
          <cell r="F799" t="str">
            <v>1.09</v>
          </cell>
        </row>
        <row r="800">
          <cell r="A800" t="str">
            <v>SK</v>
          </cell>
          <cell r="B800" t="str">
            <v>SK</v>
          </cell>
          <cell r="C800" t="str">
            <v>1.01</v>
          </cell>
          <cell r="D800" t="str">
            <v>1.03</v>
          </cell>
          <cell r="E800" t="str">
            <v>1.00</v>
          </cell>
          <cell r="F800" t="str">
            <v>1.00</v>
          </cell>
        </row>
        <row r="801">
          <cell r="A801" t="str">
            <v>SMART</v>
          </cell>
          <cell r="B801" t="str">
            <v>SMART</v>
          </cell>
          <cell r="C801" t="str">
            <v>0.75</v>
          </cell>
          <cell r="D801" t="str">
            <v>0.75</v>
          </cell>
          <cell r="E801" t="str">
            <v>0.73</v>
          </cell>
          <cell r="F801" t="str">
            <v>0.74</v>
          </cell>
        </row>
        <row r="802">
          <cell r="A802" t="str">
            <v>SSS</v>
          </cell>
          <cell r="B802" t="str">
            <v>SSS &lt;SP, NP, NC&gt;</v>
          </cell>
          <cell r="C802" t="str">
            <v>-</v>
          </cell>
          <cell r="D802" t="str">
            <v>-</v>
          </cell>
          <cell r="E802" t="str">
            <v>-</v>
          </cell>
          <cell r="F802" t="str">
            <v>-</v>
          </cell>
        </row>
        <row r="803">
          <cell r="A803" t="str">
            <v>STC</v>
          </cell>
          <cell r="B803" t="str">
            <v>STC</v>
          </cell>
          <cell r="C803" t="str">
            <v>0.80</v>
          </cell>
          <cell r="D803" t="str">
            <v>0.81</v>
          </cell>
          <cell r="E803" t="str">
            <v>0.79</v>
          </cell>
          <cell r="F803" t="str">
            <v>0.80</v>
          </cell>
        </row>
        <row r="804">
          <cell r="A804" t="str">
            <v>TAPAC</v>
          </cell>
          <cell r="B804" t="str">
            <v>TAPAC</v>
          </cell>
          <cell r="C804" t="str">
            <v>2.78</v>
          </cell>
          <cell r="D804" t="str">
            <v>2.82</v>
          </cell>
          <cell r="E804" t="str">
            <v>2.76</v>
          </cell>
          <cell r="F804" t="str">
            <v>2.78</v>
          </cell>
        </row>
        <row r="805">
          <cell r="A805" t="str">
            <v>THANA</v>
          </cell>
          <cell r="B805" t="str">
            <v>THANA</v>
          </cell>
          <cell r="C805" t="str">
            <v>3.14</v>
          </cell>
          <cell r="D805" t="str">
            <v>3.22</v>
          </cell>
          <cell r="E805" t="str">
            <v>3.00</v>
          </cell>
          <cell r="F805" t="str">
            <v>3.04</v>
          </cell>
        </row>
        <row r="806">
          <cell r="A806" t="str">
            <v>TIGER</v>
          </cell>
          <cell r="B806" t="str">
            <v>TIGER</v>
          </cell>
          <cell r="C806" t="str">
            <v>2.10</v>
          </cell>
          <cell r="D806" t="str">
            <v>2.12</v>
          </cell>
          <cell r="E806" t="str">
            <v>1.98</v>
          </cell>
          <cell r="F806" t="str">
            <v>2.04</v>
          </cell>
        </row>
        <row r="807">
          <cell r="A807" t="str">
            <v>TITLE</v>
          </cell>
          <cell r="B807" t="str">
            <v>TITLE</v>
          </cell>
          <cell r="C807" t="str">
            <v>2.06</v>
          </cell>
          <cell r="D807" t="str">
            <v>2.08</v>
          </cell>
          <cell r="E807" t="str">
            <v>2.04</v>
          </cell>
          <cell r="F807" t="str">
            <v>2.06</v>
          </cell>
        </row>
        <row r="808">
          <cell r="A808" t="str">
            <v>YONG</v>
          </cell>
          <cell r="B808" t="str">
            <v>YONG</v>
          </cell>
          <cell r="C808" t="str">
            <v>2.48</v>
          </cell>
          <cell r="D808" t="str">
            <v>2.50</v>
          </cell>
          <cell r="E808" t="str">
            <v>2.28</v>
          </cell>
          <cell r="F808" t="str">
            <v>2.30</v>
          </cell>
        </row>
        <row r="809">
          <cell r="A809" t="str">
            <v>ABM</v>
          </cell>
          <cell r="B809" t="str">
            <v>ABM</v>
          </cell>
          <cell r="C809">
            <v>2.38</v>
          </cell>
          <cell r="D809">
            <v>2.4</v>
          </cell>
          <cell r="E809">
            <v>2.2799999999999998</v>
          </cell>
          <cell r="F809">
            <v>2.2799999999999998</v>
          </cell>
        </row>
        <row r="810">
          <cell r="A810" t="str">
            <v>PSTC</v>
          </cell>
          <cell r="B810" t="str">
            <v>PSTC</v>
          </cell>
          <cell r="C810">
            <v>1.94</v>
          </cell>
          <cell r="D810">
            <v>1.96</v>
          </cell>
          <cell r="E810">
            <v>1.87</v>
          </cell>
          <cell r="F810">
            <v>1.89</v>
          </cell>
        </row>
        <row r="811">
          <cell r="A811" t="str">
            <v>PTC</v>
          </cell>
          <cell r="B811" t="str">
            <v>PTC</v>
          </cell>
          <cell r="C811">
            <v>3.12</v>
          </cell>
          <cell r="D811">
            <v>3.14</v>
          </cell>
          <cell r="E811">
            <v>3.06</v>
          </cell>
          <cell r="F811">
            <v>3.08</v>
          </cell>
        </row>
        <row r="812">
          <cell r="A812" t="str">
            <v>SAAM</v>
          </cell>
          <cell r="B812" t="str">
            <v>SAAM</v>
          </cell>
          <cell r="C812">
            <v>7.3</v>
          </cell>
          <cell r="D812">
            <v>7.55</v>
          </cell>
          <cell r="E812">
            <v>7.05</v>
          </cell>
          <cell r="F812">
            <v>7.35</v>
          </cell>
        </row>
        <row r="813">
          <cell r="A813" t="str">
            <v>SEAOIL</v>
          </cell>
          <cell r="B813" t="str">
            <v>SEAOIL</v>
          </cell>
          <cell r="C813">
            <v>4.08</v>
          </cell>
          <cell r="D813">
            <v>4.22</v>
          </cell>
          <cell r="E813">
            <v>4.04</v>
          </cell>
          <cell r="F813">
            <v>4.1399999999999997</v>
          </cell>
        </row>
        <row r="814">
          <cell r="A814" t="str">
            <v>SR</v>
          </cell>
          <cell r="B814" t="str">
            <v>SR</v>
          </cell>
          <cell r="C814">
            <v>1.6</v>
          </cell>
          <cell r="D814">
            <v>1.6</v>
          </cell>
          <cell r="E814">
            <v>1.51</v>
          </cell>
          <cell r="F814">
            <v>1.51</v>
          </cell>
        </row>
        <row r="815">
          <cell r="A815" t="str">
            <v>STOWER</v>
          </cell>
          <cell r="B815" t="str">
            <v>STOWER &lt;C&gt;</v>
          </cell>
          <cell r="C815">
            <v>0.05</v>
          </cell>
          <cell r="D815">
            <v>0.05</v>
          </cell>
          <cell r="E815">
            <v>0.04</v>
          </cell>
          <cell r="F815">
            <v>0.04</v>
          </cell>
        </row>
        <row r="816">
          <cell r="A816" t="str">
            <v>TAKUNI</v>
          </cell>
          <cell r="B816" t="str">
            <v>TAKUNI</v>
          </cell>
          <cell r="C816">
            <v>2.44</v>
          </cell>
          <cell r="D816">
            <v>3.14</v>
          </cell>
          <cell r="E816">
            <v>2.42</v>
          </cell>
          <cell r="F816">
            <v>2.76</v>
          </cell>
        </row>
        <row r="817">
          <cell r="A817" t="str">
            <v>TPCH</v>
          </cell>
          <cell r="B817" t="str">
            <v>TPCH</v>
          </cell>
          <cell r="C817">
            <v>7.6</v>
          </cell>
          <cell r="D817">
            <v>7.7</v>
          </cell>
          <cell r="E817">
            <v>7.55</v>
          </cell>
          <cell r="F817">
            <v>7.65</v>
          </cell>
        </row>
        <row r="818">
          <cell r="A818" t="str">
            <v>TRT</v>
          </cell>
          <cell r="B818" t="str">
            <v>TRT</v>
          </cell>
          <cell r="C818">
            <v>3.36</v>
          </cell>
          <cell r="D818">
            <v>3.38</v>
          </cell>
          <cell r="E818">
            <v>3.32</v>
          </cell>
          <cell r="F818">
            <v>3.36</v>
          </cell>
        </row>
        <row r="819">
          <cell r="A819" t="str">
            <v>UMS</v>
          </cell>
          <cell r="B819" t="str">
            <v>UMS &lt;C&gt;</v>
          </cell>
          <cell r="C819">
            <v>2.06</v>
          </cell>
          <cell r="D819">
            <v>2.06</v>
          </cell>
          <cell r="E819">
            <v>1.9</v>
          </cell>
          <cell r="F819">
            <v>2</v>
          </cell>
        </row>
        <row r="820">
          <cell r="A820" t="str">
            <v>UPA</v>
          </cell>
          <cell r="B820" t="str">
            <v>UPA</v>
          </cell>
          <cell r="C820">
            <v>0.28000000000000003</v>
          </cell>
          <cell r="D820">
            <v>0.28999999999999998</v>
          </cell>
          <cell r="E820">
            <v>0.27</v>
          </cell>
          <cell r="F820">
            <v>0.28000000000000003</v>
          </cell>
        </row>
        <row r="821">
          <cell r="A821" t="str">
            <v>ADD</v>
          </cell>
          <cell r="B821" t="str">
            <v>ADD</v>
          </cell>
          <cell r="C821" t="str">
            <v>22.90</v>
          </cell>
          <cell r="D821" t="str">
            <v>23.00</v>
          </cell>
          <cell r="E821" t="str">
            <v>22.80</v>
          </cell>
          <cell r="F821" t="str">
            <v>23.00</v>
          </cell>
        </row>
        <row r="822">
          <cell r="A822" t="str">
            <v>AKP</v>
          </cell>
          <cell r="B822" t="str">
            <v>AKP</v>
          </cell>
          <cell r="C822" t="str">
            <v>2.08</v>
          </cell>
          <cell r="D822" t="str">
            <v>2.08</v>
          </cell>
          <cell r="E822" t="str">
            <v>1.92</v>
          </cell>
          <cell r="F822" t="str">
            <v>1.94</v>
          </cell>
        </row>
        <row r="823">
          <cell r="A823" t="str">
            <v>AMA</v>
          </cell>
          <cell r="B823" t="str">
            <v>AMA</v>
          </cell>
          <cell r="C823" t="str">
            <v>4.64</v>
          </cell>
          <cell r="D823" t="str">
            <v>4.64</v>
          </cell>
          <cell r="E823" t="str">
            <v>3.20</v>
          </cell>
          <cell r="F823" t="str">
            <v>4.40</v>
          </cell>
        </row>
        <row r="824">
          <cell r="A824" t="str">
            <v>ARIP</v>
          </cell>
          <cell r="B824" t="str">
            <v>ARIP</v>
          </cell>
          <cell r="C824" t="str">
            <v>0.92</v>
          </cell>
          <cell r="D824" t="str">
            <v>0.94</v>
          </cell>
          <cell r="E824" t="str">
            <v>0.89</v>
          </cell>
          <cell r="F824" t="str">
            <v>0.89</v>
          </cell>
        </row>
        <row r="825">
          <cell r="A825" t="str">
            <v>ATP30</v>
          </cell>
          <cell r="B825" t="str">
            <v>ATP30</v>
          </cell>
          <cell r="C825" t="str">
            <v>1.84</v>
          </cell>
          <cell r="D825" t="str">
            <v>1.84</v>
          </cell>
          <cell r="E825" t="str">
            <v>1.78</v>
          </cell>
          <cell r="F825" t="str">
            <v>1.80</v>
          </cell>
        </row>
        <row r="826">
          <cell r="A826" t="str">
            <v>AUCT</v>
          </cell>
          <cell r="B826" t="str">
            <v>AUCT</v>
          </cell>
          <cell r="C826" t="str">
            <v>8.65</v>
          </cell>
          <cell r="D826" t="str">
            <v>8.75</v>
          </cell>
          <cell r="E826" t="str">
            <v>8.45</v>
          </cell>
          <cell r="F826" t="str">
            <v>8.60</v>
          </cell>
        </row>
        <row r="827">
          <cell r="A827" t="str">
            <v>BIS</v>
          </cell>
          <cell r="B827" t="str">
            <v>BIS</v>
          </cell>
          <cell r="C827" t="str">
            <v>8.30</v>
          </cell>
          <cell r="D827" t="str">
            <v>8.45</v>
          </cell>
          <cell r="E827" t="str">
            <v>8.20</v>
          </cell>
          <cell r="F827" t="str">
            <v>8.45</v>
          </cell>
        </row>
        <row r="828">
          <cell r="A828" t="str">
            <v>BOL</v>
          </cell>
          <cell r="B828" t="str">
            <v>BOL</v>
          </cell>
          <cell r="C828" t="str">
            <v>10.80</v>
          </cell>
          <cell r="D828" t="str">
            <v>11.00</v>
          </cell>
          <cell r="E828" t="str">
            <v>10.50</v>
          </cell>
          <cell r="F828" t="str">
            <v>11.00</v>
          </cell>
        </row>
        <row r="829">
          <cell r="A829" t="str">
            <v>CEYE</v>
          </cell>
          <cell r="B829" t="str">
            <v>CEYE</v>
          </cell>
          <cell r="C829" t="str">
            <v>5.10</v>
          </cell>
          <cell r="D829" t="str">
            <v>5.15</v>
          </cell>
          <cell r="E829" t="str">
            <v>4.56</v>
          </cell>
          <cell r="F829" t="str">
            <v>4.72</v>
          </cell>
        </row>
        <row r="830">
          <cell r="A830" t="str">
            <v>CHIC</v>
          </cell>
          <cell r="B830" t="str">
            <v>CHIC</v>
          </cell>
          <cell r="C830" t="str">
            <v>0.79</v>
          </cell>
          <cell r="D830" t="str">
            <v>0.83</v>
          </cell>
          <cell r="E830" t="str">
            <v>0.78</v>
          </cell>
          <cell r="F830" t="str">
            <v>0.82</v>
          </cell>
        </row>
        <row r="831">
          <cell r="A831" t="str">
            <v>CMO</v>
          </cell>
          <cell r="B831" t="str">
            <v>CMO</v>
          </cell>
          <cell r="C831" t="str">
            <v>5.90</v>
          </cell>
          <cell r="D831" t="str">
            <v>6.00</v>
          </cell>
          <cell r="E831" t="str">
            <v>5.75</v>
          </cell>
          <cell r="F831" t="str">
            <v>5.80</v>
          </cell>
        </row>
        <row r="832">
          <cell r="A832" t="str">
            <v>D</v>
          </cell>
          <cell r="B832" t="str">
            <v>D</v>
          </cell>
          <cell r="C832" t="str">
            <v>6.55</v>
          </cell>
          <cell r="D832" t="str">
            <v>6.65</v>
          </cell>
          <cell r="E832" t="str">
            <v>6.30</v>
          </cell>
          <cell r="F832" t="str">
            <v>6.30</v>
          </cell>
        </row>
        <row r="833">
          <cell r="A833" t="str">
            <v>DV8</v>
          </cell>
          <cell r="B833" t="str">
            <v>DV8 &lt;C&gt;</v>
          </cell>
          <cell r="C833" t="str">
            <v>0.55</v>
          </cell>
          <cell r="D833" t="str">
            <v>0.56</v>
          </cell>
          <cell r="E833" t="str">
            <v>0.55</v>
          </cell>
          <cell r="F833" t="str">
            <v>0.55</v>
          </cell>
        </row>
        <row r="834">
          <cell r="A834" t="str">
            <v>ETE</v>
          </cell>
          <cell r="B834" t="str">
            <v>ETE</v>
          </cell>
          <cell r="C834" t="str">
            <v>1.27</v>
          </cell>
          <cell r="D834" t="str">
            <v>1.32</v>
          </cell>
          <cell r="E834" t="str">
            <v>1.26</v>
          </cell>
          <cell r="F834" t="str">
            <v>1.27</v>
          </cell>
        </row>
        <row r="835">
          <cell r="A835" t="str">
            <v>FSMART</v>
          </cell>
          <cell r="B835" t="str">
            <v>FSMART</v>
          </cell>
          <cell r="C835" t="str">
            <v>20.90</v>
          </cell>
          <cell r="D835" t="str">
            <v>20.90</v>
          </cell>
          <cell r="E835" t="str">
            <v>19.60</v>
          </cell>
          <cell r="F835" t="str">
            <v>19.70</v>
          </cell>
        </row>
        <row r="836">
          <cell r="A836" t="str">
            <v>FVC</v>
          </cell>
          <cell r="B836" t="str">
            <v>FVC</v>
          </cell>
          <cell r="C836" t="str">
            <v>1.75</v>
          </cell>
          <cell r="D836" t="str">
            <v>1.80</v>
          </cell>
          <cell r="E836" t="str">
            <v>1.75</v>
          </cell>
          <cell r="F836" t="str">
            <v>1.76</v>
          </cell>
        </row>
        <row r="837">
          <cell r="A837" t="str">
            <v>GLORY</v>
          </cell>
          <cell r="B837" t="str">
            <v>GLORY</v>
          </cell>
          <cell r="C837" t="str">
            <v>3.44</v>
          </cell>
          <cell r="D837" t="str">
            <v>3.52</v>
          </cell>
          <cell r="E837" t="str">
            <v>3.38</v>
          </cell>
          <cell r="F837" t="str">
            <v>3.38</v>
          </cell>
        </row>
        <row r="838">
          <cell r="A838" t="str">
            <v>GSC</v>
          </cell>
          <cell r="B838" t="str">
            <v>GSC</v>
          </cell>
          <cell r="C838" t="str">
            <v>3.10</v>
          </cell>
          <cell r="D838" t="str">
            <v>3.22</v>
          </cell>
          <cell r="E838" t="str">
            <v>3.06</v>
          </cell>
          <cell r="F838" t="str">
            <v>3.18</v>
          </cell>
        </row>
        <row r="839">
          <cell r="A839" t="str">
            <v>HARN</v>
          </cell>
          <cell r="B839" t="str">
            <v>HARN</v>
          </cell>
          <cell r="C839" t="str">
            <v>2.10</v>
          </cell>
          <cell r="D839" t="str">
            <v>2.12</v>
          </cell>
          <cell r="E839" t="str">
            <v>2.08</v>
          </cell>
          <cell r="F839" t="str">
            <v>2.08</v>
          </cell>
        </row>
        <row r="840">
          <cell r="A840" t="str">
            <v>HEMP</v>
          </cell>
          <cell r="B840" t="str">
            <v>HEMP</v>
          </cell>
          <cell r="C840" t="str">
            <v>7.50</v>
          </cell>
          <cell r="D840" t="str">
            <v>7.70</v>
          </cell>
          <cell r="E840" t="str">
            <v>7.45</v>
          </cell>
          <cell r="F840" t="str">
            <v>7.70</v>
          </cell>
        </row>
        <row r="841">
          <cell r="A841" t="str">
            <v>HL</v>
          </cell>
          <cell r="B841" t="str">
            <v>HL</v>
          </cell>
          <cell r="C841" t="str">
            <v>23.50</v>
          </cell>
          <cell r="D841" t="str">
            <v>24.30</v>
          </cell>
          <cell r="E841" t="str">
            <v>23.50</v>
          </cell>
          <cell r="F841" t="str">
            <v>23.80</v>
          </cell>
        </row>
        <row r="842">
          <cell r="A842" t="str">
            <v>IMH</v>
          </cell>
          <cell r="B842" t="str">
            <v>IMH</v>
          </cell>
          <cell r="C842" t="str">
            <v>14.60</v>
          </cell>
          <cell r="D842" t="str">
            <v>14.90</v>
          </cell>
          <cell r="E842" t="str">
            <v>14.30</v>
          </cell>
          <cell r="F842" t="str">
            <v>14.40</v>
          </cell>
        </row>
        <row r="843">
          <cell r="A843" t="str">
            <v>KK</v>
          </cell>
          <cell r="B843" t="str">
            <v>KK</v>
          </cell>
          <cell r="C843" t="str">
            <v>2.78</v>
          </cell>
          <cell r="D843" t="str">
            <v>2.78</v>
          </cell>
          <cell r="E843" t="str">
            <v>2.70</v>
          </cell>
          <cell r="F843" t="str">
            <v>2.74</v>
          </cell>
        </row>
        <row r="844">
          <cell r="A844" t="str">
            <v>KOOL</v>
          </cell>
          <cell r="B844" t="str">
            <v>KOOL</v>
          </cell>
          <cell r="C844" t="str">
            <v>0.59</v>
          </cell>
          <cell r="D844" t="str">
            <v>0.64</v>
          </cell>
          <cell r="E844" t="str">
            <v>0.59</v>
          </cell>
          <cell r="F844" t="str">
            <v>0.63</v>
          </cell>
        </row>
        <row r="845">
          <cell r="A845" t="str">
            <v>LDC</v>
          </cell>
          <cell r="B845" t="str">
            <v>LDC</v>
          </cell>
          <cell r="C845" t="str">
            <v>1.30</v>
          </cell>
          <cell r="D845" t="str">
            <v>1.31</v>
          </cell>
          <cell r="E845" t="str">
            <v>1.27</v>
          </cell>
          <cell r="F845" t="str">
            <v>1.30</v>
          </cell>
        </row>
        <row r="846">
          <cell r="A846" t="str">
            <v>LEO</v>
          </cell>
          <cell r="B846" t="str">
            <v>LEO</v>
          </cell>
          <cell r="C846" t="str">
            <v>12.40</v>
          </cell>
          <cell r="D846" t="str">
            <v>12.50</v>
          </cell>
          <cell r="E846" t="str">
            <v>12.20</v>
          </cell>
          <cell r="F846" t="str">
            <v>12.40</v>
          </cell>
        </row>
        <row r="847">
          <cell r="A847" t="str">
            <v>MORE</v>
          </cell>
          <cell r="B847" t="str">
            <v>MORE</v>
          </cell>
          <cell r="C847" t="str">
            <v>2.30</v>
          </cell>
          <cell r="D847" t="str">
            <v>2.40</v>
          </cell>
          <cell r="E847" t="str">
            <v>2.26</v>
          </cell>
          <cell r="F847" t="str">
            <v>2.34</v>
          </cell>
        </row>
        <row r="848">
          <cell r="A848" t="str">
            <v>MVP</v>
          </cell>
          <cell r="B848" t="str">
            <v>MVP</v>
          </cell>
          <cell r="C848" t="str">
            <v>3.50</v>
          </cell>
          <cell r="D848" t="str">
            <v>3.50</v>
          </cell>
          <cell r="E848" t="str">
            <v>3.30</v>
          </cell>
          <cell r="F848" t="str">
            <v>3.36</v>
          </cell>
        </row>
        <row r="849">
          <cell r="A849" t="str">
            <v>NBC</v>
          </cell>
          <cell r="B849" t="str">
            <v>NBC</v>
          </cell>
          <cell r="C849" t="str">
            <v>1.91</v>
          </cell>
          <cell r="D849" t="str">
            <v>1.96</v>
          </cell>
          <cell r="E849" t="str">
            <v>1.79</v>
          </cell>
          <cell r="F849" t="str">
            <v>1.81</v>
          </cell>
        </row>
        <row r="850">
          <cell r="A850" t="str">
            <v>NCL</v>
          </cell>
          <cell r="B850" t="str">
            <v>NCL</v>
          </cell>
          <cell r="C850" t="str">
            <v>3.24</v>
          </cell>
          <cell r="D850" t="str">
            <v>3.32</v>
          </cell>
          <cell r="E850" t="str">
            <v>3.24</v>
          </cell>
          <cell r="F850" t="str">
            <v>3.30</v>
          </cell>
        </row>
        <row r="851">
          <cell r="A851" t="str">
            <v>NEWS</v>
          </cell>
          <cell r="B851" t="str">
            <v>NEWS &lt;C&gt;</v>
          </cell>
          <cell r="C851" t="str">
            <v>0.04</v>
          </cell>
          <cell r="D851" t="str">
            <v>0.04</v>
          </cell>
          <cell r="E851" t="str">
            <v>0.03</v>
          </cell>
          <cell r="F851" t="str">
            <v>0.03</v>
          </cell>
        </row>
        <row r="852">
          <cell r="A852" t="str">
            <v>NINE</v>
          </cell>
          <cell r="B852" t="str">
            <v>NINE</v>
          </cell>
          <cell r="C852" t="str">
            <v>7.20</v>
          </cell>
          <cell r="D852" t="str">
            <v>7.55</v>
          </cell>
          <cell r="E852" t="str">
            <v>7.20</v>
          </cell>
          <cell r="F852" t="str">
            <v>7.40</v>
          </cell>
        </row>
        <row r="853">
          <cell r="A853" t="str">
            <v>OTO</v>
          </cell>
          <cell r="B853" t="str">
            <v>OTO</v>
          </cell>
          <cell r="C853" t="str">
            <v>12.20</v>
          </cell>
          <cell r="D853" t="str">
            <v>12.70</v>
          </cell>
          <cell r="E853" t="str">
            <v>12.10</v>
          </cell>
          <cell r="F853" t="str">
            <v>12.30</v>
          </cell>
        </row>
        <row r="854">
          <cell r="A854" t="str">
            <v>PHOL</v>
          </cell>
          <cell r="B854" t="str">
            <v>PHOL</v>
          </cell>
          <cell r="C854" t="str">
            <v>3.46</v>
          </cell>
          <cell r="D854" t="str">
            <v>3.52</v>
          </cell>
          <cell r="E854" t="str">
            <v>3.42</v>
          </cell>
          <cell r="F854" t="str">
            <v>3.46</v>
          </cell>
        </row>
        <row r="855">
          <cell r="A855" t="str">
            <v>PICO</v>
          </cell>
          <cell r="B855" t="str">
            <v>PICO</v>
          </cell>
          <cell r="C855" t="str">
            <v>5.25</v>
          </cell>
          <cell r="D855" t="str">
            <v>5.30</v>
          </cell>
          <cell r="E855" t="str">
            <v>5.00</v>
          </cell>
          <cell r="F855" t="str">
            <v>5.25</v>
          </cell>
        </row>
        <row r="856">
          <cell r="A856" t="str">
            <v>QLT</v>
          </cell>
          <cell r="B856" t="str">
            <v>QLT</v>
          </cell>
          <cell r="C856" t="str">
            <v>6.00</v>
          </cell>
          <cell r="D856" t="str">
            <v>6.10</v>
          </cell>
          <cell r="E856" t="str">
            <v>6.00</v>
          </cell>
          <cell r="F856" t="str">
            <v>6.10</v>
          </cell>
        </row>
        <row r="857">
          <cell r="A857" t="str">
            <v>RP</v>
          </cell>
          <cell r="B857" t="str">
            <v>RP</v>
          </cell>
          <cell r="C857" t="str">
            <v>2.30</v>
          </cell>
          <cell r="D857" t="str">
            <v>2.30</v>
          </cell>
          <cell r="E857" t="str">
            <v>2.24</v>
          </cell>
          <cell r="F857" t="str">
            <v>2.26</v>
          </cell>
        </row>
        <row r="858">
          <cell r="A858" t="str">
            <v>SE</v>
          </cell>
          <cell r="B858" t="str">
            <v>SE</v>
          </cell>
          <cell r="C858" t="str">
            <v>1.01</v>
          </cell>
          <cell r="D858" t="str">
            <v>1.02</v>
          </cell>
          <cell r="E858" t="str">
            <v>0.98</v>
          </cell>
          <cell r="F858" t="str">
            <v>1.00</v>
          </cell>
        </row>
        <row r="859">
          <cell r="A859" t="str">
            <v>SLM</v>
          </cell>
          <cell r="B859" t="str">
            <v>SLM &lt;SP, NP, NC&gt;</v>
          </cell>
          <cell r="C859" t="str">
            <v>-</v>
          </cell>
          <cell r="D859" t="str">
            <v>-</v>
          </cell>
          <cell r="E859" t="str">
            <v>-</v>
          </cell>
          <cell r="F859" t="str">
            <v>-</v>
          </cell>
        </row>
        <row r="860">
          <cell r="A860" t="str">
            <v>SONIC</v>
          </cell>
          <cell r="B860" t="str">
            <v>SONIC</v>
          </cell>
          <cell r="C860" t="str">
            <v>3.64</v>
          </cell>
          <cell r="D860" t="str">
            <v>3.70</v>
          </cell>
          <cell r="E860" t="str">
            <v>3.52</v>
          </cell>
          <cell r="F860" t="str">
            <v>3.64</v>
          </cell>
        </row>
        <row r="861">
          <cell r="A861" t="str">
            <v>SPA</v>
          </cell>
          <cell r="B861" t="str">
            <v>SPA</v>
          </cell>
          <cell r="C861" t="str">
            <v>8.75</v>
          </cell>
          <cell r="D861" t="str">
            <v>9.00</v>
          </cell>
          <cell r="E861" t="str">
            <v>8.70</v>
          </cell>
          <cell r="F861" t="str">
            <v>8.75</v>
          </cell>
        </row>
        <row r="862">
          <cell r="A862" t="str">
            <v>THMUI</v>
          </cell>
          <cell r="B862" t="str">
            <v>THMUI</v>
          </cell>
          <cell r="C862" t="str">
            <v>1.14</v>
          </cell>
          <cell r="D862" t="str">
            <v>1.16</v>
          </cell>
          <cell r="E862" t="str">
            <v>1.12</v>
          </cell>
          <cell r="F862" t="str">
            <v>1.13</v>
          </cell>
        </row>
        <row r="863">
          <cell r="A863" t="str">
            <v>TNDT</v>
          </cell>
          <cell r="B863" t="str">
            <v>TNDT</v>
          </cell>
          <cell r="C863" t="str">
            <v>0.62</v>
          </cell>
          <cell r="D863" t="str">
            <v>0.63</v>
          </cell>
          <cell r="E863" t="str">
            <v>0.61</v>
          </cell>
          <cell r="F863" t="str">
            <v>0.61</v>
          </cell>
        </row>
        <row r="864">
          <cell r="A864" t="str">
            <v>TNH</v>
          </cell>
          <cell r="B864" t="str">
            <v>TNH</v>
          </cell>
          <cell r="C864" t="str">
            <v>36.50</v>
          </cell>
          <cell r="D864" t="str">
            <v>36.50</v>
          </cell>
          <cell r="E864" t="str">
            <v>36.25</v>
          </cell>
          <cell r="F864" t="str">
            <v>36.25</v>
          </cell>
        </row>
        <row r="865">
          <cell r="A865" t="str">
            <v>TNP</v>
          </cell>
          <cell r="B865" t="str">
            <v>TNP</v>
          </cell>
          <cell r="C865" t="str">
            <v>4.06</v>
          </cell>
          <cell r="D865" t="str">
            <v>4.08</v>
          </cell>
          <cell r="E865" t="str">
            <v>3.90</v>
          </cell>
          <cell r="F865" t="str">
            <v>3.94</v>
          </cell>
        </row>
        <row r="866">
          <cell r="A866" t="str">
            <v>TSF</v>
          </cell>
          <cell r="B866" t="str">
            <v>TSF &lt;SP, NP, NC&gt;</v>
          </cell>
          <cell r="C866" t="str">
            <v>-</v>
          </cell>
          <cell r="D866" t="str">
            <v>-</v>
          </cell>
          <cell r="E866" t="str">
            <v>-</v>
          </cell>
          <cell r="F866" t="str">
            <v>-</v>
          </cell>
        </row>
        <row r="867">
          <cell r="A867" t="str">
            <v>TVDH</v>
          </cell>
          <cell r="B867" t="str">
            <v>TVDH</v>
          </cell>
          <cell r="C867" t="str">
            <v>1.20</v>
          </cell>
          <cell r="D867" t="str">
            <v>1.21</v>
          </cell>
          <cell r="E867" t="str">
            <v>1.17</v>
          </cell>
          <cell r="F867" t="str">
            <v>1.20</v>
          </cell>
        </row>
        <row r="868">
          <cell r="A868" t="str">
            <v>TVT</v>
          </cell>
          <cell r="B868" t="str">
            <v>TVT</v>
          </cell>
          <cell r="C868" t="str">
            <v>0.85</v>
          </cell>
          <cell r="D868" t="str">
            <v>0.85</v>
          </cell>
          <cell r="E868" t="str">
            <v>0.82</v>
          </cell>
          <cell r="F868" t="str">
            <v>0.83</v>
          </cell>
        </row>
        <row r="869">
          <cell r="A869" t="str">
            <v>YGG</v>
          </cell>
          <cell r="B869" t="str">
            <v>VL</v>
          </cell>
          <cell r="C869" t="str">
            <v>1.15</v>
          </cell>
          <cell r="D869" t="str">
            <v>1.18</v>
          </cell>
          <cell r="E869" t="str">
            <v>1.15</v>
          </cell>
          <cell r="F869" t="str">
            <v>1.18</v>
          </cell>
        </row>
        <row r="870">
          <cell r="B870" t="str">
            <v>WINNER</v>
          </cell>
          <cell r="C870" t="str">
            <v>2.52</v>
          </cell>
          <cell r="D870" t="str">
            <v>2.62</v>
          </cell>
          <cell r="E870" t="str">
            <v>2.52</v>
          </cell>
          <cell r="F870" t="str">
            <v>2.56</v>
          </cell>
        </row>
        <row r="871">
          <cell r="B871" t="str">
            <v>YGG</v>
          </cell>
          <cell r="C871" t="str">
            <v>8.45</v>
          </cell>
          <cell r="D871" t="str">
            <v>8.65</v>
          </cell>
          <cell r="E871" t="str">
            <v>8.40</v>
          </cell>
          <cell r="F871" t="str">
            <v>8.55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68837-1547-4EBB-9B93-2E1C66CFE300}">
  <sheetPr>
    <tabColor rgb="FFFF0000"/>
    <outlinePr summaryBelow="0" summaryRight="0"/>
  </sheetPr>
  <dimension ref="A1:DO751"/>
  <sheetViews>
    <sheetView tabSelected="1" topLeftCell="S484" zoomScale="85" zoomScaleNormal="85" workbookViewId="0">
      <selection activeCell="Z497" sqref="Z497"/>
    </sheetView>
  </sheetViews>
  <sheetFormatPr defaultColWidth="14.42578125" defaultRowHeight="16.5"/>
  <cols>
    <col min="1" max="1" width="95.5703125" style="2" bestFit="1" customWidth="1"/>
    <col min="2" max="2" width="17" style="2" bestFit="1" customWidth="1"/>
    <col min="3" max="16" width="15.85546875" style="2" bestFit="1" customWidth="1"/>
    <col min="17" max="17" width="16.85546875" style="2" bestFit="1" customWidth="1"/>
    <col min="18" max="18" width="45.42578125" style="2" bestFit="1" customWidth="1"/>
    <col min="19" max="19" width="18.140625" style="2" customWidth="1"/>
    <col min="20" max="20" width="21.42578125" style="2" customWidth="1"/>
    <col min="21" max="21" width="24.140625" style="2" customWidth="1"/>
    <col min="22" max="22" width="15.85546875" style="2" bestFit="1" customWidth="1"/>
    <col min="23" max="23" width="19" style="2" bestFit="1" customWidth="1"/>
    <col min="24" max="42" width="15.85546875" style="2" bestFit="1" customWidth="1"/>
    <col min="43" max="44" width="14.5703125" style="2" bestFit="1" customWidth="1"/>
    <col min="45" max="53" width="15.85546875" style="2" bestFit="1" customWidth="1"/>
    <col min="54" max="54" width="14.5703125" style="2" bestFit="1" customWidth="1"/>
    <col min="55" max="55" width="15.85546875" style="2" bestFit="1" customWidth="1"/>
    <col min="56" max="56" width="14.5703125" style="2" bestFit="1" customWidth="1"/>
    <col min="57" max="70" width="5.42578125" style="2" bestFit="1" customWidth="1"/>
    <col min="71" max="16384" width="14.42578125" style="2"/>
  </cols>
  <sheetData>
    <row r="1" spans="1:73">
      <c r="A1" s="1" t="s">
        <v>0</v>
      </c>
    </row>
    <row r="2" spans="1:73" s="4" customFormat="1">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c r="AD2" s="3" t="s">
        <v>30</v>
      </c>
      <c r="AE2" s="3" t="s">
        <v>31</v>
      </c>
      <c r="AF2" s="3" t="s">
        <v>32</v>
      </c>
      <c r="AG2" s="3" t="s">
        <v>33</v>
      </c>
      <c r="AH2" s="3" t="s">
        <v>34</v>
      </c>
      <c r="AI2" s="3" t="s">
        <v>35</v>
      </c>
      <c r="AJ2" s="3" t="s">
        <v>36</v>
      </c>
      <c r="AK2" s="3" t="s">
        <v>37</v>
      </c>
      <c r="AL2" s="3" t="s">
        <v>38</v>
      </c>
      <c r="AM2" s="3" t="s">
        <v>39</v>
      </c>
      <c r="AN2" s="3" t="s">
        <v>40</v>
      </c>
      <c r="AO2" s="3" t="s">
        <v>41</v>
      </c>
      <c r="AP2" s="3" t="s">
        <v>42</v>
      </c>
      <c r="AQ2" s="3" t="s">
        <v>43</v>
      </c>
      <c r="AR2" s="3" t="s">
        <v>44</v>
      </c>
      <c r="AS2" s="3" t="s">
        <v>45</v>
      </c>
      <c r="AT2" s="3" t="s">
        <v>46</v>
      </c>
      <c r="AU2" s="3" t="s">
        <v>47</v>
      </c>
      <c r="AV2" s="3" t="s">
        <v>48</v>
      </c>
      <c r="AW2" s="3" t="s">
        <v>49</v>
      </c>
      <c r="AX2" s="3" t="s">
        <v>50</v>
      </c>
      <c r="AY2" s="3" t="s">
        <v>51</v>
      </c>
      <c r="AZ2" s="3" t="s">
        <v>52</v>
      </c>
      <c r="BA2" s="3" t="s">
        <v>53</v>
      </c>
      <c r="BB2" s="3" t="s">
        <v>54</v>
      </c>
      <c r="BC2" s="3" t="s">
        <v>55</v>
      </c>
      <c r="BD2" s="3" t="s">
        <v>56</v>
      </c>
      <c r="BE2" s="3" t="s">
        <v>57</v>
      </c>
      <c r="BF2" s="3" t="s">
        <v>58</v>
      </c>
      <c r="BG2" s="3"/>
      <c r="BH2" s="3"/>
      <c r="BI2" s="3"/>
      <c r="BJ2" s="3"/>
      <c r="BK2" s="3"/>
      <c r="BL2" s="3"/>
      <c r="BM2" s="3"/>
      <c r="BN2" s="3"/>
      <c r="BO2" s="3"/>
      <c r="BP2" s="3"/>
      <c r="BQ2" s="3"/>
      <c r="BR2" s="3"/>
      <c r="BS2" s="3"/>
      <c r="BT2" s="3"/>
      <c r="BU2" s="3"/>
    </row>
    <row r="3" spans="1:73">
      <c r="A3" s="3" t="s">
        <v>59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row>
    <row r="4" spans="1:73">
      <c r="A4" s="3" t="s">
        <v>60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row>
    <row r="5" spans="1:73">
      <c r="A5" s="3" t="s">
        <v>61</v>
      </c>
      <c r="B5" s="3">
        <v>3591585</v>
      </c>
      <c r="C5" s="3">
        <v>4398326.8099999996</v>
      </c>
      <c r="D5" s="3">
        <v>3724058</v>
      </c>
      <c r="E5" s="3">
        <v>3074456</v>
      </c>
      <c r="F5" s="3">
        <v>2398980</v>
      </c>
      <c r="G5" s="3">
        <v>3029691</v>
      </c>
      <c r="H5" s="3">
        <v>2888680</v>
      </c>
      <c r="I5" s="3">
        <v>3150811</v>
      </c>
      <c r="J5" s="3">
        <v>4080500</v>
      </c>
      <c r="K5" s="3">
        <v>6062073</v>
      </c>
      <c r="L5" s="3">
        <v>3623051</v>
      </c>
      <c r="M5" s="3">
        <v>4295452</v>
      </c>
      <c r="N5" s="3">
        <v>6359250</v>
      </c>
      <c r="O5" s="3">
        <v>5709686</v>
      </c>
      <c r="P5" s="3">
        <v>4113240</v>
      </c>
      <c r="Q5" s="3">
        <v>3397306</v>
      </c>
      <c r="R5" s="3">
        <v>3155641</v>
      </c>
      <c r="S5" s="3">
        <v>4367725</v>
      </c>
      <c r="T5" s="3">
        <v>2861669</v>
      </c>
      <c r="U5" s="3">
        <v>2249945</v>
      </c>
      <c r="V5" s="3">
        <v>2155134</v>
      </c>
      <c r="W5" s="3">
        <v>3485931.19</v>
      </c>
      <c r="X5" s="3">
        <v>1963124</v>
      </c>
      <c r="Y5" s="3">
        <v>3760242</v>
      </c>
      <c r="Z5" s="3">
        <v>3802187</v>
      </c>
      <c r="AA5" s="3">
        <v>1130363</v>
      </c>
      <c r="AB5" s="3">
        <v>1242354</v>
      </c>
      <c r="AC5" s="3">
        <v>1132844</v>
      </c>
      <c r="AD5" s="3">
        <v>1175562</v>
      </c>
      <c r="AE5" s="3">
        <v>1488066.38</v>
      </c>
      <c r="AF5" s="3">
        <v>1332944</v>
      </c>
      <c r="AG5" s="3">
        <v>1898839</v>
      </c>
      <c r="AH5" s="3">
        <v>1538695</v>
      </c>
      <c r="AI5" s="3">
        <v>1779970.83</v>
      </c>
      <c r="AJ5" s="3">
        <v>1659086</v>
      </c>
      <c r="AK5" s="3">
        <v>1470711</v>
      </c>
      <c r="AL5" s="3">
        <v>1548259</v>
      </c>
      <c r="AM5" s="3">
        <v>2015453</v>
      </c>
      <c r="AN5" s="3">
        <v>1882112</v>
      </c>
      <c r="AO5" s="3">
        <v>1934921</v>
      </c>
      <c r="AP5" s="3">
        <v>2109485</v>
      </c>
      <c r="AQ5" s="3">
        <v>1827868</v>
      </c>
      <c r="AR5" s="3">
        <v>2447246</v>
      </c>
      <c r="AS5" s="3">
        <v>1377528</v>
      </c>
      <c r="AT5" s="3">
        <v>1268240</v>
      </c>
      <c r="AU5" s="3">
        <v>1223766</v>
      </c>
      <c r="AV5" s="3">
        <v>913649</v>
      </c>
      <c r="AW5" s="3">
        <v>641547</v>
      </c>
      <c r="AX5" s="3">
        <v>746804</v>
      </c>
      <c r="AY5" s="3">
        <v>841072</v>
      </c>
      <c r="AZ5" s="3">
        <v>707651</v>
      </c>
      <c r="BA5" s="3">
        <v>708938</v>
      </c>
      <c r="BB5" s="3">
        <v>483536</v>
      </c>
      <c r="BC5" s="3">
        <v>544315</v>
      </c>
      <c r="BD5" s="3">
        <v>538317</v>
      </c>
      <c r="BE5" s="3">
        <v>610983</v>
      </c>
      <c r="BF5" s="3">
        <v>1464572</v>
      </c>
      <c r="BG5" s="3"/>
      <c r="BH5" s="3"/>
      <c r="BI5" s="3"/>
      <c r="BJ5" s="3"/>
      <c r="BK5" s="3"/>
      <c r="BL5" s="3"/>
      <c r="BM5" s="3"/>
      <c r="BN5" s="3"/>
      <c r="BO5" s="3"/>
      <c r="BP5" s="3"/>
      <c r="BQ5" s="3"/>
      <c r="BR5" s="3"/>
      <c r="BS5" s="3"/>
      <c r="BT5" s="3"/>
      <c r="BU5" s="3"/>
    </row>
    <row r="6" spans="1:73">
      <c r="A6" s="3" t="s">
        <v>62</v>
      </c>
      <c r="B6" s="3">
        <v>0</v>
      </c>
      <c r="C6" s="3">
        <v>0</v>
      </c>
      <c r="D6" s="3">
        <v>0</v>
      </c>
      <c r="E6" s="3">
        <v>0</v>
      </c>
      <c r="F6" s="3">
        <v>0</v>
      </c>
      <c r="G6" s="3">
        <v>0</v>
      </c>
      <c r="H6" s="3">
        <v>0</v>
      </c>
      <c r="I6" s="3">
        <v>0</v>
      </c>
      <c r="J6" s="3">
        <v>0</v>
      </c>
      <c r="K6" s="3">
        <v>283889</v>
      </c>
      <c r="L6" s="3">
        <v>1129232</v>
      </c>
      <c r="M6" s="3">
        <v>1022287</v>
      </c>
      <c r="N6" s="3">
        <v>253401</v>
      </c>
      <c r="O6" s="3">
        <v>568417</v>
      </c>
      <c r="P6" s="3">
        <v>23477</v>
      </c>
      <c r="Q6" s="3">
        <v>24631</v>
      </c>
      <c r="R6" s="3">
        <v>0</v>
      </c>
      <c r="S6" s="3">
        <v>0</v>
      </c>
      <c r="T6" s="3">
        <v>0</v>
      </c>
      <c r="U6" s="3">
        <v>0</v>
      </c>
      <c r="V6" s="3">
        <v>0</v>
      </c>
      <c r="W6" s="3">
        <v>4793.76</v>
      </c>
      <c r="X6" s="3">
        <v>7544</v>
      </c>
      <c r="Y6" s="3">
        <v>10486</v>
      </c>
      <c r="Z6" s="3">
        <v>1835062</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c r="BH6" s="3"/>
      <c r="BI6" s="3"/>
      <c r="BJ6" s="3"/>
      <c r="BK6" s="3"/>
      <c r="BL6" s="3"/>
      <c r="BM6" s="3"/>
      <c r="BN6" s="3"/>
      <c r="BO6" s="3"/>
      <c r="BP6" s="3"/>
      <c r="BQ6" s="3"/>
      <c r="BR6" s="3"/>
      <c r="BS6" s="3"/>
      <c r="BT6" s="3"/>
      <c r="BU6" s="3"/>
    </row>
    <row r="7" spans="1:73">
      <c r="A7" s="3" t="s">
        <v>63</v>
      </c>
      <c r="B7" s="3">
        <v>17656518</v>
      </c>
      <c r="C7" s="3">
        <v>17448012.890000001</v>
      </c>
      <c r="D7" s="3">
        <v>15845058</v>
      </c>
      <c r="E7" s="3">
        <v>16020680</v>
      </c>
      <c r="F7" s="3">
        <v>15354894</v>
      </c>
      <c r="G7" s="3">
        <v>15076084</v>
      </c>
      <c r="H7" s="3">
        <v>14533565</v>
      </c>
      <c r="I7" s="3">
        <v>14882066</v>
      </c>
      <c r="J7" s="3">
        <v>15046538</v>
      </c>
      <c r="K7" s="3">
        <v>14477152</v>
      </c>
      <c r="L7" s="3">
        <v>14420545</v>
      </c>
      <c r="M7" s="3">
        <v>15067660</v>
      </c>
      <c r="N7" s="3">
        <v>14922451</v>
      </c>
      <c r="O7" s="3">
        <v>15692472</v>
      </c>
      <c r="P7" s="3">
        <v>13885754</v>
      </c>
      <c r="Q7" s="3">
        <v>13926850</v>
      </c>
      <c r="R7" s="3">
        <v>14355523</v>
      </c>
      <c r="S7" s="3">
        <v>13830658</v>
      </c>
      <c r="T7" s="3">
        <v>13158966</v>
      </c>
      <c r="U7" s="3">
        <v>12267074</v>
      </c>
      <c r="V7" s="3">
        <v>12780788</v>
      </c>
      <c r="W7" s="3">
        <v>12548261.23</v>
      </c>
      <c r="X7" s="3">
        <v>13966334</v>
      </c>
      <c r="Y7" s="3">
        <v>14496898</v>
      </c>
      <c r="Z7" s="3">
        <v>16567326</v>
      </c>
      <c r="AA7" s="3">
        <v>9770678</v>
      </c>
      <c r="AB7" s="3">
        <v>8999567</v>
      </c>
      <c r="AC7" s="3">
        <v>9166726</v>
      </c>
      <c r="AD7" s="3">
        <v>9498785</v>
      </c>
      <c r="AE7" s="3">
        <v>9606107.6500000004</v>
      </c>
      <c r="AF7" s="3">
        <v>8912803</v>
      </c>
      <c r="AG7" s="3">
        <v>9173496</v>
      </c>
      <c r="AH7" s="3">
        <v>8901558</v>
      </c>
      <c r="AI7" s="3">
        <v>8999864.8200000003</v>
      </c>
      <c r="AJ7" s="3">
        <v>8109571</v>
      </c>
      <c r="AK7" s="3">
        <v>8639626</v>
      </c>
      <c r="AL7" s="3">
        <v>8700248</v>
      </c>
      <c r="AM7" s="3">
        <v>7997701</v>
      </c>
      <c r="AN7" s="3">
        <v>8398476</v>
      </c>
      <c r="AO7" s="3">
        <v>7805815</v>
      </c>
      <c r="AP7" s="3">
        <v>7588526</v>
      </c>
      <c r="AQ7" s="3">
        <v>6450347</v>
      </c>
      <c r="AR7" s="3">
        <v>5618277</v>
      </c>
      <c r="AS7" s="3">
        <v>5538677</v>
      </c>
      <c r="AT7" s="3">
        <v>5860663</v>
      </c>
      <c r="AU7" s="3">
        <v>5391989</v>
      </c>
      <c r="AV7" s="3">
        <v>4926197</v>
      </c>
      <c r="AW7" s="3">
        <v>4608074</v>
      </c>
      <c r="AX7" s="3">
        <v>4763118</v>
      </c>
      <c r="AY7" s="3">
        <v>4561825</v>
      </c>
      <c r="AZ7" s="3">
        <v>4118406</v>
      </c>
      <c r="BA7" s="3">
        <v>4137809</v>
      </c>
      <c r="BB7" s="3">
        <v>4288569</v>
      </c>
      <c r="BC7" s="3">
        <v>4288910</v>
      </c>
      <c r="BD7" s="3">
        <v>4008948</v>
      </c>
      <c r="BE7" s="3">
        <v>3923880</v>
      </c>
      <c r="BF7" s="3">
        <v>3700482</v>
      </c>
      <c r="BG7" s="3"/>
      <c r="BH7" s="3"/>
      <c r="BI7" s="3"/>
      <c r="BJ7" s="3"/>
      <c r="BK7" s="3"/>
      <c r="BL7" s="3"/>
      <c r="BM7" s="3"/>
      <c r="BN7" s="3"/>
      <c r="BO7" s="3"/>
      <c r="BP7" s="3"/>
      <c r="BQ7" s="3"/>
      <c r="BR7" s="3"/>
      <c r="BS7" s="3"/>
      <c r="BT7" s="3"/>
      <c r="BU7" s="3"/>
    </row>
    <row r="8" spans="1:73">
      <c r="A8" s="3" t="s">
        <v>64</v>
      </c>
      <c r="B8" s="3">
        <v>0</v>
      </c>
      <c r="C8" s="3">
        <v>0</v>
      </c>
      <c r="D8" s="3">
        <v>0</v>
      </c>
      <c r="E8" s="3">
        <v>0</v>
      </c>
      <c r="F8" s="3">
        <v>0</v>
      </c>
      <c r="G8" s="3">
        <v>13592127</v>
      </c>
      <c r="H8" s="3">
        <v>14533565</v>
      </c>
      <c r="I8" s="3">
        <v>14882066</v>
      </c>
      <c r="J8" s="3">
        <v>15046538</v>
      </c>
      <c r="K8" s="3">
        <v>12713509</v>
      </c>
      <c r="L8" s="3">
        <v>12786872</v>
      </c>
      <c r="M8" s="3">
        <v>13439426</v>
      </c>
      <c r="N8" s="3">
        <v>13408205</v>
      </c>
      <c r="O8" s="3">
        <v>13480055</v>
      </c>
      <c r="P8" s="3">
        <v>12364832</v>
      </c>
      <c r="Q8" s="3">
        <v>12444902</v>
      </c>
      <c r="R8" s="3">
        <v>12850722</v>
      </c>
      <c r="S8" s="3">
        <v>12151826</v>
      </c>
      <c r="T8" s="3">
        <v>11619257</v>
      </c>
      <c r="U8" s="3">
        <v>11045715</v>
      </c>
      <c r="V8" s="3">
        <v>4084181</v>
      </c>
      <c r="W8" s="3">
        <v>4193182.56</v>
      </c>
      <c r="X8" s="3">
        <v>5970236</v>
      </c>
      <c r="Y8" s="3">
        <v>13306129</v>
      </c>
      <c r="Z8" s="3">
        <v>15420509</v>
      </c>
      <c r="AA8" s="3">
        <v>8486692</v>
      </c>
      <c r="AB8" s="3">
        <v>7771586</v>
      </c>
      <c r="AC8" s="3">
        <v>8023522</v>
      </c>
      <c r="AD8" s="3">
        <v>8193777</v>
      </c>
      <c r="AE8" s="3">
        <v>1322460.45</v>
      </c>
      <c r="AF8" s="3">
        <v>7881130</v>
      </c>
      <c r="AG8" s="3">
        <v>8062184</v>
      </c>
      <c r="AH8" s="3">
        <v>7769601</v>
      </c>
      <c r="AI8" s="3">
        <v>1278646.23</v>
      </c>
      <c r="AJ8" s="3">
        <v>1272189</v>
      </c>
      <c r="AK8" s="3">
        <v>1502382</v>
      </c>
      <c r="AL8" s="3">
        <v>1687510</v>
      </c>
      <c r="AM8" s="3">
        <v>6921831</v>
      </c>
      <c r="AN8" s="3">
        <v>0</v>
      </c>
      <c r="AO8" s="3">
        <v>6946360</v>
      </c>
      <c r="AP8" s="3">
        <v>6606797</v>
      </c>
      <c r="AQ8" s="3">
        <v>5374684</v>
      </c>
      <c r="AR8" s="3">
        <v>4686852</v>
      </c>
      <c r="AS8" s="3">
        <v>4819671</v>
      </c>
      <c r="AT8" s="3">
        <v>5048387</v>
      </c>
      <c r="AU8" s="3">
        <v>4611839</v>
      </c>
      <c r="AV8" s="3">
        <v>4233119</v>
      </c>
      <c r="AW8" s="3">
        <v>3924431</v>
      </c>
      <c r="AX8" s="3">
        <v>3992853</v>
      </c>
      <c r="AY8" s="3">
        <v>3848838</v>
      </c>
      <c r="AZ8" s="3">
        <v>4118406</v>
      </c>
      <c r="BA8" s="3">
        <v>4137809</v>
      </c>
      <c r="BB8" s="3">
        <v>3685970</v>
      </c>
      <c r="BC8" s="3">
        <v>3534055</v>
      </c>
      <c r="BD8" s="3">
        <v>4008948</v>
      </c>
      <c r="BE8" s="3">
        <v>3923880</v>
      </c>
      <c r="BF8" s="3">
        <v>3700482</v>
      </c>
      <c r="BG8" s="3"/>
      <c r="BH8" s="3"/>
      <c r="BI8" s="3"/>
      <c r="BJ8" s="3"/>
      <c r="BK8" s="3"/>
      <c r="BL8" s="3"/>
      <c r="BM8" s="3"/>
      <c r="BN8" s="3"/>
      <c r="BO8" s="3"/>
      <c r="BP8" s="3"/>
      <c r="BQ8" s="3"/>
      <c r="BR8" s="3"/>
      <c r="BS8" s="3"/>
      <c r="BT8" s="3"/>
      <c r="BU8" s="3"/>
    </row>
    <row r="9" spans="1:73">
      <c r="A9" s="3" t="s">
        <v>65</v>
      </c>
      <c r="B9" s="3">
        <v>0</v>
      </c>
      <c r="C9" s="3">
        <v>0</v>
      </c>
      <c r="D9" s="3">
        <v>0</v>
      </c>
      <c r="E9" s="3">
        <v>0</v>
      </c>
      <c r="F9" s="3">
        <v>0</v>
      </c>
      <c r="G9" s="3">
        <v>1780004</v>
      </c>
      <c r="H9" s="3">
        <v>0</v>
      </c>
      <c r="I9" s="3">
        <v>0</v>
      </c>
      <c r="J9" s="3">
        <v>0</v>
      </c>
      <c r="K9" s="3">
        <v>2022006</v>
      </c>
      <c r="L9" s="3">
        <v>1867526</v>
      </c>
      <c r="M9" s="3">
        <v>1887105</v>
      </c>
      <c r="N9" s="3">
        <v>1750472</v>
      </c>
      <c r="O9" s="3">
        <v>2450207</v>
      </c>
      <c r="P9" s="3">
        <v>1759152</v>
      </c>
      <c r="Q9" s="3">
        <v>1680959</v>
      </c>
      <c r="R9" s="3">
        <v>1699682</v>
      </c>
      <c r="S9" s="3">
        <v>1873250</v>
      </c>
      <c r="T9" s="3">
        <v>1734396</v>
      </c>
      <c r="U9" s="3">
        <v>1440639</v>
      </c>
      <c r="V9" s="3">
        <v>0</v>
      </c>
      <c r="W9" s="3">
        <v>0</v>
      </c>
      <c r="X9" s="3">
        <v>0</v>
      </c>
      <c r="Y9" s="3">
        <v>1449990</v>
      </c>
      <c r="Z9" s="3">
        <v>1463427</v>
      </c>
      <c r="AA9" s="3">
        <v>1471726</v>
      </c>
      <c r="AB9" s="3">
        <v>1413397</v>
      </c>
      <c r="AC9" s="3">
        <v>1326585</v>
      </c>
      <c r="AD9" s="3">
        <v>1476277</v>
      </c>
      <c r="AE9" s="3">
        <v>0</v>
      </c>
      <c r="AF9" s="3">
        <v>1201993</v>
      </c>
      <c r="AG9" s="3">
        <v>1289136</v>
      </c>
      <c r="AH9" s="3">
        <v>1297554</v>
      </c>
      <c r="AI9" s="3">
        <v>0</v>
      </c>
      <c r="AJ9" s="3">
        <v>0</v>
      </c>
      <c r="AK9" s="3">
        <v>0</v>
      </c>
      <c r="AL9" s="3">
        <v>0</v>
      </c>
      <c r="AM9" s="3">
        <v>1248688</v>
      </c>
      <c r="AN9" s="3">
        <v>0</v>
      </c>
      <c r="AO9" s="3">
        <v>1065128</v>
      </c>
      <c r="AP9" s="3">
        <v>1134233</v>
      </c>
      <c r="AQ9" s="3">
        <v>1232079</v>
      </c>
      <c r="AR9" s="3">
        <v>1075634</v>
      </c>
      <c r="AS9" s="3">
        <v>868599</v>
      </c>
      <c r="AT9" s="3">
        <v>964846</v>
      </c>
      <c r="AU9" s="3">
        <v>923963</v>
      </c>
      <c r="AV9" s="3">
        <v>827215</v>
      </c>
      <c r="AW9" s="3">
        <v>818563</v>
      </c>
      <c r="AX9" s="3">
        <v>900890</v>
      </c>
      <c r="AY9" s="3">
        <v>842700</v>
      </c>
      <c r="AZ9" s="3">
        <v>0</v>
      </c>
      <c r="BA9" s="3">
        <v>0</v>
      </c>
      <c r="BB9" s="3">
        <v>728128</v>
      </c>
      <c r="BC9" s="3">
        <v>882603</v>
      </c>
      <c r="BD9" s="3">
        <v>0</v>
      </c>
      <c r="BE9" s="3">
        <v>0</v>
      </c>
      <c r="BF9" s="3">
        <v>0</v>
      </c>
      <c r="BG9" s="3"/>
      <c r="BH9" s="3"/>
      <c r="BI9" s="3"/>
      <c r="BJ9" s="3"/>
      <c r="BK9" s="3"/>
      <c r="BL9" s="3"/>
      <c r="BM9" s="3"/>
      <c r="BN9" s="3"/>
      <c r="BO9" s="3"/>
      <c r="BP9" s="3"/>
      <c r="BQ9" s="3"/>
      <c r="BR9" s="3"/>
      <c r="BS9" s="3"/>
      <c r="BT9" s="3"/>
      <c r="BU9" s="3"/>
    </row>
    <row r="10" spans="1:73">
      <c r="A10" s="3" t="s">
        <v>66</v>
      </c>
      <c r="B10" s="3">
        <v>0</v>
      </c>
      <c r="C10" s="3">
        <v>0</v>
      </c>
      <c r="D10" s="3">
        <v>0</v>
      </c>
      <c r="E10" s="3">
        <v>0</v>
      </c>
      <c r="F10" s="3">
        <v>0</v>
      </c>
      <c r="G10" s="3">
        <v>-296047</v>
      </c>
      <c r="H10" s="3">
        <v>0</v>
      </c>
      <c r="I10" s="3">
        <v>0</v>
      </c>
      <c r="J10" s="3">
        <v>0</v>
      </c>
      <c r="K10" s="3">
        <v>-258363</v>
      </c>
      <c r="L10" s="3">
        <v>-233853</v>
      </c>
      <c r="M10" s="3">
        <v>-258871</v>
      </c>
      <c r="N10" s="3">
        <v>-236226</v>
      </c>
      <c r="O10" s="3">
        <v>-237790</v>
      </c>
      <c r="P10" s="3">
        <v>-238230</v>
      </c>
      <c r="Q10" s="3">
        <v>-199011</v>
      </c>
      <c r="R10" s="3">
        <v>-194881</v>
      </c>
      <c r="S10" s="3">
        <v>-194418</v>
      </c>
      <c r="T10" s="3">
        <v>-194687</v>
      </c>
      <c r="U10" s="3">
        <v>-219280</v>
      </c>
      <c r="V10" s="3">
        <v>8696607</v>
      </c>
      <c r="W10" s="3">
        <v>8355078.6699999999</v>
      </c>
      <c r="X10" s="3">
        <v>7996098</v>
      </c>
      <c r="Y10" s="3">
        <v>-259221</v>
      </c>
      <c r="Z10" s="3">
        <v>-316610</v>
      </c>
      <c r="AA10" s="3">
        <v>-187740</v>
      </c>
      <c r="AB10" s="3">
        <v>-185416</v>
      </c>
      <c r="AC10" s="3">
        <v>-183381</v>
      </c>
      <c r="AD10" s="3">
        <v>-171269</v>
      </c>
      <c r="AE10" s="3">
        <v>8283647.2000000002</v>
      </c>
      <c r="AF10" s="3">
        <v>-170320</v>
      </c>
      <c r="AG10" s="3">
        <v>-177824</v>
      </c>
      <c r="AH10" s="3">
        <v>-165597</v>
      </c>
      <c r="AI10" s="3">
        <v>7721218.5899999999</v>
      </c>
      <c r="AJ10" s="3">
        <v>6837382</v>
      </c>
      <c r="AK10" s="3">
        <v>7137244</v>
      </c>
      <c r="AL10" s="3">
        <v>7012738</v>
      </c>
      <c r="AM10" s="3">
        <v>-172818</v>
      </c>
      <c r="AN10" s="3">
        <v>8398476</v>
      </c>
      <c r="AO10" s="3">
        <v>-205673</v>
      </c>
      <c r="AP10" s="3">
        <v>-152504</v>
      </c>
      <c r="AQ10" s="3">
        <v>-156416</v>
      </c>
      <c r="AR10" s="3">
        <v>-144209</v>
      </c>
      <c r="AS10" s="3">
        <v>-149593</v>
      </c>
      <c r="AT10" s="3">
        <v>-152570</v>
      </c>
      <c r="AU10" s="3">
        <v>-143813</v>
      </c>
      <c r="AV10" s="3">
        <v>-134137</v>
      </c>
      <c r="AW10" s="3">
        <v>-134920</v>
      </c>
      <c r="AX10" s="3">
        <v>-130625</v>
      </c>
      <c r="AY10" s="3">
        <v>-129713</v>
      </c>
      <c r="AZ10" s="3">
        <v>0</v>
      </c>
      <c r="BA10" s="3">
        <v>0</v>
      </c>
      <c r="BB10" s="3">
        <v>-125529</v>
      </c>
      <c r="BC10" s="3">
        <v>-127748</v>
      </c>
      <c r="BD10" s="3">
        <v>0</v>
      </c>
      <c r="BE10" s="3">
        <v>0</v>
      </c>
      <c r="BF10" s="3">
        <v>0</v>
      </c>
      <c r="BG10" s="3"/>
      <c r="BH10" s="3"/>
      <c r="BI10" s="3"/>
      <c r="BJ10" s="3"/>
      <c r="BK10" s="3"/>
      <c r="BL10" s="3"/>
      <c r="BM10" s="3"/>
      <c r="BN10" s="3"/>
      <c r="BO10" s="3"/>
      <c r="BP10" s="3"/>
      <c r="BQ10" s="3"/>
      <c r="BR10" s="3"/>
      <c r="BS10" s="3"/>
      <c r="BT10" s="3"/>
      <c r="BU10" s="3"/>
    </row>
    <row r="11" spans="1:73">
      <c r="A11" s="3" t="s">
        <v>67</v>
      </c>
      <c r="B11" s="3">
        <v>0</v>
      </c>
      <c r="C11" s="3">
        <v>0</v>
      </c>
      <c r="D11" s="3">
        <v>0</v>
      </c>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254</v>
      </c>
      <c r="AU11" s="3">
        <v>0</v>
      </c>
      <c r="AV11" s="3">
        <v>0</v>
      </c>
      <c r="AW11" s="3">
        <v>0</v>
      </c>
      <c r="AX11" s="3">
        <v>0</v>
      </c>
      <c r="AY11" s="3">
        <v>0</v>
      </c>
      <c r="AZ11" s="3">
        <v>0</v>
      </c>
      <c r="BA11" s="3">
        <v>0</v>
      </c>
      <c r="BB11" s="3">
        <v>0</v>
      </c>
      <c r="BC11" s="3">
        <v>0</v>
      </c>
      <c r="BD11" s="3">
        <v>0</v>
      </c>
      <c r="BE11" s="3">
        <v>0</v>
      </c>
      <c r="BF11" s="3">
        <v>0</v>
      </c>
      <c r="BG11" s="3"/>
      <c r="BH11" s="3"/>
      <c r="BI11" s="3"/>
      <c r="BJ11" s="3"/>
      <c r="BK11" s="3"/>
      <c r="BL11" s="3"/>
      <c r="BM11" s="3"/>
      <c r="BN11" s="3"/>
      <c r="BO11" s="3"/>
      <c r="BP11" s="3"/>
      <c r="BQ11" s="3"/>
      <c r="BR11" s="3"/>
      <c r="BS11" s="3"/>
      <c r="BT11" s="3"/>
      <c r="BU11" s="3"/>
    </row>
    <row r="12" spans="1:73">
      <c r="A12" s="3" t="s">
        <v>68</v>
      </c>
      <c r="B12" s="3">
        <v>0</v>
      </c>
      <c r="C12" s="3">
        <v>0</v>
      </c>
      <c r="D12" s="3">
        <v>0</v>
      </c>
      <c r="E12" s="3">
        <v>0</v>
      </c>
      <c r="F12" s="3">
        <v>15000</v>
      </c>
      <c r="G12" s="3">
        <v>15000</v>
      </c>
      <c r="H12" s="3">
        <v>15000</v>
      </c>
      <c r="I12" s="3">
        <v>15000</v>
      </c>
      <c r="J12" s="3">
        <v>0</v>
      </c>
      <c r="K12" s="3">
        <v>0</v>
      </c>
      <c r="L12" s="3">
        <v>0</v>
      </c>
      <c r="M12" s="3">
        <v>0</v>
      </c>
      <c r="N12" s="3">
        <v>0</v>
      </c>
      <c r="O12" s="3">
        <v>15300</v>
      </c>
      <c r="P12" s="3">
        <v>15300</v>
      </c>
      <c r="Q12" s="3">
        <v>0</v>
      </c>
      <c r="R12" s="3">
        <v>0</v>
      </c>
      <c r="S12" s="3">
        <v>0</v>
      </c>
      <c r="T12" s="3">
        <v>0</v>
      </c>
      <c r="U12" s="3">
        <v>0</v>
      </c>
      <c r="V12" s="3">
        <v>0</v>
      </c>
      <c r="W12" s="3">
        <v>0</v>
      </c>
      <c r="X12" s="3">
        <v>0</v>
      </c>
      <c r="Y12" s="3">
        <v>0</v>
      </c>
      <c r="Z12" s="3">
        <v>0</v>
      </c>
      <c r="AA12" s="3">
        <v>120000</v>
      </c>
      <c r="AB12" s="3">
        <v>120000</v>
      </c>
      <c r="AC12" s="3">
        <v>80000</v>
      </c>
      <c r="AD12" s="3">
        <v>55000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308</v>
      </c>
      <c r="BA12" s="3">
        <v>715</v>
      </c>
      <c r="BB12" s="3">
        <v>0</v>
      </c>
      <c r="BC12" s="3">
        <v>0</v>
      </c>
      <c r="BD12" s="3">
        <v>10523</v>
      </c>
      <c r="BE12" s="3">
        <v>15373</v>
      </c>
      <c r="BF12" s="3">
        <v>15480</v>
      </c>
      <c r="BG12" s="3"/>
      <c r="BH12" s="3"/>
      <c r="BI12" s="3"/>
      <c r="BJ12" s="3"/>
      <c r="BK12" s="3"/>
      <c r="BL12" s="3"/>
      <c r="BM12" s="3"/>
      <c r="BN12" s="3"/>
      <c r="BO12" s="3"/>
      <c r="BP12" s="3"/>
      <c r="BQ12" s="3"/>
      <c r="BR12" s="3"/>
      <c r="BS12" s="3"/>
      <c r="BT12" s="3"/>
      <c r="BU12" s="3"/>
    </row>
    <row r="13" spans="1:73">
      <c r="A13" s="3" t="s">
        <v>65</v>
      </c>
      <c r="B13" s="3">
        <v>0</v>
      </c>
      <c r="C13" s="3">
        <v>0</v>
      </c>
      <c r="D13" s="3">
        <v>0</v>
      </c>
      <c r="E13" s="3">
        <v>0</v>
      </c>
      <c r="F13" s="3">
        <v>15000</v>
      </c>
      <c r="G13" s="3">
        <v>15000</v>
      </c>
      <c r="H13" s="3">
        <v>15000</v>
      </c>
      <c r="I13" s="3">
        <v>15000</v>
      </c>
      <c r="J13" s="3">
        <v>0</v>
      </c>
      <c r="K13" s="3">
        <v>0</v>
      </c>
      <c r="L13" s="3">
        <v>0</v>
      </c>
      <c r="M13" s="3">
        <v>0</v>
      </c>
      <c r="N13" s="3">
        <v>0</v>
      </c>
      <c r="O13" s="3">
        <v>15300</v>
      </c>
      <c r="P13" s="3">
        <v>15300</v>
      </c>
      <c r="Q13" s="3">
        <v>0</v>
      </c>
      <c r="R13" s="3">
        <v>0</v>
      </c>
      <c r="S13" s="3">
        <v>0</v>
      </c>
      <c r="T13" s="3">
        <v>0</v>
      </c>
      <c r="U13" s="3">
        <v>0</v>
      </c>
      <c r="V13" s="3">
        <v>0</v>
      </c>
      <c r="W13" s="3">
        <v>0</v>
      </c>
      <c r="X13" s="3">
        <v>0</v>
      </c>
      <c r="Y13" s="3">
        <v>0</v>
      </c>
      <c r="Z13" s="3">
        <v>0</v>
      </c>
      <c r="AA13" s="3">
        <v>120000</v>
      </c>
      <c r="AB13" s="3">
        <v>120000</v>
      </c>
      <c r="AC13" s="3">
        <v>80000</v>
      </c>
      <c r="AD13" s="3">
        <v>55000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308</v>
      </c>
      <c r="BA13" s="3">
        <v>715</v>
      </c>
      <c r="BB13" s="3">
        <v>0</v>
      </c>
      <c r="BC13" s="3">
        <v>0</v>
      </c>
      <c r="BD13" s="3">
        <v>10523</v>
      </c>
      <c r="BE13" s="3">
        <v>15373</v>
      </c>
      <c r="BF13" s="3">
        <v>15480</v>
      </c>
      <c r="BG13" s="3"/>
      <c r="BH13" s="3"/>
      <c r="BI13" s="3"/>
      <c r="BJ13" s="3"/>
      <c r="BK13" s="3"/>
      <c r="BL13" s="3"/>
      <c r="BM13" s="3"/>
      <c r="BN13" s="3"/>
      <c r="BO13" s="3"/>
      <c r="BP13" s="3"/>
      <c r="BQ13" s="3"/>
      <c r="BR13" s="3"/>
      <c r="BS13" s="3"/>
      <c r="BT13" s="3"/>
      <c r="BU13" s="3"/>
    </row>
    <row r="14" spans="1:73">
      <c r="A14" s="3" t="s">
        <v>69</v>
      </c>
      <c r="B14" s="3">
        <v>20805816</v>
      </c>
      <c r="C14" s="3">
        <v>21165850.52</v>
      </c>
      <c r="D14" s="3">
        <v>20183893</v>
      </c>
      <c r="E14" s="3">
        <v>18952971</v>
      </c>
      <c r="F14" s="3">
        <v>19838442</v>
      </c>
      <c r="G14" s="3">
        <v>19358577</v>
      </c>
      <c r="H14" s="3">
        <v>19974593</v>
      </c>
      <c r="I14" s="3">
        <v>19774311</v>
      </c>
      <c r="J14" s="3">
        <v>22323300</v>
      </c>
      <c r="K14" s="3">
        <v>22019359</v>
      </c>
      <c r="L14" s="3">
        <v>20903035</v>
      </c>
      <c r="M14" s="3">
        <v>20573770</v>
      </c>
      <c r="N14" s="3">
        <v>21403521</v>
      </c>
      <c r="O14" s="3">
        <v>21309795</v>
      </c>
      <c r="P14" s="3">
        <v>20676272</v>
      </c>
      <c r="Q14" s="3">
        <v>20651896</v>
      </c>
      <c r="R14" s="3">
        <v>20831737</v>
      </c>
      <c r="S14" s="3">
        <v>19131517</v>
      </c>
      <c r="T14" s="3">
        <v>19685372</v>
      </c>
      <c r="U14" s="3">
        <v>19348736</v>
      </c>
      <c r="V14" s="3">
        <v>20605556</v>
      </c>
      <c r="W14" s="3">
        <v>19882405.670000002</v>
      </c>
      <c r="X14" s="3">
        <v>18861281</v>
      </c>
      <c r="Y14" s="3">
        <v>18294666</v>
      </c>
      <c r="Z14" s="3">
        <v>20162427</v>
      </c>
      <c r="AA14" s="3">
        <v>7243642</v>
      </c>
      <c r="AB14" s="3">
        <v>7420577</v>
      </c>
      <c r="AC14" s="3">
        <v>7320842</v>
      </c>
      <c r="AD14" s="3">
        <v>7261146</v>
      </c>
      <c r="AE14" s="3">
        <v>7856150.7599999998</v>
      </c>
      <c r="AF14" s="3">
        <v>7713725</v>
      </c>
      <c r="AG14" s="3">
        <v>7662170</v>
      </c>
      <c r="AH14" s="3">
        <v>8187431</v>
      </c>
      <c r="AI14" s="3">
        <v>8443294.3699999992</v>
      </c>
      <c r="AJ14" s="3">
        <v>8251261</v>
      </c>
      <c r="AK14" s="3">
        <v>7390822</v>
      </c>
      <c r="AL14" s="3">
        <v>7084108</v>
      </c>
      <c r="AM14" s="3">
        <v>6863843</v>
      </c>
      <c r="AN14" s="3">
        <v>6549072</v>
      </c>
      <c r="AO14" s="3">
        <v>5861394</v>
      </c>
      <c r="AP14" s="3">
        <v>5414123</v>
      </c>
      <c r="AQ14" s="3">
        <v>5124165</v>
      </c>
      <c r="AR14" s="3">
        <v>5321414</v>
      </c>
      <c r="AS14" s="3">
        <v>4914142</v>
      </c>
      <c r="AT14" s="3">
        <v>4614795</v>
      </c>
      <c r="AU14" s="3">
        <v>4466136</v>
      </c>
      <c r="AV14" s="3">
        <v>4375473</v>
      </c>
      <c r="AW14" s="3">
        <v>3930562</v>
      </c>
      <c r="AX14" s="3">
        <v>4358159</v>
      </c>
      <c r="AY14" s="3">
        <v>4501638</v>
      </c>
      <c r="AZ14" s="3">
        <v>4234206</v>
      </c>
      <c r="BA14" s="3">
        <v>4034591</v>
      </c>
      <c r="BB14" s="3">
        <v>3908589</v>
      </c>
      <c r="BC14" s="3">
        <v>4265476</v>
      </c>
      <c r="BD14" s="3">
        <v>4115034</v>
      </c>
      <c r="BE14" s="3">
        <v>3432060</v>
      </c>
      <c r="BF14" s="3">
        <v>3106823</v>
      </c>
      <c r="BG14" s="3"/>
      <c r="BH14" s="3"/>
      <c r="BI14" s="3"/>
      <c r="BJ14" s="3"/>
      <c r="BK14" s="3"/>
      <c r="BL14" s="3"/>
      <c r="BM14" s="3"/>
      <c r="BN14" s="3"/>
      <c r="BO14" s="3"/>
      <c r="BP14" s="3"/>
      <c r="BQ14" s="3"/>
      <c r="BR14" s="3"/>
      <c r="BS14" s="3"/>
      <c r="BT14" s="3"/>
      <c r="BU14" s="3"/>
    </row>
    <row r="15" spans="1:73">
      <c r="A15" s="3" t="s">
        <v>70</v>
      </c>
      <c r="B15" s="3">
        <v>0</v>
      </c>
      <c r="C15" s="3">
        <v>0</v>
      </c>
      <c r="D15" s="3">
        <v>0</v>
      </c>
      <c r="E15" s="3">
        <v>0</v>
      </c>
      <c r="F15" s="3">
        <v>0</v>
      </c>
      <c r="G15" s="3">
        <v>15872641</v>
      </c>
      <c r="H15" s="3">
        <v>0</v>
      </c>
      <c r="I15" s="3">
        <v>0</v>
      </c>
      <c r="J15" s="3">
        <v>0</v>
      </c>
      <c r="K15" s="3">
        <v>17611114</v>
      </c>
      <c r="L15" s="3">
        <v>16557015</v>
      </c>
      <c r="M15" s="3">
        <v>16497536</v>
      </c>
      <c r="N15" s="3">
        <v>17359757</v>
      </c>
      <c r="O15" s="3">
        <v>17007499</v>
      </c>
      <c r="P15" s="3">
        <v>16418188</v>
      </c>
      <c r="Q15" s="3">
        <v>16864488</v>
      </c>
      <c r="R15" s="3">
        <v>17141172</v>
      </c>
      <c r="S15" s="3">
        <v>15526181</v>
      </c>
      <c r="T15" s="3">
        <v>16188187</v>
      </c>
      <c r="U15" s="3">
        <v>16433247</v>
      </c>
      <c r="V15" s="3">
        <v>0</v>
      </c>
      <c r="W15" s="3">
        <v>0</v>
      </c>
      <c r="X15" s="3">
        <v>0</v>
      </c>
      <c r="Y15" s="3">
        <v>15675743</v>
      </c>
      <c r="Z15" s="3">
        <v>17035141</v>
      </c>
      <c r="AA15" s="3">
        <v>3831953</v>
      </c>
      <c r="AB15" s="3">
        <v>4176432</v>
      </c>
      <c r="AC15" s="3">
        <v>3821315</v>
      </c>
      <c r="AD15" s="3">
        <v>3622391</v>
      </c>
      <c r="AE15" s="3">
        <v>0</v>
      </c>
      <c r="AF15" s="3">
        <v>4246912</v>
      </c>
      <c r="AG15" s="3">
        <v>4057096</v>
      </c>
      <c r="AH15" s="3">
        <v>3912020</v>
      </c>
      <c r="AI15" s="3">
        <v>0</v>
      </c>
      <c r="AJ15" s="3">
        <v>0</v>
      </c>
      <c r="AK15" s="3">
        <v>0</v>
      </c>
      <c r="AL15" s="3">
        <v>0</v>
      </c>
      <c r="AM15" s="3">
        <v>3153777</v>
      </c>
      <c r="AN15" s="3">
        <v>0</v>
      </c>
      <c r="AO15" s="3">
        <v>2893243</v>
      </c>
      <c r="AP15" s="3">
        <v>2616299</v>
      </c>
      <c r="AQ15" s="3">
        <v>2535762</v>
      </c>
      <c r="AR15" s="3">
        <v>2664984</v>
      </c>
      <c r="AS15" s="3">
        <v>2331122</v>
      </c>
      <c r="AT15" s="3">
        <v>2109390</v>
      </c>
      <c r="AU15" s="3">
        <v>2095797</v>
      </c>
      <c r="AV15" s="3">
        <v>2289057</v>
      </c>
      <c r="AW15" s="3">
        <v>1722467</v>
      </c>
      <c r="AX15" s="3">
        <v>1715632</v>
      </c>
      <c r="AY15" s="3">
        <v>1659007</v>
      </c>
      <c r="AZ15" s="3">
        <v>0</v>
      </c>
      <c r="BA15" s="3">
        <v>0</v>
      </c>
      <c r="BB15" s="3">
        <v>1350696</v>
      </c>
      <c r="BC15" s="3">
        <v>1742605</v>
      </c>
      <c r="BD15" s="3">
        <v>0</v>
      </c>
      <c r="BE15" s="3">
        <v>0</v>
      </c>
      <c r="BF15" s="3">
        <v>0</v>
      </c>
      <c r="BG15" s="3"/>
      <c r="BH15" s="3"/>
      <c r="BI15" s="3"/>
      <c r="BJ15" s="3"/>
      <c r="BK15" s="3"/>
      <c r="BL15" s="3"/>
      <c r="BM15" s="3"/>
      <c r="BN15" s="3"/>
      <c r="BO15" s="3"/>
      <c r="BP15" s="3"/>
      <c r="BQ15" s="3"/>
      <c r="BR15" s="3"/>
      <c r="BS15" s="3"/>
      <c r="BT15" s="3"/>
      <c r="BU15" s="3"/>
    </row>
    <row r="16" spans="1:73">
      <c r="A16" s="3" t="s">
        <v>71</v>
      </c>
      <c r="B16" s="3">
        <v>0</v>
      </c>
      <c r="C16" s="3">
        <v>0</v>
      </c>
      <c r="D16" s="3">
        <v>0</v>
      </c>
      <c r="E16" s="3">
        <v>0</v>
      </c>
      <c r="F16" s="3">
        <v>0</v>
      </c>
      <c r="G16" s="3">
        <v>704548</v>
      </c>
      <c r="H16" s="3">
        <v>0</v>
      </c>
      <c r="I16" s="3">
        <v>0</v>
      </c>
      <c r="J16" s="3">
        <v>0</v>
      </c>
      <c r="K16" s="3">
        <v>844374</v>
      </c>
      <c r="L16" s="3">
        <v>961443</v>
      </c>
      <c r="M16" s="3">
        <v>865425</v>
      </c>
      <c r="N16" s="3">
        <v>881115</v>
      </c>
      <c r="O16" s="3">
        <v>883003</v>
      </c>
      <c r="P16" s="3">
        <v>708566</v>
      </c>
      <c r="Q16" s="3">
        <v>696114</v>
      </c>
      <c r="R16" s="3">
        <v>739035</v>
      </c>
      <c r="S16" s="3">
        <v>836703</v>
      </c>
      <c r="T16" s="3">
        <v>586856</v>
      </c>
      <c r="U16" s="3">
        <v>525453</v>
      </c>
      <c r="V16" s="3">
        <v>0</v>
      </c>
      <c r="W16" s="3">
        <v>0</v>
      </c>
      <c r="X16" s="3">
        <v>0</v>
      </c>
      <c r="Y16" s="3">
        <v>543062</v>
      </c>
      <c r="Z16" s="3">
        <v>883581</v>
      </c>
      <c r="AA16" s="3">
        <v>659190</v>
      </c>
      <c r="AB16" s="3">
        <v>391048</v>
      </c>
      <c r="AC16" s="3">
        <v>456928</v>
      </c>
      <c r="AD16" s="3">
        <v>600440</v>
      </c>
      <c r="AE16" s="3">
        <v>0</v>
      </c>
      <c r="AF16" s="3">
        <v>437541</v>
      </c>
      <c r="AG16" s="3">
        <v>205548</v>
      </c>
      <c r="AH16" s="3">
        <v>324613</v>
      </c>
      <c r="AI16" s="3">
        <v>0</v>
      </c>
      <c r="AJ16" s="3">
        <v>0</v>
      </c>
      <c r="AK16" s="3">
        <v>0</v>
      </c>
      <c r="AL16" s="3">
        <v>0</v>
      </c>
      <c r="AM16" s="3">
        <v>619069</v>
      </c>
      <c r="AN16" s="3">
        <v>0</v>
      </c>
      <c r="AO16" s="3">
        <v>373798</v>
      </c>
      <c r="AP16" s="3">
        <v>171665</v>
      </c>
      <c r="AQ16" s="3">
        <v>438148</v>
      </c>
      <c r="AR16" s="3">
        <v>286369</v>
      </c>
      <c r="AS16" s="3">
        <v>323324</v>
      </c>
      <c r="AT16" s="3">
        <v>36101</v>
      </c>
      <c r="AU16" s="3">
        <v>341802</v>
      </c>
      <c r="AV16" s="3">
        <v>215520</v>
      </c>
      <c r="AW16" s="3">
        <v>149060</v>
      </c>
      <c r="AX16" s="3">
        <v>162594</v>
      </c>
      <c r="AY16" s="3">
        <v>416593</v>
      </c>
      <c r="AZ16" s="3">
        <v>0</v>
      </c>
      <c r="BA16" s="3">
        <v>0</v>
      </c>
      <c r="BB16" s="3">
        <v>345795</v>
      </c>
      <c r="BC16" s="3">
        <v>298321</v>
      </c>
      <c r="BD16" s="3">
        <v>0</v>
      </c>
      <c r="BE16" s="3">
        <v>0</v>
      </c>
      <c r="BF16" s="3">
        <v>0</v>
      </c>
      <c r="BG16" s="3"/>
      <c r="BH16" s="3"/>
      <c r="BI16" s="3"/>
      <c r="BJ16" s="3"/>
      <c r="BK16" s="3"/>
      <c r="BL16" s="3"/>
      <c r="BM16" s="3"/>
      <c r="BN16" s="3"/>
      <c r="BO16" s="3"/>
      <c r="BP16" s="3"/>
      <c r="BQ16" s="3"/>
      <c r="BR16" s="3"/>
      <c r="BS16" s="3"/>
      <c r="BT16" s="3"/>
      <c r="BU16" s="3"/>
    </row>
    <row r="17" spans="1:73">
      <c r="A17" s="3" t="s">
        <v>72</v>
      </c>
      <c r="B17" s="3">
        <v>0</v>
      </c>
      <c r="C17" s="3">
        <v>0</v>
      </c>
      <c r="D17" s="3">
        <v>0</v>
      </c>
      <c r="E17" s="3">
        <v>0</v>
      </c>
      <c r="F17" s="3">
        <v>0</v>
      </c>
      <c r="G17" s="3">
        <v>243809</v>
      </c>
      <c r="H17" s="3">
        <v>0</v>
      </c>
      <c r="I17" s="3">
        <v>0</v>
      </c>
      <c r="J17" s="3">
        <v>0</v>
      </c>
      <c r="K17" s="3">
        <v>292052</v>
      </c>
      <c r="L17" s="3">
        <v>278970</v>
      </c>
      <c r="M17" s="3">
        <v>299000</v>
      </c>
      <c r="N17" s="3">
        <v>297911</v>
      </c>
      <c r="O17" s="3">
        <v>367717</v>
      </c>
      <c r="P17" s="3">
        <v>409426</v>
      </c>
      <c r="Q17" s="3">
        <v>417514</v>
      </c>
      <c r="R17" s="3">
        <v>397068</v>
      </c>
      <c r="S17" s="3">
        <v>452369</v>
      </c>
      <c r="T17" s="3">
        <v>369917</v>
      </c>
      <c r="U17" s="3">
        <v>287536</v>
      </c>
      <c r="V17" s="3">
        <v>0</v>
      </c>
      <c r="W17" s="3">
        <v>0</v>
      </c>
      <c r="X17" s="3">
        <v>0</v>
      </c>
      <c r="Y17" s="3">
        <v>329491</v>
      </c>
      <c r="Z17" s="3">
        <v>342497</v>
      </c>
      <c r="AA17" s="3">
        <v>356212</v>
      </c>
      <c r="AB17" s="3">
        <v>403572</v>
      </c>
      <c r="AC17" s="3">
        <v>386150</v>
      </c>
      <c r="AD17" s="3">
        <v>335042</v>
      </c>
      <c r="AE17" s="3">
        <v>0</v>
      </c>
      <c r="AF17" s="3">
        <v>404849</v>
      </c>
      <c r="AG17" s="3">
        <v>422228</v>
      </c>
      <c r="AH17" s="3">
        <v>431469</v>
      </c>
      <c r="AI17" s="3">
        <v>0</v>
      </c>
      <c r="AJ17" s="3">
        <v>0</v>
      </c>
      <c r="AK17" s="3">
        <v>0</v>
      </c>
      <c r="AL17" s="3">
        <v>0</v>
      </c>
      <c r="AM17" s="3">
        <v>413874</v>
      </c>
      <c r="AN17" s="3">
        <v>0</v>
      </c>
      <c r="AO17" s="3">
        <v>282119</v>
      </c>
      <c r="AP17" s="3">
        <v>256670</v>
      </c>
      <c r="AQ17" s="3">
        <v>247526</v>
      </c>
      <c r="AR17" s="3">
        <v>200250</v>
      </c>
      <c r="AS17" s="3">
        <v>239907</v>
      </c>
      <c r="AT17" s="3">
        <v>216176</v>
      </c>
      <c r="AU17" s="3">
        <v>199815</v>
      </c>
      <c r="AV17" s="3">
        <v>172998</v>
      </c>
      <c r="AW17" s="3">
        <v>226157</v>
      </c>
      <c r="AX17" s="3">
        <v>255539</v>
      </c>
      <c r="AY17" s="3">
        <v>212113</v>
      </c>
      <c r="AZ17" s="3">
        <v>0</v>
      </c>
      <c r="BA17" s="3">
        <v>0</v>
      </c>
      <c r="BB17" s="3">
        <v>200353</v>
      </c>
      <c r="BC17" s="3">
        <v>161055</v>
      </c>
      <c r="BD17" s="3">
        <v>0</v>
      </c>
      <c r="BE17" s="3">
        <v>0</v>
      </c>
      <c r="BF17" s="3">
        <v>0</v>
      </c>
      <c r="BG17" s="3"/>
      <c r="BH17" s="3"/>
      <c r="BI17" s="3"/>
      <c r="BJ17" s="3"/>
      <c r="BK17" s="3"/>
      <c r="BL17" s="3"/>
      <c r="BM17" s="3"/>
      <c r="BN17" s="3"/>
      <c r="BO17" s="3"/>
      <c r="BP17" s="3"/>
      <c r="BQ17" s="3"/>
      <c r="BR17" s="3"/>
      <c r="BS17" s="3"/>
      <c r="BT17" s="3"/>
      <c r="BU17" s="3"/>
    </row>
    <row r="18" spans="1:73">
      <c r="A18" s="3" t="s">
        <v>73</v>
      </c>
      <c r="B18" s="3">
        <v>0</v>
      </c>
      <c r="C18" s="3">
        <v>0</v>
      </c>
      <c r="D18" s="3">
        <v>0</v>
      </c>
      <c r="E18" s="3">
        <v>0</v>
      </c>
      <c r="F18" s="3">
        <v>0</v>
      </c>
      <c r="G18" s="3">
        <v>3148080</v>
      </c>
      <c r="H18" s="3">
        <v>0</v>
      </c>
      <c r="I18" s="3">
        <v>0</v>
      </c>
      <c r="J18" s="3">
        <v>0</v>
      </c>
      <c r="K18" s="3">
        <v>3814049</v>
      </c>
      <c r="L18" s="3">
        <v>3587769</v>
      </c>
      <c r="M18" s="3">
        <v>3600069</v>
      </c>
      <c r="N18" s="3">
        <v>3476913</v>
      </c>
      <c r="O18" s="3">
        <v>3556883</v>
      </c>
      <c r="P18" s="3">
        <v>3642767</v>
      </c>
      <c r="Q18" s="3">
        <v>3506748</v>
      </c>
      <c r="R18" s="3">
        <v>3308712</v>
      </c>
      <c r="S18" s="3">
        <v>2974565</v>
      </c>
      <c r="T18" s="3">
        <v>3125050</v>
      </c>
      <c r="U18" s="3">
        <v>2984331</v>
      </c>
      <c r="V18" s="3">
        <v>0</v>
      </c>
      <c r="W18" s="3">
        <v>0</v>
      </c>
      <c r="X18" s="3">
        <v>0</v>
      </c>
      <c r="Y18" s="3">
        <v>2791858</v>
      </c>
      <c r="Z18" s="3">
        <v>2854000</v>
      </c>
      <c r="AA18" s="3">
        <v>2697121</v>
      </c>
      <c r="AB18" s="3">
        <v>2746686</v>
      </c>
      <c r="AC18" s="3">
        <v>2930340</v>
      </c>
      <c r="AD18" s="3">
        <v>2963461</v>
      </c>
      <c r="AE18" s="3">
        <v>0</v>
      </c>
      <c r="AF18" s="3">
        <v>2841210</v>
      </c>
      <c r="AG18" s="3">
        <v>3204635</v>
      </c>
      <c r="AH18" s="3">
        <v>3732150</v>
      </c>
      <c r="AI18" s="3">
        <v>0</v>
      </c>
      <c r="AJ18" s="3">
        <v>0</v>
      </c>
      <c r="AK18" s="3">
        <v>0</v>
      </c>
      <c r="AL18" s="3">
        <v>0</v>
      </c>
      <c r="AM18" s="3">
        <v>2862962</v>
      </c>
      <c r="AN18" s="3">
        <v>0</v>
      </c>
      <c r="AO18" s="3">
        <v>2513640</v>
      </c>
      <c r="AP18" s="3">
        <v>2567017</v>
      </c>
      <c r="AQ18" s="3">
        <v>2127946</v>
      </c>
      <c r="AR18" s="3">
        <v>2405259</v>
      </c>
      <c r="AS18" s="3">
        <v>2241983</v>
      </c>
      <c r="AT18" s="3">
        <v>2489455</v>
      </c>
      <c r="AU18" s="3">
        <v>2053878</v>
      </c>
      <c r="AV18" s="3">
        <v>1890305</v>
      </c>
      <c r="AW18" s="3">
        <v>1976516</v>
      </c>
      <c r="AX18" s="3">
        <v>2371653</v>
      </c>
      <c r="AY18" s="3">
        <v>2343506</v>
      </c>
      <c r="AZ18" s="3">
        <v>0</v>
      </c>
      <c r="BA18" s="3">
        <v>0</v>
      </c>
      <c r="BB18" s="3">
        <v>2011745</v>
      </c>
      <c r="BC18" s="3">
        <v>2063495</v>
      </c>
      <c r="BD18" s="3">
        <v>0</v>
      </c>
      <c r="BE18" s="3">
        <v>0</v>
      </c>
      <c r="BF18" s="3">
        <v>0</v>
      </c>
      <c r="BG18" s="3"/>
      <c r="BH18" s="3"/>
      <c r="BI18" s="3"/>
      <c r="BJ18" s="3"/>
      <c r="BK18" s="3"/>
      <c r="BL18" s="3"/>
      <c r="BM18" s="3"/>
      <c r="BN18" s="3"/>
      <c r="BO18" s="3"/>
      <c r="BP18" s="3"/>
      <c r="BQ18" s="3"/>
      <c r="BR18" s="3"/>
      <c r="BS18" s="3"/>
      <c r="BT18" s="3"/>
      <c r="BU18" s="3"/>
    </row>
    <row r="19" spans="1:73">
      <c r="A19" s="3" t="s">
        <v>74</v>
      </c>
      <c r="B19" s="3">
        <v>0</v>
      </c>
      <c r="C19" s="3">
        <v>0</v>
      </c>
      <c r="D19" s="3">
        <v>0</v>
      </c>
      <c r="E19" s="3">
        <v>0</v>
      </c>
      <c r="F19" s="3">
        <v>0</v>
      </c>
      <c r="G19" s="3">
        <v>610501</v>
      </c>
      <c r="H19" s="3">
        <v>0</v>
      </c>
      <c r="I19" s="3">
        <v>0</v>
      </c>
      <c r="J19" s="3">
        <v>0</v>
      </c>
      <c r="K19" s="3">
        <v>542230</v>
      </c>
      <c r="L19" s="3">
        <v>482162</v>
      </c>
      <c r="M19" s="3">
        <v>688260</v>
      </c>
      <c r="N19" s="3">
        <v>612175</v>
      </c>
      <c r="O19" s="3">
        <v>505307</v>
      </c>
      <c r="P19" s="3">
        <v>502675</v>
      </c>
      <c r="Q19" s="3">
        <v>832968</v>
      </c>
      <c r="R19" s="3">
        <v>754250</v>
      </c>
      <c r="S19" s="3">
        <v>658301</v>
      </c>
      <c r="T19" s="3">
        <v>584638</v>
      </c>
      <c r="U19" s="3">
        <v>881831</v>
      </c>
      <c r="V19" s="3">
        <v>0</v>
      </c>
      <c r="W19" s="3">
        <v>0</v>
      </c>
      <c r="X19" s="3">
        <v>0</v>
      </c>
      <c r="Y19" s="3">
        <v>1045488</v>
      </c>
      <c r="Z19" s="3">
        <v>952792</v>
      </c>
      <c r="AA19" s="3">
        <v>300834</v>
      </c>
      <c r="AB19" s="3">
        <v>297161</v>
      </c>
      <c r="AC19" s="3">
        <v>273891</v>
      </c>
      <c r="AD19" s="3">
        <v>260188</v>
      </c>
      <c r="AE19" s="3">
        <v>0</v>
      </c>
      <c r="AF19" s="3">
        <v>216787</v>
      </c>
      <c r="AG19" s="3">
        <v>227337</v>
      </c>
      <c r="AH19" s="3">
        <v>212821</v>
      </c>
      <c r="AI19" s="3">
        <v>0</v>
      </c>
      <c r="AJ19" s="3">
        <v>0</v>
      </c>
      <c r="AK19" s="3">
        <v>0</v>
      </c>
      <c r="AL19" s="3">
        <v>0</v>
      </c>
      <c r="AM19" s="3">
        <v>185839</v>
      </c>
      <c r="AN19" s="3">
        <v>0</v>
      </c>
      <c r="AO19" s="3">
        <v>201406</v>
      </c>
      <c r="AP19" s="3">
        <v>197528</v>
      </c>
      <c r="AQ19" s="3">
        <v>225217</v>
      </c>
      <c r="AR19" s="3">
        <v>235448</v>
      </c>
      <c r="AS19" s="3">
        <v>222194</v>
      </c>
      <c r="AT19" s="3">
        <v>236327</v>
      </c>
      <c r="AU19" s="3">
        <v>225156</v>
      </c>
      <c r="AV19" s="3">
        <v>192407</v>
      </c>
      <c r="AW19" s="3">
        <v>143638</v>
      </c>
      <c r="AX19" s="3">
        <v>147259</v>
      </c>
      <c r="AY19" s="3">
        <v>129581</v>
      </c>
      <c r="AZ19" s="3">
        <v>0</v>
      </c>
      <c r="BA19" s="3">
        <v>0</v>
      </c>
      <c r="BB19" s="3">
        <v>0</v>
      </c>
      <c r="BC19" s="3">
        <v>0</v>
      </c>
      <c r="BD19" s="3">
        <v>0</v>
      </c>
      <c r="BE19" s="3">
        <v>0</v>
      </c>
      <c r="BF19" s="3">
        <v>0</v>
      </c>
      <c r="BG19" s="3"/>
      <c r="BH19" s="3"/>
      <c r="BI19" s="3"/>
      <c r="BJ19" s="3"/>
      <c r="BK19" s="3"/>
      <c r="BL19" s="3"/>
      <c r="BM19" s="3"/>
      <c r="BN19" s="3"/>
      <c r="BO19" s="3"/>
      <c r="BP19" s="3"/>
      <c r="BQ19" s="3"/>
      <c r="BR19" s="3"/>
      <c r="BS19" s="3"/>
      <c r="BT19" s="3"/>
      <c r="BU19" s="3"/>
    </row>
    <row r="20" spans="1:73">
      <c r="A20" s="3" t="s">
        <v>75</v>
      </c>
      <c r="B20" s="3">
        <v>1066653</v>
      </c>
      <c r="C20" s="3">
        <v>880028.75</v>
      </c>
      <c r="D20" s="3">
        <v>484171</v>
      </c>
      <c r="E20" s="3">
        <v>290702</v>
      </c>
      <c r="F20" s="3">
        <v>262380</v>
      </c>
      <c r="G20" s="3">
        <v>98524</v>
      </c>
      <c r="H20" s="3">
        <v>1368252</v>
      </c>
      <c r="I20" s="3">
        <v>1339627</v>
      </c>
      <c r="J20" s="3">
        <v>158543</v>
      </c>
      <c r="K20" s="3">
        <v>14331</v>
      </c>
      <c r="L20" s="3">
        <v>130440</v>
      </c>
      <c r="M20" s="3">
        <v>130314</v>
      </c>
      <c r="N20" s="3">
        <v>128360</v>
      </c>
      <c r="O20" s="3">
        <v>12390</v>
      </c>
      <c r="P20" s="3">
        <v>132981</v>
      </c>
      <c r="Q20" s="3">
        <v>148333</v>
      </c>
      <c r="R20" s="3">
        <v>130039</v>
      </c>
      <c r="S20" s="3">
        <v>43836</v>
      </c>
      <c r="T20" s="3">
        <v>71343</v>
      </c>
      <c r="U20" s="3">
        <v>70995</v>
      </c>
      <c r="V20" s="3">
        <v>0</v>
      </c>
      <c r="W20" s="3">
        <v>0</v>
      </c>
      <c r="X20" s="3">
        <v>0</v>
      </c>
      <c r="Y20" s="3">
        <v>105068</v>
      </c>
      <c r="Z20" s="3">
        <v>105269</v>
      </c>
      <c r="AA20" s="3">
        <v>24712</v>
      </c>
      <c r="AB20" s="3">
        <v>103051</v>
      </c>
      <c r="AC20" s="3">
        <v>101475</v>
      </c>
      <c r="AD20" s="3">
        <v>105779</v>
      </c>
      <c r="AE20" s="3">
        <v>0</v>
      </c>
      <c r="AF20" s="3">
        <v>98299</v>
      </c>
      <c r="AG20" s="3">
        <v>108231</v>
      </c>
      <c r="AH20" s="3">
        <v>114659</v>
      </c>
      <c r="AI20" s="3">
        <v>0</v>
      </c>
      <c r="AJ20" s="3">
        <v>0</v>
      </c>
      <c r="AK20" s="3">
        <v>0</v>
      </c>
      <c r="AL20" s="3">
        <v>0</v>
      </c>
      <c r="AM20" s="3">
        <v>80638</v>
      </c>
      <c r="AN20" s="3">
        <v>0</v>
      </c>
      <c r="AO20" s="3">
        <v>298587</v>
      </c>
      <c r="AP20" s="3">
        <v>249033</v>
      </c>
      <c r="AQ20" s="3">
        <v>54111</v>
      </c>
      <c r="AR20" s="3">
        <v>10659</v>
      </c>
      <c r="AS20" s="3">
        <v>86109</v>
      </c>
      <c r="AT20" s="3">
        <v>6579</v>
      </c>
      <c r="AU20" s="3">
        <v>39</v>
      </c>
      <c r="AV20" s="3">
        <v>0</v>
      </c>
      <c r="AW20" s="3">
        <v>0</v>
      </c>
      <c r="AX20" s="3">
        <v>0</v>
      </c>
      <c r="AY20" s="3">
        <v>0</v>
      </c>
      <c r="AZ20" s="3">
        <v>0</v>
      </c>
      <c r="BA20" s="3">
        <v>0</v>
      </c>
      <c r="BB20" s="3">
        <v>0</v>
      </c>
      <c r="BC20" s="3">
        <v>0</v>
      </c>
      <c r="BD20" s="3">
        <v>0</v>
      </c>
      <c r="BE20" s="3">
        <v>0</v>
      </c>
      <c r="BF20" s="3">
        <v>0</v>
      </c>
      <c r="BG20" s="3"/>
      <c r="BH20" s="3"/>
      <c r="BI20" s="3"/>
      <c r="BJ20" s="3"/>
      <c r="BK20" s="3"/>
      <c r="BL20" s="3"/>
      <c r="BM20" s="3"/>
      <c r="BN20" s="3"/>
      <c r="BO20" s="3"/>
      <c r="BP20" s="3"/>
      <c r="BQ20" s="3"/>
      <c r="BR20" s="3"/>
      <c r="BS20" s="3"/>
      <c r="BT20" s="3"/>
      <c r="BU20" s="3"/>
    </row>
    <row r="21" spans="1:73">
      <c r="A21" s="3" t="s">
        <v>76</v>
      </c>
      <c r="B21" s="3">
        <v>0</v>
      </c>
      <c r="C21" s="3">
        <v>0</v>
      </c>
      <c r="D21" s="3">
        <v>0</v>
      </c>
      <c r="E21" s="3">
        <v>0</v>
      </c>
      <c r="F21" s="3">
        <v>0</v>
      </c>
      <c r="G21" s="3">
        <v>16381</v>
      </c>
      <c r="H21" s="3">
        <v>0</v>
      </c>
      <c r="I21" s="3">
        <v>0</v>
      </c>
      <c r="J21" s="3">
        <v>0</v>
      </c>
      <c r="K21" s="3">
        <v>9493</v>
      </c>
      <c r="L21" s="3">
        <v>125095</v>
      </c>
      <c r="M21" s="3">
        <v>124538</v>
      </c>
      <c r="N21" s="3">
        <v>123478</v>
      </c>
      <c r="O21" s="3">
        <v>3363</v>
      </c>
      <c r="P21" s="3">
        <v>122461</v>
      </c>
      <c r="Q21" s="3">
        <v>136648</v>
      </c>
      <c r="R21" s="3">
        <v>119061</v>
      </c>
      <c r="S21" s="3">
        <v>34103</v>
      </c>
      <c r="T21" s="3">
        <v>63261</v>
      </c>
      <c r="U21" s="3">
        <v>62969</v>
      </c>
      <c r="V21" s="3">
        <v>0</v>
      </c>
      <c r="W21" s="3">
        <v>0</v>
      </c>
      <c r="X21" s="3">
        <v>0</v>
      </c>
      <c r="Y21" s="3">
        <v>90210</v>
      </c>
      <c r="Z21" s="3">
        <v>85364</v>
      </c>
      <c r="AA21" s="3">
        <v>5663</v>
      </c>
      <c r="AB21" s="3">
        <v>85573</v>
      </c>
      <c r="AC21" s="3">
        <v>86506</v>
      </c>
      <c r="AD21" s="3">
        <v>94199</v>
      </c>
      <c r="AE21" s="3">
        <v>0</v>
      </c>
      <c r="AF21" s="3">
        <v>94044</v>
      </c>
      <c r="AG21" s="3">
        <v>89072</v>
      </c>
      <c r="AH21" s="3">
        <v>88668</v>
      </c>
      <c r="AI21" s="3">
        <v>0</v>
      </c>
      <c r="AJ21" s="3">
        <v>0</v>
      </c>
      <c r="AK21" s="3">
        <v>0</v>
      </c>
      <c r="AL21" s="3">
        <v>0</v>
      </c>
      <c r="AM21" s="3">
        <v>69498</v>
      </c>
      <c r="AN21" s="3">
        <v>0</v>
      </c>
      <c r="AO21" s="3">
        <v>296877</v>
      </c>
      <c r="AP21" s="3">
        <v>247557</v>
      </c>
      <c r="AQ21" s="3">
        <v>50410</v>
      </c>
      <c r="AR21" s="3">
        <v>9101</v>
      </c>
      <c r="AS21" s="3">
        <v>85188</v>
      </c>
      <c r="AT21" s="3">
        <v>6359</v>
      </c>
      <c r="AU21" s="3">
        <v>39</v>
      </c>
      <c r="AV21" s="3">
        <v>0</v>
      </c>
      <c r="AW21" s="3">
        <v>0</v>
      </c>
      <c r="AX21" s="3">
        <v>0</v>
      </c>
      <c r="AY21" s="3">
        <v>0</v>
      </c>
      <c r="AZ21" s="3">
        <v>0</v>
      </c>
      <c r="BA21" s="3">
        <v>0</v>
      </c>
      <c r="BB21" s="3">
        <v>0</v>
      </c>
      <c r="BC21" s="3">
        <v>0</v>
      </c>
      <c r="BD21" s="3">
        <v>0</v>
      </c>
      <c r="BE21" s="3">
        <v>0</v>
      </c>
      <c r="BF21" s="3">
        <v>0</v>
      </c>
      <c r="BG21" s="3"/>
      <c r="BH21" s="3"/>
      <c r="BI21" s="3"/>
      <c r="BJ21" s="3"/>
      <c r="BK21" s="3"/>
      <c r="BL21" s="3"/>
      <c r="BM21" s="3"/>
      <c r="BN21" s="3"/>
      <c r="BO21" s="3"/>
      <c r="BP21" s="3"/>
      <c r="BQ21" s="3"/>
      <c r="BR21" s="3"/>
      <c r="BS21" s="3"/>
      <c r="BT21" s="3"/>
      <c r="BU21" s="3"/>
    </row>
    <row r="22" spans="1:73">
      <c r="A22" s="3" t="s">
        <v>77</v>
      </c>
      <c r="B22" s="3">
        <v>0</v>
      </c>
      <c r="C22" s="3">
        <v>0</v>
      </c>
      <c r="D22" s="3">
        <v>0</v>
      </c>
      <c r="E22" s="3">
        <v>0</v>
      </c>
      <c r="F22" s="3">
        <v>0</v>
      </c>
      <c r="G22" s="3">
        <v>19136</v>
      </c>
      <c r="H22" s="3">
        <v>0</v>
      </c>
      <c r="I22" s="3">
        <v>0</v>
      </c>
      <c r="J22" s="3">
        <v>0</v>
      </c>
      <c r="K22" s="3">
        <v>4838</v>
      </c>
      <c r="L22" s="3">
        <v>5345</v>
      </c>
      <c r="M22" s="3">
        <v>5776</v>
      </c>
      <c r="N22" s="3">
        <v>4882</v>
      </c>
      <c r="O22" s="3">
        <v>9027</v>
      </c>
      <c r="P22" s="3">
        <v>10520</v>
      </c>
      <c r="Q22" s="3">
        <v>11685</v>
      </c>
      <c r="R22" s="3">
        <v>10978</v>
      </c>
      <c r="S22" s="3">
        <v>9733</v>
      </c>
      <c r="T22" s="3">
        <v>8082</v>
      </c>
      <c r="U22" s="3">
        <v>8026</v>
      </c>
      <c r="V22" s="3">
        <v>0</v>
      </c>
      <c r="W22" s="3">
        <v>0</v>
      </c>
      <c r="X22" s="3">
        <v>0</v>
      </c>
      <c r="Y22" s="3">
        <v>14858</v>
      </c>
      <c r="Z22" s="3">
        <v>19905</v>
      </c>
      <c r="AA22" s="3">
        <v>19049</v>
      </c>
      <c r="AB22" s="3">
        <v>17478</v>
      </c>
      <c r="AC22" s="3">
        <v>14969</v>
      </c>
      <c r="AD22" s="3">
        <v>11580</v>
      </c>
      <c r="AE22" s="3">
        <v>0</v>
      </c>
      <c r="AF22" s="3">
        <v>4255</v>
      </c>
      <c r="AG22" s="3">
        <v>19159</v>
      </c>
      <c r="AH22" s="3">
        <v>25991</v>
      </c>
      <c r="AI22" s="3">
        <v>0</v>
      </c>
      <c r="AJ22" s="3">
        <v>0</v>
      </c>
      <c r="AK22" s="3">
        <v>0</v>
      </c>
      <c r="AL22" s="3">
        <v>0</v>
      </c>
      <c r="AM22" s="3">
        <v>11140</v>
      </c>
      <c r="AN22" s="3">
        <v>0</v>
      </c>
      <c r="AO22" s="3">
        <v>1710</v>
      </c>
      <c r="AP22" s="3">
        <v>1476</v>
      </c>
      <c r="AQ22" s="3">
        <v>3701</v>
      </c>
      <c r="AR22" s="3">
        <v>1558</v>
      </c>
      <c r="AS22" s="3">
        <v>921</v>
      </c>
      <c r="AT22" s="3">
        <v>220</v>
      </c>
      <c r="AU22" s="3">
        <v>0</v>
      </c>
      <c r="AV22" s="3">
        <v>0</v>
      </c>
      <c r="AW22" s="3">
        <v>0</v>
      </c>
      <c r="AX22" s="3">
        <v>0</v>
      </c>
      <c r="AY22" s="3">
        <v>0</v>
      </c>
      <c r="AZ22" s="3">
        <v>0</v>
      </c>
      <c r="BA22" s="3">
        <v>0</v>
      </c>
      <c r="BB22" s="3">
        <v>0</v>
      </c>
      <c r="BC22" s="3">
        <v>0</v>
      </c>
      <c r="BD22" s="3">
        <v>0</v>
      </c>
      <c r="BE22" s="3">
        <v>0</v>
      </c>
      <c r="BF22" s="3">
        <v>0</v>
      </c>
      <c r="BG22" s="3"/>
      <c r="BH22" s="3"/>
      <c r="BI22" s="3"/>
      <c r="BJ22" s="3"/>
      <c r="BK22" s="3"/>
      <c r="BL22" s="3"/>
      <c r="BM22" s="3"/>
      <c r="BN22" s="3"/>
      <c r="BO22" s="3"/>
      <c r="BP22" s="3"/>
      <c r="BQ22" s="3"/>
      <c r="BR22" s="3"/>
      <c r="BS22" s="3"/>
      <c r="BT22" s="3"/>
      <c r="BU22" s="3"/>
    </row>
    <row r="23" spans="1:73">
      <c r="A23" s="3" t="s">
        <v>78</v>
      </c>
      <c r="B23" s="3">
        <v>1066653</v>
      </c>
      <c r="C23" s="3">
        <v>880028.75</v>
      </c>
      <c r="D23" s="3">
        <v>484171</v>
      </c>
      <c r="E23" s="3">
        <v>290702</v>
      </c>
      <c r="F23" s="3">
        <v>262380</v>
      </c>
      <c r="G23" s="3">
        <v>63007</v>
      </c>
      <c r="H23" s="3">
        <v>1368252</v>
      </c>
      <c r="I23" s="3">
        <v>1339627</v>
      </c>
      <c r="J23" s="3">
        <v>158543</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c r="BH23" s="3"/>
      <c r="BI23" s="3"/>
      <c r="BJ23" s="3"/>
      <c r="BK23" s="3"/>
      <c r="BL23" s="3"/>
      <c r="BM23" s="3"/>
      <c r="BN23" s="3"/>
      <c r="BO23" s="3"/>
      <c r="BP23" s="3"/>
      <c r="BQ23" s="3"/>
      <c r="BR23" s="3"/>
      <c r="BS23" s="3"/>
      <c r="BT23" s="3"/>
      <c r="BU23" s="3"/>
    </row>
    <row r="24" spans="1:73">
      <c r="A24" s="3" t="s">
        <v>79</v>
      </c>
      <c r="B24" s="3">
        <v>0</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62083</v>
      </c>
      <c r="AR24" s="3">
        <v>57941</v>
      </c>
      <c r="AS24" s="3">
        <v>57285</v>
      </c>
      <c r="AT24" s="3">
        <v>71594</v>
      </c>
      <c r="AU24" s="3">
        <v>53438</v>
      </c>
      <c r="AV24" s="3">
        <v>55530</v>
      </c>
      <c r="AW24" s="3">
        <v>32081</v>
      </c>
      <c r="AX24" s="3">
        <v>1567</v>
      </c>
      <c r="AY24" s="3">
        <v>0</v>
      </c>
      <c r="AZ24" s="3">
        <v>0</v>
      </c>
      <c r="BA24" s="3">
        <v>0</v>
      </c>
      <c r="BB24" s="3">
        <v>0</v>
      </c>
      <c r="BC24" s="3">
        <v>0</v>
      </c>
      <c r="BD24" s="3">
        <v>0</v>
      </c>
      <c r="BE24" s="3">
        <v>0</v>
      </c>
      <c r="BF24" s="3">
        <v>0</v>
      </c>
      <c r="BG24" s="3"/>
      <c r="BH24" s="3"/>
      <c r="BI24" s="3"/>
      <c r="BJ24" s="3"/>
      <c r="BK24" s="3"/>
      <c r="BL24" s="3"/>
      <c r="BM24" s="3"/>
      <c r="BN24" s="3"/>
      <c r="BO24" s="3"/>
      <c r="BP24" s="3"/>
      <c r="BQ24" s="3"/>
      <c r="BR24" s="3"/>
      <c r="BS24" s="3"/>
      <c r="BT24" s="3"/>
      <c r="BU24" s="3"/>
    </row>
    <row r="25" spans="1:73">
      <c r="A25" s="3" t="s">
        <v>80</v>
      </c>
      <c r="B25" s="3">
        <v>0</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25617</v>
      </c>
      <c r="AR25" s="3">
        <v>40582</v>
      </c>
      <c r="AS25" s="3">
        <v>35699</v>
      </c>
      <c r="AT25" s="3">
        <v>23630</v>
      </c>
      <c r="AU25" s="3">
        <v>45992</v>
      </c>
      <c r="AV25" s="3">
        <v>10786</v>
      </c>
      <c r="AW25" s="3">
        <v>4861</v>
      </c>
      <c r="AX25" s="3">
        <v>3407</v>
      </c>
      <c r="AY25" s="3">
        <v>28615</v>
      </c>
      <c r="AZ25" s="3">
        <v>0</v>
      </c>
      <c r="BA25" s="3">
        <v>0</v>
      </c>
      <c r="BB25" s="3">
        <v>0</v>
      </c>
      <c r="BC25" s="3">
        <v>0</v>
      </c>
      <c r="BD25" s="3">
        <v>0</v>
      </c>
      <c r="BE25" s="3">
        <v>0</v>
      </c>
      <c r="BF25" s="3">
        <v>0</v>
      </c>
      <c r="BG25" s="3"/>
      <c r="BH25" s="3"/>
      <c r="BI25" s="3"/>
      <c r="BJ25" s="3"/>
      <c r="BK25" s="3"/>
      <c r="BL25" s="3"/>
      <c r="BM25" s="3"/>
      <c r="BN25" s="3"/>
      <c r="BO25" s="3"/>
      <c r="BP25" s="3"/>
      <c r="BQ25" s="3"/>
      <c r="BR25" s="3"/>
      <c r="BS25" s="3"/>
      <c r="BT25" s="3"/>
      <c r="BU25" s="3"/>
    </row>
    <row r="26" spans="1:73">
      <c r="A26" s="3" t="s">
        <v>81</v>
      </c>
      <c r="B26" s="3">
        <v>0</v>
      </c>
      <c r="C26" s="3">
        <v>0</v>
      </c>
      <c r="D26" s="3">
        <v>0</v>
      </c>
      <c r="E26" s="3">
        <v>0</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252563</v>
      </c>
      <c r="AR26" s="3">
        <v>174131</v>
      </c>
      <c r="AS26" s="3">
        <v>133415</v>
      </c>
      <c r="AT26" s="3">
        <v>119311</v>
      </c>
      <c r="AU26" s="3">
        <v>43741</v>
      </c>
      <c r="AV26" s="3">
        <v>30336</v>
      </c>
      <c r="AW26" s="3">
        <v>23545</v>
      </c>
      <c r="AX26" s="3">
        <v>19053</v>
      </c>
      <c r="AY26" s="3">
        <v>31360</v>
      </c>
      <c r="AZ26" s="3">
        <v>0</v>
      </c>
      <c r="BA26" s="3">
        <v>0</v>
      </c>
      <c r="BB26" s="3">
        <v>0</v>
      </c>
      <c r="BC26" s="3">
        <v>0</v>
      </c>
      <c r="BD26" s="3">
        <v>0</v>
      </c>
      <c r="BE26" s="3">
        <v>0</v>
      </c>
      <c r="BF26" s="3">
        <v>0</v>
      </c>
      <c r="BG26" s="3"/>
      <c r="BH26" s="3"/>
      <c r="BI26" s="3"/>
      <c r="BJ26" s="3"/>
      <c r="BK26" s="3"/>
      <c r="BL26" s="3"/>
      <c r="BM26" s="3"/>
      <c r="BN26" s="3"/>
      <c r="BO26" s="3"/>
      <c r="BP26" s="3"/>
      <c r="BQ26" s="3"/>
      <c r="BR26" s="3"/>
      <c r="BS26" s="3"/>
      <c r="BT26" s="3"/>
      <c r="BU26" s="3"/>
    </row>
    <row r="27" spans="1:73">
      <c r="A27" s="3" t="s">
        <v>82</v>
      </c>
      <c r="B27" s="3">
        <v>0</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252563</v>
      </c>
      <c r="AR27" s="3">
        <v>174131</v>
      </c>
      <c r="AS27" s="3">
        <v>133415</v>
      </c>
      <c r="AT27" s="3">
        <v>119311</v>
      </c>
      <c r="AU27" s="3">
        <v>43741</v>
      </c>
      <c r="AV27" s="3">
        <v>30336</v>
      </c>
      <c r="AW27" s="3">
        <v>23545</v>
      </c>
      <c r="AX27" s="3">
        <v>19053</v>
      </c>
      <c r="AY27" s="3">
        <v>31360</v>
      </c>
      <c r="AZ27" s="3">
        <v>0</v>
      </c>
      <c r="BA27" s="3">
        <v>0</v>
      </c>
      <c r="BB27" s="3">
        <v>0</v>
      </c>
      <c r="BC27" s="3">
        <v>0</v>
      </c>
      <c r="BD27" s="3">
        <v>0</v>
      </c>
      <c r="BE27" s="3">
        <v>0</v>
      </c>
      <c r="BF27" s="3">
        <v>0</v>
      </c>
      <c r="BG27" s="3"/>
      <c r="BH27" s="3"/>
      <c r="BI27" s="3"/>
      <c r="BJ27" s="3"/>
      <c r="BK27" s="3"/>
      <c r="BL27" s="3"/>
      <c r="BM27" s="3"/>
      <c r="BN27" s="3"/>
      <c r="BO27" s="3"/>
      <c r="BP27" s="3"/>
      <c r="BQ27" s="3"/>
      <c r="BR27" s="3"/>
      <c r="BS27" s="3"/>
      <c r="BT27" s="3"/>
      <c r="BU27" s="3"/>
    </row>
    <row r="28" spans="1:73">
      <c r="A28" s="3" t="s">
        <v>83</v>
      </c>
      <c r="B28" s="3">
        <v>0</v>
      </c>
      <c r="C28" s="3">
        <v>0</v>
      </c>
      <c r="D28" s="3">
        <v>0</v>
      </c>
      <c r="E28" s="3">
        <v>0</v>
      </c>
      <c r="F28" s="3">
        <v>0</v>
      </c>
      <c r="G28" s="3">
        <v>0</v>
      </c>
      <c r="H28" s="3">
        <v>0</v>
      </c>
      <c r="I28" s="3">
        <v>0</v>
      </c>
      <c r="J28" s="3">
        <v>0</v>
      </c>
      <c r="K28" s="3">
        <v>0</v>
      </c>
      <c r="L28" s="3">
        <v>0</v>
      </c>
      <c r="M28" s="3">
        <v>0</v>
      </c>
      <c r="N28" s="3">
        <v>0</v>
      </c>
      <c r="O28" s="3">
        <v>0</v>
      </c>
      <c r="P28" s="3">
        <v>0</v>
      </c>
      <c r="Q28" s="3">
        <v>0</v>
      </c>
      <c r="R28" s="3">
        <v>0</v>
      </c>
      <c r="S28" s="3">
        <v>1149226</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c r="BH28" s="3"/>
      <c r="BI28" s="3"/>
      <c r="BJ28" s="3"/>
      <c r="BK28" s="3"/>
      <c r="BL28" s="3"/>
      <c r="BM28" s="3"/>
      <c r="BN28" s="3"/>
      <c r="BO28" s="3"/>
      <c r="BP28" s="3"/>
      <c r="BQ28" s="3"/>
      <c r="BR28" s="3"/>
      <c r="BS28" s="3"/>
      <c r="BT28" s="3"/>
      <c r="BU28" s="3"/>
    </row>
    <row r="29" spans="1:73">
      <c r="A29" s="3" t="s">
        <v>84</v>
      </c>
      <c r="B29" s="3">
        <v>80031</v>
      </c>
      <c r="C29" s="3">
        <v>72829.22</v>
      </c>
      <c r="D29" s="3">
        <v>293345</v>
      </c>
      <c r="E29" s="3">
        <v>244360</v>
      </c>
      <c r="F29" s="3">
        <v>208881</v>
      </c>
      <c r="G29" s="3">
        <v>129872</v>
      </c>
      <c r="H29" s="3">
        <v>138835</v>
      </c>
      <c r="I29" s="3">
        <v>78086</v>
      </c>
      <c r="J29" s="3">
        <v>67993</v>
      </c>
      <c r="K29" s="3">
        <v>63866</v>
      </c>
      <c r="L29" s="3">
        <v>42969</v>
      </c>
      <c r="M29" s="3">
        <v>48981</v>
      </c>
      <c r="N29" s="3">
        <v>52810</v>
      </c>
      <c r="O29" s="3">
        <v>52384</v>
      </c>
      <c r="P29" s="3">
        <v>28607</v>
      </c>
      <c r="Q29" s="3">
        <v>41478</v>
      </c>
      <c r="R29" s="3">
        <v>17734</v>
      </c>
      <c r="S29" s="3">
        <v>18700</v>
      </c>
      <c r="T29" s="3">
        <v>11778</v>
      </c>
      <c r="U29" s="3">
        <v>12064</v>
      </c>
      <c r="V29" s="3">
        <v>72125</v>
      </c>
      <c r="W29" s="3">
        <v>71823.03</v>
      </c>
      <c r="X29" s="3">
        <v>120172</v>
      </c>
      <c r="Y29" s="3">
        <v>11763</v>
      </c>
      <c r="Z29" s="3">
        <v>45332</v>
      </c>
      <c r="AA29" s="3">
        <v>90922</v>
      </c>
      <c r="AB29" s="3">
        <v>141826</v>
      </c>
      <c r="AC29" s="3">
        <v>31504</v>
      </c>
      <c r="AD29" s="3">
        <v>2176</v>
      </c>
      <c r="AE29" s="3">
        <v>51317.7</v>
      </c>
      <c r="AF29" s="3">
        <v>38305</v>
      </c>
      <c r="AG29" s="3">
        <v>44143</v>
      </c>
      <c r="AH29" s="3">
        <v>38619</v>
      </c>
      <c r="AI29" s="3">
        <v>91759.24</v>
      </c>
      <c r="AJ29" s="3">
        <v>181694</v>
      </c>
      <c r="AK29" s="3">
        <v>279277</v>
      </c>
      <c r="AL29" s="3">
        <v>139619</v>
      </c>
      <c r="AM29" s="3">
        <v>14202</v>
      </c>
      <c r="AN29" s="3">
        <v>220801</v>
      </c>
      <c r="AO29" s="3">
        <v>100566</v>
      </c>
      <c r="AP29" s="3">
        <v>30822</v>
      </c>
      <c r="AQ29" s="3">
        <v>513402</v>
      </c>
      <c r="AR29" s="3">
        <v>495347</v>
      </c>
      <c r="AS29" s="3">
        <v>519168</v>
      </c>
      <c r="AT29" s="3">
        <v>579128</v>
      </c>
      <c r="AU29" s="3">
        <v>467026</v>
      </c>
      <c r="AV29" s="3">
        <v>636316</v>
      </c>
      <c r="AW29" s="3">
        <v>463743</v>
      </c>
      <c r="AX29" s="3">
        <v>497881</v>
      </c>
      <c r="AY29" s="3">
        <v>356512</v>
      </c>
      <c r="AZ29" s="3">
        <v>446997</v>
      </c>
      <c r="BA29" s="3">
        <v>431183</v>
      </c>
      <c r="BB29" s="3">
        <v>402237</v>
      </c>
      <c r="BC29" s="3">
        <v>355050</v>
      </c>
      <c r="BD29" s="3">
        <v>410125</v>
      </c>
      <c r="BE29" s="3">
        <v>407584</v>
      </c>
      <c r="BF29" s="3">
        <v>401735</v>
      </c>
      <c r="BG29" s="3"/>
      <c r="BH29" s="3"/>
      <c r="BI29" s="3"/>
      <c r="BJ29" s="3"/>
      <c r="BK29" s="3"/>
      <c r="BL29" s="3"/>
      <c r="BM29" s="3"/>
      <c r="BN29" s="3"/>
      <c r="BO29" s="3"/>
      <c r="BP29" s="3"/>
      <c r="BQ29" s="3"/>
      <c r="BR29" s="3"/>
      <c r="BS29" s="3"/>
      <c r="BT29" s="3"/>
      <c r="BU29" s="3"/>
    </row>
    <row r="30" spans="1:73">
      <c r="A30" s="3" t="s">
        <v>85</v>
      </c>
      <c r="B30" s="3">
        <v>0</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84212</v>
      </c>
      <c r="AR30" s="3">
        <v>68393</v>
      </c>
      <c r="AS30" s="3">
        <v>79831</v>
      </c>
      <c r="AT30" s="3">
        <v>87894</v>
      </c>
      <c r="AU30" s="3">
        <v>45818</v>
      </c>
      <c r="AV30" s="3">
        <v>120714</v>
      </c>
      <c r="AW30" s="3">
        <v>136898</v>
      </c>
      <c r="AX30" s="3">
        <v>77275</v>
      </c>
      <c r="AY30" s="3">
        <v>49770</v>
      </c>
      <c r="AZ30" s="3">
        <v>0</v>
      </c>
      <c r="BA30" s="3">
        <v>0</v>
      </c>
      <c r="BB30" s="3">
        <v>0</v>
      </c>
      <c r="BC30" s="3">
        <v>0</v>
      </c>
      <c r="BD30" s="3">
        <v>0</v>
      </c>
      <c r="BE30" s="3">
        <v>0</v>
      </c>
      <c r="BF30" s="3">
        <v>0</v>
      </c>
      <c r="BG30" s="3"/>
      <c r="BH30" s="3"/>
      <c r="BI30" s="3"/>
      <c r="BJ30" s="3"/>
      <c r="BK30" s="3"/>
      <c r="BL30" s="3"/>
      <c r="BM30" s="3"/>
      <c r="BN30" s="3"/>
      <c r="BO30" s="3"/>
      <c r="BP30" s="3"/>
      <c r="BQ30" s="3"/>
      <c r="BR30" s="3"/>
      <c r="BS30" s="3"/>
      <c r="BT30" s="3"/>
      <c r="BU30" s="3"/>
    </row>
    <row r="31" spans="1:73">
      <c r="A31" s="3" t="s">
        <v>86</v>
      </c>
      <c r="B31" s="3">
        <v>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111219</v>
      </c>
      <c r="AR31" s="3">
        <v>209724</v>
      </c>
      <c r="AS31" s="3">
        <v>211240</v>
      </c>
      <c r="AT31" s="3">
        <v>178711</v>
      </c>
      <c r="AU31" s="3">
        <v>131192</v>
      </c>
      <c r="AV31" s="3">
        <v>194743</v>
      </c>
      <c r="AW31" s="3">
        <v>46676</v>
      </c>
      <c r="AX31" s="3">
        <v>70076</v>
      </c>
      <c r="AY31" s="3">
        <v>0</v>
      </c>
      <c r="AZ31" s="3">
        <v>0</v>
      </c>
      <c r="BA31" s="3">
        <v>0</v>
      </c>
      <c r="BB31" s="3">
        <v>0</v>
      </c>
      <c r="BC31" s="3">
        <v>0</v>
      </c>
      <c r="BD31" s="3">
        <v>0</v>
      </c>
      <c r="BE31" s="3">
        <v>0</v>
      </c>
      <c r="BF31" s="3">
        <v>0</v>
      </c>
      <c r="BG31" s="3"/>
      <c r="BH31" s="3"/>
      <c r="BI31" s="3"/>
      <c r="BJ31" s="3"/>
      <c r="BK31" s="3"/>
      <c r="BL31" s="3"/>
      <c r="BM31" s="3"/>
      <c r="BN31" s="3"/>
      <c r="BO31" s="3"/>
      <c r="BP31" s="3"/>
      <c r="BQ31" s="3"/>
      <c r="BR31" s="3"/>
      <c r="BS31" s="3"/>
      <c r="BT31" s="3"/>
      <c r="BU31" s="3"/>
    </row>
    <row r="32" spans="1:73">
      <c r="A32" s="3" t="s">
        <v>87</v>
      </c>
      <c r="B32" s="3">
        <v>80031</v>
      </c>
      <c r="C32" s="3">
        <v>72829.22</v>
      </c>
      <c r="D32" s="3">
        <v>293345</v>
      </c>
      <c r="E32" s="3">
        <v>244360</v>
      </c>
      <c r="F32" s="3">
        <v>208881</v>
      </c>
      <c r="G32" s="3">
        <v>129872</v>
      </c>
      <c r="H32" s="3">
        <v>138835</v>
      </c>
      <c r="I32" s="3">
        <v>78086</v>
      </c>
      <c r="J32" s="3">
        <v>67993</v>
      </c>
      <c r="K32" s="3">
        <v>63866</v>
      </c>
      <c r="L32" s="3">
        <v>42969</v>
      </c>
      <c r="M32" s="3">
        <v>48981</v>
      </c>
      <c r="N32" s="3">
        <v>52810</v>
      </c>
      <c r="O32" s="3">
        <v>52384</v>
      </c>
      <c r="P32" s="3">
        <v>28607</v>
      </c>
      <c r="Q32" s="3">
        <v>41478</v>
      </c>
      <c r="R32" s="3">
        <v>17734</v>
      </c>
      <c r="S32" s="3">
        <v>18700</v>
      </c>
      <c r="T32" s="3">
        <v>11778</v>
      </c>
      <c r="U32" s="3">
        <v>12064</v>
      </c>
      <c r="V32" s="3">
        <v>0</v>
      </c>
      <c r="W32" s="3">
        <v>0</v>
      </c>
      <c r="X32" s="3">
        <v>0</v>
      </c>
      <c r="Y32" s="3">
        <v>11763</v>
      </c>
      <c r="Z32" s="3">
        <v>45332</v>
      </c>
      <c r="AA32" s="3">
        <v>90922</v>
      </c>
      <c r="AB32" s="3">
        <v>141826</v>
      </c>
      <c r="AC32" s="3">
        <v>31504</v>
      </c>
      <c r="AD32" s="3">
        <v>2176</v>
      </c>
      <c r="AE32" s="3">
        <v>0</v>
      </c>
      <c r="AF32" s="3">
        <v>38305</v>
      </c>
      <c r="AG32" s="3">
        <v>44143</v>
      </c>
      <c r="AH32" s="3">
        <v>38619</v>
      </c>
      <c r="AI32" s="3">
        <v>0</v>
      </c>
      <c r="AJ32" s="3">
        <v>0</v>
      </c>
      <c r="AK32" s="3">
        <v>0</v>
      </c>
      <c r="AL32" s="3">
        <v>0</v>
      </c>
      <c r="AM32" s="3">
        <v>14202</v>
      </c>
      <c r="AN32" s="3">
        <v>0</v>
      </c>
      <c r="AO32" s="3">
        <v>100566</v>
      </c>
      <c r="AP32" s="3">
        <v>30822</v>
      </c>
      <c r="AQ32" s="3">
        <v>317971</v>
      </c>
      <c r="AR32" s="3">
        <v>217230</v>
      </c>
      <c r="AS32" s="3">
        <v>228097</v>
      </c>
      <c r="AT32" s="3">
        <v>312523</v>
      </c>
      <c r="AU32" s="3">
        <v>290016</v>
      </c>
      <c r="AV32" s="3">
        <v>320859</v>
      </c>
      <c r="AW32" s="3">
        <v>280169</v>
      </c>
      <c r="AX32" s="3">
        <v>350530</v>
      </c>
      <c r="AY32" s="3">
        <v>306742</v>
      </c>
      <c r="AZ32" s="3">
        <v>446997</v>
      </c>
      <c r="BA32" s="3">
        <v>431183</v>
      </c>
      <c r="BB32" s="3">
        <v>0</v>
      </c>
      <c r="BC32" s="3">
        <v>0</v>
      </c>
      <c r="BD32" s="3">
        <v>0</v>
      </c>
      <c r="BE32" s="3">
        <v>0</v>
      </c>
      <c r="BF32" s="3">
        <v>0</v>
      </c>
      <c r="BG32" s="3"/>
      <c r="BH32" s="3"/>
      <c r="BI32" s="3"/>
      <c r="BJ32" s="3"/>
      <c r="BK32" s="3"/>
      <c r="BL32" s="3"/>
      <c r="BM32" s="3"/>
      <c r="BN32" s="3"/>
      <c r="BO32" s="3"/>
      <c r="BP32" s="3"/>
      <c r="BQ32" s="3"/>
      <c r="BR32" s="3"/>
      <c r="BS32" s="3"/>
      <c r="BT32" s="3"/>
      <c r="BU32" s="3"/>
    </row>
    <row r="33" spans="1:73">
      <c r="A33" s="3" t="s">
        <v>88</v>
      </c>
      <c r="B33" s="3">
        <v>43200603</v>
      </c>
      <c r="C33" s="3">
        <v>43965048.18</v>
      </c>
      <c r="D33" s="3">
        <v>40530525</v>
      </c>
      <c r="E33" s="3">
        <v>38583169</v>
      </c>
      <c r="F33" s="3">
        <v>38078577</v>
      </c>
      <c r="G33" s="3">
        <v>37707748</v>
      </c>
      <c r="H33" s="3">
        <v>38918925</v>
      </c>
      <c r="I33" s="3">
        <v>39239901</v>
      </c>
      <c r="J33" s="3">
        <v>41676874</v>
      </c>
      <c r="K33" s="3">
        <v>42920670</v>
      </c>
      <c r="L33" s="3">
        <v>40249272</v>
      </c>
      <c r="M33" s="3">
        <v>41138464</v>
      </c>
      <c r="N33" s="3">
        <v>43119793</v>
      </c>
      <c r="O33" s="3">
        <v>43360444</v>
      </c>
      <c r="P33" s="3">
        <v>38875631</v>
      </c>
      <c r="Q33" s="3">
        <v>38190494</v>
      </c>
      <c r="R33" s="3">
        <v>38490674</v>
      </c>
      <c r="S33" s="3">
        <v>38541662</v>
      </c>
      <c r="T33" s="3">
        <v>35789128</v>
      </c>
      <c r="U33" s="3">
        <v>33948814</v>
      </c>
      <c r="V33" s="3">
        <v>35613603</v>
      </c>
      <c r="W33" s="3">
        <v>35993214.890000001</v>
      </c>
      <c r="X33" s="3">
        <v>34918455</v>
      </c>
      <c r="Y33" s="3">
        <v>36679123</v>
      </c>
      <c r="Z33" s="3">
        <v>42517603</v>
      </c>
      <c r="AA33" s="3">
        <v>18380317</v>
      </c>
      <c r="AB33" s="3">
        <v>18027375</v>
      </c>
      <c r="AC33" s="3">
        <v>17833391</v>
      </c>
      <c r="AD33" s="3">
        <v>18098448</v>
      </c>
      <c r="AE33" s="3">
        <v>19001642.489999998</v>
      </c>
      <c r="AF33" s="3">
        <v>18096076</v>
      </c>
      <c r="AG33" s="3">
        <v>18886879</v>
      </c>
      <c r="AH33" s="3">
        <v>18780962</v>
      </c>
      <c r="AI33" s="3">
        <v>19314889.27</v>
      </c>
      <c r="AJ33" s="3">
        <v>18201612</v>
      </c>
      <c r="AK33" s="3">
        <v>17780436</v>
      </c>
      <c r="AL33" s="3">
        <v>17472234</v>
      </c>
      <c r="AM33" s="3">
        <v>16971837</v>
      </c>
      <c r="AN33" s="3">
        <v>17050461</v>
      </c>
      <c r="AO33" s="3">
        <v>16001283</v>
      </c>
      <c r="AP33" s="3">
        <v>15391989</v>
      </c>
      <c r="AQ33" s="3">
        <v>14310156</v>
      </c>
      <c r="AR33" s="3">
        <v>14165597</v>
      </c>
      <c r="AS33" s="3">
        <v>12662023</v>
      </c>
      <c r="AT33" s="3">
        <v>12544194</v>
      </c>
      <c r="AU33" s="3">
        <v>11692127</v>
      </c>
      <c r="AV33" s="3">
        <v>10948287</v>
      </c>
      <c r="AW33" s="3">
        <v>9704413</v>
      </c>
      <c r="AX33" s="3">
        <v>10389989</v>
      </c>
      <c r="AY33" s="3">
        <v>10321022</v>
      </c>
      <c r="AZ33" s="3">
        <v>9507568</v>
      </c>
      <c r="BA33" s="3">
        <v>9313236</v>
      </c>
      <c r="BB33" s="3">
        <v>9082931</v>
      </c>
      <c r="BC33" s="3">
        <v>9453751</v>
      </c>
      <c r="BD33" s="3">
        <v>9082947</v>
      </c>
      <c r="BE33" s="3">
        <v>8389880</v>
      </c>
      <c r="BF33" s="3">
        <v>8689092</v>
      </c>
      <c r="BG33" s="3"/>
      <c r="BH33" s="3"/>
      <c r="BI33" s="3"/>
      <c r="BJ33" s="3"/>
      <c r="BK33" s="3"/>
      <c r="BL33" s="3"/>
      <c r="BM33" s="3"/>
      <c r="BN33" s="3"/>
      <c r="BO33" s="3"/>
      <c r="BP33" s="3"/>
      <c r="BQ33" s="3"/>
      <c r="BR33" s="3"/>
      <c r="BS33" s="3"/>
      <c r="BT33" s="3"/>
      <c r="BU33" s="3"/>
    </row>
    <row r="34" spans="1:73">
      <c r="A34" s="3" t="s">
        <v>89</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row>
    <row r="35" spans="1:73">
      <c r="A35" s="3" t="s">
        <v>90</v>
      </c>
      <c r="B35" s="3">
        <v>0</v>
      </c>
      <c r="C35" s="3">
        <v>0</v>
      </c>
      <c r="D35" s="3">
        <v>0</v>
      </c>
      <c r="E35" s="3">
        <v>0</v>
      </c>
      <c r="F35" s="3">
        <v>0</v>
      </c>
      <c r="G35" s="3">
        <v>0</v>
      </c>
      <c r="H35" s="3">
        <v>0</v>
      </c>
      <c r="I35" s="3">
        <v>0</v>
      </c>
      <c r="J35" s="3">
        <v>0</v>
      </c>
      <c r="K35" s="3">
        <v>113577</v>
      </c>
      <c r="L35" s="3">
        <v>113577</v>
      </c>
      <c r="M35" s="3">
        <v>113577</v>
      </c>
      <c r="N35" s="3">
        <v>114577</v>
      </c>
      <c r="O35" s="3">
        <v>114577</v>
      </c>
      <c r="P35" s="3">
        <v>14577</v>
      </c>
      <c r="Q35" s="3">
        <v>14577</v>
      </c>
      <c r="R35" s="3">
        <v>14577</v>
      </c>
      <c r="S35" s="3">
        <v>14000</v>
      </c>
      <c r="T35" s="3">
        <v>15000</v>
      </c>
      <c r="U35" s="3">
        <v>15000</v>
      </c>
      <c r="V35" s="3">
        <v>15000</v>
      </c>
      <c r="W35" s="3">
        <v>16000.1</v>
      </c>
      <c r="X35" s="3">
        <v>16000</v>
      </c>
      <c r="Y35" s="3">
        <v>16000</v>
      </c>
      <c r="Z35" s="3">
        <v>22400</v>
      </c>
      <c r="AA35" s="3">
        <v>22400</v>
      </c>
      <c r="AB35" s="3">
        <v>52400</v>
      </c>
      <c r="AC35" s="3">
        <v>52400</v>
      </c>
      <c r="AD35" s="3">
        <v>51000</v>
      </c>
      <c r="AE35" s="3">
        <v>52400.1</v>
      </c>
      <c r="AF35" s="3">
        <v>51000</v>
      </c>
      <c r="AG35" s="3">
        <v>51913</v>
      </c>
      <c r="AH35" s="3">
        <v>51913</v>
      </c>
      <c r="AI35" s="3">
        <v>27680.79</v>
      </c>
      <c r="AJ35" s="3">
        <v>270766</v>
      </c>
      <c r="AK35" s="3">
        <v>270766</v>
      </c>
      <c r="AL35" s="3">
        <v>266771</v>
      </c>
      <c r="AM35" s="3">
        <v>837</v>
      </c>
      <c r="AN35" s="3">
        <v>837</v>
      </c>
      <c r="AO35" s="3">
        <v>837</v>
      </c>
      <c r="AP35" s="3">
        <v>837</v>
      </c>
      <c r="AQ35" s="3">
        <v>837</v>
      </c>
      <c r="AR35" s="3">
        <v>837</v>
      </c>
      <c r="AS35" s="3">
        <v>837</v>
      </c>
      <c r="AT35" s="3">
        <v>837</v>
      </c>
      <c r="AU35" s="3">
        <v>837</v>
      </c>
      <c r="AV35" s="3">
        <v>837</v>
      </c>
      <c r="AW35" s="3">
        <v>837</v>
      </c>
      <c r="AX35" s="3">
        <v>837</v>
      </c>
      <c r="AY35" s="3">
        <v>837</v>
      </c>
      <c r="AZ35" s="3">
        <v>837</v>
      </c>
      <c r="BA35" s="3">
        <v>837</v>
      </c>
      <c r="BB35" s="3">
        <v>837</v>
      </c>
      <c r="BC35" s="3">
        <v>837</v>
      </c>
      <c r="BD35" s="3">
        <v>837</v>
      </c>
      <c r="BE35" s="3">
        <v>837</v>
      </c>
      <c r="BF35" s="3">
        <v>837</v>
      </c>
      <c r="BG35" s="3"/>
      <c r="BH35" s="3"/>
      <c r="BI35" s="3"/>
      <c r="BJ35" s="3"/>
      <c r="BK35" s="3"/>
      <c r="BL35" s="3"/>
      <c r="BM35" s="3"/>
      <c r="BN35" s="3"/>
      <c r="BO35" s="3"/>
      <c r="BP35" s="3"/>
      <c r="BQ35" s="3"/>
      <c r="BR35" s="3"/>
      <c r="BS35" s="3"/>
      <c r="BT35" s="3"/>
      <c r="BU35" s="3"/>
    </row>
    <row r="36" spans="1:73">
      <c r="A36" s="3" t="s">
        <v>91</v>
      </c>
      <c r="B36" s="3">
        <v>2872067</v>
      </c>
      <c r="C36" s="3">
        <v>2827447.16</v>
      </c>
      <c r="D36" s="3">
        <v>2763030</v>
      </c>
      <c r="E36" s="3">
        <v>2822686</v>
      </c>
      <c r="F36" s="3">
        <v>2779094</v>
      </c>
      <c r="G36" s="3">
        <v>2785535</v>
      </c>
      <c r="H36" s="3">
        <v>2841092</v>
      </c>
      <c r="I36" s="3">
        <v>2831142</v>
      </c>
      <c r="J36" s="3">
        <v>2963501</v>
      </c>
      <c r="K36" s="3">
        <v>2927386</v>
      </c>
      <c r="L36" s="3">
        <v>2955569</v>
      </c>
      <c r="M36" s="3">
        <v>3031483</v>
      </c>
      <c r="N36" s="3">
        <v>3206805</v>
      </c>
      <c r="O36" s="3">
        <v>3209664</v>
      </c>
      <c r="P36" s="3">
        <v>3199961</v>
      </c>
      <c r="Q36" s="3">
        <v>3304048</v>
      </c>
      <c r="R36" s="3">
        <v>3403438</v>
      </c>
      <c r="S36" s="3">
        <v>3427336</v>
      </c>
      <c r="T36" s="3">
        <v>3534467</v>
      </c>
      <c r="U36" s="3">
        <v>3562386</v>
      </c>
      <c r="V36" s="3">
        <v>3593891</v>
      </c>
      <c r="W36" s="3">
        <v>3622672.43</v>
      </c>
      <c r="X36" s="3">
        <v>3606201</v>
      </c>
      <c r="Y36" s="3">
        <v>3609106</v>
      </c>
      <c r="Z36" s="3">
        <v>3606620</v>
      </c>
      <c r="AA36" s="3">
        <v>3397914</v>
      </c>
      <c r="AB36" s="3">
        <v>3367031</v>
      </c>
      <c r="AC36" s="3">
        <v>3345786</v>
      </c>
      <c r="AD36" s="3">
        <v>3436458</v>
      </c>
      <c r="AE36" s="3">
        <v>480339.67</v>
      </c>
      <c r="AF36" s="3">
        <v>465569</v>
      </c>
      <c r="AG36" s="3">
        <v>467520</v>
      </c>
      <c r="AH36" s="3">
        <v>487064</v>
      </c>
      <c r="AI36" s="3">
        <v>467211.03</v>
      </c>
      <c r="AJ36" s="3">
        <v>449279</v>
      </c>
      <c r="AK36" s="3">
        <v>434110</v>
      </c>
      <c r="AL36" s="3">
        <v>436906</v>
      </c>
      <c r="AM36" s="3">
        <v>432379</v>
      </c>
      <c r="AN36" s="3">
        <v>422364</v>
      </c>
      <c r="AO36" s="3">
        <v>433407</v>
      </c>
      <c r="AP36" s="3">
        <v>438707</v>
      </c>
      <c r="AQ36" s="3">
        <v>416461</v>
      </c>
      <c r="AR36" s="3">
        <v>412122</v>
      </c>
      <c r="AS36" s="3">
        <v>403935</v>
      </c>
      <c r="AT36" s="3">
        <v>424422</v>
      </c>
      <c r="AU36" s="3">
        <v>412200</v>
      </c>
      <c r="AV36" s="3">
        <v>401776</v>
      </c>
      <c r="AW36" s="3">
        <v>404607</v>
      </c>
      <c r="AX36" s="3">
        <v>394022</v>
      </c>
      <c r="AY36" s="3">
        <v>398538</v>
      </c>
      <c r="AZ36" s="3">
        <v>380466</v>
      </c>
      <c r="BA36" s="3">
        <v>444690</v>
      </c>
      <c r="BB36" s="3">
        <v>369444</v>
      </c>
      <c r="BC36" s="3">
        <v>371461</v>
      </c>
      <c r="BD36" s="3">
        <v>358504</v>
      </c>
      <c r="BE36" s="3">
        <v>352824</v>
      </c>
      <c r="BF36" s="3">
        <v>341368</v>
      </c>
      <c r="BG36" s="3"/>
      <c r="BH36" s="3"/>
      <c r="BI36" s="3"/>
      <c r="BJ36" s="3"/>
      <c r="BK36" s="3"/>
      <c r="BL36" s="3"/>
      <c r="BM36" s="3"/>
      <c r="BN36" s="3"/>
      <c r="BO36" s="3"/>
      <c r="BP36" s="3"/>
      <c r="BQ36" s="3"/>
      <c r="BR36" s="3"/>
      <c r="BS36" s="3"/>
      <c r="BT36" s="3"/>
      <c r="BU36" s="3"/>
    </row>
    <row r="37" spans="1:73">
      <c r="A37" s="3" t="s">
        <v>92</v>
      </c>
      <c r="B37" s="3">
        <v>107138</v>
      </c>
      <c r="C37" s="3">
        <v>104624.83</v>
      </c>
      <c r="D37" s="3">
        <v>102239</v>
      </c>
      <c r="E37" s="3">
        <v>101923</v>
      </c>
      <c r="F37" s="3">
        <v>103237</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c r="BH37" s="3"/>
      <c r="BI37" s="3"/>
      <c r="BJ37" s="3"/>
      <c r="BK37" s="3"/>
      <c r="BL37" s="3"/>
      <c r="BM37" s="3"/>
      <c r="BN37" s="3"/>
      <c r="BO37" s="3"/>
      <c r="BP37" s="3"/>
      <c r="BQ37" s="3"/>
      <c r="BR37" s="3"/>
      <c r="BS37" s="3"/>
      <c r="BT37" s="3"/>
      <c r="BU37" s="3"/>
    </row>
    <row r="38" spans="1:73">
      <c r="A38" s="3" t="s">
        <v>93</v>
      </c>
      <c r="B38" s="3">
        <v>2764929</v>
      </c>
      <c r="C38" s="3">
        <v>2722822.33</v>
      </c>
      <c r="D38" s="3">
        <v>2660791</v>
      </c>
      <c r="E38" s="3">
        <v>2720763</v>
      </c>
      <c r="F38" s="3">
        <v>2675857</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c r="BH38" s="3"/>
      <c r="BI38" s="3"/>
      <c r="BJ38" s="3"/>
      <c r="BK38" s="3"/>
      <c r="BL38" s="3"/>
      <c r="BM38" s="3"/>
      <c r="BN38" s="3"/>
      <c r="BO38" s="3"/>
      <c r="BP38" s="3"/>
      <c r="BQ38" s="3"/>
      <c r="BR38" s="3"/>
      <c r="BS38" s="3"/>
      <c r="BT38" s="3"/>
      <c r="BU38" s="3"/>
    </row>
    <row r="39" spans="1:73">
      <c r="A39" s="3" t="s">
        <v>94</v>
      </c>
      <c r="B39" s="3">
        <v>32374</v>
      </c>
      <c r="C39" s="3">
        <v>32631.53</v>
      </c>
      <c r="D39" s="3">
        <v>0</v>
      </c>
      <c r="E39" s="3">
        <v>0</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c r="BH39" s="3"/>
      <c r="BI39" s="3"/>
      <c r="BJ39" s="3"/>
      <c r="BK39" s="3"/>
      <c r="BL39" s="3"/>
      <c r="BM39" s="3"/>
      <c r="BN39" s="3"/>
      <c r="BO39" s="3"/>
      <c r="BP39" s="3"/>
      <c r="BQ39" s="3"/>
      <c r="BR39" s="3"/>
      <c r="BS39" s="3"/>
      <c r="BT39" s="3"/>
      <c r="BU39" s="3"/>
    </row>
    <row r="40" spans="1:73">
      <c r="A40" s="3" t="s">
        <v>65</v>
      </c>
      <c r="B40" s="3">
        <v>32374</v>
      </c>
      <c r="C40" s="3">
        <v>32631.53</v>
      </c>
      <c r="D40" s="3">
        <v>0</v>
      </c>
      <c r="E40" s="3">
        <v>0</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c r="BH40" s="3"/>
      <c r="BI40" s="3"/>
      <c r="BJ40" s="3"/>
      <c r="BK40" s="3"/>
      <c r="BL40" s="3"/>
      <c r="BM40" s="3"/>
      <c r="BN40" s="3"/>
      <c r="BO40" s="3"/>
      <c r="BP40" s="3"/>
      <c r="BQ40" s="3"/>
      <c r="BR40" s="3"/>
      <c r="BS40" s="3"/>
      <c r="BT40" s="3"/>
      <c r="BU40" s="3"/>
    </row>
    <row r="41" spans="1:73">
      <c r="A41" s="3" t="s">
        <v>95</v>
      </c>
      <c r="B41" s="3">
        <v>443732</v>
      </c>
      <c r="C41" s="3">
        <v>493926.76</v>
      </c>
      <c r="D41" s="3">
        <v>564264</v>
      </c>
      <c r="E41" s="3">
        <v>390501</v>
      </c>
      <c r="F41" s="3">
        <v>443067</v>
      </c>
      <c r="G41" s="3">
        <v>1017259</v>
      </c>
      <c r="H41" s="3">
        <v>644458</v>
      </c>
      <c r="I41" s="3">
        <v>781889</v>
      </c>
      <c r="J41" s="3">
        <v>937815</v>
      </c>
      <c r="K41" s="3">
        <v>497727</v>
      </c>
      <c r="L41" s="3">
        <v>366780</v>
      </c>
      <c r="M41" s="3">
        <v>349191</v>
      </c>
      <c r="N41" s="3">
        <v>338806</v>
      </c>
      <c r="O41" s="3">
        <v>331739</v>
      </c>
      <c r="P41" s="3">
        <v>330554</v>
      </c>
      <c r="Q41" s="3">
        <v>329931</v>
      </c>
      <c r="R41" s="3">
        <v>325799</v>
      </c>
      <c r="S41" s="3">
        <v>325986</v>
      </c>
      <c r="T41" s="3">
        <v>314069</v>
      </c>
      <c r="U41" s="3">
        <v>303914</v>
      </c>
      <c r="V41" s="3">
        <v>0</v>
      </c>
      <c r="W41" s="3">
        <v>0</v>
      </c>
      <c r="X41" s="3">
        <v>0</v>
      </c>
      <c r="Y41" s="3">
        <v>295860</v>
      </c>
      <c r="Z41" s="3">
        <v>290986</v>
      </c>
      <c r="AA41" s="3">
        <v>110493</v>
      </c>
      <c r="AB41" s="3">
        <v>112883</v>
      </c>
      <c r="AC41" s="3">
        <v>116145</v>
      </c>
      <c r="AD41" s="3">
        <v>110160</v>
      </c>
      <c r="AE41" s="3">
        <v>0</v>
      </c>
      <c r="AF41" s="3">
        <v>92658</v>
      </c>
      <c r="AG41" s="3">
        <v>89483</v>
      </c>
      <c r="AH41" s="3">
        <v>89359</v>
      </c>
      <c r="AI41" s="3">
        <v>0</v>
      </c>
      <c r="AJ41" s="3">
        <v>0</v>
      </c>
      <c r="AK41" s="3">
        <v>0</v>
      </c>
      <c r="AL41" s="3">
        <v>0</v>
      </c>
      <c r="AM41" s="3">
        <v>75499</v>
      </c>
      <c r="AN41" s="3">
        <v>0</v>
      </c>
      <c r="AO41" s="3">
        <v>64581</v>
      </c>
      <c r="AP41" s="3">
        <v>53951</v>
      </c>
      <c r="AQ41" s="3">
        <v>51335</v>
      </c>
      <c r="AR41" s="3">
        <v>46355</v>
      </c>
      <c r="AS41" s="3">
        <v>17964</v>
      </c>
      <c r="AT41" s="3">
        <v>20844</v>
      </c>
      <c r="AU41" s="3">
        <v>20173</v>
      </c>
      <c r="AV41" s="3">
        <v>15606</v>
      </c>
      <c r="AW41" s="3">
        <v>14219</v>
      </c>
      <c r="AX41" s="3">
        <v>14202</v>
      </c>
      <c r="AY41" s="3">
        <v>13116</v>
      </c>
      <c r="AZ41" s="3">
        <v>0</v>
      </c>
      <c r="BA41" s="3">
        <v>0</v>
      </c>
      <c r="BB41" s="3">
        <v>0</v>
      </c>
      <c r="BC41" s="3">
        <v>0</v>
      </c>
      <c r="BD41" s="3">
        <v>0</v>
      </c>
      <c r="BE41" s="3">
        <v>0</v>
      </c>
      <c r="BF41" s="3">
        <v>0</v>
      </c>
      <c r="BG41" s="3"/>
      <c r="BH41" s="3"/>
      <c r="BI41" s="3"/>
      <c r="BJ41" s="3"/>
      <c r="BK41" s="3"/>
      <c r="BL41" s="3"/>
      <c r="BM41" s="3"/>
      <c r="BN41" s="3"/>
      <c r="BO41" s="3"/>
      <c r="BP41" s="3"/>
      <c r="BQ41" s="3"/>
      <c r="BR41" s="3"/>
      <c r="BS41" s="3"/>
      <c r="BT41" s="3"/>
      <c r="BU41" s="3"/>
    </row>
    <row r="42" spans="1:73" s="5" customFormat="1">
      <c r="A42" s="3" t="s">
        <v>76</v>
      </c>
      <c r="B42" s="3">
        <v>0</v>
      </c>
      <c r="C42" s="3">
        <v>0</v>
      </c>
      <c r="D42" s="3">
        <v>0</v>
      </c>
      <c r="E42" s="3">
        <v>0</v>
      </c>
      <c r="F42" s="3">
        <v>0</v>
      </c>
      <c r="G42" s="3">
        <v>500028</v>
      </c>
      <c r="H42" s="3">
        <v>0</v>
      </c>
      <c r="I42" s="3">
        <v>0</v>
      </c>
      <c r="J42" s="3">
        <v>0</v>
      </c>
      <c r="K42" s="3">
        <v>497727</v>
      </c>
      <c r="L42" s="3">
        <v>366780</v>
      </c>
      <c r="M42" s="3">
        <v>349191</v>
      </c>
      <c r="N42" s="3">
        <v>338806</v>
      </c>
      <c r="O42" s="3">
        <v>331739</v>
      </c>
      <c r="P42" s="3">
        <v>330554</v>
      </c>
      <c r="Q42" s="3">
        <v>329931</v>
      </c>
      <c r="R42" s="3">
        <v>325799</v>
      </c>
      <c r="S42" s="3">
        <v>325986</v>
      </c>
      <c r="T42" s="3">
        <v>314069</v>
      </c>
      <c r="U42" s="3">
        <v>303914</v>
      </c>
      <c r="V42" s="3">
        <v>0</v>
      </c>
      <c r="W42" s="3">
        <v>0</v>
      </c>
      <c r="X42" s="3">
        <v>0</v>
      </c>
      <c r="Y42" s="3">
        <v>295860</v>
      </c>
      <c r="Z42" s="3">
        <v>290986</v>
      </c>
      <c r="AA42" s="3">
        <v>110493</v>
      </c>
      <c r="AB42" s="3">
        <v>112883</v>
      </c>
      <c r="AC42" s="3">
        <v>116145</v>
      </c>
      <c r="AD42" s="3">
        <v>110160</v>
      </c>
      <c r="AE42" s="3">
        <v>0</v>
      </c>
      <c r="AF42" s="3">
        <v>92658</v>
      </c>
      <c r="AG42" s="3">
        <v>89483</v>
      </c>
      <c r="AH42" s="3">
        <v>89359</v>
      </c>
      <c r="AI42" s="3">
        <v>0</v>
      </c>
      <c r="AJ42" s="3">
        <v>0</v>
      </c>
      <c r="AK42" s="3">
        <v>0</v>
      </c>
      <c r="AL42" s="3">
        <v>0</v>
      </c>
      <c r="AM42" s="3">
        <v>75499</v>
      </c>
      <c r="AN42" s="3">
        <v>0</v>
      </c>
      <c r="AO42" s="3">
        <v>64581</v>
      </c>
      <c r="AP42" s="3">
        <v>53951</v>
      </c>
      <c r="AQ42" s="3">
        <v>51335</v>
      </c>
      <c r="AR42" s="3">
        <v>46355</v>
      </c>
      <c r="AS42" s="3">
        <v>17964</v>
      </c>
      <c r="AT42" s="3">
        <v>20844</v>
      </c>
      <c r="AU42" s="3">
        <v>20173</v>
      </c>
      <c r="AV42" s="3">
        <v>15606</v>
      </c>
      <c r="AW42" s="3">
        <v>14219</v>
      </c>
      <c r="AX42" s="3">
        <v>14202</v>
      </c>
      <c r="AY42" s="3">
        <v>13116</v>
      </c>
      <c r="AZ42" s="3">
        <v>0</v>
      </c>
      <c r="BA42" s="3">
        <v>0</v>
      </c>
      <c r="BB42" s="3">
        <v>0</v>
      </c>
      <c r="BC42" s="3">
        <v>0</v>
      </c>
      <c r="BD42" s="3">
        <v>0</v>
      </c>
      <c r="BE42" s="3">
        <v>0</v>
      </c>
      <c r="BF42" s="3">
        <v>0</v>
      </c>
      <c r="BG42" s="3"/>
      <c r="BH42" s="3"/>
      <c r="BI42" s="3"/>
      <c r="BJ42" s="3"/>
      <c r="BK42" s="3"/>
      <c r="BL42" s="3"/>
      <c r="BM42" s="3"/>
      <c r="BN42" s="3"/>
      <c r="BO42" s="3"/>
      <c r="BP42" s="3"/>
      <c r="BQ42" s="3"/>
      <c r="BR42" s="3"/>
      <c r="BS42" s="3"/>
      <c r="BT42" s="3"/>
      <c r="BU42" s="3"/>
    </row>
    <row r="43" spans="1:73">
      <c r="A43" s="3" t="s">
        <v>96</v>
      </c>
      <c r="B43" s="3">
        <v>443732</v>
      </c>
      <c r="C43" s="3">
        <v>493926.76</v>
      </c>
      <c r="D43" s="3">
        <v>564264</v>
      </c>
      <c r="E43" s="3">
        <v>390501</v>
      </c>
      <c r="F43" s="3">
        <v>443067</v>
      </c>
      <c r="G43" s="3">
        <v>517231</v>
      </c>
      <c r="H43" s="3">
        <v>644458</v>
      </c>
      <c r="I43" s="3">
        <v>781889</v>
      </c>
      <c r="J43" s="3">
        <v>937815</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c r="BH43" s="3"/>
      <c r="BI43" s="3"/>
      <c r="BJ43" s="3"/>
      <c r="BK43" s="3"/>
      <c r="BL43" s="3"/>
      <c r="BM43" s="3"/>
      <c r="BN43" s="3"/>
      <c r="BO43" s="3"/>
      <c r="BP43" s="3"/>
      <c r="BQ43" s="3"/>
      <c r="BR43" s="3"/>
      <c r="BS43" s="3"/>
      <c r="BT43" s="3"/>
      <c r="BU43" s="3"/>
    </row>
    <row r="44" spans="1:73">
      <c r="A44" s="3" t="s">
        <v>97</v>
      </c>
      <c r="B44" s="3">
        <v>44440917</v>
      </c>
      <c r="C44" s="3">
        <v>44386687.25</v>
      </c>
      <c r="D44" s="3">
        <v>43746397</v>
      </c>
      <c r="E44" s="3">
        <v>44238881</v>
      </c>
      <c r="F44" s="3">
        <v>44009188</v>
      </c>
      <c r="G44" s="3">
        <v>43189509</v>
      </c>
      <c r="H44" s="3">
        <v>37601272</v>
      </c>
      <c r="I44" s="3">
        <v>38118185</v>
      </c>
      <c r="J44" s="3">
        <v>39588929</v>
      </c>
      <c r="K44" s="3">
        <v>35830602</v>
      </c>
      <c r="L44" s="3">
        <v>33846840</v>
      </c>
      <c r="M44" s="3">
        <v>33986269</v>
      </c>
      <c r="N44" s="3">
        <v>34444699</v>
      </c>
      <c r="O44" s="3">
        <v>34458335</v>
      </c>
      <c r="P44" s="3">
        <v>32588780</v>
      </c>
      <c r="Q44" s="3">
        <v>32089715</v>
      </c>
      <c r="R44" s="3">
        <v>31802547</v>
      </c>
      <c r="S44" s="3">
        <v>31756602</v>
      </c>
      <c r="T44" s="3">
        <v>31124877</v>
      </c>
      <c r="U44" s="3">
        <v>31002207</v>
      </c>
      <c r="V44" s="3">
        <v>30746182</v>
      </c>
      <c r="W44" s="3">
        <v>16233176.99</v>
      </c>
      <c r="X44" s="3">
        <v>15980616</v>
      </c>
      <c r="Y44" s="3">
        <v>15925991</v>
      </c>
      <c r="Z44" s="3">
        <v>16074591</v>
      </c>
      <c r="AA44" s="3">
        <v>112625</v>
      </c>
      <c r="AB44" s="3">
        <v>114020</v>
      </c>
      <c r="AC44" s="3">
        <v>118492</v>
      </c>
      <c r="AD44" s="3">
        <v>117887</v>
      </c>
      <c r="AE44" s="3">
        <v>122424.69</v>
      </c>
      <c r="AF44" s="3">
        <v>103753</v>
      </c>
      <c r="AG44" s="3">
        <v>104764</v>
      </c>
      <c r="AH44" s="3">
        <v>105764</v>
      </c>
      <c r="AI44" s="3">
        <v>106555.01</v>
      </c>
      <c r="AJ44" s="3">
        <v>101244</v>
      </c>
      <c r="AK44" s="3">
        <v>106177</v>
      </c>
      <c r="AL44" s="3">
        <v>107194</v>
      </c>
      <c r="AM44" s="3">
        <v>100272</v>
      </c>
      <c r="AN44" s="3">
        <v>101297</v>
      </c>
      <c r="AO44" s="3">
        <v>97114</v>
      </c>
      <c r="AP44" s="3">
        <v>98128</v>
      </c>
      <c r="AQ44" s="3">
        <v>95498</v>
      </c>
      <c r="AR44" s="3">
        <v>83705</v>
      </c>
      <c r="AS44" s="3">
        <v>84733</v>
      </c>
      <c r="AT44" s="3">
        <v>96613</v>
      </c>
      <c r="AU44" s="3">
        <v>0</v>
      </c>
      <c r="AV44" s="3">
        <v>0</v>
      </c>
      <c r="AW44" s="3">
        <v>0</v>
      </c>
      <c r="AX44" s="3">
        <v>0</v>
      </c>
      <c r="AY44" s="3">
        <v>0</v>
      </c>
      <c r="AZ44" s="3">
        <v>0</v>
      </c>
      <c r="BA44" s="3">
        <v>0</v>
      </c>
      <c r="BB44" s="3">
        <v>0</v>
      </c>
      <c r="BC44" s="3">
        <v>0</v>
      </c>
      <c r="BD44" s="3">
        <v>0</v>
      </c>
      <c r="BE44" s="3">
        <v>0</v>
      </c>
      <c r="BF44" s="3">
        <v>0</v>
      </c>
      <c r="BG44" s="3"/>
      <c r="BH44" s="3"/>
      <c r="BI44" s="3"/>
      <c r="BJ44" s="3"/>
      <c r="BK44" s="3"/>
      <c r="BL44" s="3"/>
      <c r="BM44" s="3"/>
      <c r="BN44" s="3"/>
      <c r="BO44" s="3"/>
      <c r="BP44" s="3"/>
      <c r="BQ44" s="3"/>
      <c r="BR44" s="3"/>
      <c r="BS44" s="3"/>
      <c r="BT44" s="3"/>
      <c r="BU44" s="3"/>
    </row>
    <row r="45" spans="1:73">
      <c r="A45" s="3" t="s">
        <v>98</v>
      </c>
      <c r="B45" s="3">
        <v>62136947</v>
      </c>
      <c r="C45" s="3">
        <v>62202386.420000002</v>
      </c>
      <c r="D45" s="3">
        <v>63530357</v>
      </c>
      <c r="E45" s="3">
        <v>63623048</v>
      </c>
      <c r="F45" s="3">
        <v>64455576</v>
      </c>
      <c r="G45" s="3">
        <v>79275345</v>
      </c>
      <c r="H45" s="3">
        <v>67511422</v>
      </c>
      <c r="I45" s="3">
        <v>67646598</v>
      </c>
      <c r="J45" s="3">
        <v>67495689</v>
      </c>
      <c r="K45" s="3">
        <v>80524172</v>
      </c>
      <c r="L45" s="3">
        <v>78983578</v>
      </c>
      <c r="M45" s="3">
        <v>78749321</v>
      </c>
      <c r="N45" s="3">
        <v>78966930</v>
      </c>
      <c r="O45" s="3">
        <v>78899026</v>
      </c>
      <c r="P45" s="3">
        <v>80149163</v>
      </c>
      <c r="Q45" s="3">
        <v>79423737</v>
      </c>
      <c r="R45" s="3">
        <v>79596616</v>
      </c>
      <c r="S45" s="3">
        <v>79329398</v>
      </c>
      <c r="T45" s="3">
        <v>79360690</v>
      </c>
      <c r="U45" s="3">
        <v>76827035</v>
      </c>
      <c r="V45" s="3">
        <v>76277783</v>
      </c>
      <c r="W45" s="3">
        <v>51659316</v>
      </c>
      <c r="X45" s="3">
        <v>51356414</v>
      </c>
      <c r="Y45" s="3">
        <v>51372278</v>
      </c>
      <c r="Z45" s="3">
        <v>51371756</v>
      </c>
      <c r="AA45" s="3">
        <v>19046138</v>
      </c>
      <c r="AB45" s="3">
        <v>18927229</v>
      </c>
      <c r="AC45" s="3">
        <v>18874953</v>
      </c>
      <c r="AD45" s="3">
        <v>18274236</v>
      </c>
      <c r="AE45" s="3">
        <v>20257534.800000001</v>
      </c>
      <c r="AF45" s="3">
        <v>20346495</v>
      </c>
      <c r="AG45" s="3">
        <v>20017003</v>
      </c>
      <c r="AH45" s="3">
        <v>19528625</v>
      </c>
      <c r="AI45" s="3">
        <v>19152282.079999998</v>
      </c>
      <c r="AJ45" s="3">
        <v>18800699</v>
      </c>
      <c r="AK45" s="3">
        <v>18496346</v>
      </c>
      <c r="AL45" s="3">
        <v>17761154</v>
      </c>
      <c r="AM45" s="3">
        <v>17180457</v>
      </c>
      <c r="AN45" s="3">
        <v>15842896</v>
      </c>
      <c r="AO45" s="3">
        <v>15302052</v>
      </c>
      <c r="AP45" s="3">
        <v>14816639</v>
      </c>
      <c r="AQ45" s="3">
        <v>14631884</v>
      </c>
      <c r="AR45" s="3">
        <v>14019478</v>
      </c>
      <c r="AS45" s="3">
        <v>13101175</v>
      </c>
      <c r="AT45" s="3">
        <v>12448838</v>
      </c>
      <c r="AU45" s="3">
        <v>12589104</v>
      </c>
      <c r="AV45" s="3">
        <v>12469125</v>
      </c>
      <c r="AW45" s="3">
        <v>11245900</v>
      </c>
      <c r="AX45" s="3">
        <v>11359298</v>
      </c>
      <c r="AY45" s="3">
        <v>11509090</v>
      </c>
      <c r="AZ45" s="3">
        <v>11693051</v>
      </c>
      <c r="BA45" s="3">
        <v>11594035</v>
      </c>
      <c r="BB45" s="3">
        <v>11749875</v>
      </c>
      <c r="BC45" s="3">
        <v>11949252</v>
      </c>
      <c r="BD45" s="3">
        <v>12019304</v>
      </c>
      <c r="BE45" s="3">
        <v>12107613</v>
      </c>
      <c r="BF45" s="3">
        <v>11649350</v>
      </c>
      <c r="BG45" s="3"/>
      <c r="BH45" s="3"/>
      <c r="BI45" s="3"/>
      <c r="BJ45" s="3"/>
      <c r="BK45" s="3"/>
      <c r="BL45" s="3"/>
      <c r="BM45" s="3"/>
      <c r="BN45" s="3"/>
      <c r="BO45" s="3"/>
      <c r="BP45" s="3"/>
      <c r="BQ45" s="3"/>
      <c r="BR45" s="3"/>
      <c r="BS45" s="3"/>
      <c r="BT45" s="3"/>
      <c r="BU45" s="3"/>
    </row>
    <row r="46" spans="1:73" s="5" customFormat="1">
      <c r="A46" s="3" t="s">
        <v>99</v>
      </c>
      <c r="B46" s="3">
        <v>12833804</v>
      </c>
      <c r="C46" s="3">
        <v>12663535.58</v>
      </c>
      <c r="D46" s="3">
        <v>11915831</v>
      </c>
      <c r="E46" s="3">
        <v>11940586</v>
      </c>
      <c r="F46" s="3">
        <v>12548735</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c r="BH46" s="3"/>
      <c r="BI46" s="3"/>
      <c r="BJ46" s="3"/>
      <c r="BK46" s="3"/>
      <c r="BL46" s="3"/>
      <c r="BM46" s="3"/>
      <c r="BN46" s="3"/>
      <c r="BO46" s="3"/>
      <c r="BP46" s="3"/>
      <c r="BQ46" s="3"/>
      <c r="BR46" s="3"/>
      <c r="BS46" s="3"/>
      <c r="BT46" s="3"/>
      <c r="BU46" s="3"/>
    </row>
    <row r="47" spans="1:73">
      <c r="A47" s="3" t="s">
        <v>100</v>
      </c>
      <c r="B47" s="3">
        <v>2637013</v>
      </c>
      <c r="C47" s="3">
        <v>2658071.2000000002</v>
      </c>
      <c r="D47" s="3">
        <v>2672002</v>
      </c>
      <c r="E47" s="3">
        <v>2685682</v>
      </c>
      <c r="F47" s="3">
        <v>2700489</v>
      </c>
      <c r="G47" s="3">
        <v>2716749</v>
      </c>
      <c r="H47" s="3">
        <v>2737699</v>
      </c>
      <c r="I47" s="3">
        <v>2746382</v>
      </c>
      <c r="J47" s="3">
        <v>2764411</v>
      </c>
      <c r="K47" s="3">
        <v>2780090</v>
      </c>
      <c r="L47" s="3">
        <v>2763555</v>
      </c>
      <c r="M47" s="3">
        <v>2778133</v>
      </c>
      <c r="N47" s="3">
        <v>2757452</v>
      </c>
      <c r="O47" s="3">
        <v>2761680</v>
      </c>
      <c r="P47" s="3">
        <v>2748573</v>
      </c>
      <c r="Q47" s="3">
        <v>2778450</v>
      </c>
      <c r="R47" s="3">
        <v>2733897</v>
      </c>
      <c r="S47" s="3">
        <v>2747479</v>
      </c>
      <c r="T47" s="3">
        <v>2722780</v>
      </c>
      <c r="U47" s="3">
        <v>2740280</v>
      </c>
      <c r="V47" s="3">
        <v>2771561</v>
      </c>
      <c r="W47" s="3">
        <v>898350.82</v>
      </c>
      <c r="X47" s="3">
        <v>895639</v>
      </c>
      <c r="Y47" s="3">
        <v>912385</v>
      </c>
      <c r="Z47" s="3">
        <v>880096</v>
      </c>
      <c r="AA47" s="3">
        <v>714797</v>
      </c>
      <c r="AB47" s="3">
        <v>716995</v>
      </c>
      <c r="AC47" s="3">
        <v>591160</v>
      </c>
      <c r="AD47" s="3">
        <v>595846</v>
      </c>
      <c r="AE47" s="3">
        <v>1279014.8700000001</v>
      </c>
      <c r="AF47" s="3">
        <v>1360368</v>
      </c>
      <c r="AG47" s="3">
        <v>1362799</v>
      </c>
      <c r="AH47" s="3">
        <v>1371643</v>
      </c>
      <c r="AI47" s="3">
        <v>1398863.38</v>
      </c>
      <c r="AJ47" s="3">
        <v>1369698</v>
      </c>
      <c r="AK47" s="3">
        <v>1219031</v>
      </c>
      <c r="AL47" s="3">
        <v>1206174</v>
      </c>
      <c r="AM47" s="3">
        <v>1186904</v>
      </c>
      <c r="AN47" s="3">
        <v>1191573</v>
      </c>
      <c r="AO47" s="3">
        <v>1197310</v>
      </c>
      <c r="AP47" s="3">
        <v>1206054</v>
      </c>
      <c r="AQ47" s="3">
        <v>925567</v>
      </c>
      <c r="AR47" s="3">
        <v>792823</v>
      </c>
      <c r="AS47" s="3">
        <v>782042</v>
      </c>
      <c r="AT47" s="3">
        <v>240142</v>
      </c>
      <c r="AU47" s="3">
        <v>1946451</v>
      </c>
      <c r="AV47" s="3">
        <v>2312731</v>
      </c>
      <c r="AW47" s="3">
        <v>173286</v>
      </c>
      <c r="AX47" s="3">
        <v>161761</v>
      </c>
      <c r="AY47" s="3">
        <v>74877</v>
      </c>
      <c r="AZ47" s="3">
        <v>149068</v>
      </c>
      <c r="BA47" s="3">
        <v>120726</v>
      </c>
      <c r="BB47" s="3">
        <v>124442</v>
      </c>
      <c r="BC47" s="3">
        <v>132082</v>
      </c>
      <c r="BD47" s="3">
        <v>132406</v>
      </c>
      <c r="BE47" s="3">
        <v>203296</v>
      </c>
      <c r="BF47" s="3">
        <v>47322</v>
      </c>
      <c r="BG47" s="3"/>
      <c r="BH47" s="3"/>
      <c r="BI47" s="3"/>
      <c r="BJ47" s="3"/>
      <c r="BK47" s="3"/>
      <c r="BL47" s="3"/>
      <c r="BM47" s="3"/>
      <c r="BN47" s="3"/>
      <c r="BO47" s="3"/>
      <c r="BP47" s="3"/>
      <c r="BQ47" s="3"/>
      <c r="BR47" s="3"/>
      <c r="BS47" s="3"/>
      <c r="BT47" s="3"/>
      <c r="BU47" s="3"/>
    </row>
    <row r="48" spans="1:73">
      <c r="A48" s="3" t="s">
        <v>101</v>
      </c>
      <c r="B48" s="3">
        <v>0</v>
      </c>
      <c r="C48" s="3">
        <v>0</v>
      </c>
      <c r="D48" s="3">
        <v>0</v>
      </c>
      <c r="E48" s="3">
        <v>0</v>
      </c>
      <c r="F48" s="3">
        <v>0</v>
      </c>
      <c r="G48" s="3">
        <v>1246212</v>
      </c>
      <c r="H48" s="3">
        <v>0</v>
      </c>
      <c r="I48" s="3">
        <v>0</v>
      </c>
      <c r="J48" s="3">
        <v>0</v>
      </c>
      <c r="K48" s="3">
        <v>1256906</v>
      </c>
      <c r="L48" s="3">
        <v>1192266</v>
      </c>
      <c r="M48" s="3">
        <v>1159145</v>
      </c>
      <c r="N48" s="3">
        <v>1086221</v>
      </c>
      <c r="O48" s="3">
        <v>1041602</v>
      </c>
      <c r="P48" s="3">
        <v>898885</v>
      </c>
      <c r="Q48" s="3">
        <v>967727</v>
      </c>
      <c r="R48" s="3">
        <v>947311</v>
      </c>
      <c r="S48" s="3">
        <v>947413</v>
      </c>
      <c r="T48" s="3">
        <v>1281782</v>
      </c>
      <c r="U48" s="3">
        <v>1255835</v>
      </c>
      <c r="V48" s="3">
        <v>0</v>
      </c>
      <c r="W48" s="3">
        <v>0</v>
      </c>
      <c r="X48" s="3">
        <v>0</v>
      </c>
      <c r="Y48" s="3">
        <v>1113771</v>
      </c>
      <c r="Z48" s="3">
        <v>1023198</v>
      </c>
      <c r="AA48" s="3">
        <v>814795</v>
      </c>
      <c r="AB48" s="3">
        <v>794210</v>
      </c>
      <c r="AC48" s="3">
        <v>637938</v>
      </c>
      <c r="AD48" s="3">
        <v>612267</v>
      </c>
      <c r="AE48" s="3">
        <v>0</v>
      </c>
      <c r="AF48" s="3">
        <v>668052</v>
      </c>
      <c r="AG48" s="3">
        <v>643486</v>
      </c>
      <c r="AH48" s="3">
        <v>628561</v>
      </c>
      <c r="AI48" s="3">
        <v>0</v>
      </c>
      <c r="AJ48" s="3">
        <v>0</v>
      </c>
      <c r="AK48" s="3">
        <v>0</v>
      </c>
      <c r="AL48" s="3">
        <v>0</v>
      </c>
      <c r="AM48" s="3">
        <v>451435</v>
      </c>
      <c r="AN48" s="3">
        <v>0</v>
      </c>
      <c r="AO48" s="3">
        <v>419113</v>
      </c>
      <c r="AP48" s="3">
        <v>405181</v>
      </c>
      <c r="AQ48" s="3">
        <v>460867</v>
      </c>
      <c r="AR48" s="3">
        <v>373037</v>
      </c>
      <c r="AS48" s="3">
        <v>326400</v>
      </c>
      <c r="AT48" s="3">
        <v>401029</v>
      </c>
      <c r="AU48" s="3">
        <v>298468</v>
      </c>
      <c r="AV48" s="3">
        <v>292732</v>
      </c>
      <c r="AW48" s="3">
        <v>290759</v>
      </c>
      <c r="AX48" s="3">
        <v>274837</v>
      </c>
      <c r="AY48" s="3">
        <v>280630</v>
      </c>
      <c r="AZ48" s="3">
        <v>0</v>
      </c>
      <c r="BA48" s="3">
        <v>0</v>
      </c>
      <c r="BB48" s="3">
        <v>0</v>
      </c>
      <c r="BC48" s="3">
        <v>0</v>
      </c>
      <c r="BD48" s="3">
        <v>0</v>
      </c>
      <c r="BE48" s="3">
        <v>0</v>
      </c>
      <c r="BF48" s="3">
        <v>0</v>
      </c>
      <c r="BG48" s="3"/>
      <c r="BH48" s="3"/>
      <c r="BI48" s="3"/>
      <c r="BJ48" s="3"/>
      <c r="BK48" s="3"/>
      <c r="BL48" s="3"/>
      <c r="BM48" s="3"/>
      <c r="BN48" s="3"/>
      <c r="BO48" s="3"/>
      <c r="BP48" s="3"/>
      <c r="BQ48" s="3"/>
      <c r="BR48" s="3"/>
      <c r="BS48" s="3"/>
      <c r="BT48" s="3"/>
      <c r="BU48" s="3"/>
    </row>
    <row r="49" spans="1:73" s="5" customFormat="1">
      <c r="A49" s="3" t="s">
        <v>102</v>
      </c>
      <c r="B49" s="3">
        <v>2637013</v>
      </c>
      <c r="C49" s="3">
        <v>2658071.2000000002</v>
      </c>
      <c r="D49" s="3">
        <v>2672002</v>
      </c>
      <c r="E49" s="3">
        <v>2685682</v>
      </c>
      <c r="F49" s="3">
        <v>2700489</v>
      </c>
      <c r="G49" s="3">
        <v>1470537</v>
      </c>
      <c r="H49" s="3">
        <v>2737699</v>
      </c>
      <c r="I49" s="3">
        <v>2746382</v>
      </c>
      <c r="J49" s="3">
        <v>2764411</v>
      </c>
      <c r="K49" s="3">
        <v>1523184</v>
      </c>
      <c r="L49" s="3">
        <v>1571289</v>
      </c>
      <c r="M49" s="3">
        <v>1618988</v>
      </c>
      <c r="N49" s="3">
        <v>1671231</v>
      </c>
      <c r="O49" s="3">
        <v>1720078</v>
      </c>
      <c r="P49" s="3">
        <v>1849688</v>
      </c>
      <c r="Q49" s="3">
        <v>1810723</v>
      </c>
      <c r="R49" s="3">
        <v>1786586</v>
      </c>
      <c r="S49" s="3">
        <v>1800066</v>
      </c>
      <c r="T49" s="3">
        <v>1440998</v>
      </c>
      <c r="U49" s="3">
        <v>1484445</v>
      </c>
      <c r="V49" s="3">
        <v>2771561</v>
      </c>
      <c r="W49" s="3">
        <v>898350.82</v>
      </c>
      <c r="X49" s="3">
        <v>895639</v>
      </c>
      <c r="Y49" s="3">
        <v>-201386</v>
      </c>
      <c r="Z49" s="3">
        <v>-143102</v>
      </c>
      <c r="AA49" s="3">
        <v>-99998</v>
      </c>
      <c r="AB49" s="3">
        <v>-77215</v>
      </c>
      <c r="AC49" s="3">
        <v>-46778</v>
      </c>
      <c r="AD49" s="3">
        <v>-16421</v>
      </c>
      <c r="AE49" s="3">
        <v>1279014.8700000001</v>
      </c>
      <c r="AF49" s="3">
        <v>692316</v>
      </c>
      <c r="AG49" s="3">
        <v>719313</v>
      </c>
      <c r="AH49" s="3">
        <v>743082</v>
      </c>
      <c r="AI49" s="3">
        <v>1398863.38</v>
      </c>
      <c r="AJ49" s="3">
        <v>1369698</v>
      </c>
      <c r="AK49" s="3">
        <v>1219031</v>
      </c>
      <c r="AL49" s="3">
        <v>1206174</v>
      </c>
      <c r="AM49" s="3">
        <v>735469</v>
      </c>
      <c r="AN49" s="3">
        <v>1191573</v>
      </c>
      <c r="AO49" s="3">
        <v>778197</v>
      </c>
      <c r="AP49" s="3">
        <v>800873</v>
      </c>
      <c r="AQ49" s="3">
        <v>464700</v>
      </c>
      <c r="AR49" s="3">
        <v>419786</v>
      </c>
      <c r="AS49" s="3">
        <v>455642</v>
      </c>
      <c r="AT49" s="3">
        <v>-160887</v>
      </c>
      <c r="AU49" s="3">
        <v>1647983</v>
      </c>
      <c r="AV49" s="3">
        <v>2019999</v>
      </c>
      <c r="AW49" s="3">
        <v>-117473</v>
      </c>
      <c r="AX49" s="3">
        <v>-113076</v>
      </c>
      <c r="AY49" s="3">
        <v>-205753</v>
      </c>
      <c r="AZ49" s="3">
        <v>149068</v>
      </c>
      <c r="BA49" s="3">
        <v>120726</v>
      </c>
      <c r="BB49" s="3">
        <v>124442</v>
      </c>
      <c r="BC49" s="3">
        <v>132082</v>
      </c>
      <c r="BD49" s="3">
        <v>132406</v>
      </c>
      <c r="BE49" s="3">
        <v>203296</v>
      </c>
      <c r="BF49" s="3">
        <v>47322</v>
      </c>
      <c r="BG49" s="3"/>
      <c r="BH49" s="3"/>
      <c r="BI49" s="3"/>
      <c r="BJ49" s="3"/>
      <c r="BK49" s="3"/>
      <c r="BL49" s="3"/>
      <c r="BM49" s="3"/>
      <c r="BN49" s="3"/>
      <c r="BO49" s="3"/>
      <c r="BP49" s="3"/>
      <c r="BQ49" s="3"/>
      <c r="BR49" s="3"/>
      <c r="BS49" s="3"/>
      <c r="BT49" s="3"/>
      <c r="BU49" s="3"/>
    </row>
    <row r="50" spans="1:73">
      <c r="A50" s="3" t="s">
        <v>103</v>
      </c>
      <c r="B50" s="3">
        <v>157707963</v>
      </c>
      <c r="C50" s="3">
        <v>157707962.58000001</v>
      </c>
      <c r="D50" s="3">
        <v>157710826</v>
      </c>
      <c r="E50" s="3">
        <v>157701280</v>
      </c>
      <c r="F50" s="3">
        <v>157698417</v>
      </c>
      <c r="G50" s="3">
        <v>157692689</v>
      </c>
      <c r="H50" s="3">
        <v>157699371</v>
      </c>
      <c r="I50" s="3">
        <v>157695553</v>
      </c>
      <c r="J50" s="3">
        <v>157700326</v>
      </c>
      <c r="K50" s="3">
        <v>157692689</v>
      </c>
      <c r="L50" s="3">
        <v>158388784</v>
      </c>
      <c r="M50" s="3">
        <v>158388784</v>
      </c>
      <c r="N50" s="3">
        <v>158398330</v>
      </c>
      <c r="O50" s="3">
        <v>158398330</v>
      </c>
      <c r="P50" s="3">
        <v>157684394</v>
      </c>
      <c r="Q50" s="3">
        <v>157684394</v>
      </c>
      <c r="R50" s="3">
        <v>157591397</v>
      </c>
      <c r="S50" s="3">
        <v>157592834</v>
      </c>
      <c r="T50" s="3">
        <v>157609397</v>
      </c>
      <c r="U50" s="3">
        <v>157602380</v>
      </c>
      <c r="V50" s="3">
        <v>157602380</v>
      </c>
      <c r="W50" s="3">
        <v>191275385.78999999</v>
      </c>
      <c r="X50" s="3">
        <v>191275386</v>
      </c>
      <c r="Y50" s="3">
        <v>191275386</v>
      </c>
      <c r="Z50" s="3">
        <v>124391480</v>
      </c>
      <c r="AA50" s="3">
        <v>2187538</v>
      </c>
      <c r="AB50" s="3">
        <v>2187538</v>
      </c>
      <c r="AC50" s="3">
        <v>2187538</v>
      </c>
      <c r="AD50" s="3">
        <v>2177992</v>
      </c>
      <c r="AE50" s="3">
        <v>3270819.8399999999</v>
      </c>
      <c r="AF50" s="3">
        <v>3261274</v>
      </c>
      <c r="AG50" s="3">
        <v>3261274</v>
      </c>
      <c r="AH50" s="3">
        <v>3261274</v>
      </c>
      <c r="AI50" s="3">
        <v>3270819.8399999999</v>
      </c>
      <c r="AJ50" s="3">
        <v>3049780</v>
      </c>
      <c r="AK50" s="3">
        <v>3054616</v>
      </c>
      <c r="AL50" s="3">
        <v>2618333</v>
      </c>
      <c r="AM50" s="3">
        <v>1744678</v>
      </c>
      <c r="AN50" s="3">
        <v>1753076</v>
      </c>
      <c r="AO50" s="3">
        <v>1753076</v>
      </c>
      <c r="AP50" s="3">
        <v>1753076</v>
      </c>
      <c r="AQ50" s="3">
        <v>2006412</v>
      </c>
      <c r="AR50" s="3">
        <v>2059980</v>
      </c>
      <c r="AS50" s="3">
        <v>1234143</v>
      </c>
      <c r="AT50" s="3">
        <v>1762591</v>
      </c>
      <c r="AU50" s="3">
        <v>0</v>
      </c>
      <c r="AV50" s="3">
        <v>0</v>
      </c>
      <c r="AW50" s="3">
        <v>0</v>
      </c>
      <c r="AX50" s="3">
        <v>0</v>
      </c>
      <c r="AY50" s="3">
        <v>81876</v>
      </c>
      <c r="AZ50" s="3">
        <v>0</v>
      </c>
      <c r="BA50" s="3">
        <v>0</v>
      </c>
      <c r="BB50" s="3">
        <v>0</v>
      </c>
      <c r="BC50" s="3">
        <v>0</v>
      </c>
      <c r="BD50" s="3">
        <v>0</v>
      </c>
      <c r="BE50" s="3">
        <v>0</v>
      </c>
      <c r="BF50" s="3">
        <v>0</v>
      </c>
      <c r="BG50" s="3"/>
      <c r="BH50" s="3"/>
      <c r="BI50" s="3"/>
      <c r="BJ50" s="3"/>
      <c r="BK50" s="3"/>
      <c r="BL50" s="3"/>
      <c r="BM50" s="3"/>
      <c r="BN50" s="3"/>
      <c r="BO50" s="3"/>
      <c r="BP50" s="3"/>
      <c r="BQ50" s="3"/>
      <c r="BR50" s="3"/>
      <c r="BS50" s="3"/>
      <c r="BT50" s="3"/>
      <c r="BU50" s="3"/>
    </row>
    <row r="51" spans="1:73">
      <c r="A51" s="3" t="s">
        <v>104</v>
      </c>
      <c r="B51" s="3">
        <v>433657</v>
      </c>
      <c r="C51" s="3">
        <v>471046.26</v>
      </c>
      <c r="D51" s="3">
        <v>489703</v>
      </c>
      <c r="E51" s="3">
        <v>539286</v>
      </c>
      <c r="F51" s="3">
        <v>499273</v>
      </c>
      <c r="G51" s="3">
        <v>519883</v>
      </c>
      <c r="H51" s="3">
        <v>692727</v>
      </c>
      <c r="I51" s="3">
        <v>722682</v>
      </c>
      <c r="J51" s="3">
        <v>708812</v>
      </c>
      <c r="K51" s="3">
        <v>701909</v>
      </c>
      <c r="L51" s="3">
        <v>647784</v>
      </c>
      <c r="M51" s="3">
        <v>643739</v>
      </c>
      <c r="N51" s="3">
        <v>600571</v>
      </c>
      <c r="O51" s="3">
        <v>602768</v>
      </c>
      <c r="P51" s="3">
        <v>678964</v>
      </c>
      <c r="Q51" s="3">
        <v>497630</v>
      </c>
      <c r="R51" s="3">
        <v>566278</v>
      </c>
      <c r="S51" s="3">
        <v>547012</v>
      </c>
      <c r="T51" s="3">
        <v>1304544</v>
      </c>
      <c r="U51" s="3">
        <v>1396314</v>
      </c>
      <c r="V51" s="3">
        <v>1508408</v>
      </c>
      <c r="W51" s="3">
        <v>1550126.47</v>
      </c>
      <c r="X51" s="3">
        <v>1273509</v>
      </c>
      <c r="Y51" s="3">
        <v>1434691</v>
      </c>
      <c r="Z51" s="3">
        <v>1341972</v>
      </c>
      <c r="AA51" s="3">
        <v>557534</v>
      </c>
      <c r="AB51" s="3">
        <v>604822</v>
      </c>
      <c r="AC51" s="3">
        <v>624992</v>
      </c>
      <c r="AD51" s="3">
        <v>551919</v>
      </c>
      <c r="AE51" s="3">
        <v>528749.18999999994</v>
      </c>
      <c r="AF51" s="3">
        <v>570158</v>
      </c>
      <c r="AG51" s="3">
        <v>583299</v>
      </c>
      <c r="AH51" s="3">
        <v>585574</v>
      </c>
      <c r="AI51" s="3">
        <v>579044.81999999995</v>
      </c>
      <c r="AJ51" s="3">
        <v>569654</v>
      </c>
      <c r="AK51" s="3">
        <v>549797</v>
      </c>
      <c r="AL51" s="3">
        <v>496455</v>
      </c>
      <c r="AM51" s="3">
        <v>494916</v>
      </c>
      <c r="AN51" s="3">
        <v>425357</v>
      </c>
      <c r="AO51" s="3">
        <v>415178</v>
      </c>
      <c r="AP51" s="3">
        <v>400434</v>
      </c>
      <c r="AQ51" s="3">
        <v>407549</v>
      </c>
      <c r="AR51" s="3">
        <v>482130</v>
      </c>
      <c r="AS51" s="3">
        <v>472384</v>
      </c>
      <c r="AT51" s="3">
        <v>510657</v>
      </c>
      <c r="AU51" s="3">
        <v>432786</v>
      </c>
      <c r="AV51" s="3">
        <v>412122</v>
      </c>
      <c r="AW51" s="3">
        <v>388569</v>
      </c>
      <c r="AX51" s="3">
        <v>461925</v>
      </c>
      <c r="AY51" s="3">
        <v>531572</v>
      </c>
      <c r="AZ51" s="3">
        <v>542209</v>
      </c>
      <c r="BA51" s="3">
        <v>532699</v>
      </c>
      <c r="BB51" s="3">
        <v>0</v>
      </c>
      <c r="BC51" s="3">
        <v>0</v>
      </c>
      <c r="BD51" s="3">
        <v>0</v>
      </c>
      <c r="BE51" s="3">
        <v>0</v>
      </c>
      <c r="BF51" s="3">
        <v>0</v>
      </c>
      <c r="BG51" s="3"/>
      <c r="BH51" s="3"/>
      <c r="BI51" s="3"/>
      <c r="BJ51" s="3"/>
      <c r="BK51" s="3"/>
      <c r="BL51" s="3"/>
      <c r="BM51" s="3"/>
      <c r="BN51" s="3"/>
      <c r="BO51" s="3"/>
      <c r="BP51" s="3"/>
      <c r="BQ51" s="3"/>
      <c r="BR51" s="3"/>
      <c r="BS51" s="3"/>
      <c r="BT51" s="3"/>
      <c r="BU51" s="3"/>
    </row>
    <row r="52" spans="1:73">
      <c r="A52" s="3" t="s">
        <v>105</v>
      </c>
      <c r="B52" s="3">
        <v>1776672</v>
      </c>
      <c r="C52" s="3">
        <v>1774239.87</v>
      </c>
      <c r="D52" s="3">
        <v>1775582</v>
      </c>
      <c r="E52" s="3">
        <v>1749319</v>
      </c>
      <c r="F52" s="3">
        <v>1763581</v>
      </c>
      <c r="G52" s="3">
        <v>1252019</v>
      </c>
      <c r="H52" s="3">
        <v>20106933</v>
      </c>
      <c r="I52" s="3">
        <v>20003030</v>
      </c>
      <c r="J52" s="3">
        <v>19808744</v>
      </c>
      <c r="K52" s="3">
        <v>1815620</v>
      </c>
      <c r="L52" s="3">
        <v>1455623</v>
      </c>
      <c r="M52" s="3">
        <v>822828</v>
      </c>
      <c r="N52" s="3">
        <v>827517</v>
      </c>
      <c r="O52" s="3">
        <v>884478</v>
      </c>
      <c r="P52" s="3">
        <v>877736</v>
      </c>
      <c r="Q52" s="3">
        <v>845640</v>
      </c>
      <c r="R52" s="3">
        <v>807257</v>
      </c>
      <c r="S52" s="3">
        <v>776266</v>
      </c>
      <c r="T52" s="3">
        <v>781061</v>
      </c>
      <c r="U52" s="3">
        <v>367310</v>
      </c>
      <c r="V52" s="3">
        <v>579574</v>
      </c>
      <c r="W52" s="3">
        <v>595100.19999999995</v>
      </c>
      <c r="X52" s="3">
        <v>594615</v>
      </c>
      <c r="Y52" s="3">
        <v>293828</v>
      </c>
      <c r="Z52" s="3">
        <v>378441</v>
      </c>
      <c r="AA52" s="3">
        <v>170801</v>
      </c>
      <c r="AB52" s="3">
        <v>76428</v>
      </c>
      <c r="AC52" s="3">
        <v>63002</v>
      </c>
      <c r="AD52" s="3">
        <v>69023</v>
      </c>
      <c r="AE52" s="3">
        <v>186455.6</v>
      </c>
      <c r="AF52" s="3">
        <v>83453</v>
      </c>
      <c r="AG52" s="3">
        <v>94196</v>
      </c>
      <c r="AH52" s="3">
        <v>96955</v>
      </c>
      <c r="AI52" s="3">
        <v>185310.9</v>
      </c>
      <c r="AJ52" s="3">
        <v>183115</v>
      </c>
      <c r="AK52" s="3">
        <v>167756</v>
      </c>
      <c r="AL52" s="3">
        <v>157209</v>
      </c>
      <c r="AM52" s="3">
        <v>72359</v>
      </c>
      <c r="AN52" s="3">
        <v>138363</v>
      </c>
      <c r="AO52" s="3">
        <v>72519</v>
      </c>
      <c r="AP52" s="3">
        <v>69918</v>
      </c>
      <c r="AQ52" s="3">
        <v>80705</v>
      </c>
      <c r="AR52" s="3">
        <v>97049</v>
      </c>
      <c r="AS52" s="3">
        <v>77366</v>
      </c>
      <c r="AT52" s="3">
        <v>72598</v>
      </c>
      <c r="AU52" s="3">
        <v>102295</v>
      </c>
      <c r="AV52" s="3">
        <v>92314</v>
      </c>
      <c r="AW52" s="3">
        <v>96260</v>
      </c>
      <c r="AX52" s="3">
        <v>100408</v>
      </c>
      <c r="AY52" s="3">
        <v>104684</v>
      </c>
      <c r="AZ52" s="3">
        <v>114458</v>
      </c>
      <c r="BA52" s="3">
        <v>105773</v>
      </c>
      <c r="BB52" s="3">
        <v>701135</v>
      </c>
      <c r="BC52" s="3">
        <v>696069</v>
      </c>
      <c r="BD52" s="3">
        <v>591417</v>
      </c>
      <c r="BE52" s="3">
        <v>527006</v>
      </c>
      <c r="BF52" s="3">
        <v>528700</v>
      </c>
      <c r="BG52" s="3"/>
      <c r="BH52" s="3"/>
      <c r="BI52" s="3"/>
      <c r="BJ52" s="3"/>
      <c r="BK52" s="3"/>
      <c r="BL52" s="3"/>
      <c r="BM52" s="3"/>
      <c r="BN52" s="3"/>
      <c r="BO52" s="3"/>
      <c r="BP52" s="3"/>
      <c r="BQ52" s="3"/>
      <c r="BR52" s="3"/>
      <c r="BS52" s="3"/>
      <c r="BT52" s="3"/>
      <c r="BU52" s="3"/>
    </row>
    <row r="53" spans="1:73">
      <c r="A53" s="3" t="s">
        <v>85</v>
      </c>
      <c r="B53" s="3">
        <v>0</v>
      </c>
      <c r="C53" s="3">
        <v>0</v>
      </c>
      <c r="D53" s="3">
        <v>0</v>
      </c>
      <c r="E53" s="3">
        <v>0</v>
      </c>
      <c r="F53" s="3">
        <v>0</v>
      </c>
      <c r="G53" s="3">
        <v>1148981</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c r="AJ53" s="3">
        <v>0</v>
      </c>
      <c r="AK53" s="3">
        <v>0</v>
      </c>
      <c r="AL53" s="3">
        <v>0</v>
      </c>
      <c r="AM53" s="3">
        <v>2619</v>
      </c>
      <c r="AN53" s="3">
        <v>0</v>
      </c>
      <c r="AO53" s="3">
        <v>771</v>
      </c>
      <c r="AP53" s="3">
        <v>2</v>
      </c>
      <c r="AQ53" s="3">
        <v>2</v>
      </c>
      <c r="AR53" s="3">
        <v>3</v>
      </c>
      <c r="AS53" s="3">
        <v>4</v>
      </c>
      <c r="AT53" s="3">
        <v>0</v>
      </c>
      <c r="AU53" s="3">
        <v>0</v>
      </c>
      <c r="AV53" s="3">
        <v>0</v>
      </c>
      <c r="AW53" s="3">
        <v>0</v>
      </c>
      <c r="AX53" s="3">
        <v>0</v>
      </c>
      <c r="AY53" s="3">
        <v>0</v>
      </c>
      <c r="AZ53" s="3">
        <v>0</v>
      </c>
      <c r="BA53" s="3">
        <v>0</v>
      </c>
      <c r="BB53" s="3">
        <v>0</v>
      </c>
      <c r="BC53" s="3">
        <v>0</v>
      </c>
      <c r="BD53" s="3">
        <v>0</v>
      </c>
      <c r="BE53" s="3">
        <v>0</v>
      </c>
      <c r="BF53" s="3">
        <v>0</v>
      </c>
      <c r="BG53" s="3"/>
      <c r="BH53" s="3"/>
      <c r="BI53" s="3"/>
      <c r="BJ53" s="3"/>
      <c r="BK53" s="3"/>
      <c r="BL53" s="3"/>
      <c r="BM53" s="3"/>
      <c r="BN53" s="3"/>
      <c r="BO53" s="3"/>
      <c r="BP53" s="3"/>
      <c r="BQ53" s="3"/>
      <c r="BR53" s="3"/>
      <c r="BS53" s="3"/>
      <c r="BT53" s="3"/>
      <c r="BU53" s="3"/>
    </row>
    <row r="54" spans="1:73">
      <c r="A54" s="3" t="s">
        <v>106</v>
      </c>
      <c r="B54" s="3">
        <v>1776672</v>
      </c>
      <c r="C54" s="3">
        <v>1774239.87</v>
      </c>
      <c r="D54" s="3">
        <v>1775582</v>
      </c>
      <c r="E54" s="3">
        <v>1749319</v>
      </c>
      <c r="F54" s="3">
        <v>1763581</v>
      </c>
      <c r="G54" s="3">
        <v>103038</v>
      </c>
      <c r="H54" s="3">
        <v>20106933</v>
      </c>
      <c r="I54" s="3">
        <v>20003030</v>
      </c>
      <c r="J54" s="3">
        <v>19808744</v>
      </c>
      <c r="K54" s="3">
        <v>1815620</v>
      </c>
      <c r="L54" s="3">
        <v>1455623</v>
      </c>
      <c r="M54" s="3">
        <v>822828</v>
      </c>
      <c r="N54" s="3">
        <v>827517</v>
      </c>
      <c r="O54" s="3">
        <v>884478</v>
      </c>
      <c r="P54" s="3">
        <v>877736</v>
      </c>
      <c r="Q54" s="3">
        <v>845640</v>
      </c>
      <c r="R54" s="3">
        <v>807257</v>
      </c>
      <c r="S54" s="3">
        <v>776266</v>
      </c>
      <c r="T54" s="3">
        <v>781061</v>
      </c>
      <c r="U54" s="3">
        <v>367310</v>
      </c>
      <c r="V54" s="3">
        <v>579574</v>
      </c>
      <c r="W54" s="3">
        <v>595100.19999999995</v>
      </c>
      <c r="X54" s="3">
        <v>594615</v>
      </c>
      <c r="Y54" s="3">
        <v>293828</v>
      </c>
      <c r="Z54" s="3">
        <v>378441</v>
      </c>
      <c r="AA54" s="3">
        <v>170801</v>
      </c>
      <c r="AB54" s="3">
        <v>76428</v>
      </c>
      <c r="AC54" s="3">
        <v>63002</v>
      </c>
      <c r="AD54" s="3">
        <v>69023</v>
      </c>
      <c r="AE54" s="3">
        <v>186455.6</v>
      </c>
      <c r="AF54" s="3">
        <v>83453</v>
      </c>
      <c r="AG54" s="3">
        <v>94196</v>
      </c>
      <c r="AH54" s="3">
        <v>96955</v>
      </c>
      <c r="AI54" s="3">
        <v>185310.9</v>
      </c>
      <c r="AJ54" s="3">
        <v>183115</v>
      </c>
      <c r="AK54" s="3">
        <v>167756</v>
      </c>
      <c r="AL54" s="3">
        <v>157209</v>
      </c>
      <c r="AM54" s="3">
        <v>69740</v>
      </c>
      <c r="AN54" s="3">
        <v>138363</v>
      </c>
      <c r="AO54" s="3">
        <v>71748</v>
      </c>
      <c r="AP54" s="3">
        <v>69916</v>
      </c>
      <c r="AQ54" s="3">
        <v>80703</v>
      </c>
      <c r="AR54" s="3">
        <v>97046</v>
      </c>
      <c r="AS54" s="3">
        <v>77362</v>
      </c>
      <c r="AT54" s="3">
        <v>72598</v>
      </c>
      <c r="AU54" s="3">
        <v>102295</v>
      </c>
      <c r="AV54" s="3">
        <v>92314</v>
      </c>
      <c r="AW54" s="3">
        <v>96260</v>
      </c>
      <c r="AX54" s="3">
        <v>100408</v>
      </c>
      <c r="AY54" s="3">
        <v>104684</v>
      </c>
      <c r="AZ54" s="3">
        <v>114458</v>
      </c>
      <c r="BA54" s="3">
        <v>105773</v>
      </c>
      <c r="BB54" s="3">
        <v>701135</v>
      </c>
      <c r="BC54" s="3">
        <v>696069</v>
      </c>
      <c r="BD54" s="3">
        <v>591417</v>
      </c>
      <c r="BE54" s="3">
        <v>527006</v>
      </c>
      <c r="BF54" s="3">
        <v>528700</v>
      </c>
      <c r="BG54" s="3"/>
      <c r="BH54" s="3"/>
      <c r="BI54" s="3"/>
      <c r="BJ54" s="3"/>
      <c r="BK54" s="3"/>
      <c r="BL54" s="3"/>
      <c r="BM54" s="3"/>
      <c r="BN54" s="3"/>
      <c r="BO54" s="3"/>
      <c r="BP54" s="3"/>
      <c r="BQ54" s="3"/>
      <c r="BR54" s="3"/>
      <c r="BS54" s="3"/>
      <c r="BT54" s="3"/>
      <c r="BU54" s="3"/>
    </row>
    <row r="55" spans="1:73">
      <c r="A55" s="3" t="s">
        <v>107</v>
      </c>
      <c r="B55" s="3">
        <v>285315146</v>
      </c>
      <c r="C55" s="3">
        <v>285217934.61000001</v>
      </c>
      <c r="D55" s="3">
        <v>285167992</v>
      </c>
      <c r="E55" s="3">
        <v>285691269</v>
      </c>
      <c r="F55" s="3">
        <v>286897420</v>
      </c>
      <c r="G55" s="3">
        <v>288448988</v>
      </c>
      <c r="H55" s="3">
        <v>289834974</v>
      </c>
      <c r="I55" s="3">
        <v>290545461</v>
      </c>
      <c r="J55" s="3">
        <v>291968227</v>
      </c>
      <c r="K55" s="3">
        <v>282883772</v>
      </c>
      <c r="L55" s="3">
        <v>279522090</v>
      </c>
      <c r="M55" s="3">
        <v>278863325</v>
      </c>
      <c r="N55" s="3">
        <v>279655687</v>
      </c>
      <c r="O55" s="3">
        <v>279660597</v>
      </c>
      <c r="P55" s="3">
        <v>278272702</v>
      </c>
      <c r="Q55" s="3">
        <v>276968122</v>
      </c>
      <c r="R55" s="3">
        <v>276841806</v>
      </c>
      <c r="S55" s="3">
        <v>276516913</v>
      </c>
      <c r="T55" s="3">
        <v>276766885</v>
      </c>
      <c r="U55" s="3">
        <v>273816826</v>
      </c>
      <c r="V55" s="3">
        <v>273094779</v>
      </c>
      <c r="W55" s="3">
        <v>265850128.80000001</v>
      </c>
      <c r="X55" s="3">
        <v>264998380</v>
      </c>
      <c r="Y55" s="3">
        <v>265135525</v>
      </c>
      <c r="Z55" s="3">
        <v>198358342</v>
      </c>
      <c r="AA55" s="3">
        <v>26320240</v>
      </c>
      <c r="AB55" s="3">
        <v>26159346</v>
      </c>
      <c r="AC55" s="3">
        <v>25974468</v>
      </c>
      <c r="AD55" s="3">
        <v>25384521</v>
      </c>
      <c r="AE55" s="3">
        <v>26177738.75</v>
      </c>
      <c r="AF55" s="3">
        <v>26334728</v>
      </c>
      <c r="AG55" s="3">
        <v>26032251</v>
      </c>
      <c r="AH55" s="3">
        <v>25578171</v>
      </c>
      <c r="AI55" s="3">
        <v>25187767.850000001</v>
      </c>
      <c r="AJ55" s="3">
        <v>24794235</v>
      </c>
      <c r="AK55" s="3">
        <v>24298599</v>
      </c>
      <c r="AL55" s="3">
        <v>23050196</v>
      </c>
      <c r="AM55" s="3">
        <v>21288301</v>
      </c>
      <c r="AN55" s="3">
        <v>19875763</v>
      </c>
      <c r="AO55" s="3">
        <v>19336074</v>
      </c>
      <c r="AP55" s="3">
        <v>18837744</v>
      </c>
      <c r="AQ55" s="3">
        <v>18616248</v>
      </c>
      <c r="AR55" s="3">
        <v>17994479</v>
      </c>
      <c r="AS55" s="3">
        <v>16174579</v>
      </c>
      <c r="AT55" s="3">
        <v>15577542</v>
      </c>
      <c r="AU55" s="3">
        <v>15503846</v>
      </c>
      <c r="AV55" s="3">
        <v>15704511</v>
      </c>
      <c r="AW55" s="3">
        <v>12323678</v>
      </c>
      <c r="AX55" s="3">
        <v>12492453</v>
      </c>
      <c r="AY55" s="3">
        <v>12714590</v>
      </c>
      <c r="AZ55" s="3">
        <v>12880089</v>
      </c>
      <c r="BA55" s="3">
        <v>12798760</v>
      </c>
      <c r="BB55" s="3">
        <v>12945733</v>
      </c>
      <c r="BC55" s="3">
        <v>13149701</v>
      </c>
      <c r="BD55" s="3">
        <v>13102468</v>
      </c>
      <c r="BE55" s="3">
        <v>13191576</v>
      </c>
      <c r="BF55" s="3">
        <v>12567577</v>
      </c>
      <c r="BG55" s="3"/>
      <c r="BH55" s="3"/>
      <c r="BI55" s="3"/>
      <c r="BJ55" s="3"/>
      <c r="BK55" s="3"/>
      <c r="BL55" s="3"/>
      <c r="BM55" s="3"/>
      <c r="BN55" s="3"/>
      <c r="BO55" s="3"/>
      <c r="BP55" s="3"/>
      <c r="BQ55" s="3"/>
      <c r="BR55" s="3"/>
      <c r="BS55" s="3"/>
      <c r="BT55" s="3"/>
      <c r="BU55" s="3"/>
    </row>
    <row r="56" spans="1:73">
      <c r="A56" s="3" t="s">
        <v>108</v>
      </c>
      <c r="B56" s="3">
        <v>328515749</v>
      </c>
      <c r="C56" s="3">
        <v>329182982.79000002</v>
      </c>
      <c r="D56" s="3">
        <v>325698517</v>
      </c>
      <c r="E56" s="3">
        <v>324274438</v>
      </c>
      <c r="F56" s="3">
        <v>324975997</v>
      </c>
      <c r="G56" s="3">
        <v>326156736</v>
      </c>
      <c r="H56" s="3">
        <v>328753899</v>
      </c>
      <c r="I56" s="3">
        <v>329785362</v>
      </c>
      <c r="J56" s="3">
        <v>333645101</v>
      </c>
      <c r="K56" s="3">
        <v>325804442</v>
      </c>
      <c r="L56" s="3">
        <v>319771362</v>
      </c>
      <c r="M56" s="3">
        <v>320001789</v>
      </c>
      <c r="N56" s="3">
        <v>322775480</v>
      </c>
      <c r="O56" s="3">
        <v>323021041</v>
      </c>
      <c r="P56" s="3">
        <v>317148333</v>
      </c>
      <c r="Q56" s="3">
        <v>315158616</v>
      </c>
      <c r="R56" s="3">
        <v>315332480</v>
      </c>
      <c r="S56" s="3">
        <v>315058575</v>
      </c>
      <c r="T56" s="3">
        <v>312556013</v>
      </c>
      <c r="U56" s="3">
        <v>307765640</v>
      </c>
      <c r="V56" s="3">
        <v>308708382</v>
      </c>
      <c r="W56" s="3">
        <v>301843343.69</v>
      </c>
      <c r="X56" s="3">
        <v>299916835</v>
      </c>
      <c r="Y56" s="3">
        <v>301814648</v>
      </c>
      <c r="Z56" s="3">
        <v>240875945</v>
      </c>
      <c r="AA56" s="3">
        <v>44700557</v>
      </c>
      <c r="AB56" s="3">
        <v>44186721</v>
      </c>
      <c r="AC56" s="3">
        <v>43807859</v>
      </c>
      <c r="AD56" s="3">
        <v>43482969</v>
      </c>
      <c r="AE56" s="3">
        <v>45179381.240000002</v>
      </c>
      <c r="AF56" s="3">
        <v>44430804</v>
      </c>
      <c r="AG56" s="3">
        <v>44919130</v>
      </c>
      <c r="AH56" s="3">
        <v>44359133</v>
      </c>
      <c r="AI56" s="3">
        <v>44502657.109999999</v>
      </c>
      <c r="AJ56" s="3">
        <v>42995847</v>
      </c>
      <c r="AK56" s="3">
        <v>42079035</v>
      </c>
      <c r="AL56" s="3">
        <v>40522430</v>
      </c>
      <c r="AM56" s="3">
        <v>38260138</v>
      </c>
      <c r="AN56" s="3">
        <v>36926224</v>
      </c>
      <c r="AO56" s="3">
        <v>35337357</v>
      </c>
      <c r="AP56" s="3">
        <v>34229733</v>
      </c>
      <c r="AQ56" s="3">
        <v>32926404</v>
      </c>
      <c r="AR56" s="3">
        <v>32160076</v>
      </c>
      <c r="AS56" s="3">
        <v>28836602</v>
      </c>
      <c r="AT56" s="3">
        <v>28121736</v>
      </c>
      <c r="AU56" s="3">
        <v>27195973</v>
      </c>
      <c r="AV56" s="3">
        <v>26652798</v>
      </c>
      <c r="AW56" s="3">
        <v>22028091</v>
      </c>
      <c r="AX56" s="3">
        <v>22882442</v>
      </c>
      <c r="AY56" s="3">
        <v>23035612</v>
      </c>
      <c r="AZ56" s="3">
        <v>22387657</v>
      </c>
      <c r="BA56" s="3">
        <v>22111996</v>
      </c>
      <c r="BB56" s="3">
        <v>22028664</v>
      </c>
      <c r="BC56" s="3">
        <v>22603452</v>
      </c>
      <c r="BD56" s="3">
        <v>22185415</v>
      </c>
      <c r="BE56" s="3">
        <v>21581456</v>
      </c>
      <c r="BF56" s="3">
        <v>21256669</v>
      </c>
      <c r="BG56" s="3"/>
      <c r="BH56" s="3"/>
      <c r="BI56" s="3"/>
      <c r="BJ56" s="3"/>
      <c r="BK56" s="3"/>
      <c r="BL56" s="3"/>
      <c r="BM56" s="3"/>
      <c r="BN56" s="3"/>
      <c r="BO56" s="3"/>
      <c r="BP56" s="3"/>
      <c r="BQ56" s="3"/>
      <c r="BR56" s="3"/>
      <c r="BS56" s="3"/>
      <c r="BT56" s="3"/>
      <c r="BU56" s="3"/>
    </row>
    <row r="57" spans="1:73">
      <c r="A57" s="3" t="s">
        <v>109</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row>
    <row r="58" spans="1:73">
      <c r="A58" s="3" t="s">
        <v>110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row>
    <row r="59" spans="1:73">
      <c r="A59" s="3" t="s">
        <v>111</v>
      </c>
      <c r="B59" s="3">
        <v>12627263</v>
      </c>
      <c r="C59" s="3">
        <v>8436271.4600000009</v>
      </c>
      <c r="D59" s="3">
        <v>1843301</v>
      </c>
      <c r="E59" s="3">
        <v>4963542</v>
      </c>
      <c r="F59" s="3">
        <v>4563551</v>
      </c>
      <c r="G59" s="3">
        <v>18008649</v>
      </c>
      <c r="H59" s="3">
        <v>11411841</v>
      </c>
      <c r="I59" s="3">
        <v>8723818</v>
      </c>
      <c r="J59" s="3">
        <v>5053580</v>
      </c>
      <c r="K59" s="3">
        <v>5586107</v>
      </c>
      <c r="L59" s="3">
        <v>5314346</v>
      </c>
      <c r="M59" s="3">
        <v>5050518</v>
      </c>
      <c r="N59" s="3">
        <v>9119346</v>
      </c>
      <c r="O59" s="3">
        <v>9788367</v>
      </c>
      <c r="P59" s="3">
        <v>8872163</v>
      </c>
      <c r="Q59" s="3">
        <v>6879974</v>
      </c>
      <c r="R59" s="3">
        <v>10866694</v>
      </c>
      <c r="S59" s="3">
        <v>14661572</v>
      </c>
      <c r="T59" s="3">
        <v>19798957</v>
      </c>
      <c r="U59" s="3">
        <v>14588455</v>
      </c>
      <c r="V59" s="3">
        <v>17412285</v>
      </c>
      <c r="W59" s="3">
        <v>15966494.33</v>
      </c>
      <c r="X59" s="3">
        <v>14369891</v>
      </c>
      <c r="Y59" s="3">
        <v>216406266</v>
      </c>
      <c r="Z59" s="3">
        <v>139487844</v>
      </c>
      <c r="AA59" s="3">
        <v>3668382</v>
      </c>
      <c r="AB59" s="3">
        <v>4423323</v>
      </c>
      <c r="AC59" s="3">
        <v>5454930</v>
      </c>
      <c r="AD59" s="3">
        <v>5495310</v>
      </c>
      <c r="AE59" s="3">
        <v>5946192.5</v>
      </c>
      <c r="AF59" s="3">
        <v>6469997</v>
      </c>
      <c r="AG59" s="3">
        <v>6639486</v>
      </c>
      <c r="AH59" s="3">
        <v>3750742</v>
      </c>
      <c r="AI59" s="3">
        <v>3861455.73</v>
      </c>
      <c r="AJ59" s="3">
        <v>4834920</v>
      </c>
      <c r="AK59" s="3">
        <v>4129146</v>
      </c>
      <c r="AL59" s="3">
        <v>4115031</v>
      </c>
      <c r="AM59" s="3">
        <v>4065336</v>
      </c>
      <c r="AN59" s="3">
        <v>3289102</v>
      </c>
      <c r="AO59" s="3">
        <v>2926208</v>
      </c>
      <c r="AP59" s="3">
        <v>2300315</v>
      </c>
      <c r="AQ59" s="3">
        <v>2630714</v>
      </c>
      <c r="AR59" s="3">
        <v>2971825</v>
      </c>
      <c r="AS59" s="3">
        <v>1406825</v>
      </c>
      <c r="AT59" s="3">
        <v>3398302</v>
      </c>
      <c r="AU59" s="3">
        <v>647510</v>
      </c>
      <c r="AV59" s="3">
        <v>606030</v>
      </c>
      <c r="AW59" s="3">
        <v>845650</v>
      </c>
      <c r="AX59" s="3">
        <v>1530278</v>
      </c>
      <c r="AY59" s="3">
        <v>2033500</v>
      </c>
      <c r="AZ59" s="3">
        <v>2053705</v>
      </c>
      <c r="BA59" s="3">
        <v>1811064</v>
      </c>
      <c r="BB59" s="3">
        <v>1958777</v>
      </c>
      <c r="BC59" s="3">
        <v>1943605</v>
      </c>
      <c r="BD59" s="3">
        <v>1466772</v>
      </c>
      <c r="BE59" s="3">
        <v>607610</v>
      </c>
      <c r="BF59" s="3">
        <v>214035</v>
      </c>
      <c r="BG59" s="3"/>
      <c r="BH59" s="3"/>
      <c r="BI59" s="3"/>
      <c r="BJ59" s="3"/>
      <c r="BK59" s="3"/>
      <c r="BL59" s="3"/>
      <c r="BM59" s="3"/>
      <c r="BN59" s="3"/>
      <c r="BO59" s="3"/>
      <c r="BP59" s="3"/>
      <c r="BQ59" s="3"/>
      <c r="BR59" s="3"/>
      <c r="BS59" s="3"/>
      <c r="BT59" s="3"/>
      <c r="BU59" s="3"/>
    </row>
    <row r="60" spans="1:73">
      <c r="A60" s="3" t="s">
        <v>112</v>
      </c>
      <c r="B60" s="3">
        <v>29038084</v>
      </c>
      <c r="C60" s="3">
        <v>30516457.77</v>
      </c>
      <c r="D60" s="3">
        <v>27375042</v>
      </c>
      <c r="E60" s="3">
        <v>27864021</v>
      </c>
      <c r="F60" s="3">
        <v>26710118</v>
      </c>
      <c r="G60" s="3">
        <v>27508129</v>
      </c>
      <c r="H60" s="3">
        <v>27434914</v>
      </c>
      <c r="I60" s="3">
        <v>26607417</v>
      </c>
      <c r="J60" s="3">
        <v>33190932</v>
      </c>
      <c r="K60" s="3">
        <v>32929753</v>
      </c>
      <c r="L60" s="3">
        <v>30322906</v>
      </c>
      <c r="M60" s="3">
        <v>31668519</v>
      </c>
      <c r="N60" s="3">
        <v>30572945</v>
      </c>
      <c r="O60" s="3">
        <v>33055504</v>
      </c>
      <c r="P60" s="3">
        <v>30179667</v>
      </c>
      <c r="Q60" s="3">
        <v>30529217</v>
      </c>
      <c r="R60" s="3">
        <v>30458775</v>
      </c>
      <c r="S60" s="3">
        <v>31388290</v>
      </c>
      <c r="T60" s="3">
        <v>29575763</v>
      </c>
      <c r="U60" s="3">
        <v>27917072</v>
      </c>
      <c r="V60" s="3">
        <v>28037071</v>
      </c>
      <c r="W60" s="3">
        <v>30486613.52</v>
      </c>
      <c r="X60" s="3">
        <v>27301014</v>
      </c>
      <c r="Y60" s="3">
        <v>28580115</v>
      </c>
      <c r="Z60" s="3">
        <v>30907659</v>
      </c>
      <c r="AA60" s="3">
        <v>7554330</v>
      </c>
      <c r="AB60" s="3">
        <v>7267155</v>
      </c>
      <c r="AC60" s="3">
        <v>7374390</v>
      </c>
      <c r="AD60" s="3">
        <v>7282864</v>
      </c>
      <c r="AE60" s="3">
        <v>8025378.7000000002</v>
      </c>
      <c r="AF60" s="3">
        <v>7504586</v>
      </c>
      <c r="AG60" s="3">
        <v>7453393</v>
      </c>
      <c r="AH60" s="3">
        <v>7628606</v>
      </c>
      <c r="AI60" s="3">
        <v>8406353.9199999999</v>
      </c>
      <c r="AJ60" s="3">
        <v>7602292</v>
      </c>
      <c r="AK60" s="3">
        <v>7567333</v>
      </c>
      <c r="AL60" s="3">
        <v>7226633</v>
      </c>
      <c r="AM60" s="3">
        <v>7052139</v>
      </c>
      <c r="AN60" s="3">
        <v>7320266</v>
      </c>
      <c r="AO60" s="3">
        <v>6968025</v>
      </c>
      <c r="AP60" s="3">
        <v>6296593</v>
      </c>
      <c r="AQ60" s="3">
        <v>3491417</v>
      </c>
      <c r="AR60" s="3">
        <v>3199759</v>
      </c>
      <c r="AS60" s="3">
        <v>3106679</v>
      </c>
      <c r="AT60" s="3">
        <v>3428904</v>
      </c>
      <c r="AU60" s="3">
        <v>3137750</v>
      </c>
      <c r="AV60" s="3">
        <v>2494446</v>
      </c>
      <c r="AW60" s="3">
        <v>2155641</v>
      </c>
      <c r="AX60" s="3">
        <v>2403775</v>
      </c>
      <c r="AY60" s="3">
        <v>2667808</v>
      </c>
      <c r="AZ60" s="3">
        <v>2442729</v>
      </c>
      <c r="BA60" s="3">
        <v>2619366</v>
      </c>
      <c r="BB60" s="3">
        <v>2431935</v>
      </c>
      <c r="BC60" s="3">
        <v>2966545</v>
      </c>
      <c r="BD60" s="3">
        <v>2939746</v>
      </c>
      <c r="BE60" s="3">
        <v>2881155</v>
      </c>
      <c r="BF60" s="3">
        <v>2640412</v>
      </c>
      <c r="BG60" s="3"/>
      <c r="BH60" s="3"/>
      <c r="BI60" s="3"/>
      <c r="BJ60" s="3"/>
      <c r="BK60" s="3"/>
      <c r="BL60" s="3"/>
      <c r="BM60" s="3"/>
      <c r="BN60" s="3"/>
      <c r="BO60" s="3"/>
      <c r="BP60" s="3"/>
      <c r="BQ60" s="3"/>
      <c r="BR60" s="3"/>
      <c r="BS60" s="3"/>
      <c r="BT60" s="3"/>
      <c r="BU60" s="3"/>
    </row>
    <row r="61" spans="1:73">
      <c r="A61" s="3" t="s">
        <v>64</v>
      </c>
      <c r="B61" s="3">
        <v>0</v>
      </c>
      <c r="C61" s="3">
        <v>0</v>
      </c>
      <c r="D61" s="3">
        <v>0</v>
      </c>
      <c r="E61" s="3">
        <v>0</v>
      </c>
      <c r="F61" s="3">
        <v>0</v>
      </c>
      <c r="G61" s="3">
        <v>26829744</v>
      </c>
      <c r="H61" s="3">
        <v>27434914</v>
      </c>
      <c r="I61" s="3">
        <v>26607417</v>
      </c>
      <c r="J61" s="3">
        <v>33190932</v>
      </c>
      <c r="K61" s="3">
        <v>32001219</v>
      </c>
      <c r="L61" s="3">
        <v>29547054</v>
      </c>
      <c r="M61" s="3">
        <v>30854618</v>
      </c>
      <c r="N61" s="3">
        <v>29693604</v>
      </c>
      <c r="O61" s="3">
        <v>32144283</v>
      </c>
      <c r="P61" s="3">
        <v>29384035</v>
      </c>
      <c r="Q61" s="3">
        <v>29713268</v>
      </c>
      <c r="R61" s="3">
        <v>29483280</v>
      </c>
      <c r="S61" s="3">
        <v>30463157</v>
      </c>
      <c r="T61" s="3">
        <v>28808404</v>
      </c>
      <c r="U61" s="3">
        <v>27175616</v>
      </c>
      <c r="V61" s="3">
        <v>7703575</v>
      </c>
      <c r="W61" s="3">
        <v>8834698.6099999994</v>
      </c>
      <c r="X61" s="3">
        <v>7199755</v>
      </c>
      <c r="Y61" s="3">
        <v>27819194</v>
      </c>
      <c r="Z61" s="3">
        <v>30143656</v>
      </c>
      <c r="AA61" s="3">
        <v>7031225</v>
      </c>
      <c r="AB61" s="3">
        <v>6852709</v>
      </c>
      <c r="AC61" s="3">
        <v>6997946</v>
      </c>
      <c r="AD61" s="3">
        <v>6861910</v>
      </c>
      <c r="AE61" s="3">
        <v>3212124.49</v>
      </c>
      <c r="AF61" s="3">
        <v>7214035</v>
      </c>
      <c r="AG61" s="3">
        <v>7132666</v>
      </c>
      <c r="AH61" s="3">
        <v>7273113</v>
      </c>
      <c r="AI61" s="3">
        <v>3312561.41</v>
      </c>
      <c r="AJ61" s="3">
        <v>2884189</v>
      </c>
      <c r="AK61" s="3">
        <v>2951820</v>
      </c>
      <c r="AL61" s="3">
        <v>2750444</v>
      </c>
      <c r="AM61" s="3">
        <v>6857776</v>
      </c>
      <c r="AN61" s="3">
        <v>0</v>
      </c>
      <c r="AO61" s="3">
        <v>6698120</v>
      </c>
      <c r="AP61" s="3">
        <v>5922693</v>
      </c>
      <c r="AQ61" s="3">
        <v>3164680</v>
      </c>
      <c r="AR61" s="3">
        <v>2989769</v>
      </c>
      <c r="AS61" s="3">
        <v>2991513</v>
      </c>
      <c r="AT61" s="3">
        <v>3269002</v>
      </c>
      <c r="AU61" s="3">
        <v>2879593</v>
      </c>
      <c r="AV61" s="3">
        <v>2243603</v>
      </c>
      <c r="AW61" s="3">
        <v>1911078</v>
      </c>
      <c r="AX61" s="3">
        <v>2187582</v>
      </c>
      <c r="AY61" s="3">
        <v>2464518</v>
      </c>
      <c r="AZ61" s="3">
        <v>2436760</v>
      </c>
      <c r="BA61" s="3">
        <v>2619366</v>
      </c>
      <c r="BB61" s="3">
        <v>2248199</v>
      </c>
      <c r="BC61" s="3">
        <v>2708136</v>
      </c>
      <c r="BD61" s="3">
        <v>2939746</v>
      </c>
      <c r="BE61" s="3">
        <v>2881155</v>
      </c>
      <c r="BF61" s="3">
        <v>2640412</v>
      </c>
      <c r="BG61" s="3"/>
      <c r="BH61" s="3"/>
      <c r="BI61" s="3"/>
      <c r="BJ61" s="3"/>
      <c r="BK61" s="3"/>
      <c r="BL61" s="3"/>
      <c r="BM61" s="3"/>
      <c r="BN61" s="3"/>
      <c r="BO61" s="3"/>
      <c r="BP61" s="3"/>
      <c r="BQ61" s="3"/>
      <c r="BR61" s="3"/>
      <c r="BS61" s="3"/>
      <c r="BT61" s="3"/>
      <c r="BU61" s="3"/>
    </row>
    <row r="62" spans="1:73" s="5" customFormat="1">
      <c r="A62" s="3" t="s">
        <v>65</v>
      </c>
      <c r="B62" s="3">
        <v>0</v>
      </c>
      <c r="C62" s="3">
        <v>0</v>
      </c>
      <c r="D62" s="3">
        <v>0</v>
      </c>
      <c r="E62" s="3">
        <v>0</v>
      </c>
      <c r="F62" s="3">
        <v>0</v>
      </c>
      <c r="G62" s="3">
        <v>678385</v>
      </c>
      <c r="H62" s="3">
        <v>0</v>
      </c>
      <c r="I62" s="3">
        <v>0</v>
      </c>
      <c r="J62" s="3">
        <v>0</v>
      </c>
      <c r="K62" s="3">
        <v>928534</v>
      </c>
      <c r="L62" s="3">
        <v>775852</v>
      </c>
      <c r="M62" s="3">
        <v>813901</v>
      </c>
      <c r="N62" s="3">
        <v>879341</v>
      </c>
      <c r="O62" s="3">
        <v>911221</v>
      </c>
      <c r="P62" s="3">
        <v>795632</v>
      </c>
      <c r="Q62" s="3">
        <v>815949</v>
      </c>
      <c r="R62" s="3">
        <v>975495</v>
      </c>
      <c r="S62" s="3">
        <v>925133</v>
      </c>
      <c r="T62" s="3">
        <v>767359</v>
      </c>
      <c r="U62" s="3">
        <v>741456</v>
      </c>
      <c r="V62" s="3">
        <v>0</v>
      </c>
      <c r="W62" s="3">
        <v>0</v>
      </c>
      <c r="X62" s="3">
        <v>0</v>
      </c>
      <c r="Y62" s="3">
        <v>760921</v>
      </c>
      <c r="Z62" s="3">
        <v>764003</v>
      </c>
      <c r="AA62" s="3">
        <v>523105</v>
      </c>
      <c r="AB62" s="3">
        <v>414446</v>
      </c>
      <c r="AC62" s="3">
        <v>376444</v>
      </c>
      <c r="AD62" s="3">
        <v>420954</v>
      </c>
      <c r="AE62" s="3">
        <v>0</v>
      </c>
      <c r="AF62" s="3">
        <v>290551</v>
      </c>
      <c r="AG62" s="3">
        <v>320727</v>
      </c>
      <c r="AH62" s="3">
        <v>355493</v>
      </c>
      <c r="AI62" s="3">
        <v>0</v>
      </c>
      <c r="AJ62" s="3">
        <v>0</v>
      </c>
      <c r="AK62" s="3">
        <v>0</v>
      </c>
      <c r="AL62" s="3">
        <v>0</v>
      </c>
      <c r="AM62" s="3">
        <v>194363</v>
      </c>
      <c r="AN62" s="3">
        <v>0</v>
      </c>
      <c r="AO62" s="3">
        <v>269905</v>
      </c>
      <c r="AP62" s="3">
        <v>373900</v>
      </c>
      <c r="AQ62" s="3">
        <v>326737</v>
      </c>
      <c r="AR62" s="3">
        <v>209990</v>
      </c>
      <c r="AS62" s="3">
        <v>115166</v>
      </c>
      <c r="AT62" s="3">
        <v>159902</v>
      </c>
      <c r="AU62" s="3">
        <v>258157</v>
      </c>
      <c r="AV62" s="3">
        <v>250843</v>
      </c>
      <c r="AW62" s="3">
        <v>244563</v>
      </c>
      <c r="AX62" s="3">
        <v>216193</v>
      </c>
      <c r="AY62" s="3">
        <v>203290</v>
      </c>
      <c r="AZ62" s="3">
        <v>5969</v>
      </c>
      <c r="BA62" s="3">
        <v>0</v>
      </c>
      <c r="BB62" s="3">
        <v>183736</v>
      </c>
      <c r="BC62" s="3">
        <v>258409</v>
      </c>
      <c r="BD62" s="3">
        <v>0</v>
      </c>
      <c r="BE62" s="3">
        <v>0</v>
      </c>
      <c r="BF62" s="3">
        <v>0</v>
      </c>
      <c r="BG62" s="3"/>
      <c r="BH62" s="3"/>
      <c r="BI62" s="3"/>
      <c r="BJ62" s="3"/>
      <c r="BK62" s="3"/>
      <c r="BL62" s="3"/>
      <c r="BM62" s="3"/>
      <c r="BN62" s="3"/>
      <c r="BO62" s="3"/>
      <c r="BP62" s="3"/>
      <c r="BQ62" s="3"/>
      <c r="BR62" s="3"/>
      <c r="BS62" s="3"/>
      <c r="BT62" s="3"/>
      <c r="BU62" s="3"/>
    </row>
    <row r="63" spans="1:73">
      <c r="A63" s="3" t="s">
        <v>113</v>
      </c>
      <c r="B63" s="3">
        <v>0</v>
      </c>
      <c r="C63" s="3">
        <v>0</v>
      </c>
      <c r="D63" s="3">
        <v>0</v>
      </c>
      <c r="E63" s="3">
        <v>0</v>
      </c>
      <c r="F63" s="3">
        <v>0</v>
      </c>
      <c r="G63" s="3">
        <v>0</v>
      </c>
      <c r="H63" s="3">
        <v>0</v>
      </c>
      <c r="I63" s="3">
        <v>0</v>
      </c>
      <c r="J63" s="3">
        <v>0</v>
      </c>
      <c r="K63" s="3">
        <v>0</v>
      </c>
      <c r="L63" s="3">
        <v>0</v>
      </c>
      <c r="M63" s="3">
        <v>0</v>
      </c>
      <c r="N63" s="3">
        <v>0</v>
      </c>
      <c r="O63" s="3">
        <v>0</v>
      </c>
      <c r="P63" s="3">
        <v>0</v>
      </c>
      <c r="Q63" s="3">
        <v>0</v>
      </c>
      <c r="R63" s="3">
        <v>0</v>
      </c>
      <c r="S63" s="3">
        <v>0</v>
      </c>
      <c r="T63" s="3">
        <v>0</v>
      </c>
      <c r="U63" s="3">
        <v>0</v>
      </c>
      <c r="V63" s="3">
        <v>20333496</v>
      </c>
      <c r="W63" s="3">
        <v>21651914.91</v>
      </c>
      <c r="X63" s="3">
        <v>20101259</v>
      </c>
      <c r="Y63" s="3">
        <v>0</v>
      </c>
      <c r="Z63" s="3">
        <v>0</v>
      </c>
      <c r="AA63" s="3">
        <v>0</v>
      </c>
      <c r="AB63" s="3">
        <v>0</v>
      </c>
      <c r="AC63" s="3">
        <v>0</v>
      </c>
      <c r="AD63" s="3">
        <v>0</v>
      </c>
      <c r="AE63" s="3">
        <v>4813254.21</v>
      </c>
      <c r="AF63" s="3">
        <v>0</v>
      </c>
      <c r="AG63" s="3">
        <v>0</v>
      </c>
      <c r="AH63" s="3">
        <v>0</v>
      </c>
      <c r="AI63" s="3">
        <v>5093792.51</v>
      </c>
      <c r="AJ63" s="3">
        <v>4718103</v>
      </c>
      <c r="AK63" s="3">
        <v>4615513</v>
      </c>
      <c r="AL63" s="3">
        <v>4476189</v>
      </c>
      <c r="AM63" s="3">
        <v>0</v>
      </c>
      <c r="AN63" s="3">
        <v>7320266</v>
      </c>
      <c r="AO63" s="3">
        <v>0</v>
      </c>
      <c r="AP63" s="3">
        <v>0</v>
      </c>
      <c r="AQ63" s="3">
        <v>0</v>
      </c>
      <c r="AR63" s="3">
        <v>0</v>
      </c>
      <c r="AS63" s="3">
        <v>0</v>
      </c>
      <c r="AT63" s="3">
        <v>0</v>
      </c>
      <c r="AU63" s="3">
        <v>0</v>
      </c>
      <c r="AV63" s="3">
        <v>0</v>
      </c>
      <c r="AW63" s="3">
        <v>0</v>
      </c>
      <c r="AX63" s="3">
        <v>0</v>
      </c>
      <c r="AY63" s="3">
        <v>0</v>
      </c>
      <c r="AZ63" s="3">
        <v>0</v>
      </c>
      <c r="BA63" s="3">
        <v>0</v>
      </c>
      <c r="BB63" s="3">
        <v>0</v>
      </c>
      <c r="BC63" s="3">
        <v>0</v>
      </c>
      <c r="BD63" s="3">
        <v>0</v>
      </c>
      <c r="BE63" s="3">
        <v>0</v>
      </c>
      <c r="BF63" s="3">
        <v>0</v>
      </c>
      <c r="BG63" s="3"/>
      <c r="BH63" s="3"/>
      <c r="BI63" s="3"/>
      <c r="BJ63" s="3"/>
      <c r="BK63" s="3"/>
      <c r="BL63" s="3"/>
      <c r="BM63" s="3"/>
      <c r="BN63" s="3"/>
      <c r="BO63" s="3"/>
      <c r="BP63" s="3"/>
      <c r="BQ63" s="3"/>
      <c r="BR63" s="3"/>
      <c r="BS63" s="3"/>
      <c r="BT63" s="3"/>
      <c r="BU63" s="3"/>
    </row>
    <row r="64" spans="1:73">
      <c r="A64" s="3" t="s">
        <v>114</v>
      </c>
      <c r="B64" s="3">
        <v>0</v>
      </c>
      <c r="C64" s="3">
        <v>0</v>
      </c>
      <c r="D64" s="3">
        <v>0</v>
      </c>
      <c r="E64" s="3">
        <v>0</v>
      </c>
      <c r="F64" s="3">
        <v>0</v>
      </c>
      <c r="G64" s="3">
        <v>0</v>
      </c>
      <c r="H64" s="3">
        <v>0</v>
      </c>
      <c r="I64" s="3">
        <v>0</v>
      </c>
      <c r="J64" s="3">
        <v>0</v>
      </c>
      <c r="K64" s="3">
        <v>0</v>
      </c>
      <c r="L64" s="3">
        <v>0</v>
      </c>
      <c r="M64" s="3">
        <v>0</v>
      </c>
      <c r="N64" s="3">
        <v>0</v>
      </c>
      <c r="O64" s="3">
        <v>0</v>
      </c>
      <c r="P64" s="3">
        <v>0</v>
      </c>
      <c r="Q64" s="3">
        <v>0</v>
      </c>
      <c r="R64" s="3">
        <v>0</v>
      </c>
      <c r="S64" s="3">
        <v>0</v>
      </c>
      <c r="T64" s="3">
        <v>0</v>
      </c>
      <c r="U64" s="3">
        <v>0</v>
      </c>
      <c r="V64" s="3">
        <v>0</v>
      </c>
      <c r="W64" s="3">
        <v>0</v>
      </c>
      <c r="X64" s="3">
        <v>0</v>
      </c>
      <c r="Y64" s="3">
        <v>0</v>
      </c>
      <c r="Z64" s="3">
        <v>0</v>
      </c>
      <c r="AA64" s="3">
        <v>0</v>
      </c>
      <c r="AB64" s="3">
        <v>0</v>
      </c>
      <c r="AC64" s="3">
        <v>0</v>
      </c>
      <c r="AD64" s="3">
        <v>0</v>
      </c>
      <c r="AE64" s="3">
        <v>0</v>
      </c>
      <c r="AF64" s="3">
        <v>0</v>
      </c>
      <c r="AG64" s="3">
        <v>0</v>
      </c>
      <c r="AH64" s="3">
        <v>0</v>
      </c>
      <c r="AI64" s="3">
        <v>0</v>
      </c>
      <c r="AJ64" s="3">
        <v>0</v>
      </c>
      <c r="AK64" s="3">
        <v>0</v>
      </c>
      <c r="AL64" s="3">
        <v>0</v>
      </c>
      <c r="AM64" s="3">
        <v>0</v>
      </c>
      <c r="AN64" s="3">
        <v>0</v>
      </c>
      <c r="AO64" s="3">
        <v>0</v>
      </c>
      <c r="AP64" s="3">
        <v>0</v>
      </c>
      <c r="AQ64" s="3">
        <v>1195775</v>
      </c>
      <c r="AR64" s="3">
        <v>1443339</v>
      </c>
      <c r="AS64" s="3">
        <v>1127646</v>
      </c>
      <c r="AT64" s="3">
        <v>1153432</v>
      </c>
      <c r="AU64" s="3">
        <v>829135</v>
      </c>
      <c r="AV64" s="3">
        <v>1302997</v>
      </c>
      <c r="AW64" s="3">
        <v>1155230</v>
      </c>
      <c r="AX64" s="3">
        <v>1188648</v>
      </c>
      <c r="AY64" s="3">
        <v>486452</v>
      </c>
      <c r="AZ64" s="3">
        <v>0</v>
      </c>
      <c r="BA64" s="3">
        <v>0</v>
      </c>
      <c r="BB64" s="3">
        <v>0</v>
      </c>
      <c r="BC64" s="3">
        <v>0</v>
      </c>
      <c r="BD64" s="3">
        <v>0</v>
      </c>
      <c r="BE64" s="3">
        <v>0</v>
      </c>
      <c r="BF64" s="3">
        <v>0</v>
      </c>
      <c r="BG64" s="3"/>
      <c r="BH64" s="3"/>
      <c r="BI64" s="3"/>
      <c r="BJ64" s="3"/>
      <c r="BK64" s="3"/>
      <c r="BL64" s="3"/>
      <c r="BM64" s="3"/>
      <c r="BN64" s="3"/>
      <c r="BO64" s="3"/>
      <c r="BP64" s="3"/>
      <c r="BQ64" s="3"/>
      <c r="BR64" s="3"/>
      <c r="BS64" s="3"/>
      <c r="BT64" s="3"/>
      <c r="BU64" s="3"/>
    </row>
    <row r="65" spans="1:73">
      <c r="A65" s="3" t="s">
        <v>115</v>
      </c>
      <c r="B65" s="3">
        <v>5000</v>
      </c>
      <c r="C65" s="3">
        <v>5000</v>
      </c>
      <c r="D65" s="3">
        <v>5000</v>
      </c>
      <c r="E65" s="3">
        <v>5000</v>
      </c>
      <c r="F65" s="3">
        <v>5000</v>
      </c>
      <c r="G65" s="3">
        <v>5000</v>
      </c>
      <c r="H65" s="3">
        <v>5000</v>
      </c>
      <c r="I65" s="3">
        <v>5000</v>
      </c>
      <c r="J65" s="3">
        <v>5000</v>
      </c>
      <c r="K65" s="3">
        <v>5000</v>
      </c>
      <c r="L65" s="3">
        <v>5000</v>
      </c>
      <c r="M65" s="3">
        <v>5000</v>
      </c>
      <c r="N65" s="3">
        <v>5000</v>
      </c>
      <c r="O65" s="3">
        <v>5000</v>
      </c>
      <c r="P65" s="3">
        <v>5000</v>
      </c>
      <c r="Q65" s="3">
        <v>5000</v>
      </c>
      <c r="R65" s="3">
        <v>5000</v>
      </c>
      <c r="S65" s="3">
        <v>5000</v>
      </c>
      <c r="T65" s="3">
        <v>5000</v>
      </c>
      <c r="U65" s="3">
        <v>5000</v>
      </c>
      <c r="V65" s="3">
        <v>5000</v>
      </c>
      <c r="W65" s="3">
        <v>5000</v>
      </c>
      <c r="X65" s="3">
        <v>5000</v>
      </c>
      <c r="Y65" s="3">
        <v>0</v>
      </c>
      <c r="Z65" s="3">
        <v>0</v>
      </c>
      <c r="AA65" s="3">
        <v>0</v>
      </c>
      <c r="AB65" s="3">
        <v>0</v>
      </c>
      <c r="AC65" s="3">
        <v>0</v>
      </c>
      <c r="AD65" s="3">
        <v>0</v>
      </c>
      <c r="AE65" s="3">
        <v>0</v>
      </c>
      <c r="AF65" s="3">
        <v>0</v>
      </c>
      <c r="AG65" s="3">
        <v>0</v>
      </c>
      <c r="AH65" s="3">
        <v>0</v>
      </c>
      <c r="AI65" s="3">
        <v>0</v>
      </c>
      <c r="AJ65" s="3">
        <v>0</v>
      </c>
      <c r="AK65" s="3">
        <v>0</v>
      </c>
      <c r="AL65" s="3">
        <v>0</v>
      </c>
      <c r="AM65" s="3">
        <v>0</v>
      </c>
      <c r="AN65" s="3">
        <v>0</v>
      </c>
      <c r="AO65" s="3">
        <v>0</v>
      </c>
      <c r="AP65" s="3">
        <v>0</v>
      </c>
      <c r="AQ65" s="3">
        <v>0</v>
      </c>
      <c r="AR65" s="3">
        <v>5544</v>
      </c>
      <c r="AS65" s="3">
        <v>2273</v>
      </c>
      <c r="AT65" s="3">
        <v>37476</v>
      </c>
      <c r="AU65" s="3">
        <v>0</v>
      </c>
      <c r="AV65" s="3">
        <v>0</v>
      </c>
      <c r="AW65" s="3">
        <v>0</v>
      </c>
      <c r="AX65" s="3">
        <v>0</v>
      </c>
      <c r="AY65" s="3">
        <v>0</v>
      </c>
      <c r="AZ65" s="3">
        <v>0</v>
      </c>
      <c r="BA65" s="3">
        <v>2905</v>
      </c>
      <c r="BB65" s="3">
        <v>815</v>
      </c>
      <c r="BC65" s="3">
        <v>772</v>
      </c>
      <c r="BD65" s="3">
        <v>2215</v>
      </c>
      <c r="BE65" s="3">
        <v>2332</v>
      </c>
      <c r="BF65" s="3">
        <v>2057</v>
      </c>
      <c r="BG65" s="3"/>
      <c r="BH65" s="3"/>
      <c r="BI65" s="3"/>
      <c r="BJ65" s="3"/>
      <c r="BK65" s="3"/>
      <c r="BL65" s="3"/>
      <c r="BM65" s="3"/>
      <c r="BN65" s="3"/>
      <c r="BO65" s="3"/>
      <c r="BP65" s="3"/>
      <c r="BQ65" s="3"/>
      <c r="BR65" s="3"/>
      <c r="BS65" s="3"/>
      <c r="BT65" s="3"/>
      <c r="BU65" s="3"/>
    </row>
    <row r="66" spans="1:73">
      <c r="A66" s="3" t="s">
        <v>65</v>
      </c>
      <c r="B66" s="3">
        <v>5000</v>
      </c>
      <c r="C66" s="3">
        <v>5000</v>
      </c>
      <c r="D66" s="3">
        <v>5000</v>
      </c>
      <c r="E66" s="3">
        <v>5000</v>
      </c>
      <c r="F66" s="3">
        <v>5000</v>
      </c>
      <c r="G66" s="3">
        <v>5000</v>
      </c>
      <c r="H66" s="3">
        <v>5000</v>
      </c>
      <c r="I66" s="3">
        <v>5000</v>
      </c>
      <c r="J66" s="3">
        <v>5000</v>
      </c>
      <c r="K66" s="3">
        <v>5000</v>
      </c>
      <c r="L66" s="3">
        <v>5000</v>
      </c>
      <c r="M66" s="3">
        <v>5000</v>
      </c>
      <c r="N66" s="3">
        <v>5000</v>
      </c>
      <c r="O66" s="3">
        <v>5000</v>
      </c>
      <c r="P66" s="3">
        <v>5000</v>
      </c>
      <c r="Q66" s="3">
        <v>5000</v>
      </c>
      <c r="R66" s="3">
        <v>5000</v>
      </c>
      <c r="S66" s="3">
        <v>5000</v>
      </c>
      <c r="T66" s="3">
        <v>5000</v>
      </c>
      <c r="U66" s="3">
        <v>5000</v>
      </c>
      <c r="V66" s="3">
        <v>5000</v>
      </c>
      <c r="W66" s="3">
        <v>5000</v>
      </c>
      <c r="X66" s="3">
        <v>5000</v>
      </c>
      <c r="Y66" s="3">
        <v>0</v>
      </c>
      <c r="Z66" s="3">
        <v>0</v>
      </c>
      <c r="AA66" s="3">
        <v>0</v>
      </c>
      <c r="AB66" s="3">
        <v>0</v>
      </c>
      <c r="AC66" s="3">
        <v>0</v>
      </c>
      <c r="AD66" s="3">
        <v>0</v>
      </c>
      <c r="AE66" s="3">
        <v>0</v>
      </c>
      <c r="AF66" s="3">
        <v>0</v>
      </c>
      <c r="AG66" s="3">
        <v>0</v>
      </c>
      <c r="AH66" s="3">
        <v>0</v>
      </c>
      <c r="AI66" s="3">
        <v>0</v>
      </c>
      <c r="AJ66" s="3">
        <v>0</v>
      </c>
      <c r="AK66" s="3">
        <v>0</v>
      </c>
      <c r="AL66" s="3">
        <v>0</v>
      </c>
      <c r="AM66" s="3">
        <v>0</v>
      </c>
      <c r="AN66" s="3">
        <v>0</v>
      </c>
      <c r="AO66" s="3">
        <v>0</v>
      </c>
      <c r="AP66" s="3">
        <v>0</v>
      </c>
      <c r="AQ66" s="3">
        <v>0</v>
      </c>
      <c r="AR66" s="3">
        <v>5544</v>
      </c>
      <c r="AS66" s="3">
        <v>2273</v>
      </c>
      <c r="AT66" s="3">
        <v>37476</v>
      </c>
      <c r="AU66" s="3">
        <v>0</v>
      </c>
      <c r="AV66" s="3">
        <v>0</v>
      </c>
      <c r="AW66" s="3">
        <v>0</v>
      </c>
      <c r="AX66" s="3">
        <v>0</v>
      </c>
      <c r="AY66" s="3">
        <v>0</v>
      </c>
      <c r="AZ66" s="3">
        <v>0</v>
      </c>
      <c r="BA66" s="3">
        <v>2905</v>
      </c>
      <c r="BB66" s="3">
        <v>815</v>
      </c>
      <c r="BC66" s="3">
        <v>772</v>
      </c>
      <c r="BD66" s="3">
        <v>2215</v>
      </c>
      <c r="BE66" s="3">
        <v>2332</v>
      </c>
      <c r="BF66" s="3">
        <v>2057</v>
      </c>
      <c r="BG66" s="3"/>
      <c r="BH66" s="3"/>
      <c r="BI66" s="3"/>
      <c r="BJ66" s="3"/>
      <c r="BK66" s="3"/>
      <c r="BL66" s="3"/>
      <c r="BM66" s="3"/>
      <c r="BN66" s="3"/>
      <c r="BO66" s="3"/>
      <c r="BP66" s="3"/>
      <c r="BQ66" s="3"/>
      <c r="BR66" s="3"/>
      <c r="BS66" s="3"/>
      <c r="BT66" s="3"/>
      <c r="BU66" s="3"/>
    </row>
    <row r="67" spans="1:73">
      <c r="A67" s="3" t="s">
        <v>116</v>
      </c>
      <c r="B67" s="3">
        <v>30594761</v>
      </c>
      <c r="C67" s="3">
        <v>15410362.199999999</v>
      </c>
      <c r="D67" s="3">
        <v>19173235</v>
      </c>
      <c r="E67" s="3">
        <v>26203110</v>
      </c>
      <c r="F67" s="3">
        <v>20891263</v>
      </c>
      <c r="G67" s="3">
        <v>18089163</v>
      </c>
      <c r="H67" s="3">
        <v>15077374</v>
      </c>
      <c r="I67" s="3">
        <v>10501371</v>
      </c>
      <c r="J67" s="3">
        <v>26989403</v>
      </c>
      <c r="K67" s="3">
        <v>36286371</v>
      </c>
      <c r="L67" s="3">
        <v>36296166</v>
      </c>
      <c r="M67" s="3">
        <v>55886192</v>
      </c>
      <c r="N67" s="3">
        <v>41703230</v>
      </c>
      <c r="O67" s="3">
        <v>45988583</v>
      </c>
      <c r="P67" s="3">
        <v>45217570</v>
      </c>
      <c r="Q67" s="3">
        <v>20761372</v>
      </c>
      <c r="R67" s="3">
        <v>18439228</v>
      </c>
      <c r="S67" s="3">
        <v>2487497</v>
      </c>
      <c r="T67" s="3">
        <v>2699873</v>
      </c>
      <c r="U67" s="3">
        <v>4458635</v>
      </c>
      <c r="V67" s="3">
        <v>3935825</v>
      </c>
      <c r="W67" s="3">
        <v>4674715.3099999996</v>
      </c>
      <c r="X67" s="3">
        <v>8535840</v>
      </c>
      <c r="Y67" s="3">
        <v>8288294</v>
      </c>
      <c r="Z67" s="3">
        <v>9390683</v>
      </c>
      <c r="AA67" s="3">
        <v>3852807</v>
      </c>
      <c r="AB67" s="3">
        <v>3885878</v>
      </c>
      <c r="AC67" s="3">
        <v>5657084</v>
      </c>
      <c r="AD67" s="3">
        <v>4347408</v>
      </c>
      <c r="AE67" s="3">
        <v>4208132.0199999996</v>
      </c>
      <c r="AF67" s="3">
        <v>4272674</v>
      </c>
      <c r="AG67" s="3">
        <v>649042</v>
      </c>
      <c r="AH67" s="3">
        <v>2212326</v>
      </c>
      <c r="AI67" s="3">
        <v>2293593.17</v>
      </c>
      <c r="AJ67" s="3">
        <v>2082452</v>
      </c>
      <c r="AK67" s="3">
        <v>2173848</v>
      </c>
      <c r="AL67" s="3">
        <v>740526</v>
      </c>
      <c r="AM67" s="3">
        <v>762166</v>
      </c>
      <c r="AN67" s="3">
        <v>492862</v>
      </c>
      <c r="AO67" s="3">
        <v>653444</v>
      </c>
      <c r="AP67" s="3">
        <v>618120</v>
      </c>
      <c r="AQ67" s="3">
        <v>567224</v>
      </c>
      <c r="AR67" s="3">
        <v>642908</v>
      </c>
      <c r="AS67" s="3">
        <v>394000</v>
      </c>
      <c r="AT67" s="3">
        <v>433500</v>
      </c>
      <c r="AU67" s="3">
        <v>3463088</v>
      </c>
      <c r="AV67" s="3">
        <v>3507635</v>
      </c>
      <c r="AW67" s="3">
        <v>3394683</v>
      </c>
      <c r="AX67" s="3">
        <v>3430236</v>
      </c>
      <c r="AY67" s="3">
        <v>369000</v>
      </c>
      <c r="AZ67" s="3">
        <v>409000</v>
      </c>
      <c r="BA67" s="3">
        <v>513000</v>
      </c>
      <c r="BB67" s="3">
        <v>585750</v>
      </c>
      <c r="BC67" s="3">
        <v>733500</v>
      </c>
      <c r="BD67" s="3">
        <v>750456</v>
      </c>
      <c r="BE67" s="3">
        <v>850483</v>
      </c>
      <c r="BF67" s="3">
        <v>925364</v>
      </c>
      <c r="BG67" s="3"/>
      <c r="BH67" s="3"/>
      <c r="BI67" s="3"/>
      <c r="BJ67" s="3"/>
      <c r="BK67" s="3"/>
      <c r="BL67" s="3"/>
      <c r="BM67" s="3"/>
      <c r="BN67" s="3"/>
      <c r="BO67" s="3"/>
      <c r="BP67" s="3"/>
      <c r="BQ67" s="3"/>
      <c r="BR67" s="3"/>
      <c r="BS67" s="3"/>
      <c r="BT67" s="3"/>
      <c r="BU67" s="3"/>
    </row>
    <row r="68" spans="1:73">
      <c r="A68" s="3" t="s">
        <v>117</v>
      </c>
      <c r="B68" s="3">
        <v>22856898</v>
      </c>
      <c r="C68" s="3">
        <v>8171318.5700000003</v>
      </c>
      <c r="D68" s="3">
        <v>8885011</v>
      </c>
      <c r="E68" s="3">
        <v>6916945</v>
      </c>
      <c r="F68" s="3">
        <v>3343913</v>
      </c>
      <c r="G68" s="3">
        <v>5742441</v>
      </c>
      <c r="H68" s="3">
        <v>5781094</v>
      </c>
      <c r="I68" s="3">
        <v>10203545</v>
      </c>
      <c r="J68" s="3">
        <v>8772406</v>
      </c>
      <c r="K68" s="3">
        <v>6368115</v>
      </c>
      <c r="L68" s="3">
        <v>6379194</v>
      </c>
      <c r="M68" s="3">
        <v>3972021</v>
      </c>
      <c r="N68" s="3">
        <v>7709120</v>
      </c>
      <c r="O68" s="3">
        <v>7795277</v>
      </c>
      <c r="P68" s="3">
        <v>7027503</v>
      </c>
      <c r="Q68" s="3">
        <v>4564905</v>
      </c>
      <c r="R68" s="3">
        <v>2243970</v>
      </c>
      <c r="S68" s="3">
        <v>2487497</v>
      </c>
      <c r="T68" s="3">
        <v>2699873</v>
      </c>
      <c r="U68" s="3">
        <v>4458635</v>
      </c>
      <c r="V68" s="3">
        <v>3935825</v>
      </c>
      <c r="W68" s="3">
        <v>4674715.3099999996</v>
      </c>
      <c r="X68" s="3">
        <v>8535840</v>
      </c>
      <c r="Y68" s="3">
        <v>8288294</v>
      </c>
      <c r="Z68" s="3">
        <v>8391430</v>
      </c>
      <c r="AA68" s="3">
        <v>2853040</v>
      </c>
      <c r="AB68" s="3">
        <v>2886347</v>
      </c>
      <c r="AC68" s="3">
        <v>2757807</v>
      </c>
      <c r="AD68" s="3">
        <v>2447622</v>
      </c>
      <c r="AE68" s="3">
        <v>0</v>
      </c>
      <c r="AF68" s="3">
        <v>2281782</v>
      </c>
      <c r="AG68" s="3">
        <v>557542</v>
      </c>
      <c r="AH68" s="3">
        <v>621158</v>
      </c>
      <c r="AI68" s="3">
        <v>0</v>
      </c>
      <c r="AJ68" s="3">
        <v>0</v>
      </c>
      <c r="AK68" s="3">
        <v>0</v>
      </c>
      <c r="AL68" s="3">
        <v>0</v>
      </c>
      <c r="AM68" s="3">
        <v>762166</v>
      </c>
      <c r="AN68" s="3">
        <v>0</v>
      </c>
      <c r="AO68" s="3">
        <v>653444</v>
      </c>
      <c r="AP68" s="3">
        <v>618120</v>
      </c>
      <c r="AQ68" s="3">
        <v>567224</v>
      </c>
      <c r="AR68" s="3">
        <v>642908</v>
      </c>
      <c r="AS68" s="3">
        <v>394000</v>
      </c>
      <c r="AT68" s="3">
        <v>433500</v>
      </c>
      <c r="AU68" s="3">
        <v>433500</v>
      </c>
      <c r="AV68" s="3">
        <v>478500</v>
      </c>
      <c r="AW68" s="3">
        <v>366000</v>
      </c>
      <c r="AX68" s="3">
        <v>402000</v>
      </c>
      <c r="AY68" s="3">
        <v>369000</v>
      </c>
      <c r="AZ68" s="3">
        <v>0</v>
      </c>
      <c r="BA68" s="3">
        <v>0</v>
      </c>
      <c r="BB68" s="3">
        <v>585750</v>
      </c>
      <c r="BC68" s="3">
        <v>733500</v>
      </c>
      <c r="BD68" s="3">
        <v>0</v>
      </c>
      <c r="BE68" s="3">
        <v>0</v>
      </c>
      <c r="BF68" s="3">
        <v>0</v>
      </c>
      <c r="BG68" s="3"/>
      <c r="BH68" s="3"/>
      <c r="BI68" s="3"/>
      <c r="BJ68" s="3"/>
      <c r="BK68" s="3"/>
      <c r="BL68" s="3"/>
      <c r="BM68" s="3"/>
      <c r="BN68" s="3"/>
      <c r="BO68" s="3"/>
      <c r="BP68" s="3"/>
      <c r="BQ68" s="3"/>
      <c r="BR68" s="3"/>
      <c r="BS68" s="3"/>
      <c r="BT68" s="3"/>
      <c r="BU68" s="3"/>
    </row>
    <row r="69" spans="1:73">
      <c r="A69" s="3" t="s">
        <v>118</v>
      </c>
      <c r="B69" s="3">
        <v>7737863</v>
      </c>
      <c r="C69" s="3">
        <v>7239043.6200000001</v>
      </c>
      <c r="D69" s="3">
        <v>10288224</v>
      </c>
      <c r="E69" s="3">
        <v>19286165</v>
      </c>
      <c r="F69" s="3">
        <v>17547350</v>
      </c>
      <c r="G69" s="3">
        <v>12346722</v>
      </c>
      <c r="H69" s="3">
        <v>9296280</v>
      </c>
      <c r="I69" s="3">
        <v>297826</v>
      </c>
      <c r="J69" s="3">
        <v>18216997</v>
      </c>
      <c r="K69" s="3">
        <v>29918256</v>
      </c>
      <c r="L69" s="3">
        <v>29916972</v>
      </c>
      <c r="M69" s="3">
        <v>51914171</v>
      </c>
      <c r="N69" s="3">
        <v>33994110</v>
      </c>
      <c r="O69" s="3">
        <v>38193306</v>
      </c>
      <c r="P69" s="3">
        <v>38190067</v>
      </c>
      <c r="Q69" s="3">
        <v>16196467</v>
      </c>
      <c r="R69" s="3">
        <v>16195258</v>
      </c>
      <c r="S69" s="3">
        <v>0</v>
      </c>
      <c r="T69" s="3">
        <v>0</v>
      </c>
      <c r="U69" s="3">
        <v>0</v>
      </c>
      <c r="V69" s="3">
        <v>0</v>
      </c>
      <c r="W69" s="3">
        <v>0</v>
      </c>
      <c r="X69" s="3">
        <v>0</v>
      </c>
      <c r="Y69" s="3">
        <v>0</v>
      </c>
      <c r="Z69" s="3">
        <v>999253</v>
      </c>
      <c r="AA69" s="3">
        <v>999767</v>
      </c>
      <c r="AB69" s="3">
        <v>999531</v>
      </c>
      <c r="AC69" s="3">
        <v>2899277</v>
      </c>
      <c r="AD69" s="3">
        <v>1899786</v>
      </c>
      <c r="AE69" s="3">
        <v>1899591.47</v>
      </c>
      <c r="AF69" s="3">
        <v>1990892</v>
      </c>
      <c r="AG69" s="3">
        <v>91500</v>
      </c>
      <c r="AH69" s="3">
        <v>1591168</v>
      </c>
      <c r="AI69" s="3">
        <v>1597211.56</v>
      </c>
      <c r="AJ69" s="3">
        <v>1499298</v>
      </c>
      <c r="AK69" s="3">
        <v>1499231</v>
      </c>
      <c r="AL69" s="3">
        <v>0</v>
      </c>
      <c r="AM69" s="3">
        <v>0</v>
      </c>
      <c r="AN69" s="3">
        <v>0</v>
      </c>
      <c r="AO69" s="3">
        <v>0</v>
      </c>
      <c r="AP69" s="3">
        <v>0</v>
      </c>
      <c r="AQ69" s="3">
        <v>0</v>
      </c>
      <c r="AR69" s="3">
        <v>0</v>
      </c>
      <c r="AS69" s="3">
        <v>0</v>
      </c>
      <c r="AT69" s="3">
        <v>0</v>
      </c>
      <c r="AU69" s="3">
        <v>3029588</v>
      </c>
      <c r="AV69" s="3">
        <v>3029135</v>
      </c>
      <c r="AW69" s="3">
        <v>3028683</v>
      </c>
      <c r="AX69" s="3">
        <v>3028236</v>
      </c>
      <c r="AY69" s="3">
        <v>0</v>
      </c>
      <c r="AZ69" s="3">
        <v>0</v>
      </c>
      <c r="BA69" s="3">
        <v>0</v>
      </c>
      <c r="BB69" s="3">
        <v>0</v>
      </c>
      <c r="BC69" s="3">
        <v>0</v>
      </c>
      <c r="BD69" s="3">
        <v>0</v>
      </c>
      <c r="BE69" s="3">
        <v>0</v>
      </c>
      <c r="BF69" s="3">
        <v>0</v>
      </c>
      <c r="BG69" s="3"/>
      <c r="BH69" s="3"/>
      <c r="BI69" s="3"/>
      <c r="BJ69" s="3"/>
      <c r="BK69" s="3"/>
      <c r="BL69" s="3"/>
      <c r="BM69" s="3"/>
      <c r="BN69" s="3"/>
      <c r="BO69" s="3"/>
      <c r="BP69" s="3"/>
      <c r="BQ69" s="3"/>
      <c r="BR69" s="3"/>
      <c r="BS69" s="3"/>
      <c r="BT69" s="3"/>
      <c r="BU69" s="3"/>
    </row>
    <row r="70" spans="1:73">
      <c r="A70" s="3" t="s">
        <v>119</v>
      </c>
      <c r="B70" s="3">
        <v>0</v>
      </c>
      <c r="C70" s="3">
        <v>0</v>
      </c>
      <c r="D70" s="3">
        <v>0</v>
      </c>
      <c r="E70" s="3">
        <v>0</v>
      </c>
      <c r="F70" s="3">
        <v>0</v>
      </c>
      <c r="G70" s="3">
        <v>0</v>
      </c>
      <c r="H70" s="3">
        <v>0</v>
      </c>
      <c r="I70" s="3">
        <v>0</v>
      </c>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0</v>
      </c>
      <c r="AD70" s="3">
        <v>0</v>
      </c>
      <c r="AE70" s="3">
        <v>2308540.5499999998</v>
      </c>
      <c r="AF70" s="3">
        <v>0</v>
      </c>
      <c r="AG70" s="3">
        <v>0</v>
      </c>
      <c r="AH70" s="3">
        <v>0</v>
      </c>
      <c r="AI70" s="3">
        <v>696381.61</v>
      </c>
      <c r="AJ70" s="3">
        <v>583154</v>
      </c>
      <c r="AK70" s="3">
        <v>674617</v>
      </c>
      <c r="AL70" s="3">
        <v>740526</v>
      </c>
      <c r="AM70" s="3">
        <v>0</v>
      </c>
      <c r="AN70" s="3">
        <v>492862</v>
      </c>
      <c r="AO70" s="3">
        <v>0</v>
      </c>
      <c r="AP70" s="3">
        <v>0</v>
      </c>
      <c r="AQ70" s="3">
        <v>0</v>
      </c>
      <c r="AR70" s="3">
        <v>0</v>
      </c>
      <c r="AS70" s="3">
        <v>0</v>
      </c>
      <c r="AT70" s="3">
        <v>0</v>
      </c>
      <c r="AU70" s="3">
        <v>0</v>
      </c>
      <c r="AV70" s="3">
        <v>0</v>
      </c>
      <c r="AW70" s="3">
        <v>0</v>
      </c>
      <c r="AX70" s="3">
        <v>0</v>
      </c>
      <c r="AY70" s="3">
        <v>0</v>
      </c>
      <c r="AZ70" s="3">
        <v>409000</v>
      </c>
      <c r="BA70" s="3">
        <v>513000</v>
      </c>
      <c r="BB70" s="3">
        <v>0</v>
      </c>
      <c r="BC70" s="3">
        <v>0</v>
      </c>
      <c r="BD70" s="3">
        <v>750456</v>
      </c>
      <c r="BE70" s="3">
        <v>850483</v>
      </c>
      <c r="BF70" s="3">
        <v>925364</v>
      </c>
      <c r="BG70" s="3"/>
      <c r="BH70" s="3"/>
      <c r="BI70" s="3"/>
      <c r="BJ70" s="3"/>
      <c r="BK70" s="3"/>
      <c r="BL70" s="3"/>
      <c r="BM70" s="3"/>
      <c r="BN70" s="3"/>
      <c r="BO70" s="3"/>
      <c r="BP70" s="3"/>
      <c r="BQ70" s="3"/>
      <c r="BR70" s="3"/>
      <c r="BS70" s="3"/>
      <c r="BT70" s="3"/>
      <c r="BU70" s="3"/>
    </row>
    <row r="71" spans="1:73">
      <c r="A71" s="3" t="s">
        <v>120</v>
      </c>
      <c r="B71" s="3">
        <v>1735</v>
      </c>
      <c r="C71" s="3">
        <v>1618.06</v>
      </c>
      <c r="D71" s="3">
        <v>2520</v>
      </c>
      <c r="E71" s="3">
        <v>124271</v>
      </c>
      <c r="F71" s="3">
        <v>131649</v>
      </c>
      <c r="G71" s="3">
        <v>405560</v>
      </c>
      <c r="H71" s="3">
        <v>185753</v>
      </c>
      <c r="I71" s="3">
        <v>208119</v>
      </c>
      <c r="J71" s="3">
        <v>150077</v>
      </c>
      <c r="K71" s="3">
        <v>240919</v>
      </c>
      <c r="L71" s="3">
        <v>314971</v>
      </c>
      <c r="M71" s="3">
        <v>314666</v>
      </c>
      <c r="N71" s="3">
        <v>316313</v>
      </c>
      <c r="O71" s="3">
        <v>308407</v>
      </c>
      <c r="P71" s="3">
        <v>24606</v>
      </c>
      <c r="Q71" s="3">
        <v>20037</v>
      </c>
      <c r="R71" s="3">
        <v>36665</v>
      </c>
      <c r="S71" s="3">
        <v>51321</v>
      </c>
      <c r="T71" s="3">
        <v>50344</v>
      </c>
      <c r="U71" s="3">
        <v>26072</v>
      </c>
      <c r="V71" s="3">
        <v>0</v>
      </c>
      <c r="W71" s="3">
        <v>0</v>
      </c>
      <c r="X71" s="3">
        <v>0</v>
      </c>
      <c r="Y71" s="3">
        <v>14161</v>
      </c>
      <c r="Z71" s="3">
        <v>16614</v>
      </c>
      <c r="AA71" s="3">
        <v>10635</v>
      </c>
      <c r="AB71" s="3">
        <v>13042</v>
      </c>
      <c r="AC71" s="3">
        <v>30654</v>
      </c>
      <c r="AD71" s="3">
        <v>38512</v>
      </c>
      <c r="AE71" s="3">
        <v>0</v>
      </c>
      <c r="AF71" s="3">
        <v>67194</v>
      </c>
      <c r="AG71" s="3">
        <v>35516</v>
      </c>
      <c r="AH71" s="3">
        <v>28834</v>
      </c>
      <c r="AI71" s="3">
        <v>0</v>
      </c>
      <c r="AJ71" s="3">
        <v>0</v>
      </c>
      <c r="AK71" s="3">
        <v>0</v>
      </c>
      <c r="AL71" s="3">
        <v>0</v>
      </c>
      <c r="AM71" s="3">
        <v>34894</v>
      </c>
      <c r="AN71" s="3">
        <v>0</v>
      </c>
      <c r="AO71" s="3">
        <v>3220</v>
      </c>
      <c r="AP71" s="3">
        <v>8825</v>
      </c>
      <c r="AQ71" s="3">
        <v>14468</v>
      </c>
      <c r="AR71" s="3">
        <v>11523</v>
      </c>
      <c r="AS71" s="3">
        <v>10158</v>
      </c>
      <c r="AT71" s="3">
        <v>22090</v>
      </c>
      <c r="AU71" s="3">
        <v>3253</v>
      </c>
      <c r="AV71" s="3">
        <v>3694</v>
      </c>
      <c r="AW71" s="3">
        <v>3646</v>
      </c>
      <c r="AX71" s="3">
        <v>24213</v>
      </c>
      <c r="AY71" s="3">
        <v>0</v>
      </c>
      <c r="AZ71" s="3">
        <v>0</v>
      </c>
      <c r="BA71" s="3">
        <v>0</v>
      </c>
      <c r="BB71" s="3">
        <v>0</v>
      </c>
      <c r="BC71" s="3">
        <v>0</v>
      </c>
      <c r="BD71" s="3">
        <v>0</v>
      </c>
      <c r="BE71" s="3">
        <v>0</v>
      </c>
      <c r="BF71" s="3">
        <v>0</v>
      </c>
      <c r="BG71" s="3"/>
      <c r="BH71" s="3"/>
      <c r="BI71" s="3"/>
      <c r="BJ71" s="3"/>
      <c r="BK71" s="3"/>
      <c r="BL71" s="3"/>
      <c r="BM71" s="3"/>
      <c r="BN71" s="3"/>
      <c r="BO71" s="3"/>
      <c r="BP71" s="3"/>
      <c r="BQ71" s="3"/>
      <c r="BR71" s="3"/>
      <c r="BS71" s="3"/>
      <c r="BT71" s="3"/>
      <c r="BU71" s="3"/>
    </row>
    <row r="72" spans="1:73">
      <c r="A72" s="3" t="s">
        <v>76</v>
      </c>
      <c r="B72" s="3">
        <v>0</v>
      </c>
      <c r="C72" s="3">
        <v>0</v>
      </c>
      <c r="D72" s="3">
        <v>0</v>
      </c>
      <c r="E72" s="3">
        <v>0</v>
      </c>
      <c r="F72" s="3">
        <v>0</v>
      </c>
      <c r="G72" s="3">
        <v>206776</v>
      </c>
      <c r="H72" s="3">
        <v>0</v>
      </c>
      <c r="I72" s="3">
        <v>0</v>
      </c>
      <c r="J72" s="3">
        <v>0</v>
      </c>
      <c r="K72" s="3">
        <v>223816</v>
      </c>
      <c r="L72" s="3">
        <v>299912</v>
      </c>
      <c r="M72" s="3">
        <v>300961</v>
      </c>
      <c r="N72" s="3">
        <v>303328</v>
      </c>
      <c r="O72" s="3">
        <v>300019</v>
      </c>
      <c r="P72" s="3">
        <v>10881</v>
      </c>
      <c r="Q72" s="3">
        <v>6615</v>
      </c>
      <c r="R72" s="3">
        <v>9708</v>
      </c>
      <c r="S72" s="3">
        <v>4930</v>
      </c>
      <c r="T72" s="3">
        <v>4748</v>
      </c>
      <c r="U72" s="3">
        <v>1798</v>
      </c>
      <c r="V72" s="3">
        <v>0</v>
      </c>
      <c r="W72" s="3">
        <v>0</v>
      </c>
      <c r="X72" s="3">
        <v>0</v>
      </c>
      <c r="Y72" s="3">
        <v>9098</v>
      </c>
      <c r="Z72" s="3">
        <v>8901</v>
      </c>
      <c r="AA72" s="3">
        <v>1072</v>
      </c>
      <c r="AB72" s="3">
        <v>1123</v>
      </c>
      <c r="AC72" s="3">
        <v>915</v>
      </c>
      <c r="AD72" s="3">
        <v>4176</v>
      </c>
      <c r="AE72" s="3">
        <v>0</v>
      </c>
      <c r="AF72" s="3">
        <v>24709</v>
      </c>
      <c r="AG72" s="3">
        <v>20948</v>
      </c>
      <c r="AH72" s="3">
        <v>21460</v>
      </c>
      <c r="AI72" s="3">
        <v>0</v>
      </c>
      <c r="AJ72" s="3">
        <v>0</v>
      </c>
      <c r="AK72" s="3">
        <v>0</v>
      </c>
      <c r="AL72" s="3">
        <v>0</v>
      </c>
      <c r="AM72" s="3">
        <v>7907</v>
      </c>
      <c r="AN72" s="3">
        <v>0</v>
      </c>
      <c r="AO72" s="3">
        <v>2848</v>
      </c>
      <c r="AP72" s="3">
        <v>3911</v>
      </c>
      <c r="AQ72" s="3">
        <v>3660</v>
      </c>
      <c r="AR72" s="3">
        <v>2987</v>
      </c>
      <c r="AS72" s="3">
        <v>1574</v>
      </c>
      <c r="AT72" s="3">
        <v>15521</v>
      </c>
      <c r="AU72" s="3">
        <v>1360</v>
      </c>
      <c r="AV72" s="3">
        <v>0</v>
      </c>
      <c r="AW72" s="3">
        <v>0</v>
      </c>
      <c r="AX72" s="3">
        <v>0</v>
      </c>
      <c r="AY72" s="3">
        <v>0</v>
      </c>
      <c r="AZ72" s="3">
        <v>0</v>
      </c>
      <c r="BA72" s="3">
        <v>0</v>
      </c>
      <c r="BB72" s="3">
        <v>0</v>
      </c>
      <c r="BC72" s="3">
        <v>0</v>
      </c>
      <c r="BD72" s="3">
        <v>0</v>
      </c>
      <c r="BE72" s="3">
        <v>0</v>
      </c>
      <c r="BF72" s="3">
        <v>0</v>
      </c>
      <c r="BG72" s="3"/>
      <c r="BH72" s="3"/>
      <c r="BI72" s="3"/>
      <c r="BJ72" s="3"/>
      <c r="BK72" s="3"/>
      <c r="BL72" s="3"/>
      <c r="BM72" s="3"/>
      <c r="BN72" s="3"/>
      <c r="BO72" s="3"/>
      <c r="BP72" s="3"/>
      <c r="BQ72" s="3"/>
      <c r="BR72" s="3"/>
      <c r="BS72" s="3"/>
      <c r="BT72" s="3"/>
      <c r="BU72" s="3"/>
    </row>
    <row r="73" spans="1:73">
      <c r="A73" s="3" t="s">
        <v>77</v>
      </c>
      <c r="B73" s="3">
        <v>0</v>
      </c>
      <c r="C73" s="3">
        <v>0</v>
      </c>
      <c r="D73" s="3">
        <v>0</v>
      </c>
      <c r="E73" s="3">
        <v>0</v>
      </c>
      <c r="F73" s="3">
        <v>0</v>
      </c>
      <c r="G73" s="3">
        <v>20687</v>
      </c>
      <c r="H73" s="3">
        <v>0</v>
      </c>
      <c r="I73" s="3">
        <v>0</v>
      </c>
      <c r="J73" s="3">
        <v>0</v>
      </c>
      <c r="K73" s="3">
        <v>17103</v>
      </c>
      <c r="L73" s="3">
        <v>15059</v>
      </c>
      <c r="M73" s="3">
        <v>13705</v>
      </c>
      <c r="N73" s="3">
        <v>12985</v>
      </c>
      <c r="O73" s="3">
        <v>8388</v>
      </c>
      <c r="P73" s="3">
        <v>13725</v>
      </c>
      <c r="Q73" s="3">
        <v>13422</v>
      </c>
      <c r="R73" s="3">
        <v>26957</v>
      </c>
      <c r="S73" s="3">
        <v>46391</v>
      </c>
      <c r="T73" s="3">
        <v>45596</v>
      </c>
      <c r="U73" s="3">
        <v>24274</v>
      </c>
      <c r="V73" s="3">
        <v>0</v>
      </c>
      <c r="W73" s="3">
        <v>0</v>
      </c>
      <c r="X73" s="3">
        <v>0</v>
      </c>
      <c r="Y73" s="3">
        <v>5063</v>
      </c>
      <c r="Z73" s="3">
        <v>7713</v>
      </c>
      <c r="AA73" s="3">
        <v>9563</v>
      </c>
      <c r="AB73" s="3">
        <v>11919</v>
      </c>
      <c r="AC73" s="3">
        <v>29739</v>
      </c>
      <c r="AD73" s="3">
        <v>34336</v>
      </c>
      <c r="AE73" s="3">
        <v>0</v>
      </c>
      <c r="AF73" s="3">
        <v>42485</v>
      </c>
      <c r="AG73" s="3">
        <v>14568</v>
      </c>
      <c r="AH73" s="3">
        <v>7374</v>
      </c>
      <c r="AI73" s="3">
        <v>0</v>
      </c>
      <c r="AJ73" s="3">
        <v>0</v>
      </c>
      <c r="AK73" s="3">
        <v>0</v>
      </c>
      <c r="AL73" s="3">
        <v>0</v>
      </c>
      <c r="AM73" s="3">
        <v>26987</v>
      </c>
      <c r="AN73" s="3">
        <v>0</v>
      </c>
      <c r="AO73" s="3">
        <v>372</v>
      </c>
      <c r="AP73" s="3">
        <v>4914</v>
      </c>
      <c r="AQ73" s="3">
        <v>7405</v>
      </c>
      <c r="AR73" s="3">
        <v>5067</v>
      </c>
      <c r="AS73" s="3">
        <v>5115</v>
      </c>
      <c r="AT73" s="3">
        <v>4676</v>
      </c>
      <c r="AU73" s="3">
        <v>0</v>
      </c>
      <c r="AV73" s="3">
        <v>0</v>
      </c>
      <c r="AW73" s="3">
        <v>0</v>
      </c>
      <c r="AX73" s="3">
        <v>0</v>
      </c>
      <c r="AY73" s="3">
        <v>0</v>
      </c>
      <c r="AZ73" s="3">
        <v>0</v>
      </c>
      <c r="BA73" s="3">
        <v>0</v>
      </c>
      <c r="BB73" s="3">
        <v>0</v>
      </c>
      <c r="BC73" s="3">
        <v>0</v>
      </c>
      <c r="BD73" s="3">
        <v>0</v>
      </c>
      <c r="BE73" s="3">
        <v>0</v>
      </c>
      <c r="BF73" s="3">
        <v>0</v>
      </c>
      <c r="BG73" s="3"/>
      <c r="BH73" s="3"/>
      <c r="BI73" s="3"/>
      <c r="BJ73" s="3"/>
      <c r="BK73" s="3"/>
      <c r="BL73" s="3"/>
      <c r="BM73" s="3"/>
      <c r="BN73" s="3"/>
      <c r="BO73" s="3"/>
      <c r="BP73" s="3"/>
      <c r="BQ73" s="3"/>
      <c r="BR73" s="3"/>
      <c r="BS73" s="3"/>
      <c r="BT73" s="3"/>
      <c r="BU73" s="3"/>
    </row>
    <row r="74" spans="1:73">
      <c r="A74" s="3" t="s">
        <v>121</v>
      </c>
      <c r="B74" s="3">
        <v>1735</v>
      </c>
      <c r="C74" s="3">
        <v>1618.06</v>
      </c>
      <c r="D74" s="3">
        <v>2520</v>
      </c>
      <c r="E74" s="3">
        <v>124271</v>
      </c>
      <c r="F74" s="3">
        <v>131649</v>
      </c>
      <c r="G74" s="3">
        <v>178097</v>
      </c>
      <c r="H74" s="3">
        <v>185753</v>
      </c>
      <c r="I74" s="3">
        <v>208119</v>
      </c>
      <c r="J74" s="3">
        <v>150077</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c r="AJ74" s="3">
        <v>0</v>
      </c>
      <c r="AK74" s="3">
        <v>0</v>
      </c>
      <c r="AL74" s="3">
        <v>0</v>
      </c>
      <c r="AM74" s="3">
        <v>0</v>
      </c>
      <c r="AN74" s="3">
        <v>0</v>
      </c>
      <c r="AO74" s="3">
        <v>0</v>
      </c>
      <c r="AP74" s="3">
        <v>0</v>
      </c>
      <c r="AQ74" s="3">
        <v>3403</v>
      </c>
      <c r="AR74" s="3">
        <v>3469</v>
      </c>
      <c r="AS74" s="3">
        <v>3469</v>
      </c>
      <c r="AT74" s="3">
        <v>1893</v>
      </c>
      <c r="AU74" s="3">
        <v>1893</v>
      </c>
      <c r="AV74" s="3">
        <v>3694</v>
      </c>
      <c r="AW74" s="3">
        <v>3646</v>
      </c>
      <c r="AX74" s="3">
        <v>24213</v>
      </c>
      <c r="AY74" s="3">
        <v>0</v>
      </c>
      <c r="AZ74" s="3">
        <v>0</v>
      </c>
      <c r="BA74" s="3">
        <v>0</v>
      </c>
      <c r="BB74" s="3">
        <v>0</v>
      </c>
      <c r="BC74" s="3">
        <v>0</v>
      </c>
      <c r="BD74" s="3">
        <v>0</v>
      </c>
      <c r="BE74" s="3">
        <v>0</v>
      </c>
      <c r="BF74" s="3">
        <v>0</v>
      </c>
      <c r="BG74" s="3"/>
      <c r="BH74" s="3"/>
      <c r="BI74" s="3"/>
      <c r="BJ74" s="3"/>
      <c r="BK74" s="3"/>
      <c r="BL74" s="3"/>
      <c r="BM74" s="3"/>
      <c r="BN74" s="3"/>
      <c r="BO74" s="3"/>
      <c r="BP74" s="3"/>
      <c r="BQ74" s="3"/>
      <c r="BR74" s="3"/>
      <c r="BS74" s="3"/>
      <c r="BT74" s="3"/>
      <c r="BU74" s="3"/>
    </row>
    <row r="75" spans="1:73">
      <c r="A75" s="3" t="s">
        <v>122</v>
      </c>
      <c r="B75" s="3">
        <v>52824</v>
      </c>
      <c r="C75" s="3">
        <v>50320.83</v>
      </c>
      <c r="D75" s="3">
        <v>52621</v>
      </c>
      <c r="E75" s="3">
        <v>56770</v>
      </c>
      <c r="F75" s="3">
        <v>60107</v>
      </c>
      <c r="G75" s="3">
        <v>62899</v>
      </c>
      <c r="H75" s="3">
        <v>66724</v>
      </c>
      <c r="I75" s="3">
        <v>68230</v>
      </c>
      <c r="J75" s="3">
        <v>75502</v>
      </c>
      <c r="K75" s="3">
        <v>78987</v>
      </c>
      <c r="L75" s="3">
        <v>79955</v>
      </c>
      <c r="M75" s="3">
        <v>81671</v>
      </c>
      <c r="N75" s="3">
        <v>83423</v>
      </c>
      <c r="O75" s="3">
        <v>83901</v>
      </c>
      <c r="P75" s="3">
        <v>77496</v>
      </c>
      <c r="Q75" s="3">
        <v>74105</v>
      </c>
      <c r="R75" s="3">
        <v>69063</v>
      </c>
      <c r="S75" s="3">
        <v>63995</v>
      </c>
      <c r="T75" s="3">
        <v>58866</v>
      </c>
      <c r="U75" s="3">
        <v>51320</v>
      </c>
      <c r="V75" s="3">
        <v>43743</v>
      </c>
      <c r="W75" s="3">
        <v>41509.440000000002</v>
      </c>
      <c r="X75" s="3">
        <v>38197</v>
      </c>
      <c r="Y75" s="3">
        <v>38506</v>
      </c>
      <c r="Z75" s="3">
        <v>41612</v>
      </c>
      <c r="AA75" s="3">
        <v>0</v>
      </c>
      <c r="AB75" s="3">
        <v>0</v>
      </c>
      <c r="AC75" s="3">
        <v>0</v>
      </c>
      <c r="AD75" s="3">
        <v>0</v>
      </c>
      <c r="AE75" s="3">
        <v>0</v>
      </c>
      <c r="AF75" s="3">
        <v>0</v>
      </c>
      <c r="AG75" s="3">
        <v>0</v>
      </c>
      <c r="AH75" s="3">
        <v>0</v>
      </c>
      <c r="AI75" s="3">
        <v>0</v>
      </c>
      <c r="AJ75" s="3">
        <v>0</v>
      </c>
      <c r="AK75" s="3">
        <v>0</v>
      </c>
      <c r="AL75" s="3">
        <v>0</v>
      </c>
      <c r="AM75" s="3">
        <v>0</v>
      </c>
      <c r="AN75" s="3">
        <v>0</v>
      </c>
      <c r="AO75" s="3">
        <v>0</v>
      </c>
      <c r="AP75" s="3">
        <v>0</v>
      </c>
      <c r="AQ75" s="3">
        <v>0</v>
      </c>
      <c r="AR75" s="3">
        <v>0</v>
      </c>
      <c r="AS75" s="3">
        <v>0</v>
      </c>
      <c r="AT75" s="3">
        <v>0</v>
      </c>
      <c r="AU75" s="3">
        <v>0</v>
      </c>
      <c r="AV75" s="3">
        <v>0</v>
      </c>
      <c r="AW75" s="3">
        <v>0</v>
      </c>
      <c r="AX75" s="3">
        <v>0</v>
      </c>
      <c r="AY75" s="3">
        <v>0</v>
      </c>
      <c r="AZ75" s="3">
        <v>0</v>
      </c>
      <c r="BA75" s="3">
        <v>0</v>
      </c>
      <c r="BB75" s="3">
        <v>0</v>
      </c>
      <c r="BC75" s="3">
        <v>0</v>
      </c>
      <c r="BD75" s="3">
        <v>0</v>
      </c>
      <c r="BE75" s="3">
        <v>0</v>
      </c>
      <c r="BF75" s="3">
        <v>0</v>
      </c>
      <c r="BG75" s="3"/>
      <c r="BH75" s="3"/>
      <c r="BI75" s="3"/>
      <c r="BJ75" s="3"/>
      <c r="BK75" s="3"/>
      <c r="BL75" s="3"/>
      <c r="BM75" s="3"/>
      <c r="BN75" s="3"/>
      <c r="BO75" s="3"/>
      <c r="BP75" s="3"/>
      <c r="BQ75" s="3"/>
      <c r="BR75" s="3"/>
      <c r="BS75" s="3"/>
      <c r="BT75" s="3"/>
      <c r="BU75" s="3"/>
    </row>
    <row r="76" spans="1:73">
      <c r="A76" s="3" t="s">
        <v>123</v>
      </c>
      <c r="B76" s="3">
        <v>52824</v>
      </c>
      <c r="C76" s="3">
        <v>50320.83</v>
      </c>
      <c r="D76" s="3">
        <v>52621</v>
      </c>
      <c r="E76" s="3">
        <v>56770</v>
      </c>
      <c r="F76" s="3">
        <v>60107</v>
      </c>
      <c r="G76" s="3">
        <v>62899</v>
      </c>
      <c r="H76" s="3">
        <v>66724</v>
      </c>
      <c r="I76" s="3">
        <v>68230</v>
      </c>
      <c r="J76" s="3">
        <v>75502</v>
      </c>
      <c r="K76" s="3">
        <v>78987</v>
      </c>
      <c r="L76" s="3">
        <v>79955</v>
      </c>
      <c r="M76" s="3">
        <v>81671</v>
      </c>
      <c r="N76" s="3">
        <v>83423</v>
      </c>
      <c r="O76" s="3">
        <v>83901</v>
      </c>
      <c r="P76" s="3">
        <v>77496</v>
      </c>
      <c r="Q76" s="3">
        <v>74105</v>
      </c>
      <c r="R76" s="3">
        <v>69063</v>
      </c>
      <c r="S76" s="3">
        <v>63995</v>
      </c>
      <c r="T76" s="3">
        <v>58866</v>
      </c>
      <c r="U76" s="3">
        <v>51320</v>
      </c>
      <c r="V76" s="3">
        <v>43743</v>
      </c>
      <c r="W76" s="3">
        <v>41509.440000000002</v>
      </c>
      <c r="X76" s="3">
        <v>38197</v>
      </c>
      <c r="Y76" s="3">
        <v>38506</v>
      </c>
      <c r="Z76" s="3">
        <v>41612</v>
      </c>
      <c r="AA76" s="3">
        <v>0</v>
      </c>
      <c r="AB76" s="3">
        <v>0</v>
      </c>
      <c r="AC76" s="3">
        <v>0</v>
      </c>
      <c r="AD76" s="3">
        <v>0</v>
      </c>
      <c r="AE76" s="3">
        <v>0</v>
      </c>
      <c r="AF76" s="3">
        <v>0</v>
      </c>
      <c r="AG76" s="3">
        <v>0</v>
      </c>
      <c r="AH76" s="3">
        <v>0</v>
      </c>
      <c r="AI76" s="3">
        <v>0</v>
      </c>
      <c r="AJ76" s="3">
        <v>0</v>
      </c>
      <c r="AK76" s="3">
        <v>0</v>
      </c>
      <c r="AL76" s="3">
        <v>0</v>
      </c>
      <c r="AM76" s="3">
        <v>0</v>
      </c>
      <c r="AN76" s="3">
        <v>0</v>
      </c>
      <c r="AO76" s="3">
        <v>0</v>
      </c>
      <c r="AP76" s="3">
        <v>0</v>
      </c>
      <c r="AQ76" s="3">
        <v>0</v>
      </c>
      <c r="AR76" s="3">
        <v>0</v>
      </c>
      <c r="AS76" s="3">
        <v>0</v>
      </c>
      <c r="AT76" s="3">
        <v>0</v>
      </c>
      <c r="AU76" s="3">
        <v>0</v>
      </c>
      <c r="AV76" s="3">
        <v>0</v>
      </c>
      <c r="AW76" s="3">
        <v>0</v>
      </c>
      <c r="AX76" s="3">
        <v>0</v>
      </c>
      <c r="AY76" s="3">
        <v>0</v>
      </c>
      <c r="AZ76" s="3">
        <v>0</v>
      </c>
      <c r="BA76" s="3">
        <v>0</v>
      </c>
      <c r="BB76" s="3">
        <v>0</v>
      </c>
      <c r="BC76" s="3">
        <v>0</v>
      </c>
      <c r="BD76" s="3">
        <v>0</v>
      </c>
      <c r="BE76" s="3">
        <v>0</v>
      </c>
      <c r="BF76" s="3">
        <v>0</v>
      </c>
      <c r="BG76" s="3"/>
      <c r="BH76" s="3"/>
      <c r="BI76" s="3"/>
      <c r="BJ76" s="3"/>
      <c r="BK76" s="3"/>
      <c r="BL76" s="3"/>
      <c r="BM76" s="3"/>
      <c r="BN76" s="3"/>
      <c r="BO76" s="3"/>
      <c r="BP76" s="3"/>
      <c r="BQ76" s="3"/>
      <c r="BR76" s="3"/>
      <c r="BS76" s="3"/>
      <c r="BT76" s="3"/>
      <c r="BU76" s="3"/>
    </row>
    <row r="77" spans="1:73">
      <c r="A77" s="3" t="s">
        <v>124</v>
      </c>
      <c r="B77" s="3">
        <v>690643</v>
      </c>
      <c r="C77" s="3">
        <v>746287.95</v>
      </c>
      <c r="D77" s="3">
        <v>701973</v>
      </c>
      <c r="E77" s="3">
        <v>739320</v>
      </c>
      <c r="F77" s="3">
        <v>668175</v>
      </c>
      <c r="G77" s="3">
        <v>634413</v>
      </c>
      <c r="H77" s="3">
        <v>658471</v>
      </c>
      <c r="I77" s="3">
        <v>925942</v>
      </c>
      <c r="J77" s="3">
        <v>989515</v>
      </c>
      <c r="K77" s="3">
        <v>18669</v>
      </c>
      <c r="L77" s="3">
        <v>18465</v>
      </c>
      <c r="M77" s="3">
        <v>16445</v>
      </c>
      <c r="N77" s="3">
        <v>16266</v>
      </c>
      <c r="O77" s="3">
        <v>16087</v>
      </c>
      <c r="P77" s="3">
        <v>15912</v>
      </c>
      <c r="Q77" s="3">
        <v>15738</v>
      </c>
      <c r="R77" s="3">
        <v>15306</v>
      </c>
      <c r="S77" s="3">
        <v>14361</v>
      </c>
      <c r="T77" s="3">
        <v>13427</v>
      </c>
      <c r="U77" s="3">
        <v>12503</v>
      </c>
      <c r="V77" s="3">
        <v>11849</v>
      </c>
      <c r="W77" s="3">
        <v>11719.67</v>
      </c>
      <c r="X77" s="3">
        <v>11591</v>
      </c>
      <c r="Y77" s="3">
        <v>11465</v>
      </c>
      <c r="Z77" s="3">
        <v>11339</v>
      </c>
      <c r="AA77" s="3">
        <v>0</v>
      </c>
      <c r="AB77" s="3">
        <v>0</v>
      </c>
      <c r="AC77" s="3">
        <v>0</v>
      </c>
      <c r="AD77" s="3">
        <v>0</v>
      </c>
      <c r="AE77" s="3">
        <v>0</v>
      </c>
      <c r="AF77" s="3">
        <v>0</v>
      </c>
      <c r="AG77" s="3">
        <v>0</v>
      </c>
      <c r="AH77" s="3">
        <v>0</v>
      </c>
      <c r="AI77" s="3">
        <v>0</v>
      </c>
      <c r="AJ77" s="3">
        <v>0</v>
      </c>
      <c r="AK77" s="3">
        <v>0</v>
      </c>
      <c r="AL77" s="3">
        <v>0</v>
      </c>
      <c r="AM77" s="3">
        <v>0</v>
      </c>
      <c r="AN77" s="3">
        <v>0</v>
      </c>
      <c r="AO77" s="3">
        <v>0</v>
      </c>
      <c r="AP77" s="3">
        <v>0</v>
      </c>
      <c r="AQ77" s="3">
        <v>0</v>
      </c>
      <c r="AR77" s="3">
        <v>0</v>
      </c>
      <c r="AS77" s="3">
        <v>0</v>
      </c>
      <c r="AT77" s="3">
        <v>0</v>
      </c>
      <c r="AU77" s="3">
        <v>0</v>
      </c>
      <c r="AV77" s="3">
        <v>0</v>
      </c>
      <c r="AW77" s="3">
        <v>0</v>
      </c>
      <c r="AX77" s="3">
        <v>0</v>
      </c>
      <c r="AY77" s="3">
        <v>0</v>
      </c>
      <c r="AZ77" s="3">
        <v>0</v>
      </c>
      <c r="BA77" s="3">
        <v>0</v>
      </c>
      <c r="BB77" s="3">
        <v>0</v>
      </c>
      <c r="BC77" s="3">
        <v>0</v>
      </c>
      <c r="BD77" s="3">
        <v>0</v>
      </c>
      <c r="BE77" s="3">
        <v>0</v>
      </c>
      <c r="BF77" s="3">
        <v>0</v>
      </c>
      <c r="BG77" s="3"/>
      <c r="BH77" s="3"/>
      <c r="BI77" s="3"/>
      <c r="BJ77" s="3"/>
      <c r="BK77" s="3"/>
      <c r="BL77" s="3"/>
      <c r="BM77" s="3"/>
      <c r="BN77" s="3"/>
      <c r="BO77" s="3"/>
      <c r="BP77" s="3"/>
      <c r="BQ77" s="3"/>
      <c r="BR77" s="3"/>
      <c r="BS77" s="3"/>
      <c r="BT77" s="3"/>
      <c r="BU77" s="3"/>
    </row>
    <row r="78" spans="1:73">
      <c r="A78" s="3" t="s">
        <v>125</v>
      </c>
      <c r="B78" s="3">
        <v>0</v>
      </c>
      <c r="C78" s="3">
        <v>20000.45</v>
      </c>
      <c r="D78" s="3">
        <v>25240</v>
      </c>
      <c r="E78" s="3">
        <v>23673</v>
      </c>
      <c r="F78" s="3">
        <v>25111</v>
      </c>
      <c r="G78" s="3">
        <v>26540</v>
      </c>
      <c r="H78" s="3">
        <v>31151</v>
      </c>
      <c r="I78" s="3">
        <v>26951</v>
      </c>
      <c r="J78" s="3">
        <v>38377</v>
      </c>
      <c r="K78" s="3">
        <v>38297</v>
      </c>
      <c r="L78" s="3">
        <v>34743</v>
      </c>
      <c r="M78" s="3">
        <v>40489</v>
      </c>
      <c r="N78" s="3">
        <v>46197</v>
      </c>
      <c r="O78" s="3">
        <v>50020</v>
      </c>
      <c r="P78" s="3">
        <v>43779</v>
      </c>
      <c r="Q78" s="3">
        <v>44295</v>
      </c>
      <c r="R78" s="3">
        <v>50569</v>
      </c>
      <c r="S78" s="3">
        <v>50538</v>
      </c>
      <c r="T78" s="3">
        <v>50840</v>
      </c>
      <c r="U78" s="3">
        <v>51089</v>
      </c>
      <c r="V78" s="3">
        <v>66660</v>
      </c>
      <c r="W78" s="3">
        <v>64988.76</v>
      </c>
      <c r="X78" s="3">
        <v>45904</v>
      </c>
      <c r="Y78" s="3">
        <v>47466</v>
      </c>
      <c r="Z78" s="3">
        <v>62022</v>
      </c>
      <c r="AA78" s="3">
        <v>0</v>
      </c>
      <c r="AB78" s="3">
        <v>0</v>
      </c>
      <c r="AC78" s="3">
        <v>0</v>
      </c>
      <c r="AD78" s="3">
        <v>0</v>
      </c>
      <c r="AE78" s="3">
        <v>0</v>
      </c>
      <c r="AF78" s="3">
        <v>0</v>
      </c>
      <c r="AG78" s="3">
        <v>0</v>
      </c>
      <c r="AH78" s="3">
        <v>0</v>
      </c>
      <c r="AI78" s="3">
        <v>0</v>
      </c>
      <c r="AJ78" s="3">
        <v>0</v>
      </c>
      <c r="AK78" s="3">
        <v>0</v>
      </c>
      <c r="AL78" s="3">
        <v>0</v>
      </c>
      <c r="AM78" s="3">
        <v>0</v>
      </c>
      <c r="AN78" s="3">
        <v>0</v>
      </c>
      <c r="AO78" s="3">
        <v>0</v>
      </c>
      <c r="AP78" s="3">
        <v>0</v>
      </c>
      <c r="AQ78" s="3">
        <v>0</v>
      </c>
      <c r="AR78" s="3">
        <v>0</v>
      </c>
      <c r="AS78" s="3">
        <v>0</v>
      </c>
      <c r="AT78" s="3">
        <v>0</v>
      </c>
      <c r="AU78" s="3">
        <v>0</v>
      </c>
      <c r="AV78" s="3">
        <v>0</v>
      </c>
      <c r="AW78" s="3">
        <v>0</v>
      </c>
      <c r="AX78" s="3">
        <v>0</v>
      </c>
      <c r="AY78" s="3">
        <v>0</v>
      </c>
      <c r="AZ78" s="3">
        <v>0</v>
      </c>
      <c r="BA78" s="3">
        <v>0</v>
      </c>
      <c r="BB78" s="3">
        <v>0</v>
      </c>
      <c r="BC78" s="3">
        <v>0</v>
      </c>
      <c r="BD78" s="3">
        <v>0</v>
      </c>
      <c r="BE78" s="3">
        <v>0</v>
      </c>
      <c r="BF78" s="3">
        <v>0</v>
      </c>
      <c r="BG78" s="3"/>
      <c r="BH78" s="3"/>
      <c r="BI78" s="3"/>
      <c r="BJ78" s="3"/>
      <c r="BK78" s="3"/>
      <c r="BL78" s="3"/>
      <c r="BM78" s="3"/>
      <c r="BN78" s="3"/>
      <c r="BO78" s="3"/>
      <c r="BP78" s="3"/>
      <c r="BQ78" s="3"/>
      <c r="BR78" s="3"/>
      <c r="BS78" s="3"/>
      <c r="BT78" s="3"/>
      <c r="BU78" s="3"/>
    </row>
    <row r="79" spans="1:73">
      <c r="A79" s="3" t="s">
        <v>126</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467317</v>
      </c>
      <c r="T79" s="3">
        <v>0</v>
      </c>
      <c r="U79" s="3">
        <v>0</v>
      </c>
      <c r="V79" s="3">
        <v>0</v>
      </c>
      <c r="W79" s="3">
        <v>0</v>
      </c>
      <c r="X79" s="3">
        <v>0</v>
      </c>
      <c r="Y79" s="3">
        <v>0</v>
      </c>
      <c r="Z79" s="3">
        <v>0</v>
      </c>
      <c r="AA79" s="3">
        <v>0</v>
      </c>
      <c r="AB79" s="3">
        <v>0</v>
      </c>
      <c r="AC79" s="3">
        <v>0</v>
      </c>
      <c r="AD79" s="3">
        <v>0</v>
      </c>
      <c r="AE79" s="3">
        <v>0</v>
      </c>
      <c r="AF79" s="3">
        <v>0</v>
      </c>
      <c r="AG79" s="3">
        <v>0</v>
      </c>
      <c r="AH79" s="3">
        <v>0</v>
      </c>
      <c r="AI79" s="3">
        <v>0</v>
      </c>
      <c r="AJ79" s="3">
        <v>0</v>
      </c>
      <c r="AK79" s="3">
        <v>0</v>
      </c>
      <c r="AL79" s="3">
        <v>0</v>
      </c>
      <c r="AM79" s="3">
        <v>0</v>
      </c>
      <c r="AN79" s="3">
        <v>0</v>
      </c>
      <c r="AO79" s="3">
        <v>0</v>
      </c>
      <c r="AP79" s="3">
        <v>0</v>
      </c>
      <c r="AQ79" s="3">
        <v>0</v>
      </c>
      <c r="AR79" s="3">
        <v>0</v>
      </c>
      <c r="AS79" s="3">
        <v>0</v>
      </c>
      <c r="AT79" s="3">
        <v>0</v>
      </c>
      <c r="AU79" s="3">
        <v>0</v>
      </c>
      <c r="AV79" s="3">
        <v>0</v>
      </c>
      <c r="AW79" s="3">
        <v>0</v>
      </c>
      <c r="AX79" s="3">
        <v>0</v>
      </c>
      <c r="AY79" s="3">
        <v>0</v>
      </c>
      <c r="AZ79" s="3">
        <v>0</v>
      </c>
      <c r="BA79" s="3">
        <v>0</v>
      </c>
      <c r="BB79" s="3">
        <v>0</v>
      </c>
      <c r="BC79" s="3">
        <v>0</v>
      </c>
      <c r="BD79" s="3">
        <v>0</v>
      </c>
      <c r="BE79" s="3">
        <v>0</v>
      </c>
      <c r="BF79" s="3">
        <v>0</v>
      </c>
      <c r="BG79" s="3"/>
      <c r="BH79" s="3"/>
      <c r="BI79" s="3"/>
      <c r="BJ79" s="3"/>
      <c r="BK79" s="3"/>
      <c r="BL79" s="3"/>
      <c r="BM79" s="3"/>
      <c r="BN79" s="3"/>
      <c r="BO79" s="3"/>
      <c r="BP79" s="3"/>
      <c r="BQ79" s="3"/>
      <c r="BR79" s="3"/>
      <c r="BS79" s="3"/>
      <c r="BT79" s="3"/>
      <c r="BU79" s="3"/>
    </row>
    <row r="80" spans="1:73">
      <c r="A80" s="3" t="s">
        <v>127</v>
      </c>
      <c r="B80" s="3">
        <v>595915</v>
      </c>
      <c r="C80" s="3">
        <v>462433.79</v>
      </c>
      <c r="D80" s="3">
        <v>295955</v>
      </c>
      <c r="E80" s="3">
        <v>347545</v>
      </c>
      <c r="F80" s="3">
        <v>608526</v>
      </c>
      <c r="G80" s="3">
        <v>487176</v>
      </c>
      <c r="H80" s="3">
        <v>353136</v>
      </c>
      <c r="I80" s="3">
        <v>669844</v>
      </c>
      <c r="J80" s="3">
        <v>513654</v>
      </c>
      <c r="K80" s="3">
        <v>431107</v>
      </c>
      <c r="L80" s="3">
        <v>316558</v>
      </c>
      <c r="M80" s="3">
        <v>297011</v>
      </c>
      <c r="N80" s="3">
        <v>877689</v>
      </c>
      <c r="O80" s="3">
        <v>578274</v>
      </c>
      <c r="P80" s="3">
        <v>343820</v>
      </c>
      <c r="Q80" s="3">
        <v>600995</v>
      </c>
      <c r="R80" s="3">
        <v>1101317</v>
      </c>
      <c r="S80" s="3">
        <v>684496</v>
      </c>
      <c r="T80" s="3">
        <v>447776</v>
      </c>
      <c r="U80" s="3">
        <v>527708</v>
      </c>
      <c r="V80" s="3">
        <v>607952</v>
      </c>
      <c r="W80" s="3">
        <v>318334.21999999997</v>
      </c>
      <c r="X80" s="3">
        <v>335776</v>
      </c>
      <c r="Y80" s="3">
        <v>771530</v>
      </c>
      <c r="Z80" s="3">
        <v>737183</v>
      </c>
      <c r="AA80" s="3">
        <v>208743</v>
      </c>
      <c r="AB80" s="3">
        <v>230746</v>
      </c>
      <c r="AC80" s="3">
        <v>291953</v>
      </c>
      <c r="AD80" s="3">
        <v>348254</v>
      </c>
      <c r="AE80" s="3">
        <v>217548.54</v>
      </c>
      <c r="AF80" s="3">
        <v>134779</v>
      </c>
      <c r="AG80" s="3">
        <v>190591</v>
      </c>
      <c r="AH80" s="3">
        <v>346957</v>
      </c>
      <c r="AI80" s="3">
        <v>229796.01</v>
      </c>
      <c r="AJ80" s="3">
        <v>156647</v>
      </c>
      <c r="AK80" s="3">
        <v>276177</v>
      </c>
      <c r="AL80" s="3">
        <v>422280</v>
      </c>
      <c r="AM80" s="3">
        <v>291527</v>
      </c>
      <c r="AN80" s="3">
        <v>168290</v>
      </c>
      <c r="AO80" s="3">
        <v>306942</v>
      </c>
      <c r="AP80" s="3">
        <v>453802</v>
      </c>
      <c r="AQ80" s="3">
        <v>310956</v>
      </c>
      <c r="AR80" s="3">
        <v>186178</v>
      </c>
      <c r="AS80" s="3">
        <v>350731</v>
      </c>
      <c r="AT80" s="3">
        <v>502044</v>
      </c>
      <c r="AU80" s="3">
        <v>323379</v>
      </c>
      <c r="AV80" s="3">
        <v>166793</v>
      </c>
      <c r="AW80" s="3">
        <v>214942</v>
      </c>
      <c r="AX80" s="3">
        <v>328700</v>
      </c>
      <c r="AY80" s="3">
        <v>242230</v>
      </c>
      <c r="AZ80" s="3">
        <v>106246</v>
      </c>
      <c r="BA80" s="3">
        <v>153497</v>
      </c>
      <c r="BB80" s="3">
        <v>0</v>
      </c>
      <c r="BC80" s="3">
        <v>0</v>
      </c>
      <c r="BD80" s="3">
        <v>0</v>
      </c>
      <c r="BE80" s="3">
        <v>0</v>
      </c>
      <c r="BF80" s="3">
        <v>0</v>
      </c>
      <c r="BG80" s="3"/>
      <c r="BH80" s="3"/>
      <c r="BI80" s="3"/>
      <c r="BJ80" s="3"/>
      <c r="BK80" s="3"/>
      <c r="BL80" s="3"/>
      <c r="BM80" s="3"/>
      <c r="BN80" s="3"/>
      <c r="BO80" s="3"/>
      <c r="BP80" s="3"/>
      <c r="BQ80" s="3"/>
      <c r="BR80" s="3"/>
      <c r="BS80" s="3"/>
      <c r="BT80" s="3"/>
      <c r="BU80" s="3"/>
    </row>
    <row r="81" spans="1:73">
      <c r="A81" s="3" t="s">
        <v>128</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c r="AI81" s="3">
        <v>0</v>
      </c>
      <c r="AJ81" s="3">
        <v>0</v>
      </c>
      <c r="AK81" s="3">
        <v>0</v>
      </c>
      <c r="AL81" s="3">
        <v>0</v>
      </c>
      <c r="AM81" s="3">
        <v>0</v>
      </c>
      <c r="AN81" s="3">
        <v>0</v>
      </c>
      <c r="AO81" s="3">
        <v>0</v>
      </c>
      <c r="AP81" s="3">
        <v>0</v>
      </c>
      <c r="AQ81" s="3">
        <v>46741</v>
      </c>
      <c r="AR81" s="3">
        <v>49470</v>
      </c>
      <c r="AS81" s="3">
        <v>26953</v>
      </c>
      <c r="AT81" s="3">
        <v>47590</v>
      </c>
      <c r="AU81" s="3">
        <v>19425</v>
      </c>
      <c r="AV81" s="3">
        <v>35235</v>
      </c>
      <c r="AW81" s="3">
        <v>38514</v>
      </c>
      <c r="AX81" s="3">
        <v>24863</v>
      </c>
      <c r="AY81" s="3">
        <v>0</v>
      </c>
      <c r="AZ81" s="3">
        <v>0</v>
      </c>
      <c r="BA81" s="3">
        <v>0</v>
      </c>
      <c r="BB81" s="3">
        <v>0</v>
      </c>
      <c r="BC81" s="3">
        <v>0</v>
      </c>
      <c r="BD81" s="3">
        <v>0</v>
      </c>
      <c r="BE81" s="3">
        <v>0</v>
      </c>
      <c r="BF81" s="3">
        <v>0</v>
      </c>
      <c r="BG81" s="3"/>
      <c r="BH81" s="3"/>
      <c r="BI81" s="3"/>
      <c r="BJ81" s="3"/>
      <c r="BK81" s="3"/>
      <c r="BL81" s="3"/>
      <c r="BM81" s="3"/>
      <c r="BN81" s="3"/>
      <c r="BO81" s="3"/>
      <c r="BP81" s="3"/>
      <c r="BQ81" s="3"/>
      <c r="BR81" s="3"/>
      <c r="BS81" s="3"/>
      <c r="BT81" s="3"/>
      <c r="BU81" s="3"/>
    </row>
    <row r="82" spans="1:73">
      <c r="A82" s="3" t="s">
        <v>129</v>
      </c>
      <c r="B82" s="3">
        <v>0</v>
      </c>
      <c r="C82" s="3">
        <v>0</v>
      </c>
      <c r="D82" s="3">
        <v>0</v>
      </c>
      <c r="E82" s="3">
        <v>0</v>
      </c>
      <c r="F82" s="3">
        <v>0</v>
      </c>
      <c r="G82" s="3">
        <v>0</v>
      </c>
      <c r="H82" s="3">
        <v>0</v>
      </c>
      <c r="I82" s="3">
        <v>0</v>
      </c>
      <c r="J82" s="3">
        <v>0</v>
      </c>
      <c r="K82" s="3">
        <v>0</v>
      </c>
      <c r="L82" s="3">
        <v>0</v>
      </c>
      <c r="M82" s="3">
        <v>0</v>
      </c>
      <c r="N82" s="3">
        <v>0</v>
      </c>
      <c r="O82" s="3">
        <v>0</v>
      </c>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c r="AH82" s="3">
        <v>0</v>
      </c>
      <c r="AI82" s="3">
        <v>0</v>
      </c>
      <c r="AJ82" s="3">
        <v>0</v>
      </c>
      <c r="AK82" s="3">
        <v>0</v>
      </c>
      <c r="AL82" s="3">
        <v>0</v>
      </c>
      <c r="AM82" s="3">
        <v>0</v>
      </c>
      <c r="AN82" s="3">
        <v>0</v>
      </c>
      <c r="AO82" s="3">
        <v>0</v>
      </c>
      <c r="AP82" s="3">
        <v>0</v>
      </c>
      <c r="AQ82" s="3">
        <v>46741</v>
      </c>
      <c r="AR82" s="3">
        <v>49470</v>
      </c>
      <c r="AS82" s="3">
        <v>26953</v>
      </c>
      <c r="AT82" s="3">
        <v>47590</v>
      </c>
      <c r="AU82" s="3">
        <v>19425</v>
      </c>
      <c r="AV82" s="3">
        <v>35235</v>
      </c>
      <c r="AW82" s="3">
        <v>38514</v>
      </c>
      <c r="AX82" s="3">
        <v>24863</v>
      </c>
      <c r="AY82" s="3">
        <v>0</v>
      </c>
      <c r="AZ82" s="3">
        <v>0</v>
      </c>
      <c r="BA82" s="3">
        <v>0</v>
      </c>
      <c r="BB82" s="3">
        <v>0</v>
      </c>
      <c r="BC82" s="3">
        <v>0</v>
      </c>
      <c r="BD82" s="3">
        <v>0</v>
      </c>
      <c r="BE82" s="3">
        <v>0</v>
      </c>
      <c r="BF82" s="3">
        <v>0</v>
      </c>
      <c r="BG82" s="3"/>
      <c r="BH82" s="3"/>
      <c r="BI82" s="3"/>
      <c r="BJ82" s="3"/>
      <c r="BK82" s="3"/>
      <c r="BL82" s="3"/>
      <c r="BM82" s="3"/>
      <c r="BN82" s="3"/>
      <c r="BO82" s="3"/>
      <c r="BP82" s="3"/>
      <c r="BQ82" s="3"/>
      <c r="BR82" s="3"/>
      <c r="BS82" s="3"/>
      <c r="BT82" s="3"/>
      <c r="BU82" s="3"/>
    </row>
    <row r="83" spans="1:73">
      <c r="A83" s="3" t="s">
        <v>130</v>
      </c>
      <c r="B83" s="3">
        <v>344971</v>
      </c>
      <c r="C83" s="3">
        <v>273921.91999999998</v>
      </c>
      <c r="D83" s="3">
        <v>343953</v>
      </c>
      <c r="E83" s="3">
        <v>286907</v>
      </c>
      <c r="F83" s="3">
        <v>366702</v>
      </c>
      <c r="G83" s="3">
        <v>135794</v>
      </c>
      <c r="H83" s="3">
        <v>332584</v>
      </c>
      <c r="I83" s="3">
        <v>249093</v>
      </c>
      <c r="J83" s="3">
        <v>382863</v>
      </c>
      <c r="K83" s="3">
        <v>266218</v>
      </c>
      <c r="L83" s="3">
        <v>171797</v>
      </c>
      <c r="M83" s="3">
        <v>363706</v>
      </c>
      <c r="N83" s="3">
        <v>415425</v>
      </c>
      <c r="O83" s="3">
        <v>411421</v>
      </c>
      <c r="P83" s="3">
        <v>267245</v>
      </c>
      <c r="Q83" s="3">
        <v>316076</v>
      </c>
      <c r="R83" s="3">
        <v>470948</v>
      </c>
      <c r="S83" s="3">
        <v>379662</v>
      </c>
      <c r="T83" s="3">
        <v>329074</v>
      </c>
      <c r="U83" s="3">
        <v>243298</v>
      </c>
      <c r="V83" s="3">
        <v>276716</v>
      </c>
      <c r="W83" s="3">
        <v>282095.46000000002</v>
      </c>
      <c r="X83" s="3">
        <v>255188</v>
      </c>
      <c r="Y83" s="3">
        <v>883071</v>
      </c>
      <c r="Z83" s="3">
        <v>217112</v>
      </c>
      <c r="AA83" s="3">
        <v>18594</v>
      </c>
      <c r="AB83" s="3">
        <v>109610</v>
      </c>
      <c r="AC83" s="3">
        <v>122338</v>
      </c>
      <c r="AD83" s="3">
        <v>230255</v>
      </c>
      <c r="AE83" s="3">
        <v>345033.76</v>
      </c>
      <c r="AF83" s="3">
        <v>10377</v>
      </c>
      <c r="AG83" s="3">
        <v>10058</v>
      </c>
      <c r="AH83" s="3">
        <v>9779</v>
      </c>
      <c r="AI83" s="3">
        <v>43791.08</v>
      </c>
      <c r="AJ83" s="3">
        <v>44420</v>
      </c>
      <c r="AK83" s="3">
        <v>41315</v>
      </c>
      <c r="AL83" s="3">
        <v>80953</v>
      </c>
      <c r="AM83" s="3">
        <v>20585</v>
      </c>
      <c r="AN83" s="3">
        <v>55540</v>
      </c>
      <c r="AO83" s="3">
        <v>53876</v>
      </c>
      <c r="AP83" s="3">
        <v>15946</v>
      </c>
      <c r="AQ83" s="3">
        <v>916569</v>
      </c>
      <c r="AR83" s="3">
        <v>586782</v>
      </c>
      <c r="AS83" s="3">
        <v>988116</v>
      </c>
      <c r="AT83" s="3">
        <v>779387</v>
      </c>
      <c r="AU83" s="3">
        <v>1144302</v>
      </c>
      <c r="AV83" s="3">
        <v>973577</v>
      </c>
      <c r="AW83" s="3">
        <v>683877</v>
      </c>
      <c r="AX83" s="3">
        <v>540277</v>
      </c>
      <c r="AY83" s="3">
        <v>1305864</v>
      </c>
      <c r="AZ83" s="3">
        <v>1843725</v>
      </c>
      <c r="BA83" s="3">
        <v>1672387</v>
      </c>
      <c r="BB83" s="3">
        <v>1655825</v>
      </c>
      <c r="BC83" s="3">
        <v>1641332</v>
      </c>
      <c r="BD83" s="3">
        <v>1666341</v>
      </c>
      <c r="BE83" s="3">
        <v>1758552</v>
      </c>
      <c r="BF83" s="3">
        <v>2012383</v>
      </c>
      <c r="BG83" s="3"/>
      <c r="BH83" s="3"/>
      <c r="BI83" s="3"/>
      <c r="BJ83" s="3"/>
      <c r="BK83" s="3"/>
      <c r="BL83" s="3"/>
      <c r="BM83" s="3"/>
      <c r="BN83" s="3"/>
      <c r="BO83" s="3"/>
      <c r="BP83" s="3"/>
      <c r="BQ83" s="3"/>
      <c r="BR83" s="3"/>
      <c r="BS83" s="3"/>
      <c r="BT83" s="3"/>
      <c r="BU83" s="3"/>
    </row>
    <row r="84" spans="1:73">
      <c r="A84" s="3" t="s">
        <v>131</v>
      </c>
      <c r="B84" s="3">
        <v>73951196</v>
      </c>
      <c r="C84" s="3">
        <v>55922674.420000002</v>
      </c>
      <c r="D84" s="3">
        <v>49818840</v>
      </c>
      <c r="E84" s="3">
        <v>60614159</v>
      </c>
      <c r="F84" s="3">
        <v>54030202</v>
      </c>
      <c r="G84" s="3">
        <v>65363323</v>
      </c>
      <c r="H84" s="3">
        <v>55556948</v>
      </c>
      <c r="I84" s="3">
        <v>47985785</v>
      </c>
      <c r="J84" s="3">
        <v>67388903</v>
      </c>
      <c r="K84" s="3">
        <v>75881428</v>
      </c>
      <c r="L84" s="3">
        <v>72874907</v>
      </c>
      <c r="M84" s="3">
        <v>93724217</v>
      </c>
      <c r="N84" s="3">
        <v>83155834</v>
      </c>
      <c r="O84" s="3">
        <v>90285564</v>
      </c>
      <c r="P84" s="3">
        <v>85047258</v>
      </c>
      <c r="Q84" s="3">
        <v>59246809</v>
      </c>
      <c r="R84" s="3">
        <v>61513565</v>
      </c>
      <c r="S84" s="3">
        <v>50254049</v>
      </c>
      <c r="T84" s="3">
        <v>53029920</v>
      </c>
      <c r="U84" s="3">
        <v>47881152</v>
      </c>
      <c r="V84" s="3">
        <v>50397101</v>
      </c>
      <c r="W84" s="3">
        <v>51851470.700000003</v>
      </c>
      <c r="X84" s="3">
        <v>50898401</v>
      </c>
      <c r="Y84" s="3">
        <v>255040874</v>
      </c>
      <c r="Z84" s="3">
        <v>180872068</v>
      </c>
      <c r="AA84" s="3">
        <v>15313491</v>
      </c>
      <c r="AB84" s="3">
        <v>15929754</v>
      </c>
      <c r="AC84" s="3">
        <v>18931349</v>
      </c>
      <c r="AD84" s="3">
        <v>17742603</v>
      </c>
      <c r="AE84" s="3">
        <v>18742285.510000002</v>
      </c>
      <c r="AF84" s="3">
        <v>18459607</v>
      </c>
      <c r="AG84" s="3">
        <v>14978086</v>
      </c>
      <c r="AH84" s="3">
        <v>13977244</v>
      </c>
      <c r="AI84" s="3">
        <v>14834989.9</v>
      </c>
      <c r="AJ84" s="3">
        <v>14720731</v>
      </c>
      <c r="AK84" s="3">
        <v>14187819</v>
      </c>
      <c r="AL84" s="3">
        <v>12585423</v>
      </c>
      <c r="AM84" s="3">
        <v>12226647</v>
      </c>
      <c r="AN84" s="3">
        <v>11326060</v>
      </c>
      <c r="AO84" s="3">
        <v>10911715</v>
      </c>
      <c r="AP84" s="3">
        <v>9693601</v>
      </c>
      <c r="AQ84" s="3">
        <v>9173864</v>
      </c>
      <c r="AR84" s="3">
        <v>9097328</v>
      </c>
      <c r="AS84" s="3">
        <v>7413381</v>
      </c>
      <c r="AT84" s="3">
        <v>9802725</v>
      </c>
      <c r="AU84" s="3">
        <v>9567842</v>
      </c>
      <c r="AV84" s="3">
        <v>9090407</v>
      </c>
      <c r="AW84" s="3">
        <v>8492183</v>
      </c>
      <c r="AX84" s="3">
        <v>9470990</v>
      </c>
      <c r="AY84" s="3">
        <v>7104854</v>
      </c>
      <c r="AZ84" s="3">
        <v>6855405</v>
      </c>
      <c r="BA84" s="3">
        <v>6772219</v>
      </c>
      <c r="BB84" s="3">
        <v>6633102</v>
      </c>
      <c r="BC84" s="3">
        <v>7285754</v>
      </c>
      <c r="BD84" s="3">
        <v>6825530</v>
      </c>
      <c r="BE84" s="3">
        <v>6100132</v>
      </c>
      <c r="BF84" s="3">
        <v>5794251</v>
      </c>
      <c r="BG84" s="3"/>
      <c r="BH84" s="3"/>
      <c r="BI84" s="3"/>
      <c r="BJ84" s="3"/>
      <c r="BK84" s="3"/>
      <c r="BL84" s="3"/>
      <c r="BM84" s="3"/>
      <c r="BN84" s="3"/>
      <c r="BO84" s="3"/>
      <c r="BP84" s="3"/>
      <c r="BQ84" s="3"/>
      <c r="BR84" s="3"/>
      <c r="BS84" s="3"/>
      <c r="BT84" s="3"/>
      <c r="BU84" s="3"/>
    </row>
    <row r="85" spans="1:73">
      <c r="A85" s="3" t="s">
        <v>132</v>
      </c>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row>
    <row r="86" spans="1:73">
      <c r="A86" s="3" t="s">
        <v>133</v>
      </c>
      <c r="B86" s="3">
        <v>107838511</v>
      </c>
      <c r="C86" s="3">
        <v>128555810.06</v>
      </c>
      <c r="D86" s="3">
        <v>133478045</v>
      </c>
      <c r="E86" s="3">
        <v>121370093</v>
      </c>
      <c r="F86" s="3">
        <v>127164648</v>
      </c>
      <c r="G86" s="3">
        <v>118108822</v>
      </c>
      <c r="H86" s="3">
        <v>131390392</v>
      </c>
      <c r="I86" s="3">
        <v>140437339</v>
      </c>
      <c r="J86" s="3">
        <v>124964773</v>
      </c>
      <c r="K86" s="3">
        <v>115603468</v>
      </c>
      <c r="L86" s="3">
        <v>116217746</v>
      </c>
      <c r="M86" s="3">
        <v>96671903</v>
      </c>
      <c r="N86" s="3">
        <v>109548102</v>
      </c>
      <c r="O86" s="3">
        <v>103923949</v>
      </c>
      <c r="P86" s="3">
        <v>104895431</v>
      </c>
      <c r="Q86" s="3">
        <v>129597960</v>
      </c>
      <c r="R86" s="3">
        <v>127450263</v>
      </c>
      <c r="S86" s="3">
        <v>139527745</v>
      </c>
      <c r="T86" s="3">
        <v>135497232</v>
      </c>
      <c r="U86" s="3">
        <v>133132047</v>
      </c>
      <c r="V86" s="3">
        <v>131297292</v>
      </c>
      <c r="W86" s="3">
        <v>131361498.66</v>
      </c>
      <c r="X86" s="3">
        <v>132281037</v>
      </c>
      <c r="Y86" s="3">
        <v>13081931</v>
      </c>
      <c r="Z86" s="3">
        <v>13338641</v>
      </c>
      <c r="AA86" s="3">
        <v>7454026</v>
      </c>
      <c r="AB86" s="3">
        <v>7133210</v>
      </c>
      <c r="AC86" s="3">
        <v>4526826</v>
      </c>
      <c r="AD86" s="3">
        <v>6080833</v>
      </c>
      <c r="AE86" s="3">
        <v>6774654.9800000004</v>
      </c>
      <c r="AF86" s="3">
        <v>6882438</v>
      </c>
      <c r="AG86" s="3">
        <v>10629203</v>
      </c>
      <c r="AH86" s="3">
        <v>10786233</v>
      </c>
      <c r="AI86" s="3">
        <v>10520577.359999999</v>
      </c>
      <c r="AJ86" s="3">
        <v>9233473</v>
      </c>
      <c r="AK86" s="3">
        <v>8835388</v>
      </c>
      <c r="AL86" s="3">
        <v>9008698</v>
      </c>
      <c r="AM86" s="3">
        <v>8343823</v>
      </c>
      <c r="AN86" s="3">
        <v>8730549</v>
      </c>
      <c r="AO86" s="3">
        <v>7639534</v>
      </c>
      <c r="AP86" s="3">
        <v>7872328</v>
      </c>
      <c r="AQ86" s="3">
        <v>7912099</v>
      </c>
      <c r="AR86" s="3">
        <v>7948151</v>
      </c>
      <c r="AS86" s="3">
        <v>6639948</v>
      </c>
      <c r="AT86" s="3">
        <v>3979200</v>
      </c>
      <c r="AU86" s="3">
        <v>3964817</v>
      </c>
      <c r="AV86" s="3">
        <v>4003140</v>
      </c>
      <c r="AW86" s="3">
        <v>415500</v>
      </c>
      <c r="AX86" s="3">
        <v>531000</v>
      </c>
      <c r="AY86" s="3">
        <v>3610294</v>
      </c>
      <c r="AZ86" s="3">
        <v>3693343</v>
      </c>
      <c r="BA86" s="3">
        <v>3776391</v>
      </c>
      <c r="BB86" s="3">
        <v>3859444</v>
      </c>
      <c r="BC86" s="3">
        <v>3942502</v>
      </c>
      <c r="BD86" s="3">
        <v>4156801</v>
      </c>
      <c r="BE86" s="3">
        <v>4288977</v>
      </c>
      <c r="BF86" s="3">
        <v>4445041</v>
      </c>
      <c r="BG86" s="3"/>
      <c r="BH86" s="3"/>
      <c r="BI86" s="3"/>
      <c r="BJ86" s="3"/>
      <c r="BK86" s="3"/>
      <c r="BL86" s="3"/>
      <c r="BM86" s="3"/>
      <c r="BN86" s="3"/>
      <c r="BO86" s="3"/>
      <c r="BP86" s="3"/>
      <c r="BQ86" s="3"/>
      <c r="BR86" s="3"/>
      <c r="BS86" s="3"/>
      <c r="BT86" s="3"/>
      <c r="BU86" s="3"/>
    </row>
    <row r="87" spans="1:73">
      <c r="A87" s="3" t="s">
        <v>117</v>
      </c>
      <c r="B87" s="3">
        <v>16544197</v>
      </c>
      <c r="C87" s="3">
        <v>26267954.530000001</v>
      </c>
      <c r="D87" s="3">
        <v>26265161</v>
      </c>
      <c r="E87" s="3">
        <v>19156712</v>
      </c>
      <c r="F87" s="3">
        <v>23218373</v>
      </c>
      <c r="G87" s="3">
        <v>8667911</v>
      </c>
      <c r="H87" s="3">
        <v>18905031</v>
      </c>
      <c r="I87" s="3">
        <v>18959517</v>
      </c>
      <c r="J87" s="3">
        <v>21453478</v>
      </c>
      <c r="K87" s="3">
        <v>23792312</v>
      </c>
      <c r="L87" s="3">
        <v>24409838</v>
      </c>
      <c r="M87" s="3">
        <v>26842104</v>
      </c>
      <c r="N87" s="3">
        <v>21804262</v>
      </c>
      <c r="O87" s="3">
        <v>20165553</v>
      </c>
      <c r="P87" s="3">
        <v>21139972</v>
      </c>
      <c r="Q87" s="3">
        <v>23855077</v>
      </c>
      <c r="R87" s="3">
        <v>21712347</v>
      </c>
      <c r="S87" s="3">
        <v>17600747</v>
      </c>
      <c r="T87" s="3">
        <v>13576411</v>
      </c>
      <c r="U87" s="3">
        <v>11217402</v>
      </c>
      <c r="V87" s="3">
        <v>9400703</v>
      </c>
      <c r="W87" s="3">
        <v>49440793.329999998</v>
      </c>
      <c r="X87" s="3">
        <v>78344283</v>
      </c>
      <c r="Y87" s="3">
        <v>13081931</v>
      </c>
      <c r="Z87" s="3">
        <v>13338641</v>
      </c>
      <c r="AA87" s="3">
        <v>7454026</v>
      </c>
      <c r="AB87" s="3">
        <v>7133210</v>
      </c>
      <c r="AC87" s="3">
        <v>4526826</v>
      </c>
      <c r="AD87" s="3">
        <v>5081675</v>
      </c>
      <c r="AE87" s="3">
        <v>5775116.4100000001</v>
      </c>
      <c r="AF87" s="3">
        <v>5883062</v>
      </c>
      <c r="AG87" s="3">
        <v>7730767</v>
      </c>
      <c r="AH87" s="3">
        <v>7888056</v>
      </c>
      <c r="AI87" s="3">
        <v>7622464.2800000003</v>
      </c>
      <c r="AJ87" s="3">
        <v>6335255</v>
      </c>
      <c r="AK87" s="3">
        <v>5937528</v>
      </c>
      <c r="AL87" s="3">
        <v>4612027</v>
      </c>
      <c r="AM87" s="3">
        <v>3947566</v>
      </c>
      <c r="AN87" s="3">
        <v>4334717</v>
      </c>
      <c r="AO87" s="3">
        <v>3244126</v>
      </c>
      <c r="AP87" s="3">
        <v>3477340</v>
      </c>
      <c r="AQ87" s="3">
        <v>3517526</v>
      </c>
      <c r="AR87" s="3">
        <v>3554002</v>
      </c>
      <c r="AS87" s="3">
        <v>2246223</v>
      </c>
      <c r="AT87" s="3">
        <v>2082446</v>
      </c>
      <c r="AU87" s="3">
        <v>2068250</v>
      </c>
      <c r="AV87" s="3">
        <v>2106750</v>
      </c>
      <c r="AW87" s="3">
        <v>415500</v>
      </c>
      <c r="AX87" s="3">
        <v>531000</v>
      </c>
      <c r="AY87" s="3">
        <v>582500</v>
      </c>
      <c r="AZ87" s="3">
        <v>666000</v>
      </c>
      <c r="BA87" s="3">
        <v>749500</v>
      </c>
      <c r="BB87" s="3">
        <v>0</v>
      </c>
      <c r="BC87" s="3">
        <v>0</v>
      </c>
      <c r="BD87" s="3">
        <v>0</v>
      </c>
      <c r="BE87" s="3">
        <v>0</v>
      </c>
      <c r="BF87" s="3">
        <v>0</v>
      </c>
      <c r="BG87" s="3"/>
      <c r="BH87" s="3"/>
      <c r="BI87" s="3"/>
      <c r="BJ87" s="3"/>
      <c r="BK87" s="3"/>
      <c r="BL87" s="3"/>
      <c r="BM87" s="3"/>
      <c r="BN87" s="3"/>
      <c r="BO87" s="3"/>
      <c r="BP87" s="3"/>
      <c r="BQ87" s="3"/>
      <c r="BR87" s="3"/>
      <c r="BS87" s="3"/>
      <c r="BT87" s="3"/>
      <c r="BU87" s="3"/>
    </row>
    <row r="88" spans="1:73">
      <c r="A88" s="3" t="s">
        <v>118</v>
      </c>
      <c r="B88" s="3">
        <v>91294314</v>
      </c>
      <c r="C88" s="3">
        <v>102287855.53</v>
      </c>
      <c r="D88" s="3">
        <v>107212884</v>
      </c>
      <c r="E88" s="3">
        <v>102213381</v>
      </c>
      <c r="F88" s="3">
        <v>103946275</v>
      </c>
      <c r="G88" s="3">
        <v>109440911</v>
      </c>
      <c r="H88" s="3">
        <v>112485361</v>
      </c>
      <c r="I88" s="3">
        <v>121477822</v>
      </c>
      <c r="J88" s="3">
        <v>103511295</v>
      </c>
      <c r="K88" s="3">
        <v>91811156</v>
      </c>
      <c r="L88" s="3">
        <v>91807908</v>
      </c>
      <c r="M88" s="3">
        <v>69829799</v>
      </c>
      <c r="N88" s="3">
        <v>87743840</v>
      </c>
      <c r="O88" s="3">
        <v>83758396</v>
      </c>
      <c r="P88" s="3">
        <v>83755459</v>
      </c>
      <c r="Q88" s="3">
        <v>105742883</v>
      </c>
      <c r="R88" s="3">
        <v>105737916</v>
      </c>
      <c r="S88" s="3">
        <v>121926998</v>
      </c>
      <c r="T88" s="3">
        <v>121920821</v>
      </c>
      <c r="U88" s="3">
        <v>121914645</v>
      </c>
      <c r="V88" s="3">
        <v>121896589</v>
      </c>
      <c r="W88" s="3">
        <v>81920705.329999998</v>
      </c>
      <c r="X88" s="3">
        <v>53936754</v>
      </c>
      <c r="Y88" s="3">
        <v>0</v>
      </c>
      <c r="Z88" s="3">
        <v>0</v>
      </c>
      <c r="AA88" s="3">
        <v>0</v>
      </c>
      <c r="AB88" s="3">
        <v>0</v>
      </c>
      <c r="AC88" s="3">
        <v>0</v>
      </c>
      <c r="AD88" s="3">
        <v>999158</v>
      </c>
      <c r="AE88" s="3">
        <v>999538.57</v>
      </c>
      <c r="AF88" s="3">
        <v>999376</v>
      </c>
      <c r="AG88" s="3">
        <v>2898436</v>
      </c>
      <c r="AH88" s="3">
        <v>2898177</v>
      </c>
      <c r="AI88" s="3">
        <v>2898113.08</v>
      </c>
      <c r="AJ88" s="3">
        <v>2898218</v>
      </c>
      <c r="AK88" s="3">
        <v>2897860</v>
      </c>
      <c r="AL88" s="3">
        <v>4396671</v>
      </c>
      <c r="AM88" s="3">
        <v>4396257</v>
      </c>
      <c r="AN88" s="3">
        <v>4395832</v>
      </c>
      <c r="AO88" s="3">
        <v>4395408</v>
      </c>
      <c r="AP88" s="3">
        <v>4394988</v>
      </c>
      <c r="AQ88" s="3">
        <v>4394573</v>
      </c>
      <c r="AR88" s="3">
        <v>4394149</v>
      </c>
      <c r="AS88" s="3">
        <v>4393725</v>
      </c>
      <c r="AT88" s="3">
        <v>1896754</v>
      </c>
      <c r="AU88" s="3">
        <v>1896567</v>
      </c>
      <c r="AV88" s="3">
        <v>1896390</v>
      </c>
      <c r="AW88" s="3">
        <v>0</v>
      </c>
      <c r="AX88" s="3">
        <v>0</v>
      </c>
      <c r="AY88" s="3">
        <v>3027794</v>
      </c>
      <c r="AZ88" s="3">
        <v>3027343</v>
      </c>
      <c r="BA88" s="3">
        <v>3026891</v>
      </c>
      <c r="BB88" s="3">
        <v>3026444</v>
      </c>
      <c r="BC88" s="3">
        <v>3026002</v>
      </c>
      <c r="BD88" s="3">
        <v>3025551</v>
      </c>
      <c r="BE88" s="3">
        <v>3025099</v>
      </c>
      <c r="BF88" s="3">
        <v>3024683</v>
      </c>
      <c r="BG88" s="3"/>
      <c r="BH88" s="3"/>
      <c r="BI88" s="3"/>
      <c r="BJ88" s="3"/>
      <c r="BK88" s="3"/>
      <c r="BL88" s="3"/>
      <c r="BM88" s="3"/>
      <c r="BN88" s="3"/>
      <c r="BO88" s="3"/>
      <c r="BP88" s="3"/>
      <c r="BQ88" s="3"/>
      <c r="BR88" s="3"/>
      <c r="BS88" s="3"/>
      <c r="BT88" s="3"/>
      <c r="BU88" s="3"/>
    </row>
    <row r="89" spans="1:73">
      <c r="A89" s="3" t="s">
        <v>134</v>
      </c>
      <c r="B89" s="3">
        <v>0</v>
      </c>
      <c r="C89" s="3">
        <v>0</v>
      </c>
      <c r="D89" s="3">
        <v>0</v>
      </c>
      <c r="E89" s="3">
        <v>0</v>
      </c>
      <c r="F89" s="3">
        <v>0</v>
      </c>
      <c r="G89" s="3">
        <v>0</v>
      </c>
      <c r="H89" s="3">
        <v>0</v>
      </c>
      <c r="I89" s="3">
        <v>0</v>
      </c>
      <c r="J89" s="3">
        <v>0</v>
      </c>
      <c r="K89" s="3">
        <v>0</v>
      </c>
      <c r="L89" s="3">
        <v>0</v>
      </c>
      <c r="M89" s="3">
        <v>0</v>
      </c>
      <c r="N89" s="3">
        <v>0</v>
      </c>
      <c r="O89" s="3">
        <v>0</v>
      </c>
      <c r="P89" s="3">
        <v>0</v>
      </c>
      <c r="Q89" s="3">
        <v>0</v>
      </c>
      <c r="R89" s="3">
        <v>0</v>
      </c>
      <c r="S89" s="3">
        <v>0</v>
      </c>
      <c r="T89" s="3">
        <v>0</v>
      </c>
      <c r="U89" s="3">
        <v>0</v>
      </c>
      <c r="V89" s="3">
        <v>0</v>
      </c>
      <c r="W89" s="3">
        <v>0</v>
      </c>
      <c r="X89" s="3">
        <v>0</v>
      </c>
      <c r="Y89" s="3">
        <v>0</v>
      </c>
      <c r="Z89" s="3">
        <v>0</v>
      </c>
      <c r="AA89" s="3">
        <v>0</v>
      </c>
      <c r="AB89" s="3">
        <v>0</v>
      </c>
      <c r="AC89" s="3">
        <v>0</v>
      </c>
      <c r="AD89" s="3">
        <v>0</v>
      </c>
      <c r="AE89" s="3">
        <v>0</v>
      </c>
      <c r="AF89" s="3">
        <v>0</v>
      </c>
      <c r="AG89" s="3">
        <v>0</v>
      </c>
      <c r="AH89" s="3">
        <v>0</v>
      </c>
      <c r="AI89" s="3">
        <v>0</v>
      </c>
      <c r="AJ89" s="3">
        <v>0</v>
      </c>
      <c r="AK89" s="3">
        <v>0</v>
      </c>
      <c r="AL89" s="3">
        <v>0</v>
      </c>
      <c r="AM89" s="3">
        <v>0</v>
      </c>
      <c r="AN89" s="3">
        <v>0</v>
      </c>
      <c r="AO89" s="3">
        <v>0</v>
      </c>
      <c r="AP89" s="3">
        <v>0</v>
      </c>
      <c r="AQ89" s="3">
        <v>0</v>
      </c>
      <c r="AR89" s="3">
        <v>0</v>
      </c>
      <c r="AS89" s="3">
        <v>0</v>
      </c>
      <c r="AT89" s="3">
        <v>0</v>
      </c>
      <c r="AU89" s="3">
        <v>0</v>
      </c>
      <c r="AV89" s="3">
        <v>0</v>
      </c>
      <c r="AW89" s="3">
        <v>0</v>
      </c>
      <c r="AX89" s="3">
        <v>0</v>
      </c>
      <c r="AY89" s="3">
        <v>0</v>
      </c>
      <c r="AZ89" s="3">
        <v>0</v>
      </c>
      <c r="BA89" s="3">
        <v>0</v>
      </c>
      <c r="BB89" s="3">
        <v>833000</v>
      </c>
      <c r="BC89" s="3">
        <v>916500</v>
      </c>
      <c r="BD89" s="3">
        <v>1131250</v>
      </c>
      <c r="BE89" s="3">
        <v>1263878</v>
      </c>
      <c r="BF89" s="3">
        <v>1420358</v>
      </c>
      <c r="BG89" s="3"/>
      <c r="BH89" s="3"/>
      <c r="BI89" s="3"/>
      <c r="BJ89" s="3"/>
      <c r="BK89" s="3"/>
      <c r="BL89" s="3"/>
      <c r="BM89" s="3"/>
      <c r="BN89" s="3"/>
      <c r="BO89" s="3"/>
      <c r="BP89" s="3"/>
      <c r="BQ89" s="3"/>
      <c r="BR89" s="3"/>
      <c r="BS89" s="3"/>
      <c r="BT89" s="3"/>
      <c r="BU89" s="3"/>
    </row>
    <row r="90" spans="1:73">
      <c r="A90" s="3" t="s">
        <v>135</v>
      </c>
      <c r="B90" s="3">
        <v>10815716</v>
      </c>
      <c r="C90" s="3">
        <v>10182134.380000001</v>
      </c>
      <c r="D90" s="3">
        <v>9383181</v>
      </c>
      <c r="E90" s="3">
        <v>9369888</v>
      </c>
      <c r="F90" s="3">
        <v>9527841</v>
      </c>
      <c r="G90" s="3">
        <v>9603003</v>
      </c>
      <c r="H90" s="3">
        <v>9696827</v>
      </c>
      <c r="I90" s="3">
        <v>9675638</v>
      </c>
      <c r="J90" s="3">
        <v>9508186</v>
      </c>
      <c r="K90" s="3">
        <v>174871</v>
      </c>
      <c r="L90" s="3">
        <v>179616</v>
      </c>
      <c r="M90" s="3">
        <v>176142</v>
      </c>
      <c r="N90" s="3">
        <v>180321</v>
      </c>
      <c r="O90" s="3">
        <v>184455</v>
      </c>
      <c r="P90" s="3">
        <v>188543</v>
      </c>
      <c r="Q90" s="3">
        <v>192587</v>
      </c>
      <c r="R90" s="3">
        <v>196565</v>
      </c>
      <c r="S90" s="3">
        <v>200521</v>
      </c>
      <c r="T90" s="3">
        <v>204434</v>
      </c>
      <c r="U90" s="3">
        <v>208303</v>
      </c>
      <c r="V90" s="3">
        <v>211871</v>
      </c>
      <c r="W90" s="3">
        <v>214882.3</v>
      </c>
      <c r="X90" s="3">
        <v>217861</v>
      </c>
      <c r="Y90" s="3">
        <v>220807</v>
      </c>
      <c r="Z90" s="3">
        <v>223720</v>
      </c>
      <c r="AA90" s="3">
        <v>0</v>
      </c>
      <c r="AB90" s="3">
        <v>0</v>
      </c>
      <c r="AC90" s="3">
        <v>0</v>
      </c>
      <c r="AD90" s="3">
        <v>0</v>
      </c>
      <c r="AE90" s="3">
        <v>0</v>
      </c>
      <c r="AF90" s="3">
        <v>0</v>
      </c>
      <c r="AG90" s="3">
        <v>0</v>
      </c>
      <c r="AH90" s="3">
        <v>0</v>
      </c>
      <c r="AI90" s="3">
        <v>0</v>
      </c>
      <c r="AJ90" s="3">
        <v>0</v>
      </c>
      <c r="AK90" s="3">
        <v>0</v>
      </c>
      <c r="AL90" s="3">
        <v>0</v>
      </c>
      <c r="AM90" s="3">
        <v>0</v>
      </c>
      <c r="AN90" s="3">
        <v>0</v>
      </c>
      <c r="AO90" s="3">
        <v>0</v>
      </c>
      <c r="AP90" s="3">
        <v>0</v>
      </c>
      <c r="AQ90" s="3">
        <v>0</v>
      </c>
      <c r="AR90" s="3">
        <v>0</v>
      </c>
      <c r="AS90" s="3">
        <v>0</v>
      </c>
      <c r="AT90" s="3">
        <v>0</v>
      </c>
      <c r="AU90" s="3">
        <v>0</v>
      </c>
      <c r="AV90" s="3">
        <v>0</v>
      </c>
      <c r="AW90" s="3">
        <v>0</v>
      </c>
      <c r="AX90" s="3">
        <v>0</v>
      </c>
      <c r="AY90" s="3">
        <v>0</v>
      </c>
      <c r="AZ90" s="3">
        <v>0</v>
      </c>
      <c r="BA90" s="3">
        <v>0</v>
      </c>
      <c r="BB90" s="3">
        <v>0</v>
      </c>
      <c r="BC90" s="3">
        <v>0</v>
      </c>
      <c r="BD90" s="3">
        <v>0</v>
      </c>
      <c r="BE90" s="3">
        <v>0</v>
      </c>
      <c r="BF90" s="3">
        <v>0</v>
      </c>
      <c r="BG90" s="3"/>
      <c r="BH90" s="3"/>
      <c r="BI90" s="3"/>
      <c r="BJ90" s="3"/>
      <c r="BK90" s="3"/>
      <c r="BL90" s="3"/>
      <c r="BM90" s="3"/>
      <c r="BN90" s="3"/>
      <c r="BO90" s="3"/>
      <c r="BP90" s="3"/>
      <c r="BQ90" s="3"/>
      <c r="BR90" s="3"/>
      <c r="BS90" s="3"/>
      <c r="BT90" s="3"/>
      <c r="BU90" s="3"/>
    </row>
    <row r="91" spans="1:73">
      <c r="A91" s="3" t="s">
        <v>136</v>
      </c>
      <c r="B91" s="3">
        <v>0</v>
      </c>
      <c r="C91" s="3">
        <v>0</v>
      </c>
      <c r="D91" s="3">
        <v>0</v>
      </c>
      <c r="E91" s="3">
        <v>0</v>
      </c>
      <c r="F91" s="3">
        <v>0</v>
      </c>
      <c r="G91" s="3">
        <v>2648343</v>
      </c>
      <c r="H91" s="3">
        <v>0</v>
      </c>
      <c r="I91" s="3">
        <v>0</v>
      </c>
      <c r="J91" s="3">
        <v>0</v>
      </c>
      <c r="K91" s="3">
        <v>2677917</v>
      </c>
      <c r="L91" s="3">
        <v>2555913</v>
      </c>
      <c r="M91" s="3">
        <v>2558017</v>
      </c>
      <c r="N91" s="3">
        <v>2509310</v>
      </c>
      <c r="O91" s="3">
        <v>2469408</v>
      </c>
      <c r="P91" s="3">
        <v>2743217</v>
      </c>
      <c r="Q91" s="3">
        <v>2778929</v>
      </c>
      <c r="R91" s="3">
        <v>2745877</v>
      </c>
      <c r="S91" s="3">
        <v>2674633</v>
      </c>
      <c r="T91" s="3">
        <v>2635370</v>
      </c>
      <c r="U91" s="3">
        <v>2601638</v>
      </c>
      <c r="V91" s="3">
        <v>0</v>
      </c>
      <c r="W91" s="3">
        <v>0</v>
      </c>
      <c r="X91" s="3">
        <v>0</v>
      </c>
      <c r="Y91" s="3">
        <v>2352882</v>
      </c>
      <c r="Z91" s="3">
        <v>2334469</v>
      </c>
      <c r="AA91" s="3">
        <v>27636</v>
      </c>
      <c r="AB91" s="3">
        <v>30395</v>
      </c>
      <c r="AC91" s="3">
        <v>30634</v>
      </c>
      <c r="AD91" s="3">
        <v>27121</v>
      </c>
      <c r="AE91" s="3">
        <v>0</v>
      </c>
      <c r="AF91" s="3">
        <v>35627</v>
      </c>
      <c r="AG91" s="3">
        <v>36522</v>
      </c>
      <c r="AH91" s="3">
        <v>37927</v>
      </c>
      <c r="AI91" s="3">
        <v>0</v>
      </c>
      <c r="AJ91" s="3">
        <v>0</v>
      </c>
      <c r="AK91" s="3">
        <v>0</v>
      </c>
      <c r="AL91" s="3">
        <v>0</v>
      </c>
      <c r="AM91" s="3">
        <v>24442</v>
      </c>
      <c r="AN91" s="3">
        <v>0</v>
      </c>
      <c r="AO91" s="3">
        <v>24048</v>
      </c>
      <c r="AP91" s="3">
        <v>13179</v>
      </c>
      <c r="AQ91" s="3">
        <v>16776</v>
      </c>
      <c r="AR91" s="3">
        <v>15987</v>
      </c>
      <c r="AS91" s="3">
        <v>5192</v>
      </c>
      <c r="AT91" s="3">
        <v>6277</v>
      </c>
      <c r="AU91" s="3">
        <v>7035</v>
      </c>
      <c r="AV91" s="3">
        <v>6822</v>
      </c>
      <c r="AW91" s="3">
        <v>4165</v>
      </c>
      <c r="AX91" s="3">
        <v>4205</v>
      </c>
      <c r="AY91" s="3">
        <v>0</v>
      </c>
      <c r="AZ91" s="3">
        <v>0</v>
      </c>
      <c r="BA91" s="3">
        <v>0</v>
      </c>
      <c r="BB91" s="3">
        <v>0</v>
      </c>
      <c r="BC91" s="3">
        <v>0</v>
      </c>
      <c r="BD91" s="3">
        <v>0</v>
      </c>
      <c r="BE91" s="3">
        <v>0</v>
      </c>
      <c r="BF91" s="3">
        <v>0</v>
      </c>
      <c r="BG91" s="3"/>
      <c r="BH91" s="3"/>
      <c r="BI91" s="3"/>
      <c r="BJ91" s="3"/>
      <c r="BK91" s="3"/>
      <c r="BL91" s="3"/>
      <c r="BM91" s="3"/>
      <c r="BN91" s="3"/>
      <c r="BO91" s="3"/>
      <c r="BP91" s="3"/>
      <c r="BQ91" s="3"/>
      <c r="BR91" s="3"/>
      <c r="BS91" s="3"/>
      <c r="BT91" s="3"/>
      <c r="BU91" s="3"/>
    </row>
    <row r="92" spans="1:73">
      <c r="A92" s="3" t="s">
        <v>76</v>
      </c>
      <c r="B92" s="3">
        <v>0</v>
      </c>
      <c r="C92" s="3">
        <v>0</v>
      </c>
      <c r="D92" s="3">
        <v>0</v>
      </c>
      <c r="E92" s="3">
        <v>0</v>
      </c>
      <c r="F92" s="3">
        <v>0</v>
      </c>
      <c r="G92" s="3">
        <v>2566932</v>
      </c>
      <c r="H92" s="3">
        <v>0</v>
      </c>
      <c r="I92" s="3">
        <v>0</v>
      </c>
      <c r="J92" s="3">
        <v>0</v>
      </c>
      <c r="K92" s="3">
        <v>2600410</v>
      </c>
      <c r="L92" s="3">
        <v>2475368</v>
      </c>
      <c r="M92" s="3">
        <v>2470359</v>
      </c>
      <c r="N92" s="3">
        <v>2418179</v>
      </c>
      <c r="O92" s="3">
        <v>2369591</v>
      </c>
      <c r="P92" s="3">
        <v>2641928</v>
      </c>
      <c r="Q92" s="3">
        <v>2639619</v>
      </c>
      <c r="R92" s="3">
        <v>2596857</v>
      </c>
      <c r="S92" s="3">
        <v>2544076</v>
      </c>
      <c r="T92" s="3">
        <v>2546248</v>
      </c>
      <c r="U92" s="3">
        <v>2516819</v>
      </c>
      <c r="V92" s="3">
        <v>0</v>
      </c>
      <c r="W92" s="3">
        <v>0</v>
      </c>
      <c r="X92" s="3">
        <v>0</v>
      </c>
      <c r="Y92" s="3">
        <v>2268258</v>
      </c>
      <c r="Z92" s="3">
        <v>2267329</v>
      </c>
      <c r="AA92" s="3">
        <v>27636</v>
      </c>
      <c r="AB92" s="3">
        <v>30395</v>
      </c>
      <c r="AC92" s="3">
        <v>30634</v>
      </c>
      <c r="AD92" s="3">
        <v>27121</v>
      </c>
      <c r="AE92" s="3">
        <v>0</v>
      </c>
      <c r="AF92" s="3">
        <v>35627</v>
      </c>
      <c r="AG92" s="3">
        <v>36522</v>
      </c>
      <c r="AH92" s="3">
        <v>37927</v>
      </c>
      <c r="AI92" s="3">
        <v>0</v>
      </c>
      <c r="AJ92" s="3">
        <v>0</v>
      </c>
      <c r="AK92" s="3">
        <v>0</v>
      </c>
      <c r="AL92" s="3">
        <v>0</v>
      </c>
      <c r="AM92" s="3">
        <v>13427</v>
      </c>
      <c r="AN92" s="3">
        <v>0</v>
      </c>
      <c r="AO92" s="3">
        <v>13184</v>
      </c>
      <c r="AP92" s="3">
        <v>6747</v>
      </c>
      <c r="AQ92" s="3">
        <v>14015</v>
      </c>
      <c r="AR92" s="3">
        <v>15987</v>
      </c>
      <c r="AS92" s="3">
        <v>5192</v>
      </c>
      <c r="AT92" s="3">
        <v>6277</v>
      </c>
      <c r="AU92" s="3">
        <v>7035</v>
      </c>
      <c r="AV92" s="3">
        <v>6822</v>
      </c>
      <c r="AW92" s="3">
        <v>4165</v>
      </c>
      <c r="AX92" s="3">
        <v>4205</v>
      </c>
      <c r="AY92" s="3">
        <v>0</v>
      </c>
      <c r="AZ92" s="3">
        <v>0</v>
      </c>
      <c r="BA92" s="3">
        <v>0</v>
      </c>
      <c r="BB92" s="3">
        <v>0</v>
      </c>
      <c r="BC92" s="3">
        <v>0</v>
      </c>
      <c r="BD92" s="3">
        <v>0</v>
      </c>
      <c r="BE92" s="3">
        <v>0</v>
      </c>
      <c r="BF92" s="3">
        <v>0</v>
      </c>
      <c r="BG92" s="3"/>
      <c r="BH92" s="3"/>
      <c r="BI92" s="3"/>
      <c r="BJ92" s="3"/>
      <c r="BK92" s="3"/>
      <c r="BL92" s="3"/>
      <c r="BM92" s="3"/>
      <c r="BN92" s="3"/>
      <c r="BO92" s="3"/>
      <c r="BP92" s="3"/>
      <c r="BQ92" s="3"/>
      <c r="BR92" s="3"/>
      <c r="BS92" s="3"/>
      <c r="BT92" s="3"/>
      <c r="BU92" s="3"/>
    </row>
    <row r="93" spans="1:73">
      <c r="A93" s="3" t="s">
        <v>77</v>
      </c>
      <c r="B93" s="3">
        <v>0</v>
      </c>
      <c r="C93" s="3">
        <v>0</v>
      </c>
      <c r="D93" s="3">
        <v>0</v>
      </c>
      <c r="E93" s="3">
        <v>0</v>
      </c>
      <c r="F93" s="3">
        <v>0</v>
      </c>
      <c r="G93" s="3">
        <v>81411</v>
      </c>
      <c r="H93" s="3">
        <v>0</v>
      </c>
      <c r="I93" s="3">
        <v>0</v>
      </c>
      <c r="J93" s="3">
        <v>0</v>
      </c>
      <c r="K93" s="3">
        <v>77507</v>
      </c>
      <c r="L93" s="3">
        <v>80545</v>
      </c>
      <c r="M93" s="3">
        <v>87658</v>
      </c>
      <c r="N93" s="3">
        <v>91131</v>
      </c>
      <c r="O93" s="3">
        <v>99817</v>
      </c>
      <c r="P93" s="3">
        <v>101289</v>
      </c>
      <c r="Q93" s="3">
        <v>139310</v>
      </c>
      <c r="R93" s="3">
        <v>149020</v>
      </c>
      <c r="S93" s="3">
        <v>130557</v>
      </c>
      <c r="T93" s="3">
        <v>89122</v>
      </c>
      <c r="U93" s="3">
        <v>84819</v>
      </c>
      <c r="V93" s="3">
        <v>0</v>
      </c>
      <c r="W93" s="3">
        <v>0</v>
      </c>
      <c r="X93" s="3">
        <v>0</v>
      </c>
      <c r="Y93" s="3">
        <v>84624</v>
      </c>
      <c r="Z93" s="3">
        <v>67140</v>
      </c>
      <c r="AA93" s="3">
        <v>0</v>
      </c>
      <c r="AB93" s="3">
        <v>0</v>
      </c>
      <c r="AC93" s="3">
        <v>0</v>
      </c>
      <c r="AD93" s="3">
        <v>0</v>
      </c>
      <c r="AE93" s="3">
        <v>0</v>
      </c>
      <c r="AF93" s="3">
        <v>0</v>
      </c>
      <c r="AG93" s="3">
        <v>0</v>
      </c>
      <c r="AH93" s="3">
        <v>0</v>
      </c>
      <c r="AI93" s="3">
        <v>0</v>
      </c>
      <c r="AJ93" s="3">
        <v>0</v>
      </c>
      <c r="AK93" s="3">
        <v>0</v>
      </c>
      <c r="AL93" s="3">
        <v>0</v>
      </c>
      <c r="AM93" s="3">
        <v>11015</v>
      </c>
      <c r="AN93" s="3">
        <v>0</v>
      </c>
      <c r="AO93" s="3">
        <v>10864</v>
      </c>
      <c r="AP93" s="3">
        <v>6432</v>
      </c>
      <c r="AQ93" s="3">
        <v>2761</v>
      </c>
      <c r="AR93" s="3">
        <v>0</v>
      </c>
      <c r="AS93" s="3">
        <v>0</v>
      </c>
      <c r="AT93" s="3">
        <v>0</v>
      </c>
      <c r="AU93" s="3">
        <v>0</v>
      </c>
      <c r="AV93" s="3">
        <v>0</v>
      </c>
      <c r="AW93" s="3">
        <v>0</v>
      </c>
      <c r="AX93" s="3">
        <v>0</v>
      </c>
      <c r="AY93" s="3">
        <v>0</v>
      </c>
      <c r="AZ93" s="3">
        <v>0</v>
      </c>
      <c r="BA93" s="3">
        <v>0</v>
      </c>
      <c r="BB93" s="3">
        <v>0</v>
      </c>
      <c r="BC93" s="3">
        <v>0</v>
      </c>
      <c r="BD93" s="3">
        <v>0</v>
      </c>
      <c r="BE93" s="3">
        <v>0</v>
      </c>
      <c r="BF93" s="3">
        <v>0</v>
      </c>
      <c r="BG93" s="3"/>
      <c r="BH93" s="3"/>
      <c r="BI93" s="3"/>
      <c r="BJ93" s="3"/>
      <c r="BK93" s="3"/>
      <c r="BL93" s="3"/>
      <c r="BM93" s="3"/>
      <c r="BN93" s="3"/>
      <c r="BO93" s="3"/>
      <c r="BP93" s="3"/>
      <c r="BQ93" s="3"/>
      <c r="BR93" s="3"/>
      <c r="BS93" s="3"/>
      <c r="BT93" s="3"/>
      <c r="BU93" s="3"/>
    </row>
    <row r="94" spans="1:73">
      <c r="A94" s="3" t="s">
        <v>137</v>
      </c>
      <c r="B94" s="3">
        <v>310344</v>
      </c>
      <c r="C94" s="3">
        <v>308364.90000000002</v>
      </c>
      <c r="D94" s="3">
        <v>319126</v>
      </c>
      <c r="E94" s="3">
        <v>328141</v>
      </c>
      <c r="F94" s="3">
        <v>340254</v>
      </c>
      <c r="G94" s="3">
        <v>341439</v>
      </c>
      <c r="H94" s="3">
        <v>351977</v>
      </c>
      <c r="I94" s="3">
        <v>357556</v>
      </c>
      <c r="J94" s="3">
        <v>369340</v>
      </c>
      <c r="K94" s="3">
        <v>376650</v>
      </c>
      <c r="L94" s="3">
        <v>388277</v>
      </c>
      <c r="M94" s="3">
        <v>399844</v>
      </c>
      <c r="N94" s="3">
        <v>404210</v>
      </c>
      <c r="O94" s="3">
        <v>412553</v>
      </c>
      <c r="P94" s="3">
        <v>420683</v>
      </c>
      <c r="Q94" s="3">
        <v>421622</v>
      </c>
      <c r="R94" s="3">
        <v>427688</v>
      </c>
      <c r="S94" s="3">
        <v>419525</v>
      </c>
      <c r="T94" s="3">
        <v>422964</v>
      </c>
      <c r="U94" s="3">
        <v>415305</v>
      </c>
      <c r="V94" s="3">
        <v>419003</v>
      </c>
      <c r="W94" s="3">
        <v>415483.73</v>
      </c>
      <c r="X94" s="3">
        <v>409920</v>
      </c>
      <c r="Y94" s="3">
        <v>404529</v>
      </c>
      <c r="Z94" s="3">
        <v>403705</v>
      </c>
      <c r="AA94" s="3">
        <v>0</v>
      </c>
      <c r="AB94" s="3">
        <v>0</v>
      </c>
      <c r="AC94" s="3">
        <v>0</v>
      </c>
      <c r="AD94" s="3">
        <v>0</v>
      </c>
      <c r="AE94" s="3">
        <v>0</v>
      </c>
      <c r="AF94" s="3">
        <v>0</v>
      </c>
      <c r="AG94" s="3">
        <v>0</v>
      </c>
      <c r="AH94" s="3">
        <v>0</v>
      </c>
      <c r="AI94" s="3">
        <v>0</v>
      </c>
      <c r="AJ94" s="3">
        <v>0</v>
      </c>
      <c r="AK94" s="3">
        <v>0</v>
      </c>
      <c r="AL94" s="3">
        <v>0</v>
      </c>
      <c r="AM94" s="3">
        <v>0</v>
      </c>
      <c r="AN94" s="3">
        <v>0</v>
      </c>
      <c r="AO94" s="3">
        <v>0</v>
      </c>
      <c r="AP94" s="3">
        <v>0</v>
      </c>
      <c r="AQ94" s="3">
        <v>0</v>
      </c>
      <c r="AR94" s="3">
        <v>0</v>
      </c>
      <c r="AS94" s="3">
        <v>0</v>
      </c>
      <c r="AT94" s="3">
        <v>0</v>
      </c>
      <c r="AU94" s="3">
        <v>0</v>
      </c>
      <c r="AV94" s="3">
        <v>0</v>
      </c>
      <c r="AW94" s="3">
        <v>0</v>
      </c>
      <c r="AX94" s="3">
        <v>0</v>
      </c>
      <c r="AY94" s="3">
        <v>0</v>
      </c>
      <c r="AZ94" s="3">
        <v>0</v>
      </c>
      <c r="BA94" s="3">
        <v>0</v>
      </c>
      <c r="BB94" s="3">
        <v>0</v>
      </c>
      <c r="BC94" s="3">
        <v>0</v>
      </c>
      <c r="BD94" s="3">
        <v>0</v>
      </c>
      <c r="BE94" s="3">
        <v>0</v>
      </c>
      <c r="BF94" s="3">
        <v>0</v>
      </c>
      <c r="BG94" s="3"/>
      <c r="BH94" s="3"/>
      <c r="BI94" s="3"/>
      <c r="BJ94" s="3"/>
      <c r="BK94" s="3"/>
      <c r="BL94" s="3"/>
      <c r="BM94" s="3"/>
      <c r="BN94" s="3"/>
      <c r="BO94" s="3"/>
      <c r="BP94" s="3"/>
      <c r="BQ94" s="3"/>
      <c r="BR94" s="3"/>
      <c r="BS94" s="3"/>
      <c r="BT94" s="3"/>
      <c r="BU94" s="3"/>
    </row>
    <row r="95" spans="1:73">
      <c r="A95" s="3" t="s">
        <v>123</v>
      </c>
      <c r="B95" s="3">
        <v>310344</v>
      </c>
      <c r="C95" s="3">
        <v>308364.90000000002</v>
      </c>
      <c r="D95" s="3">
        <v>319126</v>
      </c>
      <c r="E95" s="3">
        <v>328141</v>
      </c>
      <c r="F95" s="3">
        <v>340254</v>
      </c>
      <c r="G95" s="3">
        <v>341439</v>
      </c>
      <c r="H95" s="3">
        <v>351977</v>
      </c>
      <c r="I95" s="3">
        <v>357556</v>
      </c>
      <c r="J95" s="3">
        <v>369340</v>
      </c>
      <c r="K95" s="3">
        <v>376650</v>
      </c>
      <c r="L95" s="3">
        <v>388277</v>
      </c>
      <c r="M95" s="3">
        <v>399844</v>
      </c>
      <c r="N95" s="3">
        <v>404210</v>
      </c>
      <c r="O95" s="3">
        <v>412553</v>
      </c>
      <c r="P95" s="3">
        <v>420683</v>
      </c>
      <c r="Q95" s="3">
        <v>421622</v>
      </c>
      <c r="R95" s="3">
        <v>427688</v>
      </c>
      <c r="S95" s="3">
        <v>419525</v>
      </c>
      <c r="T95" s="3">
        <v>422964</v>
      </c>
      <c r="U95" s="3">
        <v>415305</v>
      </c>
      <c r="V95" s="3">
        <v>419003</v>
      </c>
      <c r="W95" s="3">
        <v>415483.73</v>
      </c>
      <c r="X95" s="3">
        <v>409920</v>
      </c>
      <c r="Y95" s="3">
        <v>404529</v>
      </c>
      <c r="Z95" s="3">
        <v>403705</v>
      </c>
      <c r="AA95" s="3">
        <v>0</v>
      </c>
      <c r="AB95" s="3">
        <v>0</v>
      </c>
      <c r="AC95" s="3">
        <v>0</v>
      </c>
      <c r="AD95" s="3">
        <v>0</v>
      </c>
      <c r="AE95" s="3">
        <v>0</v>
      </c>
      <c r="AF95" s="3">
        <v>0</v>
      </c>
      <c r="AG95" s="3">
        <v>0</v>
      </c>
      <c r="AH95" s="3">
        <v>0</v>
      </c>
      <c r="AI95" s="3">
        <v>0</v>
      </c>
      <c r="AJ95" s="3">
        <v>0</v>
      </c>
      <c r="AK95" s="3">
        <v>0</v>
      </c>
      <c r="AL95" s="3">
        <v>0</v>
      </c>
      <c r="AM95" s="3">
        <v>0</v>
      </c>
      <c r="AN95" s="3">
        <v>0</v>
      </c>
      <c r="AO95" s="3">
        <v>0</v>
      </c>
      <c r="AP95" s="3">
        <v>0</v>
      </c>
      <c r="AQ95" s="3">
        <v>0</v>
      </c>
      <c r="AR95" s="3">
        <v>0</v>
      </c>
      <c r="AS95" s="3">
        <v>0</v>
      </c>
      <c r="AT95" s="3">
        <v>0</v>
      </c>
      <c r="AU95" s="3">
        <v>0</v>
      </c>
      <c r="AV95" s="3">
        <v>0</v>
      </c>
      <c r="AW95" s="3">
        <v>0</v>
      </c>
      <c r="AX95" s="3">
        <v>0</v>
      </c>
      <c r="AY95" s="3">
        <v>0</v>
      </c>
      <c r="AZ95" s="3">
        <v>0</v>
      </c>
      <c r="BA95" s="3">
        <v>0</v>
      </c>
      <c r="BB95" s="3">
        <v>0</v>
      </c>
      <c r="BC95" s="3">
        <v>0</v>
      </c>
      <c r="BD95" s="3">
        <v>0</v>
      </c>
      <c r="BE95" s="3">
        <v>0</v>
      </c>
      <c r="BF95" s="3">
        <v>0</v>
      </c>
      <c r="BG95" s="3"/>
      <c r="BH95" s="3"/>
      <c r="BI95" s="3"/>
      <c r="BJ95" s="3"/>
      <c r="BK95" s="3"/>
      <c r="BL95" s="3"/>
      <c r="BM95" s="3"/>
      <c r="BN95" s="3"/>
      <c r="BO95" s="3"/>
      <c r="BP95" s="3"/>
      <c r="BQ95" s="3"/>
      <c r="BR95" s="3"/>
      <c r="BS95" s="3"/>
      <c r="BT95" s="3"/>
      <c r="BU95" s="3"/>
    </row>
    <row r="96" spans="1:73">
      <c r="A96" s="3" t="s">
        <v>138</v>
      </c>
      <c r="B96" s="3">
        <v>1825508</v>
      </c>
      <c r="C96" s="3">
        <v>1822005.85</v>
      </c>
      <c r="D96" s="3">
        <v>1795522</v>
      </c>
      <c r="E96" s="3">
        <v>1747041</v>
      </c>
      <c r="F96" s="3">
        <v>1721552</v>
      </c>
      <c r="G96" s="3">
        <v>1704621</v>
      </c>
      <c r="H96" s="3">
        <v>1859957</v>
      </c>
      <c r="I96" s="3">
        <v>1820515</v>
      </c>
      <c r="J96" s="3">
        <v>2087561</v>
      </c>
      <c r="K96" s="3">
        <v>2052670</v>
      </c>
      <c r="L96" s="3">
        <v>1886495</v>
      </c>
      <c r="M96" s="3">
        <v>1851025</v>
      </c>
      <c r="N96" s="3">
        <v>1464129</v>
      </c>
      <c r="O96" s="3">
        <v>1427330</v>
      </c>
      <c r="P96" s="3">
        <v>1419747</v>
      </c>
      <c r="Q96" s="3">
        <v>1384246</v>
      </c>
      <c r="R96" s="3">
        <v>1350928</v>
      </c>
      <c r="S96" s="3">
        <v>1331592</v>
      </c>
      <c r="T96" s="3">
        <v>1561718</v>
      </c>
      <c r="U96" s="3">
        <v>1533495</v>
      </c>
      <c r="V96" s="3">
        <v>1497282</v>
      </c>
      <c r="W96" s="3">
        <v>1457820.54</v>
      </c>
      <c r="X96" s="3">
        <v>1296250</v>
      </c>
      <c r="Y96" s="3">
        <v>1193553</v>
      </c>
      <c r="Z96" s="3">
        <v>1186417</v>
      </c>
      <c r="AA96" s="3">
        <v>603852</v>
      </c>
      <c r="AB96" s="3">
        <v>617136</v>
      </c>
      <c r="AC96" s="3">
        <v>599086</v>
      </c>
      <c r="AD96" s="3">
        <v>577447</v>
      </c>
      <c r="AE96" s="3">
        <v>598117.85</v>
      </c>
      <c r="AF96" s="3">
        <v>619654</v>
      </c>
      <c r="AG96" s="3">
        <v>597562</v>
      </c>
      <c r="AH96" s="3">
        <v>655835</v>
      </c>
      <c r="AI96" s="3">
        <v>640800.52</v>
      </c>
      <c r="AJ96" s="3">
        <v>631474</v>
      </c>
      <c r="AK96" s="3">
        <v>614458</v>
      </c>
      <c r="AL96" s="3">
        <v>597775</v>
      </c>
      <c r="AM96" s="3">
        <v>636243</v>
      </c>
      <c r="AN96" s="3">
        <v>636860</v>
      </c>
      <c r="AO96" s="3">
        <v>619093</v>
      </c>
      <c r="AP96" s="3">
        <v>601973</v>
      </c>
      <c r="AQ96" s="3">
        <v>617665</v>
      </c>
      <c r="AR96" s="3">
        <v>603209</v>
      </c>
      <c r="AS96" s="3">
        <v>585944</v>
      </c>
      <c r="AT96" s="3">
        <v>638420</v>
      </c>
      <c r="AU96" s="3">
        <v>400779</v>
      </c>
      <c r="AV96" s="3">
        <v>389374</v>
      </c>
      <c r="AW96" s="3">
        <v>372688</v>
      </c>
      <c r="AX96" s="3">
        <v>363696</v>
      </c>
      <c r="AY96" s="3">
        <v>365009</v>
      </c>
      <c r="AZ96" s="3">
        <v>378005</v>
      </c>
      <c r="BA96" s="3">
        <v>368270</v>
      </c>
      <c r="BB96" s="3">
        <v>0</v>
      </c>
      <c r="BC96" s="3">
        <v>0</v>
      </c>
      <c r="BD96" s="3">
        <v>0</v>
      </c>
      <c r="BE96" s="3">
        <v>0</v>
      </c>
      <c r="BF96" s="3">
        <v>0</v>
      </c>
      <c r="BG96" s="3"/>
      <c r="BH96" s="3"/>
      <c r="BI96" s="3"/>
      <c r="BJ96" s="3"/>
      <c r="BK96" s="3"/>
      <c r="BL96" s="3"/>
      <c r="BM96" s="3"/>
      <c r="BN96" s="3"/>
      <c r="BO96" s="3"/>
      <c r="BP96" s="3"/>
      <c r="BQ96" s="3"/>
      <c r="BR96" s="3"/>
      <c r="BS96" s="3"/>
      <c r="BT96" s="3"/>
      <c r="BU96" s="3"/>
    </row>
    <row r="97" spans="1:73">
      <c r="A97" s="3" t="s">
        <v>139</v>
      </c>
      <c r="B97" s="3">
        <v>8454112</v>
      </c>
      <c r="C97" s="3">
        <v>8534916.6199999992</v>
      </c>
      <c r="D97" s="3">
        <v>8626184</v>
      </c>
      <c r="E97" s="3">
        <v>8689118</v>
      </c>
      <c r="F97" s="3">
        <v>8738750</v>
      </c>
      <c r="G97" s="3">
        <v>8833382</v>
      </c>
      <c r="H97" s="3">
        <v>8906059</v>
      </c>
      <c r="I97" s="3">
        <v>8956859</v>
      </c>
      <c r="J97" s="3">
        <v>8929910</v>
      </c>
      <c r="K97" s="3">
        <v>9273838</v>
      </c>
      <c r="L97" s="3">
        <v>8969629</v>
      </c>
      <c r="M97" s="3">
        <v>8994578</v>
      </c>
      <c r="N97" s="3">
        <v>9064753</v>
      </c>
      <c r="O97" s="3">
        <v>9169734</v>
      </c>
      <c r="P97" s="3">
        <v>9287527</v>
      </c>
      <c r="Q97" s="3">
        <v>9267433</v>
      </c>
      <c r="R97" s="3">
        <v>9354742</v>
      </c>
      <c r="S97" s="3">
        <v>9444669</v>
      </c>
      <c r="T97" s="3">
        <v>10111086</v>
      </c>
      <c r="U97" s="3">
        <v>10207161</v>
      </c>
      <c r="V97" s="3">
        <v>10258309</v>
      </c>
      <c r="W97" s="3">
        <v>2063041.96</v>
      </c>
      <c r="X97" s="3">
        <v>2052407</v>
      </c>
      <c r="Y97" s="3">
        <v>2034882</v>
      </c>
      <c r="Z97" s="3">
        <v>2118524</v>
      </c>
      <c r="AA97" s="3">
        <v>463824</v>
      </c>
      <c r="AB97" s="3">
        <v>460802</v>
      </c>
      <c r="AC97" s="3">
        <v>459349</v>
      </c>
      <c r="AD97" s="3">
        <v>457645</v>
      </c>
      <c r="AE97" s="3">
        <v>666715.24</v>
      </c>
      <c r="AF97" s="3">
        <v>667100</v>
      </c>
      <c r="AG97" s="3">
        <v>667458</v>
      </c>
      <c r="AH97" s="3">
        <v>669340</v>
      </c>
      <c r="AI97" s="3">
        <v>675833.71</v>
      </c>
      <c r="AJ97" s="3">
        <v>664906</v>
      </c>
      <c r="AK97" s="3">
        <v>658647</v>
      </c>
      <c r="AL97" s="3">
        <v>655624</v>
      </c>
      <c r="AM97" s="3">
        <v>647495</v>
      </c>
      <c r="AN97" s="3">
        <v>664624</v>
      </c>
      <c r="AO97" s="3">
        <v>642870</v>
      </c>
      <c r="AP97" s="3">
        <v>633747</v>
      </c>
      <c r="AQ97" s="3">
        <v>544094</v>
      </c>
      <c r="AR97" s="3">
        <v>488250</v>
      </c>
      <c r="AS97" s="3">
        <v>488250</v>
      </c>
      <c r="AT97" s="3">
        <v>488250</v>
      </c>
      <c r="AU97" s="3">
        <v>488250</v>
      </c>
      <c r="AV97" s="3">
        <v>488250</v>
      </c>
      <c r="AW97" s="3">
        <v>488250</v>
      </c>
      <c r="AX97" s="3">
        <v>488250</v>
      </c>
      <c r="AY97" s="3">
        <v>488250</v>
      </c>
      <c r="AZ97" s="3">
        <v>488250</v>
      </c>
      <c r="BA97" s="3">
        <v>488250</v>
      </c>
      <c r="BB97" s="3">
        <v>0</v>
      </c>
      <c r="BC97" s="3">
        <v>0</v>
      </c>
      <c r="BD97" s="3">
        <v>0</v>
      </c>
      <c r="BE97" s="3">
        <v>0</v>
      </c>
      <c r="BF97" s="3">
        <v>0</v>
      </c>
      <c r="BG97" s="3"/>
      <c r="BH97" s="3"/>
      <c r="BI97" s="3"/>
      <c r="BJ97" s="3"/>
      <c r="BK97" s="3"/>
      <c r="BL97" s="3"/>
      <c r="BM97" s="3"/>
      <c r="BN97" s="3"/>
      <c r="BO97" s="3"/>
      <c r="BP97" s="3"/>
      <c r="BQ97" s="3"/>
      <c r="BR97" s="3"/>
      <c r="BS97" s="3"/>
      <c r="BT97" s="3"/>
      <c r="BU97" s="3"/>
    </row>
    <row r="98" spans="1:73">
      <c r="A98" s="3" t="s">
        <v>140</v>
      </c>
      <c r="B98" s="3">
        <v>2657116</v>
      </c>
      <c r="C98" s="3">
        <v>2650786.89</v>
      </c>
      <c r="D98" s="3">
        <v>2678528</v>
      </c>
      <c r="E98" s="3">
        <v>2648364</v>
      </c>
      <c r="F98" s="3">
        <v>2644939</v>
      </c>
      <c r="G98" s="3">
        <v>17687</v>
      </c>
      <c r="H98" s="3">
        <v>2702537</v>
      </c>
      <c r="I98" s="3">
        <v>2707861</v>
      </c>
      <c r="J98" s="3">
        <v>2691795</v>
      </c>
      <c r="K98" s="3">
        <v>27473</v>
      </c>
      <c r="L98" s="3">
        <v>28660</v>
      </c>
      <c r="M98" s="3">
        <v>29790</v>
      </c>
      <c r="N98" s="3">
        <v>32674</v>
      </c>
      <c r="O98" s="3">
        <v>63790</v>
      </c>
      <c r="P98" s="3">
        <v>29426</v>
      </c>
      <c r="Q98" s="3">
        <v>30486</v>
      </c>
      <c r="R98" s="3">
        <v>48217</v>
      </c>
      <c r="S98" s="3">
        <v>32811</v>
      </c>
      <c r="T98" s="3">
        <v>50459</v>
      </c>
      <c r="U98" s="3">
        <v>70859</v>
      </c>
      <c r="V98" s="3">
        <v>2659622</v>
      </c>
      <c r="W98" s="3">
        <v>2621717.67</v>
      </c>
      <c r="X98" s="3">
        <v>2552447</v>
      </c>
      <c r="Y98" s="3">
        <v>118708</v>
      </c>
      <c r="Z98" s="3">
        <v>125703</v>
      </c>
      <c r="AA98" s="3">
        <v>87361</v>
      </c>
      <c r="AB98" s="3">
        <v>79022</v>
      </c>
      <c r="AC98" s="3">
        <v>80605</v>
      </c>
      <c r="AD98" s="3">
        <v>85274</v>
      </c>
      <c r="AE98" s="3">
        <v>121882.06</v>
      </c>
      <c r="AF98" s="3">
        <v>96651</v>
      </c>
      <c r="AG98" s="3">
        <v>95273</v>
      </c>
      <c r="AH98" s="3">
        <v>93249</v>
      </c>
      <c r="AI98" s="3">
        <v>131533.51999999999</v>
      </c>
      <c r="AJ98" s="3">
        <v>149876</v>
      </c>
      <c r="AK98" s="3">
        <v>155458</v>
      </c>
      <c r="AL98" s="3">
        <v>151300</v>
      </c>
      <c r="AM98" s="3">
        <v>97663</v>
      </c>
      <c r="AN98" s="3">
        <v>124150</v>
      </c>
      <c r="AO98" s="3">
        <v>100108</v>
      </c>
      <c r="AP98" s="3">
        <v>99452</v>
      </c>
      <c r="AQ98" s="3">
        <v>94005</v>
      </c>
      <c r="AR98" s="3">
        <v>79609</v>
      </c>
      <c r="AS98" s="3">
        <v>99178</v>
      </c>
      <c r="AT98" s="3">
        <v>111532</v>
      </c>
      <c r="AU98" s="3">
        <v>104759</v>
      </c>
      <c r="AV98" s="3">
        <v>97516</v>
      </c>
      <c r="AW98" s="3">
        <v>87236</v>
      </c>
      <c r="AX98" s="3">
        <v>88818</v>
      </c>
      <c r="AY98" s="3">
        <v>93524</v>
      </c>
      <c r="AZ98" s="3">
        <v>95141</v>
      </c>
      <c r="BA98" s="3">
        <v>81478</v>
      </c>
      <c r="BB98" s="3">
        <v>937273</v>
      </c>
      <c r="BC98" s="3">
        <v>920950</v>
      </c>
      <c r="BD98" s="3">
        <v>925979</v>
      </c>
      <c r="BE98" s="3">
        <v>914734</v>
      </c>
      <c r="BF98" s="3">
        <v>905946</v>
      </c>
      <c r="BG98" s="3"/>
      <c r="BH98" s="3"/>
      <c r="BI98" s="3"/>
      <c r="BJ98" s="3"/>
      <c r="BK98" s="3"/>
      <c r="BL98" s="3"/>
      <c r="BM98" s="3"/>
      <c r="BN98" s="3"/>
      <c r="BO98" s="3"/>
      <c r="BP98" s="3"/>
      <c r="BQ98" s="3"/>
      <c r="BR98" s="3"/>
      <c r="BS98" s="3"/>
      <c r="BT98" s="3"/>
      <c r="BU98" s="3"/>
    </row>
    <row r="99" spans="1:73">
      <c r="A99" s="3" t="s">
        <v>141</v>
      </c>
      <c r="B99" s="3">
        <v>131901307</v>
      </c>
      <c r="C99" s="3">
        <v>152054018.69999999</v>
      </c>
      <c r="D99" s="3">
        <v>156280586</v>
      </c>
      <c r="E99" s="3">
        <v>144152645</v>
      </c>
      <c r="F99" s="3">
        <v>150137984</v>
      </c>
      <c r="G99" s="3">
        <v>141257297</v>
      </c>
      <c r="H99" s="3">
        <v>154907749</v>
      </c>
      <c r="I99" s="3">
        <v>163955768</v>
      </c>
      <c r="J99" s="3">
        <v>148551565</v>
      </c>
      <c r="K99" s="3">
        <v>130186887</v>
      </c>
      <c r="L99" s="3">
        <v>130226336</v>
      </c>
      <c r="M99" s="3">
        <v>110681299</v>
      </c>
      <c r="N99" s="3">
        <v>123203499</v>
      </c>
      <c r="O99" s="3">
        <v>117651219</v>
      </c>
      <c r="P99" s="3">
        <v>118984574</v>
      </c>
      <c r="Q99" s="3">
        <v>143673263</v>
      </c>
      <c r="R99" s="3">
        <v>141574280</v>
      </c>
      <c r="S99" s="3">
        <v>153631496</v>
      </c>
      <c r="T99" s="3">
        <v>150483263</v>
      </c>
      <c r="U99" s="3">
        <v>148168808</v>
      </c>
      <c r="V99" s="3">
        <v>146343379</v>
      </c>
      <c r="W99" s="3">
        <v>138134444.84999999</v>
      </c>
      <c r="X99" s="3">
        <v>138809922</v>
      </c>
      <c r="Y99" s="3">
        <v>19407292</v>
      </c>
      <c r="Z99" s="3">
        <v>19731179</v>
      </c>
      <c r="AA99" s="3">
        <v>8636699</v>
      </c>
      <c r="AB99" s="3">
        <v>8320565</v>
      </c>
      <c r="AC99" s="3">
        <v>5696500</v>
      </c>
      <c r="AD99" s="3">
        <v>7228320</v>
      </c>
      <c r="AE99" s="3">
        <v>8161370.1399999997</v>
      </c>
      <c r="AF99" s="3">
        <v>8301470</v>
      </c>
      <c r="AG99" s="3">
        <v>12026018</v>
      </c>
      <c r="AH99" s="3">
        <v>12242584</v>
      </c>
      <c r="AI99" s="3">
        <v>11968745.1</v>
      </c>
      <c r="AJ99" s="3">
        <v>10679729</v>
      </c>
      <c r="AK99" s="3">
        <v>10263951</v>
      </c>
      <c r="AL99" s="3">
        <v>10413397</v>
      </c>
      <c r="AM99" s="3">
        <v>9749666</v>
      </c>
      <c r="AN99" s="3">
        <v>10156183</v>
      </c>
      <c r="AO99" s="3">
        <v>9025653</v>
      </c>
      <c r="AP99" s="3">
        <v>9220679</v>
      </c>
      <c r="AQ99" s="3">
        <v>9184639</v>
      </c>
      <c r="AR99" s="3">
        <v>9135206</v>
      </c>
      <c r="AS99" s="3">
        <v>7818512</v>
      </c>
      <c r="AT99" s="3">
        <v>5223679</v>
      </c>
      <c r="AU99" s="3">
        <v>4965640</v>
      </c>
      <c r="AV99" s="3">
        <v>4985102</v>
      </c>
      <c r="AW99" s="3">
        <v>1367839</v>
      </c>
      <c r="AX99" s="3">
        <v>1475969</v>
      </c>
      <c r="AY99" s="3">
        <v>4557077</v>
      </c>
      <c r="AZ99" s="3">
        <v>4654739</v>
      </c>
      <c r="BA99" s="3">
        <v>4714389</v>
      </c>
      <c r="BB99" s="3">
        <v>4796717</v>
      </c>
      <c r="BC99" s="3">
        <v>4863452</v>
      </c>
      <c r="BD99" s="3">
        <v>5082780</v>
      </c>
      <c r="BE99" s="3">
        <v>5203711</v>
      </c>
      <c r="BF99" s="3">
        <v>5350987</v>
      </c>
      <c r="BG99" s="3"/>
      <c r="BH99" s="3"/>
      <c r="BI99" s="3"/>
      <c r="BJ99" s="3"/>
      <c r="BK99" s="3"/>
      <c r="BL99" s="3"/>
      <c r="BM99" s="3"/>
      <c r="BN99" s="3"/>
      <c r="BO99" s="3"/>
      <c r="BP99" s="3"/>
      <c r="BQ99" s="3"/>
      <c r="BR99" s="3"/>
      <c r="BS99" s="3"/>
      <c r="BT99" s="3"/>
      <c r="BU99" s="3"/>
    </row>
    <row r="100" spans="1:73">
      <c r="A100" s="3" t="s">
        <v>142</v>
      </c>
      <c r="B100" s="3">
        <v>205852503</v>
      </c>
      <c r="C100" s="3">
        <v>207976693.12</v>
      </c>
      <c r="D100" s="3">
        <v>206099426</v>
      </c>
      <c r="E100" s="3">
        <v>204766804</v>
      </c>
      <c r="F100" s="3">
        <v>204168186</v>
      </c>
      <c r="G100" s="3">
        <v>206620620</v>
      </c>
      <c r="H100" s="3">
        <v>210464697</v>
      </c>
      <c r="I100" s="3">
        <v>211941553</v>
      </c>
      <c r="J100" s="3">
        <v>215940468</v>
      </c>
      <c r="K100" s="3">
        <v>206068315</v>
      </c>
      <c r="L100" s="3">
        <v>203101243</v>
      </c>
      <c r="M100" s="3">
        <v>204405516</v>
      </c>
      <c r="N100" s="3">
        <v>206359333</v>
      </c>
      <c r="O100" s="3">
        <v>207936783</v>
      </c>
      <c r="P100" s="3">
        <v>204031832</v>
      </c>
      <c r="Q100" s="3">
        <v>202920072</v>
      </c>
      <c r="R100" s="3">
        <v>203087845</v>
      </c>
      <c r="S100" s="3">
        <v>203885545</v>
      </c>
      <c r="T100" s="3">
        <v>203513183</v>
      </c>
      <c r="U100" s="3">
        <v>196049960</v>
      </c>
      <c r="V100" s="3">
        <v>196740480</v>
      </c>
      <c r="W100" s="3">
        <v>189985915.55000001</v>
      </c>
      <c r="X100" s="3">
        <v>189708323</v>
      </c>
      <c r="Y100" s="3">
        <v>274448166</v>
      </c>
      <c r="Z100" s="3">
        <v>200603247</v>
      </c>
      <c r="AA100" s="3">
        <v>23950190</v>
      </c>
      <c r="AB100" s="3">
        <v>24250319</v>
      </c>
      <c r="AC100" s="3">
        <v>24627849</v>
      </c>
      <c r="AD100" s="3">
        <v>24970923</v>
      </c>
      <c r="AE100" s="3">
        <v>26903655.649999999</v>
      </c>
      <c r="AF100" s="3">
        <v>26761077</v>
      </c>
      <c r="AG100" s="3">
        <v>27004104</v>
      </c>
      <c r="AH100" s="3">
        <v>26219828</v>
      </c>
      <c r="AI100" s="3">
        <v>26803735</v>
      </c>
      <c r="AJ100" s="3">
        <v>25400460</v>
      </c>
      <c r="AK100" s="3">
        <v>24451770</v>
      </c>
      <c r="AL100" s="3">
        <v>22998820</v>
      </c>
      <c r="AM100" s="3">
        <v>21976313</v>
      </c>
      <c r="AN100" s="3">
        <v>21482243</v>
      </c>
      <c r="AO100" s="3">
        <v>19937368</v>
      </c>
      <c r="AP100" s="3">
        <v>18914280</v>
      </c>
      <c r="AQ100" s="3">
        <v>18358503</v>
      </c>
      <c r="AR100" s="3">
        <v>18232534</v>
      </c>
      <c r="AS100" s="3">
        <v>15231893</v>
      </c>
      <c r="AT100" s="3">
        <v>15026404</v>
      </c>
      <c r="AU100" s="3">
        <v>14533482</v>
      </c>
      <c r="AV100" s="3">
        <v>14075509</v>
      </c>
      <c r="AW100" s="3">
        <v>9860022</v>
      </c>
      <c r="AX100" s="3">
        <v>10946959</v>
      </c>
      <c r="AY100" s="3">
        <v>11661931</v>
      </c>
      <c r="AZ100" s="3">
        <v>11510144</v>
      </c>
      <c r="BA100" s="3">
        <v>11486608</v>
      </c>
      <c r="BB100" s="3">
        <v>11429819</v>
      </c>
      <c r="BC100" s="3">
        <v>12149206</v>
      </c>
      <c r="BD100" s="3">
        <v>11908310</v>
      </c>
      <c r="BE100" s="3">
        <v>11303843</v>
      </c>
      <c r="BF100" s="3">
        <v>11145238</v>
      </c>
      <c r="BG100" s="3"/>
      <c r="BH100" s="3"/>
      <c r="BI100" s="3"/>
      <c r="BJ100" s="3"/>
      <c r="BK100" s="3"/>
      <c r="BL100" s="3"/>
      <c r="BM100" s="3"/>
      <c r="BN100" s="3"/>
      <c r="BO100" s="3"/>
      <c r="BP100" s="3"/>
      <c r="BQ100" s="3"/>
      <c r="BR100" s="3"/>
      <c r="BS100" s="3"/>
      <c r="BT100" s="3"/>
      <c r="BU100" s="3"/>
    </row>
    <row r="101" spans="1:73">
      <c r="A101" s="3" t="s">
        <v>143</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row>
    <row r="102" spans="1:73">
      <c r="A102" s="3" t="s">
        <v>144</v>
      </c>
      <c r="B102" s="3">
        <v>4114627</v>
      </c>
      <c r="C102" s="3">
        <v>4114626.7</v>
      </c>
      <c r="D102" s="3">
        <v>4114627</v>
      </c>
      <c r="E102" s="3">
        <v>4114627</v>
      </c>
      <c r="F102" s="3">
        <v>4114627</v>
      </c>
      <c r="G102" s="3">
        <v>4114627</v>
      </c>
      <c r="H102" s="3">
        <v>4114627</v>
      </c>
      <c r="I102" s="3">
        <v>4114627</v>
      </c>
      <c r="J102" s="3">
        <v>4114627</v>
      </c>
      <c r="K102" s="3">
        <v>4114627</v>
      </c>
      <c r="L102" s="3">
        <v>4114627</v>
      </c>
      <c r="M102" s="3">
        <v>4114627</v>
      </c>
      <c r="N102" s="3">
        <v>4114627</v>
      </c>
      <c r="O102" s="3">
        <v>4114627</v>
      </c>
      <c r="P102" s="3">
        <v>4114627</v>
      </c>
      <c r="Q102" s="3">
        <v>4114627</v>
      </c>
      <c r="R102" s="3">
        <v>4053955</v>
      </c>
      <c r="S102" s="3">
        <v>4053955</v>
      </c>
      <c r="T102" s="3">
        <v>4053955</v>
      </c>
      <c r="U102" s="3">
        <v>4053955</v>
      </c>
      <c r="V102" s="3">
        <v>4053955</v>
      </c>
      <c r="W102" s="3">
        <v>4053955</v>
      </c>
      <c r="X102" s="3">
        <v>4053955</v>
      </c>
      <c r="Y102" s="3">
        <v>2014389</v>
      </c>
      <c r="Z102" s="3">
        <v>2014389</v>
      </c>
      <c r="AA102" s="3">
        <v>2014389</v>
      </c>
      <c r="AB102" s="3">
        <v>2014389</v>
      </c>
      <c r="AC102" s="3">
        <v>2014389</v>
      </c>
      <c r="AD102" s="3">
        <v>2014389</v>
      </c>
      <c r="AE102" s="3">
        <v>2014389.44</v>
      </c>
      <c r="AF102" s="3">
        <v>1668125</v>
      </c>
      <c r="AG102" s="3">
        <v>1668125</v>
      </c>
      <c r="AH102" s="3">
        <v>1668125</v>
      </c>
      <c r="AI102" s="3">
        <v>1668125</v>
      </c>
      <c r="AJ102" s="3">
        <v>1668125</v>
      </c>
      <c r="AK102" s="3">
        <v>1668125</v>
      </c>
      <c r="AL102" s="3">
        <v>1668125</v>
      </c>
      <c r="AM102" s="3">
        <v>1668125</v>
      </c>
      <c r="AN102" s="3">
        <v>1668125</v>
      </c>
      <c r="AO102" s="3">
        <v>1668125</v>
      </c>
      <c r="AP102" s="3">
        <v>1588125</v>
      </c>
      <c r="AQ102" s="3">
        <v>1588125</v>
      </c>
      <c r="AR102" s="3">
        <v>1588125</v>
      </c>
      <c r="AS102" s="3">
        <v>1588125</v>
      </c>
      <c r="AT102" s="3">
        <v>1588125</v>
      </c>
      <c r="AU102" s="3">
        <v>1588125</v>
      </c>
      <c r="AV102" s="3">
        <v>1588125</v>
      </c>
      <c r="AW102" s="3">
        <v>1588125</v>
      </c>
      <c r="AX102" s="3">
        <v>1588125</v>
      </c>
      <c r="AY102" s="3">
        <v>1588125</v>
      </c>
      <c r="AZ102" s="3">
        <v>1588125</v>
      </c>
      <c r="BA102" s="3">
        <v>1588125</v>
      </c>
      <c r="BB102" s="3">
        <v>1588125</v>
      </c>
      <c r="BC102" s="3">
        <v>1588125</v>
      </c>
      <c r="BD102" s="3">
        <v>1588125</v>
      </c>
      <c r="BE102" s="3">
        <v>1588125</v>
      </c>
      <c r="BF102" s="3">
        <v>1588125</v>
      </c>
      <c r="BG102" s="3"/>
      <c r="BH102" s="3"/>
      <c r="BI102" s="3"/>
      <c r="BJ102" s="3"/>
      <c r="BK102" s="3"/>
      <c r="BL102" s="3"/>
      <c r="BM102" s="3"/>
      <c r="BN102" s="3"/>
      <c r="BO102" s="3"/>
      <c r="BP102" s="3"/>
      <c r="BQ102" s="3"/>
      <c r="BR102" s="3"/>
      <c r="BS102" s="3"/>
      <c r="BT102" s="3"/>
      <c r="BU102" s="3"/>
    </row>
    <row r="103" spans="1:73">
      <c r="A103" s="3" t="s">
        <v>145</v>
      </c>
      <c r="B103" s="3">
        <v>4114627</v>
      </c>
      <c r="C103" s="3">
        <v>4114626.7</v>
      </c>
      <c r="D103" s="3">
        <v>4114627</v>
      </c>
      <c r="E103" s="3">
        <v>4114627</v>
      </c>
      <c r="F103" s="3">
        <v>4114627</v>
      </c>
      <c r="G103" s="3">
        <v>4114627</v>
      </c>
      <c r="H103" s="3">
        <v>4114627</v>
      </c>
      <c r="I103" s="3">
        <v>4114627</v>
      </c>
      <c r="J103" s="3">
        <v>4114627</v>
      </c>
      <c r="K103" s="3">
        <v>4114627</v>
      </c>
      <c r="L103" s="3">
        <v>4114627</v>
      </c>
      <c r="M103" s="3">
        <v>4114627</v>
      </c>
      <c r="N103" s="3">
        <v>4114627</v>
      </c>
      <c r="O103" s="3">
        <v>4114627</v>
      </c>
      <c r="P103" s="3">
        <v>4114627</v>
      </c>
      <c r="Q103" s="3">
        <v>4114627</v>
      </c>
      <c r="R103" s="3">
        <v>4053955</v>
      </c>
      <c r="S103" s="3">
        <v>4053955</v>
      </c>
      <c r="T103" s="3">
        <v>4053955</v>
      </c>
      <c r="U103" s="3">
        <v>4053955</v>
      </c>
      <c r="V103" s="3">
        <v>4053955</v>
      </c>
      <c r="W103" s="3">
        <v>4053955</v>
      </c>
      <c r="X103" s="3">
        <v>4053955</v>
      </c>
      <c r="Y103" s="3">
        <v>2014389</v>
      </c>
      <c r="Z103" s="3">
        <v>2014389</v>
      </c>
      <c r="AA103" s="3">
        <v>2014389</v>
      </c>
      <c r="AB103" s="3">
        <v>2014389</v>
      </c>
      <c r="AC103" s="3">
        <v>2014389</v>
      </c>
      <c r="AD103" s="3">
        <v>2014389</v>
      </c>
      <c r="AE103" s="3">
        <v>2014389.44</v>
      </c>
      <c r="AF103" s="3">
        <v>1668125</v>
      </c>
      <c r="AG103" s="3">
        <v>1668125</v>
      </c>
      <c r="AH103" s="3">
        <v>1668125</v>
      </c>
      <c r="AI103" s="3">
        <v>1668125</v>
      </c>
      <c r="AJ103" s="3">
        <v>1668125</v>
      </c>
      <c r="AK103" s="3">
        <v>1668125</v>
      </c>
      <c r="AL103" s="3">
        <v>1668125</v>
      </c>
      <c r="AM103" s="3">
        <v>1668125</v>
      </c>
      <c r="AN103" s="3">
        <v>1668125</v>
      </c>
      <c r="AO103" s="3">
        <v>1668125</v>
      </c>
      <c r="AP103" s="3">
        <v>1588125</v>
      </c>
      <c r="AQ103" s="3">
        <v>1588125</v>
      </c>
      <c r="AR103" s="3">
        <v>1588125</v>
      </c>
      <c r="AS103" s="3">
        <v>1588125</v>
      </c>
      <c r="AT103" s="3">
        <v>1588125</v>
      </c>
      <c r="AU103" s="3">
        <v>1588125</v>
      </c>
      <c r="AV103" s="3">
        <v>1588125</v>
      </c>
      <c r="AW103" s="3">
        <v>1588125</v>
      </c>
      <c r="AX103" s="3">
        <v>1588125</v>
      </c>
      <c r="AY103" s="3">
        <v>1588125</v>
      </c>
      <c r="AZ103" s="3">
        <v>1588125</v>
      </c>
      <c r="BA103" s="3">
        <v>1588125</v>
      </c>
      <c r="BB103" s="3">
        <v>1588125</v>
      </c>
      <c r="BC103" s="3">
        <v>1588125</v>
      </c>
      <c r="BD103" s="3">
        <v>1588125</v>
      </c>
      <c r="BE103" s="3">
        <v>1588125</v>
      </c>
      <c r="BF103" s="3">
        <v>1588125</v>
      </c>
      <c r="BG103" s="3"/>
      <c r="BH103" s="3"/>
      <c r="BI103" s="3"/>
      <c r="BJ103" s="3"/>
      <c r="BK103" s="3"/>
      <c r="BL103" s="3"/>
      <c r="BM103" s="3"/>
      <c r="BN103" s="3"/>
      <c r="BO103" s="3"/>
      <c r="BP103" s="3"/>
      <c r="BQ103" s="3"/>
      <c r="BR103" s="3"/>
      <c r="BS103" s="3"/>
      <c r="BT103" s="3"/>
      <c r="BU103" s="3"/>
    </row>
    <row r="104" spans="1:73">
      <c r="A104" s="3" t="s">
        <v>146</v>
      </c>
      <c r="B104" s="3">
        <v>4007797</v>
      </c>
      <c r="C104" s="3">
        <v>4007796.7</v>
      </c>
      <c r="D104" s="3">
        <v>4007797</v>
      </c>
      <c r="E104" s="3">
        <v>4007797</v>
      </c>
      <c r="F104" s="3">
        <v>4007797</v>
      </c>
      <c r="G104" s="3">
        <v>4007797</v>
      </c>
      <c r="H104" s="3">
        <v>4007786</v>
      </c>
      <c r="I104" s="3">
        <v>4007620</v>
      </c>
      <c r="J104" s="3">
        <v>4006878</v>
      </c>
      <c r="K104" s="3">
        <v>4006840</v>
      </c>
      <c r="L104" s="3">
        <v>4006415</v>
      </c>
      <c r="M104" s="3">
        <v>4005048</v>
      </c>
      <c r="N104" s="3">
        <v>4002959</v>
      </c>
      <c r="O104" s="3">
        <v>4002695</v>
      </c>
      <c r="P104" s="3">
        <v>4001678</v>
      </c>
      <c r="Q104" s="3">
        <v>4000414</v>
      </c>
      <c r="R104" s="3">
        <v>3997398</v>
      </c>
      <c r="S104" s="3">
        <v>3995671</v>
      </c>
      <c r="T104" s="3">
        <v>3992999</v>
      </c>
      <c r="U104" s="3">
        <v>3991889</v>
      </c>
      <c r="V104" s="3">
        <v>3991336</v>
      </c>
      <c r="W104" s="3">
        <v>3989524.3</v>
      </c>
      <c r="X104" s="3">
        <v>3985130</v>
      </c>
      <c r="Y104" s="3">
        <v>1592221</v>
      </c>
      <c r="Z104" s="3">
        <v>1592221</v>
      </c>
      <c r="AA104" s="3">
        <v>1592221</v>
      </c>
      <c r="AB104" s="3">
        <v>1592221</v>
      </c>
      <c r="AC104" s="3">
        <v>1592221</v>
      </c>
      <c r="AD104" s="3">
        <v>1592221</v>
      </c>
      <c r="AE104" s="3">
        <v>1592221</v>
      </c>
      <c r="AF104" s="3">
        <v>1592174</v>
      </c>
      <c r="AG104" s="3">
        <v>1590591</v>
      </c>
      <c r="AH104" s="3">
        <v>1590459</v>
      </c>
      <c r="AI104" s="3">
        <v>1590441.2</v>
      </c>
      <c r="AJ104" s="3">
        <v>1590399</v>
      </c>
      <c r="AK104" s="3">
        <v>1590221</v>
      </c>
      <c r="AL104" s="3">
        <v>1588125</v>
      </c>
      <c r="AM104" s="3">
        <v>1588125</v>
      </c>
      <c r="AN104" s="3">
        <v>1588125</v>
      </c>
      <c r="AO104" s="3">
        <v>1588125</v>
      </c>
      <c r="AP104" s="3">
        <v>1588125</v>
      </c>
      <c r="AQ104" s="3">
        <v>1588125</v>
      </c>
      <c r="AR104" s="3">
        <v>1588125</v>
      </c>
      <c r="AS104" s="3">
        <v>1588125</v>
      </c>
      <c r="AT104" s="3">
        <v>1588125</v>
      </c>
      <c r="AU104" s="3">
        <v>1588125</v>
      </c>
      <c r="AV104" s="3">
        <v>1588125</v>
      </c>
      <c r="AW104" s="3">
        <v>1588125</v>
      </c>
      <c r="AX104" s="3">
        <v>1588125</v>
      </c>
      <c r="AY104" s="3">
        <v>1588125</v>
      </c>
      <c r="AZ104" s="3">
        <v>1588125</v>
      </c>
      <c r="BA104" s="3">
        <v>1588125</v>
      </c>
      <c r="BB104" s="3">
        <v>1588125</v>
      </c>
      <c r="BC104" s="3">
        <v>1588125</v>
      </c>
      <c r="BD104" s="3">
        <v>1588125</v>
      </c>
      <c r="BE104" s="3">
        <v>1588125</v>
      </c>
      <c r="BF104" s="3">
        <v>1588125</v>
      </c>
      <c r="BG104" s="3"/>
      <c r="BH104" s="3"/>
      <c r="BI104" s="3"/>
      <c r="BJ104" s="3"/>
      <c r="BK104" s="3"/>
      <c r="BL104" s="3"/>
      <c r="BM104" s="3"/>
      <c r="BN104" s="3"/>
      <c r="BO104" s="3"/>
      <c r="BP104" s="3"/>
      <c r="BQ104" s="3"/>
      <c r="BR104" s="3"/>
      <c r="BS104" s="3"/>
      <c r="BT104" s="3"/>
      <c r="BU104" s="3"/>
    </row>
    <row r="105" spans="1:73">
      <c r="A105" s="3" t="s">
        <v>147</v>
      </c>
      <c r="B105" s="3">
        <v>4007797</v>
      </c>
      <c r="C105" s="3">
        <v>4007796.7</v>
      </c>
      <c r="D105" s="3">
        <v>4007797</v>
      </c>
      <c r="E105" s="3">
        <v>4007797</v>
      </c>
      <c r="F105" s="3">
        <v>4007797</v>
      </c>
      <c r="G105" s="3">
        <v>4007797</v>
      </c>
      <c r="H105" s="3">
        <v>4007786</v>
      </c>
      <c r="I105" s="3">
        <v>4007620</v>
      </c>
      <c r="J105" s="3">
        <v>4006878</v>
      </c>
      <c r="K105" s="3">
        <v>4006840</v>
      </c>
      <c r="L105" s="3">
        <v>4006415</v>
      </c>
      <c r="M105" s="3">
        <v>4005048</v>
      </c>
      <c r="N105" s="3">
        <v>4002959</v>
      </c>
      <c r="O105" s="3">
        <v>4002695</v>
      </c>
      <c r="P105" s="3">
        <v>4001678</v>
      </c>
      <c r="Q105" s="3">
        <v>4000414</v>
      </c>
      <c r="R105" s="3">
        <v>3997398</v>
      </c>
      <c r="S105" s="3">
        <v>3995671</v>
      </c>
      <c r="T105" s="3">
        <v>3992999</v>
      </c>
      <c r="U105" s="3">
        <v>3991889</v>
      </c>
      <c r="V105" s="3">
        <v>3991336</v>
      </c>
      <c r="W105" s="3">
        <v>3989524.3</v>
      </c>
      <c r="X105" s="3">
        <v>3985130</v>
      </c>
      <c r="Y105" s="3">
        <v>1592221</v>
      </c>
      <c r="Z105" s="3">
        <v>1592221</v>
      </c>
      <c r="AA105" s="3">
        <v>1592221</v>
      </c>
      <c r="AB105" s="3">
        <v>1592221</v>
      </c>
      <c r="AC105" s="3">
        <v>1592221</v>
      </c>
      <c r="AD105" s="3">
        <v>1592221</v>
      </c>
      <c r="AE105" s="3">
        <v>1592221</v>
      </c>
      <c r="AF105" s="3">
        <v>1592174</v>
      </c>
      <c r="AG105" s="3">
        <v>1590591</v>
      </c>
      <c r="AH105" s="3">
        <v>1590459</v>
      </c>
      <c r="AI105" s="3">
        <v>1590441.2</v>
      </c>
      <c r="AJ105" s="3">
        <v>1590399</v>
      </c>
      <c r="AK105" s="3">
        <v>1590221</v>
      </c>
      <c r="AL105" s="3">
        <v>1588125</v>
      </c>
      <c r="AM105" s="3">
        <v>1588125</v>
      </c>
      <c r="AN105" s="3">
        <v>1588125</v>
      </c>
      <c r="AO105" s="3">
        <v>1588125</v>
      </c>
      <c r="AP105" s="3">
        <v>1588125</v>
      </c>
      <c r="AQ105" s="3">
        <v>1588125</v>
      </c>
      <c r="AR105" s="3">
        <v>1588125</v>
      </c>
      <c r="AS105" s="3">
        <v>1588125</v>
      </c>
      <c r="AT105" s="3">
        <v>1588125</v>
      </c>
      <c r="AU105" s="3">
        <v>1588125</v>
      </c>
      <c r="AV105" s="3">
        <v>1588125</v>
      </c>
      <c r="AW105" s="3">
        <v>1588125</v>
      </c>
      <c r="AX105" s="3">
        <v>1588125</v>
      </c>
      <c r="AY105" s="3">
        <v>1588125</v>
      </c>
      <c r="AZ105" s="3">
        <v>1588125</v>
      </c>
      <c r="BA105" s="3">
        <v>1588125</v>
      </c>
      <c r="BB105" s="3">
        <v>1588125</v>
      </c>
      <c r="BC105" s="3">
        <v>1588125</v>
      </c>
      <c r="BD105" s="3">
        <v>1588125</v>
      </c>
      <c r="BE105" s="3">
        <v>1588125</v>
      </c>
      <c r="BF105" s="3">
        <v>1588125</v>
      </c>
      <c r="BG105" s="3"/>
      <c r="BH105" s="3"/>
      <c r="BI105" s="3"/>
      <c r="BJ105" s="3"/>
      <c r="BK105" s="3"/>
      <c r="BL105" s="3"/>
      <c r="BM105" s="3"/>
      <c r="BN105" s="3"/>
      <c r="BO105" s="3"/>
      <c r="BP105" s="3"/>
      <c r="BQ105" s="3"/>
      <c r="BR105" s="3"/>
      <c r="BS105" s="3"/>
      <c r="BT105" s="3"/>
      <c r="BU105" s="3"/>
    </row>
    <row r="106" spans="1:73">
      <c r="A106" s="3" t="s">
        <v>148</v>
      </c>
      <c r="B106" s="3">
        <v>250210</v>
      </c>
      <c r="C106" s="3">
        <v>250139.82</v>
      </c>
      <c r="D106" s="3">
        <v>245501</v>
      </c>
      <c r="E106" s="3">
        <v>241090</v>
      </c>
      <c r="F106" s="3">
        <v>233832</v>
      </c>
      <c r="G106" s="3">
        <v>222924</v>
      </c>
      <c r="H106" s="3">
        <v>209822</v>
      </c>
      <c r="I106" s="3">
        <v>202358</v>
      </c>
      <c r="J106" s="3">
        <v>199376</v>
      </c>
      <c r="K106" s="3">
        <v>171939</v>
      </c>
      <c r="L106" s="3">
        <v>141087</v>
      </c>
      <c r="M106" s="3">
        <v>119845</v>
      </c>
      <c r="N106" s="3">
        <v>135751</v>
      </c>
      <c r="O106" s="3">
        <v>116963</v>
      </c>
      <c r="P106" s="3">
        <v>118850</v>
      </c>
      <c r="Q106" s="3">
        <v>121914</v>
      </c>
      <c r="R106" s="3">
        <v>212765</v>
      </c>
      <c r="S106" s="3">
        <v>211854</v>
      </c>
      <c r="T106" s="3">
        <v>224200</v>
      </c>
      <c r="U106" s="3">
        <v>213305</v>
      </c>
      <c r="V106" s="3">
        <v>205177</v>
      </c>
      <c r="W106" s="3">
        <v>217168.29</v>
      </c>
      <c r="X106" s="3">
        <v>253637</v>
      </c>
      <c r="Y106" s="3">
        <v>291850</v>
      </c>
      <c r="Z106" s="3">
        <v>274470</v>
      </c>
      <c r="AA106" s="3">
        <v>253717</v>
      </c>
      <c r="AB106" s="3">
        <v>233228</v>
      </c>
      <c r="AC106" s="3">
        <v>215482</v>
      </c>
      <c r="AD106" s="3">
        <v>199987</v>
      </c>
      <c r="AE106" s="3">
        <v>177705.44</v>
      </c>
      <c r="AF106" s="3">
        <v>158088</v>
      </c>
      <c r="AG106" s="3">
        <v>157055</v>
      </c>
      <c r="AH106" s="3">
        <v>136056</v>
      </c>
      <c r="AI106" s="3">
        <v>115443.79</v>
      </c>
      <c r="AJ106" s="3">
        <v>90217</v>
      </c>
      <c r="AK106" s="3">
        <v>73288</v>
      </c>
      <c r="AL106" s="3">
        <v>75762</v>
      </c>
      <c r="AM106" s="3">
        <v>54116</v>
      </c>
      <c r="AN106" s="3">
        <v>27185</v>
      </c>
      <c r="AO106" s="3">
        <v>13304</v>
      </c>
      <c r="AP106" s="3">
        <v>0</v>
      </c>
      <c r="AQ106" s="3">
        <v>0</v>
      </c>
      <c r="AR106" s="3">
        <v>0</v>
      </c>
      <c r="AS106" s="3">
        <v>0</v>
      </c>
      <c r="AT106" s="3">
        <v>0</v>
      </c>
      <c r="AU106" s="3">
        <v>0</v>
      </c>
      <c r="AV106" s="3">
        <v>0</v>
      </c>
      <c r="AW106" s="3">
        <v>0</v>
      </c>
      <c r="AX106" s="3">
        <v>0</v>
      </c>
      <c r="AY106" s="3">
        <v>0</v>
      </c>
      <c r="AZ106" s="3">
        <v>0</v>
      </c>
      <c r="BA106" s="3">
        <v>0</v>
      </c>
      <c r="BB106" s="3">
        <v>0</v>
      </c>
      <c r="BC106" s="3">
        <v>0</v>
      </c>
      <c r="BD106" s="3">
        <v>0</v>
      </c>
      <c r="BE106" s="3">
        <v>0</v>
      </c>
      <c r="BF106" s="3">
        <v>0</v>
      </c>
    </row>
    <row r="107" spans="1:73">
      <c r="A107" s="3" t="s">
        <v>149</v>
      </c>
      <c r="B107" s="3">
        <v>85926434</v>
      </c>
      <c r="C107" s="3">
        <v>85926434.469999999</v>
      </c>
      <c r="D107" s="3">
        <v>85926434</v>
      </c>
      <c r="E107" s="3">
        <v>85926434</v>
      </c>
      <c r="F107" s="3">
        <v>85926434</v>
      </c>
      <c r="G107" s="3">
        <v>85926434</v>
      </c>
      <c r="H107" s="3">
        <v>85925949</v>
      </c>
      <c r="I107" s="3">
        <v>85918661</v>
      </c>
      <c r="J107" s="3">
        <v>85885977</v>
      </c>
      <c r="K107" s="3">
        <v>85884316</v>
      </c>
      <c r="L107" s="3">
        <v>85865576</v>
      </c>
      <c r="M107" s="3">
        <v>85805443</v>
      </c>
      <c r="N107" s="3">
        <v>85711311</v>
      </c>
      <c r="O107" s="3">
        <v>85699395</v>
      </c>
      <c r="P107" s="3">
        <v>85648434</v>
      </c>
      <c r="Q107" s="3">
        <v>85590819</v>
      </c>
      <c r="R107" s="3">
        <v>85449535</v>
      </c>
      <c r="S107" s="3">
        <v>85352787</v>
      </c>
      <c r="T107" s="3">
        <v>85211707</v>
      </c>
      <c r="U107" s="3">
        <v>85161984</v>
      </c>
      <c r="V107" s="3">
        <v>85134763</v>
      </c>
      <c r="W107" s="3">
        <v>85045036.510000005</v>
      </c>
      <c r="X107" s="3">
        <v>84861537</v>
      </c>
      <c r="Y107" s="3">
        <v>3952387</v>
      </c>
      <c r="Z107" s="3">
        <v>3952387</v>
      </c>
      <c r="AA107" s="3">
        <v>3952387</v>
      </c>
      <c r="AB107" s="3">
        <v>3952387</v>
      </c>
      <c r="AC107" s="3">
        <v>3952387</v>
      </c>
      <c r="AD107" s="3">
        <v>3952387</v>
      </c>
      <c r="AE107" s="3">
        <v>3952386.75</v>
      </c>
      <c r="AF107" s="3">
        <v>3950070</v>
      </c>
      <c r="AG107" s="3">
        <v>3872416</v>
      </c>
      <c r="AH107" s="3">
        <v>3865923</v>
      </c>
      <c r="AI107" s="3">
        <v>3865044.84</v>
      </c>
      <c r="AJ107" s="3">
        <v>3862984</v>
      </c>
      <c r="AK107" s="3">
        <v>3854258</v>
      </c>
      <c r="AL107" s="3">
        <v>3751380</v>
      </c>
      <c r="AM107" s="3">
        <v>3751380</v>
      </c>
      <c r="AN107" s="3">
        <v>3751380</v>
      </c>
      <c r="AO107" s="3">
        <v>3751380</v>
      </c>
      <c r="AP107" s="3">
        <v>3751380</v>
      </c>
      <c r="AQ107" s="3">
        <v>3751380</v>
      </c>
      <c r="AR107" s="3">
        <v>3751380</v>
      </c>
      <c r="AS107" s="3">
        <v>3751380</v>
      </c>
      <c r="AT107" s="3">
        <v>3751380</v>
      </c>
      <c r="AU107" s="3">
        <v>3751380</v>
      </c>
      <c r="AV107" s="3">
        <v>3751380</v>
      </c>
      <c r="AW107" s="3">
        <v>3751380</v>
      </c>
      <c r="AX107" s="3">
        <v>3751380</v>
      </c>
      <c r="AY107" s="3">
        <v>3751380</v>
      </c>
      <c r="AZ107" s="3">
        <v>3751380</v>
      </c>
      <c r="BA107" s="3">
        <v>3751380</v>
      </c>
      <c r="BB107" s="3">
        <v>3751380</v>
      </c>
      <c r="BC107" s="3">
        <v>3751380</v>
      </c>
      <c r="BD107" s="3">
        <v>3751380</v>
      </c>
      <c r="BE107" s="3">
        <v>3751380</v>
      </c>
      <c r="BF107" s="3">
        <v>3751380</v>
      </c>
    </row>
    <row r="108" spans="1:73">
      <c r="A108" s="3" t="s">
        <v>150</v>
      </c>
      <c r="B108" s="3">
        <v>85926434</v>
      </c>
      <c r="C108" s="3">
        <v>85926434.469999999</v>
      </c>
      <c r="D108" s="3">
        <v>85926434</v>
      </c>
      <c r="E108" s="3">
        <v>85926434</v>
      </c>
      <c r="F108" s="3">
        <v>85926434</v>
      </c>
      <c r="G108" s="3">
        <v>85926434</v>
      </c>
      <c r="H108" s="3">
        <v>85925949</v>
      </c>
      <c r="I108" s="3">
        <v>85918661</v>
      </c>
      <c r="J108" s="3">
        <v>85885977</v>
      </c>
      <c r="K108" s="3">
        <v>85884316</v>
      </c>
      <c r="L108" s="3">
        <v>85865576</v>
      </c>
      <c r="M108" s="3">
        <v>85805443</v>
      </c>
      <c r="N108" s="3">
        <v>85711311</v>
      </c>
      <c r="O108" s="3">
        <v>85699395</v>
      </c>
      <c r="P108" s="3">
        <v>85648434</v>
      </c>
      <c r="Q108" s="3">
        <v>85590819</v>
      </c>
      <c r="R108" s="3">
        <v>85449535</v>
      </c>
      <c r="S108" s="3">
        <v>85352787</v>
      </c>
      <c r="T108" s="3">
        <v>85211707</v>
      </c>
      <c r="U108" s="3">
        <v>85161984</v>
      </c>
      <c r="V108" s="3">
        <v>85134763</v>
      </c>
      <c r="W108" s="3">
        <v>85045036.510000005</v>
      </c>
      <c r="X108" s="3">
        <v>84861537</v>
      </c>
      <c r="Y108" s="3">
        <v>3952387</v>
      </c>
      <c r="Z108" s="3">
        <v>3952387</v>
      </c>
      <c r="AA108" s="3">
        <v>3952387</v>
      </c>
      <c r="AB108" s="3">
        <v>3952387</v>
      </c>
      <c r="AC108" s="3">
        <v>3952387</v>
      </c>
      <c r="AD108" s="3">
        <v>3952387</v>
      </c>
      <c r="AE108" s="3">
        <v>3952386.75</v>
      </c>
      <c r="AF108" s="3">
        <v>3950070</v>
      </c>
      <c r="AG108" s="3">
        <v>3872416</v>
      </c>
      <c r="AH108" s="3">
        <v>3865923</v>
      </c>
      <c r="AI108" s="3">
        <v>3865044.84</v>
      </c>
      <c r="AJ108" s="3">
        <v>3862984</v>
      </c>
      <c r="AK108" s="3">
        <v>3854258</v>
      </c>
      <c r="AL108" s="3">
        <v>3751380</v>
      </c>
      <c r="AM108" s="3">
        <v>3751380</v>
      </c>
      <c r="AN108" s="3">
        <v>3751380</v>
      </c>
      <c r="AO108" s="3">
        <v>3751380</v>
      </c>
      <c r="AP108" s="3">
        <v>3751380</v>
      </c>
      <c r="AQ108" s="3">
        <v>3751380</v>
      </c>
      <c r="AR108" s="3">
        <v>3751380</v>
      </c>
      <c r="AS108" s="3">
        <v>3751380</v>
      </c>
      <c r="AT108" s="3">
        <v>3751380</v>
      </c>
      <c r="AU108" s="3">
        <v>3751380</v>
      </c>
      <c r="AV108" s="3">
        <v>3751380</v>
      </c>
      <c r="AW108" s="3">
        <v>3751380</v>
      </c>
      <c r="AX108" s="3">
        <v>3751380</v>
      </c>
      <c r="AY108" s="3">
        <v>3751380</v>
      </c>
      <c r="AZ108" s="3">
        <v>3751380</v>
      </c>
      <c r="BA108" s="3">
        <v>3751380</v>
      </c>
      <c r="BB108" s="3">
        <v>3751380</v>
      </c>
      <c r="BC108" s="3">
        <v>3751380</v>
      </c>
      <c r="BD108" s="3">
        <v>3751380</v>
      </c>
      <c r="BE108" s="3">
        <v>3751380</v>
      </c>
      <c r="BF108" s="3">
        <v>3751380</v>
      </c>
    </row>
    <row r="109" spans="1:73">
      <c r="A109" s="3" t="s">
        <v>151</v>
      </c>
      <c r="B109" s="3">
        <v>27018041</v>
      </c>
      <c r="C109" s="3">
        <v>25771795.670000002</v>
      </c>
      <c r="D109" s="3">
        <v>24424327</v>
      </c>
      <c r="E109" s="3">
        <v>24658328</v>
      </c>
      <c r="F109" s="3">
        <v>26240527</v>
      </c>
      <c r="G109" s="3">
        <v>25227881</v>
      </c>
      <c r="H109" s="3">
        <v>23748306</v>
      </c>
      <c r="I109" s="3">
        <v>23407315</v>
      </c>
      <c r="J109" s="3">
        <v>23101305</v>
      </c>
      <c r="K109" s="3">
        <v>25651433</v>
      </c>
      <c r="L109" s="3">
        <v>23344801</v>
      </c>
      <c r="M109" s="3">
        <v>22291773</v>
      </c>
      <c r="N109" s="3">
        <v>22990397</v>
      </c>
      <c r="O109" s="3">
        <v>21486351</v>
      </c>
      <c r="P109" s="3">
        <v>19363323</v>
      </c>
      <c r="Q109" s="3">
        <v>18400357</v>
      </c>
      <c r="R109" s="3">
        <v>18683578</v>
      </c>
      <c r="S109" s="3">
        <v>17238278</v>
      </c>
      <c r="T109" s="3">
        <v>15216719</v>
      </c>
      <c r="U109" s="3">
        <v>14428862</v>
      </c>
      <c r="V109" s="3">
        <v>14949750</v>
      </c>
      <c r="W109" s="3">
        <v>14679518.66</v>
      </c>
      <c r="X109" s="3">
        <v>13528893</v>
      </c>
      <c r="Y109" s="3">
        <v>12257830</v>
      </c>
      <c r="Z109" s="3">
        <v>12590554</v>
      </c>
      <c r="AA109" s="3">
        <v>12065677</v>
      </c>
      <c r="AB109" s="3">
        <v>11372611</v>
      </c>
      <c r="AC109" s="3">
        <v>11104621</v>
      </c>
      <c r="AD109" s="3">
        <v>10758234</v>
      </c>
      <c r="AE109" s="3">
        <v>10229154.5</v>
      </c>
      <c r="AF109" s="3">
        <v>9664846</v>
      </c>
      <c r="AG109" s="3">
        <v>9950824</v>
      </c>
      <c r="AH109" s="3">
        <v>10251023</v>
      </c>
      <c r="AI109" s="3">
        <v>9765184.9600000009</v>
      </c>
      <c r="AJ109" s="3">
        <v>9172057</v>
      </c>
      <c r="AK109" s="3">
        <v>9337263</v>
      </c>
      <c r="AL109" s="3">
        <v>9530092</v>
      </c>
      <c r="AM109" s="3">
        <v>8864803</v>
      </c>
      <c r="AN109" s="3">
        <v>8263403</v>
      </c>
      <c r="AO109" s="3">
        <v>8158001</v>
      </c>
      <c r="AP109" s="3">
        <v>8318092</v>
      </c>
      <c r="AQ109" s="3">
        <v>7710491</v>
      </c>
      <c r="AR109" s="3">
        <v>7162859</v>
      </c>
      <c r="AS109" s="3">
        <v>7057274</v>
      </c>
      <c r="AT109" s="3">
        <v>7101915</v>
      </c>
      <c r="AU109" s="3">
        <v>6656840</v>
      </c>
      <c r="AV109" s="3">
        <v>6195825</v>
      </c>
      <c r="AW109" s="3">
        <v>6142289</v>
      </c>
      <c r="AX109" s="3">
        <v>5997530</v>
      </c>
      <c r="AY109" s="3">
        <v>5481864</v>
      </c>
      <c r="AZ109" s="3">
        <v>5042019</v>
      </c>
      <c r="BA109" s="3">
        <v>4890429</v>
      </c>
      <c r="BB109" s="3">
        <v>4856554</v>
      </c>
      <c r="BC109" s="3">
        <v>4652654</v>
      </c>
      <c r="BD109" s="3">
        <v>4532804</v>
      </c>
      <c r="BE109" s="3">
        <v>4486978</v>
      </c>
      <c r="BF109" s="3">
        <v>4414402</v>
      </c>
    </row>
    <row r="110" spans="1:73">
      <c r="A110" s="3" t="s">
        <v>152</v>
      </c>
      <c r="B110" s="3">
        <v>498863</v>
      </c>
      <c r="C110" s="3">
        <v>498862.93</v>
      </c>
      <c r="D110" s="3">
        <v>498863</v>
      </c>
      <c r="E110" s="3">
        <v>498863</v>
      </c>
      <c r="F110" s="3">
        <v>498863</v>
      </c>
      <c r="G110" s="3">
        <v>498863</v>
      </c>
      <c r="H110" s="3">
        <v>498863</v>
      </c>
      <c r="I110" s="3">
        <v>498863</v>
      </c>
      <c r="J110" s="3">
        <v>498863</v>
      </c>
      <c r="K110" s="3">
        <v>498863</v>
      </c>
      <c r="L110" s="3">
        <v>498863</v>
      </c>
      <c r="M110" s="3">
        <v>498863</v>
      </c>
      <c r="N110" s="3">
        <v>498863</v>
      </c>
      <c r="O110" s="3">
        <v>492796</v>
      </c>
      <c r="P110" s="3">
        <v>492796</v>
      </c>
      <c r="Q110" s="3">
        <v>492796</v>
      </c>
      <c r="R110" s="3">
        <v>492796</v>
      </c>
      <c r="S110" s="3">
        <v>492796</v>
      </c>
      <c r="T110" s="3">
        <v>492796</v>
      </c>
      <c r="U110" s="3">
        <v>492796</v>
      </c>
      <c r="V110" s="3">
        <v>492796</v>
      </c>
      <c r="W110" s="3">
        <v>492795.76</v>
      </c>
      <c r="X110" s="3">
        <v>288839</v>
      </c>
      <c r="Y110" s="3">
        <v>288839</v>
      </c>
      <c r="Z110" s="3">
        <v>288839</v>
      </c>
      <c r="AA110" s="3">
        <v>288839</v>
      </c>
      <c r="AB110" s="3">
        <v>288839</v>
      </c>
      <c r="AC110" s="3">
        <v>288839</v>
      </c>
      <c r="AD110" s="3">
        <v>254212</v>
      </c>
      <c r="AE110" s="3">
        <v>254212.76</v>
      </c>
      <c r="AF110" s="3">
        <v>254212</v>
      </c>
      <c r="AG110" s="3">
        <v>254212</v>
      </c>
      <c r="AH110" s="3">
        <v>254212</v>
      </c>
      <c r="AI110" s="3">
        <v>254212.76</v>
      </c>
      <c r="AJ110" s="3">
        <v>254212</v>
      </c>
      <c r="AK110" s="3">
        <v>254212</v>
      </c>
      <c r="AL110" s="3">
        <v>246212</v>
      </c>
      <c r="AM110" s="3">
        <v>246213</v>
      </c>
      <c r="AN110" s="3">
        <v>335212</v>
      </c>
      <c r="AO110" s="3">
        <v>335212</v>
      </c>
      <c r="AP110" s="3">
        <v>335212</v>
      </c>
      <c r="AQ110" s="3">
        <v>335212</v>
      </c>
      <c r="AR110" s="3">
        <v>335212</v>
      </c>
      <c r="AS110" s="3">
        <v>335212</v>
      </c>
      <c r="AT110" s="3">
        <v>335212</v>
      </c>
      <c r="AU110" s="3">
        <v>335212</v>
      </c>
      <c r="AV110" s="3">
        <v>335212</v>
      </c>
      <c r="AW110" s="3">
        <v>335212</v>
      </c>
      <c r="AX110" s="3">
        <v>335212</v>
      </c>
      <c r="AY110" s="3">
        <v>335212</v>
      </c>
      <c r="AZ110" s="3">
        <v>335212</v>
      </c>
      <c r="BA110" s="3">
        <v>335212</v>
      </c>
      <c r="BB110" s="3">
        <v>335212</v>
      </c>
      <c r="BC110" s="3">
        <v>335212</v>
      </c>
      <c r="BD110" s="3">
        <v>335213</v>
      </c>
      <c r="BE110" s="3">
        <v>335213</v>
      </c>
      <c r="BF110" s="3">
        <v>335213</v>
      </c>
    </row>
    <row r="111" spans="1:73">
      <c r="A111" s="3" t="s">
        <v>153</v>
      </c>
      <c r="B111" s="3">
        <v>411463</v>
      </c>
      <c r="C111" s="3">
        <v>411462.67</v>
      </c>
      <c r="D111" s="3">
        <v>411463</v>
      </c>
      <c r="E111" s="3">
        <v>411463</v>
      </c>
      <c r="F111" s="3">
        <v>411463</v>
      </c>
      <c r="G111" s="3">
        <v>411463</v>
      </c>
      <c r="H111" s="3">
        <v>411463</v>
      </c>
      <c r="I111" s="3">
        <v>411463</v>
      </c>
      <c r="J111" s="3">
        <v>411463</v>
      </c>
      <c r="K111" s="3">
        <v>411463</v>
      </c>
      <c r="L111" s="3">
        <v>411463</v>
      </c>
      <c r="M111" s="3">
        <v>411463</v>
      </c>
      <c r="N111" s="3">
        <v>411463</v>
      </c>
      <c r="O111" s="3">
        <v>405396</v>
      </c>
      <c r="P111" s="3">
        <v>405396</v>
      </c>
      <c r="Q111" s="3">
        <v>405396</v>
      </c>
      <c r="R111" s="3">
        <v>405396</v>
      </c>
      <c r="S111" s="3">
        <v>405396</v>
      </c>
      <c r="T111" s="3">
        <v>405396</v>
      </c>
      <c r="U111" s="3">
        <v>405396</v>
      </c>
      <c r="V111" s="3">
        <v>405396</v>
      </c>
      <c r="W111" s="3">
        <v>405395.5</v>
      </c>
      <c r="X111" s="3">
        <v>201439</v>
      </c>
      <c r="Y111" s="3">
        <v>201439</v>
      </c>
      <c r="Z111" s="3">
        <v>201439</v>
      </c>
      <c r="AA111" s="3">
        <v>201439</v>
      </c>
      <c r="AB111" s="3">
        <v>201439</v>
      </c>
      <c r="AC111" s="3">
        <v>201439</v>
      </c>
      <c r="AD111" s="3">
        <v>166812</v>
      </c>
      <c r="AE111" s="3">
        <v>166812.5</v>
      </c>
      <c r="AF111" s="3">
        <v>166812</v>
      </c>
      <c r="AG111" s="3">
        <v>166812</v>
      </c>
      <c r="AH111" s="3">
        <v>166812</v>
      </c>
      <c r="AI111" s="3">
        <v>166812.5</v>
      </c>
      <c r="AJ111" s="3">
        <v>166812</v>
      </c>
      <c r="AK111" s="3">
        <v>166812</v>
      </c>
      <c r="AL111" s="3">
        <v>158812</v>
      </c>
      <c r="AM111" s="3">
        <v>158813</v>
      </c>
      <c r="AN111" s="3">
        <v>247812</v>
      </c>
      <c r="AO111" s="3">
        <v>247812</v>
      </c>
      <c r="AP111" s="3">
        <v>247812</v>
      </c>
      <c r="AQ111" s="3">
        <v>247812</v>
      </c>
      <c r="AR111" s="3">
        <v>247812</v>
      </c>
      <c r="AS111" s="3">
        <v>247812</v>
      </c>
      <c r="AT111" s="3">
        <v>247812</v>
      </c>
      <c r="AU111" s="3">
        <v>247812</v>
      </c>
      <c r="AV111" s="3">
        <v>247812</v>
      </c>
      <c r="AW111" s="3">
        <v>247812</v>
      </c>
      <c r="AX111" s="3">
        <v>247812</v>
      </c>
      <c r="AY111" s="3">
        <v>247812</v>
      </c>
      <c r="AZ111" s="3">
        <v>247812</v>
      </c>
      <c r="BA111" s="3">
        <v>247812</v>
      </c>
      <c r="BB111" s="3">
        <v>247812</v>
      </c>
      <c r="BC111" s="3">
        <v>247812</v>
      </c>
      <c r="BD111" s="3">
        <v>247812</v>
      </c>
      <c r="BE111" s="3">
        <v>247812</v>
      </c>
      <c r="BF111" s="3">
        <v>247812</v>
      </c>
    </row>
    <row r="112" spans="1:73">
      <c r="A112" s="3" t="s">
        <v>154</v>
      </c>
      <c r="B112" s="3">
        <v>87400</v>
      </c>
      <c r="C112" s="3">
        <v>87400.26</v>
      </c>
      <c r="D112" s="3">
        <v>87400</v>
      </c>
      <c r="E112" s="3">
        <v>87400</v>
      </c>
      <c r="F112" s="3">
        <v>87400</v>
      </c>
      <c r="G112" s="3">
        <v>87400</v>
      </c>
      <c r="H112" s="3">
        <v>87400</v>
      </c>
      <c r="I112" s="3">
        <v>87400</v>
      </c>
      <c r="J112" s="3">
        <v>87400</v>
      </c>
      <c r="K112" s="3">
        <v>87400</v>
      </c>
      <c r="L112" s="3">
        <v>87400</v>
      </c>
      <c r="M112" s="3">
        <v>87400</v>
      </c>
      <c r="N112" s="3">
        <v>87400</v>
      </c>
      <c r="O112" s="3">
        <v>87400</v>
      </c>
      <c r="P112" s="3">
        <v>87400</v>
      </c>
      <c r="Q112" s="3">
        <v>87400</v>
      </c>
      <c r="R112" s="3">
        <v>87400</v>
      </c>
      <c r="S112" s="3">
        <v>87400</v>
      </c>
      <c r="T112" s="3">
        <v>87400</v>
      </c>
      <c r="U112" s="3">
        <v>87400</v>
      </c>
      <c r="V112" s="3">
        <v>87400</v>
      </c>
      <c r="W112" s="3">
        <v>87400.26</v>
      </c>
      <c r="X112" s="3">
        <v>87400</v>
      </c>
      <c r="Y112" s="3">
        <v>87400</v>
      </c>
      <c r="Z112" s="3">
        <v>87400</v>
      </c>
      <c r="AA112" s="3">
        <v>87400</v>
      </c>
      <c r="AB112" s="3">
        <v>87400</v>
      </c>
      <c r="AC112" s="3">
        <v>87400</v>
      </c>
      <c r="AD112" s="3">
        <v>87400</v>
      </c>
      <c r="AE112" s="3">
        <v>87400.26</v>
      </c>
      <c r="AF112" s="3">
        <v>87400</v>
      </c>
      <c r="AG112" s="3">
        <v>87400</v>
      </c>
      <c r="AH112" s="3">
        <v>87400</v>
      </c>
      <c r="AI112" s="3">
        <v>87400.26</v>
      </c>
      <c r="AJ112" s="3">
        <v>87400</v>
      </c>
      <c r="AK112" s="3">
        <v>87400</v>
      </c>
      <c r="AL112" s="3">
        <v>87400</v>
      </c>
      <c r="AM112" s="3">
        <v>87400</v>
      </c>
      <c r="AN112" s="3">
        <v>87400</v>
      </c>
      <c r="AO112" s="3">
        <v>87400</v>
      </c>
      <c r="AP112" s="3">
        <v>87400</v>
      </c>
      <c r="AQ112" s="3">
        <v>87400</v>
      </c>
      <c r="AR112" s="3">
        <v>87400</v>
      </c>
      <c r="AS112" s="3">
        <v>87400</v>
      </c>
      <c r="AT112" s="3">
        <v>87400</v>
      </c>
      <c r="AU112" s="3">
        <v>87400</v>
      </c>
      <c r="AV112" s="3">
        <v>87400</v>
      </c>
      <c r="AW112" s="3">
        <v>87400</v>
      </c>
      <c r="AX112" s="3">
        <v>87400</v>
      </c>
      <c r="AY112" s="3">
        <v>87400</v>
      </c>
      <c r="AZ112" s="3">
        <v>87400</v>
      </c>
      <c r="BA112" s="3">
        <v>87400</v>
      </c>
      <c r="BB112" s="3">
        <v>87400</v>
      </c>
      <c r="BC112" s="3">
        <v>87400</v>
      </c>
      <c r="BD112" s="3">
        <v>87401</v>
      </c>
      <c r="BE112" s="3">
        <v>87401</v>
      </c>
      <c r="BF112" s="3">
        <v>87401</v>
      </c>
    </row>
    <row r="113" spans="1:73">
      <c r="A113" s="3" t="s">
        <v>155</v>
      </c>
      <c r="B113" s="3">
        <v>26519178</v>
      </c>
      <c r="C113" s="3">
        <v>25272932.739999998</v>
      </c>
      <c r="D113" s="3">
        <v>23925464</v>
      </c>
      <c r="E113" s="3">
        <v>24159465</v>
      </c>
      <c r="F113" s="3">
        <v>25741664</v>
      </c>
      <c r="G113" s="3">
        <v>24729018</v>
      </c>
      <c r="H113" s="3">
        <v>23249443</v>
      </c>
      <c r="I113" s="3">
        <v>22908452</v>
      </c>
      <c r="J113" s="3">
        <v>22602442</v>
      </c>
      <c r="K113" s="3">
        <v>25152570</v>
      </c>
      <c r="L113" s="3">
        <v>22845938</v>
      </c>
      <c r="M113" s="3">
        <v>21792910</v>
      </c>
      <c r="N113" s="3">
        <v>22491534</v>
      </c>
      <c r="O113" s="3">
        <v>20993555</v>
      </c>
      <c r="P113" s="3">
        <v>18870527</v>
      </c>
      <c r="Q113" s="3">
        <v>17907561</v>
      </c>
      <c r="R113" s="3">
        <v>18190782</v>
      </c>
      <c r="S113" s="3">
        <v>16745482</v>
      </c>
      <c r="T113" s="3">
        <v>14723923</v>
      </c>
      <c r="U113" s="3">
        <v>13936066</v>
      </c>
      <c r="V113" s="3">
        <v>14456954</v>
      </c>
      <c r="W113" s="3">
        <v>14186722.9</v>
      </c>
      <c r="X113" s="3">
        <v>13240054</v>
      </c>
      <c r="Y113" s="3">
        <v>11968991</v>
      </c>
      <c r="Z113" s="3">
        <v>12301715</v>
      </c>
      <c r="AA113" s="3">
        <v>11776838</v>
      </c>
      <c r="AB113" s="3">
        <v>11083772</v>
      </c>
      <c r="AC113" s="3">
        <v>10815782</v>
      </c>
      <c r="AD113" s="3">
        <v>10504022</v>
      </c>
      <c r="AE113" s="3">
        <v>9974941.7400000002</v>
      </c>
      <c r="AF113" s="3">
        <v>9410634</v>
      </c>
      <c r="AG113" s="3">
        <v>9696612</v>
      </c>
      <c r="AH113" s="3">
        <v>9996811</v>
      </c>
      <c r="AI113" s="3">
        <v>9510972.1999999993</v>
      </c>
      <c r="AJ113" s="3">
        <v>8917845</v>
      </c>
      <c r="AK113" s="3">
        <v>9083051</v>
      </c>
      <c r="AL113" s="3">
        <v>9283880</v>
      </c>
      <c r="AM113" s="3">
        <v>8618590</v>
      </c>
      <c r="AN113" s="3">
        <v>7928191</v>
      </c>
      <c r="AO113" s="3">
        <v>7822789</v>
      </c>
      <c r="AP113" s="3">
        <v>7982880</v>
      </c>
      <c r="AQ113" s="3">
        <v>7375279</v>
      </c>
      <c r="AR113" s="3">
        <v>6827647</v>
      </c>
      <c r="AS113" s="3">
        <v>6722062</v>
      </c>
      <c r="AT113" s="3">
        <v>6766703</v>
      </c>
      <c r="AU113" s="3">
        <v>6321628</v>
      </c>
      <c r="AV113" s="3">
        <v>5860613</v>
      </c>
      <c r="AW113" s="3">
        <v>5807077</v>
      </c>
      <c r="AX113" s="3">
        <v>5662318</v>
      </c>
      <c r="AY113" s="3">
        <v>5146652</v>
      </c>
      <c r="AZ113" s="3">
        <v>4706807</v>
      </c>
      <c r="BA113" s="3">
        <v>4555217</v>
      </c>
      <c r="BB113" s="3">
        <v>4521342</v>
      </c>
      <c r="BC113" s="3">
        <v>4317442</v>
      </c>
      <c r="BD113" s="3">
        <v>4197591</v>
      </c>
      <c r="BE113" s="3">
        <v>4151765</v>
      </c>
      <c r="BF113" s="3">
        <v>4079189</v>
      </c>
    </row>
    <row r="114" spans="1:73">
      <c r="A114" s="3" t="s">
        <v>156</v>
      </c>
      <c r="B114" s="3">
        <v>48985</v>
      </c>
      <c r="C114" s="3">
        <v>-81264.820000000007</v>
      </c>
      <c r="D114" s="3">
        <v>-112881</v>
      </c>
      <c r="E114" s="3">
        <v>-417584</v>
      </c>
      <c r="F114" s="3">
        <v>-512082</v>
      </c>
      <c r="G114" s="3">
        <v>-707599</v>
      </c>
      <c r="H114" s="3">
        <v>-515225</v>
      </c>
      <c r="I114" s="3">
        <v>-626841</v>
      </c>
      <c r="J114" s="3">
        <v>-409178</v>
      </c>
      <c r="K114" s="3">
        <v>-668467</v>
      </c>
      <c r="L114" s="3">
        <v>-1211801</v>
      </c>
      <c r="M114" s="3">
        <v>-1163227</v>
      </c>
      <c r="N114" s="3">
        <v>-903546</v>
      </c>
      <c r="O114" s="3">
        <v>-793077</v>
      </c>
      <c r="P114" s="3">
        <v>-231745</v>
      </c>
      <c r="Q114" s="3">
        <v>-179676</v>
      </c>
      <c r="R114" s="3">
        <v>-363801</v>
      </c>
      <c r="S114" s="3">
        <v>-284875</v>
      </c>
      <c r="T114" s="3">
        <v>-116873</v>
      </c>
      <c r="U114" s="3">
        <v>-661191</v>
      </c>
      <c r="V114" s="3">
        <v>-695673</v>
      </c>
      <c r="W114" s="3">
        <v>-500146.74</v>
      </c>
      <c r="X114" s="3">
        <v>-550882</v>
      </c>
      <c r="Y114" s="3">
        <v>1181944</v>
      </c>
      <c r="Z114" s="3">
        <v>-1482229</v>
      </c>
      <c r="AA114" s="3">
        <v>-801436</v>
      </c>
      <c r="AB114" s="3">
        <v>-573759</v>
      </c>
      <c r="AC114" s="3">
        <v>-764308</v>
      </c>
      <c r="AD114" s="3">
        <v>-953744</v>
      </c>
      <c r="AE114" s="3">
        <v>-743277.67</v>
      </c>
      <c r="AF114" s="3">
        <v>-671061</v>
      </c>
      <c r="AG114" s="3">
        <v>-628488</v>
      </c>
      <c r="AH114" s="3">
        <v>-639688</v>
      </c>
      <c r="AI114" s="3">
        <v>-576253.41</v>
      </c>
      <c r="AJ114" s="3">
        <v>-688043</v>
      </c>
      <c r="AK114" s="3">
        <v>-731336</v>
      </c>
      <c r="AL114" s="3">
        <v>-729922</v>
      </c>
      <c r="AM114" s="3">
        <v>-530492</v>
      </c>
      <c r="AN114" s="3">
        <v>-521247</v>
      </c>
      <c r="AO114" s="3">
        <v>-505185</v>
      </c>
      <c r="AP114" s="3">
        <v>-529189</v>
      </c>
      <c r="AQ114" s="3">
        <v>-468924</v>
      </c>
      <c r="AR114" s="3">
        <v>-509438</v>
      </c>
      <c r="AS114" s="3">
        <v>-543959</v>
      </c>
      <c r="AT114" s="3">
        <v>-575775</v>
      </c>
      <c r="AU114" s="3">
        <v>-577701</v>
      </c>
      <c r="AV114" s="3">
        <v>-568599</v>
      </c>
      <c r="AW114" s="3">
        <v>-459767</v>
      </c>
      <c r="AX114" s="3">
        <v>-468638</v>
      </c>
      <c r="AY114" s="3">
        <v>-470665</v>
      </c>
      <c r="AZ114" s="3">
        <v>-473422</v>
      </c>
      <c r="BA114" s="3">
        <v>-475689</v>
      </c>
      <c r="BB114" s="3">
        <v>-471536</v>
      </c>
      <c r="BC114" s="3">
        <v>-471733</v>
      </c>
      <c r="BD114" s="3">
        <v>-501663</v>
      </c>
      <c r="BE114" s="3">
        <v>-456736</v>
      </c>
      <c r="BF114" s="3">
        <v>-497815</v>
      </c>
    </row>
    <row r="115" spans="1:73">
      <c r="A115" s="3" t="s">
        <v>157</v>
      </c>
      <c r="B115" s="3">
        <v>197449</v>
      </c>
      <c r="C115" s="3">
        <v>197313.58</v>
      </c>
      <c r="D115" s="3">
        <v>197314</v>
      </c>
      <c r="E115" s="3">
        <v>226397</v>
      </c>
      <c r="F115" s="3">
        <v>226402</v>
      </c>
      <c r="G115" s="3">
        <v>226402</v>
      </c>
      <c r="H115" s="3">
        <v>225572</v>
      </c>
      <c r="I115" s="3">
        <v>225348</v>
      </c>
      <c r="J115" s="3">
        <v>214833</v>
      </c>
      <c r="K115" s="3">
        <v>214832</v>
      </c>
      <c r="L115" s="3">
        <v>-379238</v>
      </c>
      <c r="M115" s="3">
        <v>-379220</v>
      </c>
      <c r="N115" s="3">
        <v>-384675</v>
      </c>
      <c r="O115" s="3">
        <v>-309184</v>
      </c>
      <c r="P115" s="3">
        <v>222590</v>
      </c>
      <c r="Q115" s="3">
        <v>224154</v>
      </c>
      <c r="R115" s="3">
        <v>128401</v>
      </c>
      <c r="S115" s="3">
        <v>129455</v>
      </c>
      <c r="T115" s="3">
        <v>129456</v>
      </c>
      <c r="U115" s="3">
        <v>-418361</v>
      </c>
      <c r="V115" s="3">
        <v>-431576</v>
      </c>
      <c r="W115" s="3">
        <v>-431576.54</v>
      </c>
      <c r="X115" s="3">
        <v>-431576</v>
      </c>
      <c r="Y115" s="3">
        <v>-682137</v>
      </c>
      <c r="Z115" s="3">
        <v>-856922</v>
      </c>
      <c r="AA115" s="3">
        <v>-656873</v>
      </c>
      <c r="AB115" s="3">
        <v>-696923</v>
      </c>
      <c r="AC115" s="3">
        <v>-700908</v>
      </c>
      <c r="AD115" s="3">
        <v>-744568</v>
      </c>
      <c r="AE115" s="3">
        <v>-649637.9</v>
      </c>
      <c r="AF115" s="3">
        <v>-649638</v>
      </c>
      <c r="AG115" s="3">
        <v>-649638</v>
      </c>
      <c r="AH115" s="3">
        <v>-648481</v>
      </c>
      <c r="AI115" s="3">
        <v>-648480.87</v>
      </c>
      <c r="AJ115" s="3">
        <v>-654081</v>
      </c>
      <c r="AK115" s="3">
        <v>-692176</v>
      </c>
      <c r="AL115" s="3">
        <v>-475719</v>
      </c>
      <c r="AM115" s="3">
        <v>-475719</v>
      </c>
      <c r="AN115" s="3">
        <v>-475719</v>
      </c>
      <c r="AO115" s="3">
        <v>-475719</v>
      </c>
      <c r="AP115" s="3">
        <v>-475719</v>
      </c>
      <c r="AQ115" s="3">
        <v>-475719</v>
      </c>
      <c r="AR115" s="3">
        <v>-475719</v>
      </c>
      <c r="AS115" s="3">
        <v>-475719</v>
      </c>
      <c r="AT115" s="3">
        <v>-475719</v>
      </c>
      <c r="AU115" s="3">
        <v>-475719</v>
      </c>
      <c r="AV115" s="3">
        <v>-475719</v>
      </c>
      <c r="AW115" s="3">
        <v>-475719</v>
      </c>
      <c r="AX115" s="3">
        <v>-475719</v>
      </c>
      <c r="AY115" s="3">
        <v>-475719</v>
      </c>
      <c r="AZ115" s="3">
        <v>-475719</v>
      </c>
      <c r="BA115" s="3">
        <v>-477509</v>
      </c>
      <c r="BB115" s="3">
        <v>-476773</v>
      </c>
      <c r="BC115" s="3">
        <v>-476773</v>
      </c>
      <c r="BD115" s="3">
        <v>-504586</v>
      </c>
      <c r="BE115" s="3">
        <v>-463495</v>
      </c>
      <c r="BF115" s="3">
        <v>48000</v>
      </c>
    </row>
    <row r="116" spans="1:73">
      <c r="A116" s="3" t="s">
        <v>158</v>
      </c>
      <c r="B116" s="3">
        <v>-547379</v>
      </c>
      <c r="C116" s="3">
        <v>-547379.24</v>
      </c>
      <c r="D116" s="3">
        <v>-547379</v>
      </c>
      <c r="E116" s="3">
        <v>-547379</v>
      </c>
      <c r="F116" s="3">
        <v>-547379</v>
      </c>
      <c r="G116" s="3">
        <v>-547379</v>
      </c>
      <c r="H116" s="3">
        <v>-547379</v>
      </c>
      <c r="I116" s="3">
        <v>-547379</v>
      </c>
      <c r="J116" s="3">
        <v>-547379</v>
      </c>
      <c r="K116" s="3">
        <v>-547379</v>
      </c>
      <c r="L116" s="3">
        <v>-547379</v>
      </c>
      <c r="M116" s="3">
        <v>-547379</v>
      </c>
      <c r="N116" s="3">
        <v>-547379</v>
      </c>
      <c r="O116" s="3">
        <v>-547379</v>
      </c>
      <c r="P116" s="3">
        <v>-547379</v>
      </c>
      <c r="Q116" s="3">
        <v>-545815</v>
      </c>
      <c r="R116" s="3">
        <v>-545815</v>
      </c>
      <c r="S116" s="3">
        <v>-544761</v>
      </c>
      <c r="T116" s="3">
        <v>-544761</v>
      </c>
      <c r="U116" s="3">
        <v>-544761</v>
      </c>
      <c r="V116" s="3">
        <v>-544761</v>
      </c>
      <c r="W116" s="3">
        <v>-544760.68000000005</v>
      </c>
      <c r="X116" s="3">
        <v>-544761</v>
      </c>
      <c r="Y116" s="3">
        <v>-544761</v>
      </c>
      <c r="Z116" s="3">
        <v>-544761</v>
      </c>
      <c r="AA116" s="3">
        <v>-544761</v>
      </c>
      <c r="AB116" s="3">
        <v>-544761</v>
      </c>
      <c r="AC116" s="3">
        <v>-544761</v>
      </c>
      <c r="AD116" s="3">
        <v>-544761</v>
      </c>
      <c r="AE116" s="3">
        <v>-544760.68000000005</v>
      </c>
      <c r="AF116" s="3">
        <v>-544761</v>
      </c>
      <c r="AG116" s="3">
        <v>-544761</v>
      </c>
      <c r="AH116" s="3">
        <v>-544761</v>
      </c>
      <c r="AI116" s="3">
        <v>-544760.68000000005</v>
      </c>
      <c r="AJ116" s="3">
        <v>0</v>
      </c>
      <c r="AK116" s="3">
        <v>-544761</v>
      </c>
      <c r="AL116" s="3">
        <v>-544761</v>
      </c>
      <c r="AM116" s="3">
        <v>-544761</v>
      </c>
      <c r="AN116" s="3">
        <v>-544761</v>
      </c>
      <c r="AO116" s="3">
        <v>-544761</v>
      </c>
      <c r="AP116" s="3">
        <v>-544761</v>
      </c>
      <c r="AQ116" s="3">
        <v>-544761</v>
      </c>
      <c r="AR116" s="3">
        <v>-544761</v>
      </c>
      <c r="AS116" s="3">
        <v>-544761</v>
      </c>
      <c r="AT116" s="3">
        <v>-544761</v>
      </c>
      <c r="AU116" s="3">
        <v>-544761</v>
      </c>
      <c r="AV116" s="3">
        <v>-544761</v>
      </c>
      <c r="AW116" s="3">
        <v>-544761</v>
      </c>
      <c r="AX116" s="3">
        <v>-544761</v>
      </c>
      <c r="AY116" s="3">
        <v>-544761</v>
      </c>
      <c r="AZ116" s="3">
        <v>0</v>
      </c>
      <c r="BA116" s="3">
        <v>-545815</v>
      </c>
      <c r="BB116" s="3">
        <v>0</v>
      </c>
      <c r="BC116" s="3">
        <v>0</v>
      </c>
      <c r="BD116" s="3">
        <v>0</v>
      </c>
      <c r="BE116" s="3">
        <v>0</v>
      </c>
      <c r="BF116" s="3">
        <v>0</v>
      </c>
      <c r="BG116" s="3"/>
      <c r="BH116" s="3"/>
      <c r="BI116" s="3"/>
      <c r="BJ116" s="3"/>
      <c r="BK116" s="3"/>
      <c r="BL116" s="3"/>
      <c r="BM116" s="3"/>
      <c r="BN116" s="3"/>
      <c r="BO116" s="3"/>
      <c r="BP116" s="3"/>
      <c r="BQ116" s="3"/>
      <c r="BR116" s="3"/>
      <c r="BS116" s="3"/>
      <c r="BT116" s="3"/>
      <c r="BU116" s="3"/>
    </row>
    <row r="117" spans="1:73">
      <c r="A117" s="3" t="s">
        <v>159</v>
      </c>
      <c r="B117" s="3">
        <v>0</v>
      </c>
      <c r="C117" s="3">
        <v>0</v>
      </c>
      <c r="D117" s="3">
        <v>0</v>
      </c>
      <c r="E117" s="3">
        <v>0</v>
      </c>
      <c r="F117" s="3">
        <v>0</v>
      </c>
      <c r="G117" s="3">
        <v>0</v>
      </c>
      <c r="H117" s="3">
        <v>0</v>
      </c>
      <c r="I117" s="3">
        <v>0</v>
      </c>
      <c r="J117" s="3">
        <v>0</v>
      </c>
      <c r="K117" s="3">
        <v>0</v>
      </c>
      <c r="L117" s="3">
        <v>0</v>
      </c>
      <c r="M117" s="3">
        <v>0</v>
      </c>
      <c r="N117" s="3">
        <v>0</v>
      </c>
      <c r="O117" s="3">
        <v>0</v>
      </c>
      <c r="P117" s="3">
        <v>0</v>
      </c>
      <c r="Q117" s="3">
        <v>0</v>
      </c>
      <c r="R117" s="3">
        <v>0</v>
      </c>
      <c r="S117" s="3">
        <v>0</v>
      </c>
      <c r="T117" s="3">
        <v>0</v>
      </c>
      <c r="U117" s="3">
        <v>0</v>
      </c>
      <c r="V117" s="3">
        <v>0</v>
      </c>
      <c r="W117" s="3">
        <v>0</v>
      </c>
      <c r="X117" s="3">
        <v>0</v>
      </c>
      <c r="Y117" s="3">
        <v>-250560</v>
      </c>
      <c r="Z117" s="3">
        <v>-4805</v>
      </c>
      <c r="AA117" s="3">
        <v>-7235</v>
      </c>
      <c r="AB117" s="3">
        <v>-47285</v>
      </c>
      <c r="AC117" s="3">
        <v>-51270</v>
      </c>
      <c r="AD117" s="3">
        <v>-94930</v>
      </c>
      <c r="AE117" s="3">
        <v>0</v>
      </c>
      <c r="AF117" s="3">
        <v>0</v>
      </c>
      <c r="AG117" s="3">
        <v>0</v>
      </c>
      <c r="AH117" s="3">
        <v>0</v>
      </c>
      <c r="AI117" s="3">
        <v>0</v>
      </c>
      <c r="AJ117" s="3">
        <v>0</v>
      </c>
      <c r="AK117" s="3">
        <v>0</v>
      </c>
      <c r="AL117" s="3">
        <v>0</v>
      </c>
      <c r="AM117" s="3">
        <v>0</v>
      </c>
      <c r="AN117" s="3">
        <v>0</v>
      </c>
      <c r="AO117" s="3">
        <v>0</v>
      </c>
      <c r="AP117" s="3">
        <v>0</v>
      </c>
      <c r="AQ117" s="3">
        <v>0</v>
      </c>
      <c r="AR117" s="3">
        <v>0</v>
      </c>
      <c r="AS117" s="3">
        <v>0</v>
      </c>
      <c r="AT117" s="3">
        <v>0</v>
      </c>
      <c r="AU117" s="3">
        <v>0</v>
      </c>
      <c r="AV117" s="3">
        <v>0</v>
      </c>
      <c r="AW117" s="3">
        <v>0</v>
      </c>
      <c r="AX117" s="3">
        <v>0</v>
      </c>
      <c r="AY117" s="3">
        <v>0</v>
      </c>
      <c r="AZ117" s="3">
        <v>0</v>
      </c>
      <c r="BA117" s="3">
        <v>-736</v>
      </c>
      <c r="BB117" s="3">
        <v>0</v>
      </c>
      <c r="BC117" s="3">
        <v>0</v>
      </c>
      <c r="BD117" s="3">
        <v>0</v>
      </c>
      <c r="BE117" s="3">
        <v>0</v>
      </c>
      <c r="BF117" s="3">
        <v>0</v>
      </c>
      <c r="BG117" s="3"/>
      <c r="BH117" s="3"/>
      <c r="BI117" s="3"/>
      <c r="BJ117" s="3"/>
      <c r="BK117" s="3"/>
      <c r="BL117" s="3"/>
      <c r="BM117" s="3"/>
      <c r="BN117" s="3"/>
      <c r="BO117" s="3"/>
      <c r="BP117" s="3"/>
      <c r="BQ117" s="3"/>
      <c r="BR117" s="3"/>
      <c r="BS117" s="3"/>
      <c r="BT117" s="3"/>
      <c r="BU117" s="3"/>
    </row>
    <row r="118" spans="1:73">
      <c r="A118" s="3" t="s">
        <v>160</v>
      </c>
      <c r="B118" s="3">
        <v>575815</v>
      </c>
      <c r="C118" s="3">
        <v>575680.06000000006</v>
      </c>
      <c r="D118" s="3">
        <v>575680</v>
      </c>
      <c r="E118" s="3">
        <v>604763</v>
      </c>
      <c r="F118" s="3">
        <v>604768</v>
      </c>
      <c r="G118" s="3">
        <v>0</v>
      </c>
      <c r="H118" s="3">
        <v>0</v>
      </c>
      <c r="I118" s="3">
        <v>0</v>
      </c>
      <c r="J118" s="3">
        <v>0</v>
      </c>
      <c r="K118" s="3">
        <v>0</v>
      </c>
      <c r="L118" s="3">
        <v>0</v>
      </c>
      <c r="M118" s="3">
        <v>0</v>
      </c>
      <c r="N118" s="3">
        <v>0</v>
      </c>
      <c r="O118" s="3">
        <v>0</v>
      </c>
      <c r="P118" s="3">
        <v>0</v>
      </c>
      <c r="Q118" s="3">
        <v>0</v>
      </c>
      <c r="R118" s="3">
        <v>0</v>
      </c>
      <c r="S118" s="3">
        <v>0</v>
      </c>
      <c r="T118" s="3">
        <v>0</v>
      </c>
      <c r="U118" s="3">
        <v>0</v>
      </c>
      <c r="V118" s="3">
        <v>32174</v>
      </c>
      <c r="W118" s="3">
        <v>44142.64</v>
      </c>
      <c r="X118" s="3">
        <v>32174</v>
      </c>
      <c r="Y118" s="3">
        <v>0</v>
      </c>
      <c r="Z118" s="3">
        <v>0</v>
      </c>
      <c r="AA118" s="3">
        <v>0</v>
      </c>
      <c r="AB118" s="3">
        <v>0</v>
      </c>
      <c r="AC118" s="3">
        <v>0</v>
      </c>
      <c r="AD118" s="3">
        <v>0</v>
      </c>
      <c r="AE118" s="3">
        <v>32173.94</v>
      </c>
      <c r="AF118" s="3">
        <v>0</v>
      </c>
      <c r="AG118" s="3">
        <v>0</v>
      </c>
      <c r="AH118" s="3">
        <v>0</v>
      </c>
      <c r="AI118" s="3">
        <v>32173.94</v>
      </c>
      <c r="AJ118" s="3">
        <v>-146188</v>
      </c>
      <c r="AK118" s="3">
        <v>32174</v>
      </c>
      <c r="AL118" s="3">
        <v>32174</v>
      </c>
      <c r="AM118" s="3">
        <v>0</v>
      </c>
      <c r="AN118" s="3">
        <v>32174</v>
      </c>
      <c r="AO118" s="3">
        <v>0</v>
      </c>
      <c r="AP118" s="3">
        <v>0</v>
      </c>
      <c r="AQ118" s="3">
        <v>0</v>
      </c>
      <c r="AR118" s="3">
        <v>0</v>
      </c>
      <c r="AS118" s="3">
        <v>0</v>
      </c>
      <c r="AT118" s="3">
        <v>0</v>
      </c>
      <c r="AU118" s="3">
        <v>0</v>
      </c>
      <c r="AV118" s="3">
        <v>0</v>
      </c>
      <c r="AW118" s="3">
        <v>0</v>
      </c>
      <c r="AX118" s="3">
        <v>0</v>
      </c>
      <c r="AY118" s="3">
        <v>0</v>
      </c>
      <c r="AZ118" s="3">
        <v>-512587</v>
      </c>
      <c r="BA118" s="3">
        <v>0</v>
      </c>
      <c r="BB118" s="3">
        <v>0</v>
      </c>
      <c r="BC118" s="3">
        <v>0</v>
      </c>
      <c r="BD118" s="3">
        <v>0</v>
      </c>
      <c r="BE118" s="3">
        <v>0</v>
      </c>
      <c r="BF118" s="3">
        <v>0</v>
      </c>
      <c r="BG118" s="3"/>
      <c r="BH118" s="3"/>
      <c r="BI118" s="3"/>
      <c r="BJ118" s="3"/>
      <c r="BK118" s="3"/>
      <c r="BL118" s="3"/>
      <c r="BM118" s="3"/>
      <c r="BN118" s="3"/>
      <c r="BO118" s="3"/>
      <c r="BP118" s="3"/>
      <c r="BQ118" s="3"/>
      <c r="BR118" s="3"/>
      <c r="BS118" s="3"/>
      <c r="BT118" s="3"/>
      <c r="BU118" s="3"/>
    </row>
    <row r="119" spans="1:73">
      <c r="A119" s="3" t="s">
        <v>161</v>
      </c>
      <c r="B119" s="3">
        <v>169013</v>
      </c>
      <c r="C119" s="3">
        <v>169012.76</v>
      </c>
      <c r="D119" s="3">
        <v>169013</v>
      </c>
      <c r="E119" s="3">
        <v>169013</v>
      </c>
      <c r="F119" s="3">
        <v>169013</v>
      </c>
      <c r="G119" s="3">
        <v>773781</v>
      </c>
      <c r="H119" s="3">
        <v>772951</v>
      </c>
      <c r="I119" s="3">
        <v>772727</v>
      </c>
      <c r="J119" s="3">
        <v>762212</v>
      </c>
      <c r="K119" s="3">
        <v>762211</v>
      </c>
      <c r="L119" s="3">
        <v>168141</v>
      </c>
      <c r="M119" s="3">
        <v>168159</v>
      </c>
      <c r="N119" s="3">
        <v>162704</v>
      </c>
      <c r="O119" s="3">
        <v>238195</v>
      </c>
      <c r="P119" s="3">
        <v>769969</v>
      </c>
      <c r="Q119" s="3">
        <v>769969</v>
      </c>
      <c r="R119" s="3">
        <v>674216</v>
      </c>
      <c r="S119" s="3">
        <v>674216</v>
      </c>
      <c r="T119" s="3">
        <v>674217</v>
      </c>
      <c r="U119" s="3">
        <v>126400</v>
      </c>
      <c r="V119" s="3">
        <v>81011</v>
      </c>
      <c r="W119" s="3">
        <v>69041.5</v>
      </c>
      <c r="X119" s="3">
        <v>81011</v>
      </c>
      <c r="Y119" s="3">
        <v>113184</v>
      </c>
      <c r="Z119" s="3">
        <v>-307356</v>
      </c>
      <c r="AA119" s="3">
        <v>-104877</v>
      </c>
      <c r="AB119" s="3">
        <v>-104877</v>
      </c>
      <c r="AC119" s="3">
        <v>-104877</v>
      </c>
      <c r="AD119" s="3">
        <v>-104877</v>
      </c>
      <c r="AE119" s="3">
        <v>-137051.16</v>
      </c>
      <c r="AF119" s="3">
        <v>-104877</v>
      </c>
      <c r="AG119" s="3">
        <v>-104877</v>
      </c>
      <c r="AH119" s="3">
        <v>-103720</v>
      </c>
      <c r="AI119" s="3">
        <v>-135894.13</v>
      </c>
      <c r="AJ119" s="3">
        <v>-507893</v>
      </c>
      <c r="AK119" s="3">
        <v>-179589</v>
      </c>
      <c r="AL119" s="3">
        <v>36868</v>
      </c>
      <c r="AM119" s="3">
        <v>69042</v>
      </c>
      <c r="AN119" s="3">
        <v>36868</v>
      </c>
      <c r="AO119" s="3">
        <v>69042</v>
      </c>
      <c r="AP119" s="3">
        <v>69042</v>
      </c>
      <c r="AQ119" s="3">
        <v>69042</v>
      </c>
      <c r="AR119" s="3">
        <v>69042</v>
      </c>
      <c r="AS119" s="3">
        <v>69042</v>
      </c>
      <c r="AT119" s="3">
        <v>69042</v>
      </c>
      <c r="AU119" s="3">
        <v>69042</v>
      </c>
      <c r="AV119" s="3">
        <v>69042</v>
      </c>
      <c r="AW119" s="3">
        <v>69042</v>
      </c>
      <c r="AX119" s="3">
        <v>69042</v>
      </c>
      <c r="AY119" s="3">
        <v>69042</v>
      </c>
      <c r="AZ119" s="3">
        <v>36868</v>
      </c>
      <c r="BA119" s="3">
        <v>69042</v>
      </c>
      <c r="BB119" s="3">
        <v>-476773</v>
      </c>
      <c r="BC119" s="3">
        <v>-476773</v>
      </c>
      <c r="BD119" s="3">
        <v>-504586</v>
      </c>
      <c r="BE119" s="3">
        <v>-463495</v>
      </c>
      <c r="BF119" s="3">
        <v>48000</v>
      </c>
      <c r="BG119" s="3"/>
      <c r="BH119" s="3"/>
      <c r="BI119" s="3"/>
      <c r="BJ119" s="3"/>
      <c r="BK119" s="3"/>
      <c r="BL119" s="3"/>
      <c r="BM119" s="3"/>
      <c r="BN119" s="3"/>
      <c r="BO119" s="3"/>
      <c r="BP119" s="3"/>
      <c r="BQ119" s="3"/>
      <c r="BR119" s="3"/>
      <c r="BS119" s="3"/>
      <c r="BT119" s="3"/>
      <c r="BU119" s="3"/>
    </row>
    <row r="120" spans="1:73">
      <c r="A120" s="3" t="s">
        <v>162</v>
      </c>
      <c r="B120" s="3">
        <v>0</v>
      </c>
      <c r="C120" s="3">
        <v>0</v>
      </c>
      <c r="D120" s="3">
        <v>0</v>
      </c>
      <c r="E120" s="3">
        <v>0</v>
      </c>
      <c r="F120" s="3">
        <v>0</v>
      </c>
      <c r="G120" s="3">
        <v>0</v>
      </c>
      <c r="H120" s="3">
        <v>396</v>
      </c>
      <c r="I120" s="3">
        <v>2182</v>
      </c>
      <c r="J120" s="3">
        <v>0</v>
      </c>
      <c r="K120" s="3">
        <v>1297</v>
      </c>
      <c r="L120" s="3">
        <v>13976</v>
      </c>
      <c r="M120" s="3">
        <v>16094</v>
      </c>
      <c r="N120" s="3">
        <v>188</v>
      </c>
      <c r="O120" s="3">
        <v>2996</v>
      </c>
      <c r="P120" s="3">
        <v>26471</v>
      </c>
      <c r="Q120" s="3">
        <v>10827</v>
      </c>
      <c r="R120" s="3">
        <v>9333</v>
      </c>
      <c r="S120" s="3">
        <v>49808</v>
      </c>
      <c r="T120" s="3">
        <v>36062</v>
      </c>
      <c r="U120" s="3">
        <v>33553</v>
      </c>
      <c r="V120" s="3">
        <v>11112</v>
      </c>
      <c r="W120" s="3">
        <v>22806.09</v>
      </c>
      <c r="X120" s="3">
        <v>12418</v>
      </c>
      <c r="Y120" s="3">
        <v>39414</v>
      </c>
      <c r="Z120" s="3">
        <v>0</v>
      </c>
      <c r="AA120" s="3">
        <v>0</v>
      </c>
      <c r="AB120" s="3">
        <v>0</v>
      </c>
      <c r="AC120" s="3">
        <v>0</v>
      </c>
      <c r="AD120" s="3">
        <v>0</v>
      </c>
      <c r="AE120" s="3">
        <v>0</v>
      </c>
      <c r="AF120" s="3">
        <v>1505</v>
      </c>
      <c r="AG120" s="3">
        <v>11373</v>
      </c>
      <c r="AH120" s="3">
        <v>125</v>
      </c>
      <c r="AI120" s="3">
        <v>0</v>
      </c>
      <c r="AJ120" s="3">
        <v>101</v>
      </c>
      <c r="AK120" s="3">
        <v>5373</v>
      </c>
      <c r="AL120" s="3">
        <v>0</v>
      </c>
      <c r="AM120" s="3">
        <v>0</v>
      </c>
      <c r="AN120" s="3">
        <v>0</v>
      </c>
      <c r="AO120" s="3">
        <v>0</v>
      </c>
      <c r="AP120" s="3">
        <v>0</v>
      </c>
      <c r="AQ120" s="3">
        <v>0</v>
      </c>
      <c r="AR120" s="3">
        <v>0</v>
      </c>
      <c r="AS120" s="3">
        <v>0</v>
      </c>
      <c r="AT120" s="3">
        <v>0</v>
      </c>
      <c r="AU120" s="3">
        <v>0</v>
      </c>
      <c r="AV120" s="3">
        <v>0</v>
      </c>
      <c r="AW120" s="3">
        <v>0</v>
      </c>
      <c r="AX120" s="3">
        <v>0</v>
      </c>
      <c r="AY120" s="3">
        <v>0</v>
      </c>
      <c r="AZ120" s="3">
        <v>0</v>
      </c>
      <c r="BA120" s="3">
        <v>0</v>
      </c>
      <c r="BB120" s="3">
        <v>0</v>
      </c>
      <c r="BC120" s="3">
        <v>0</v>
      </c>
      <c r="BD120" s="3">
        <v>0</v>
      </c>
      <c r="BE120" s="3">
        <v>0</v>
      </c>
      <c r="BF120" s="3">
        <v>0</v>
      </c>
      <c r="BG120" s="3"/>
      <c r="BH120" s="3"/>
      <c r="BI120" s="3"/>
      <c r="BJ120" s="3"/>
      <c r="BK120" s="3"/>
      <c r="BL120" s="3"/>
      <c r="BM120" s="3"/>
      <c r="BN120" s="3"/>
      <c r="BO120" s="3"/>
      <c r="BP120" s="3"/>
      <c r="BQ120" s="3"/>
      <c r="BR120" s="3"/>
      <c r="BS120" s="3"/>
      <c r="BT120" s="3"/>
      <c r="BU120" s="3"/>
    </row>
    <row r="121" spans="1:73">
      <c r="A121" s="3" t="s">
        <v>163</v>
      </c>
      <c r="B121" s="3">
        <v>0</v>
      </c>
      <c r="C121" s="3">
        <v>0</v>
      </c>
      <c r="D121" s="3">
        <v>0</v>
      </c>
      <c r="E121" s="3">
        <v>0</v>
      </c>
      <c r="F121" s="3">
        <v>0</v>
      </c>
      <c r="G121" s="3">
        <v>-806019</v>
      </c>
      <c r="H121" s="3">
        <v>0</v>
      </c>
      <c r="I121" s="3">
        <v>0</v>
      </c>
      <c r="J121" s="3">
        <v>0</v>
      </c>
      <c r="K121" s="3">
        <v>-819966</v>
      </c>
      <c r="L121" s="3">
        <v>-541681</v>
      </c>
      <c r="M121" s="3">
        <v>-540974</v>
      </c>
      <c r="N121" s="3">
        <v>-356525</v>
      </c>
      <c r="O121" s="3">
        <v>-333494</v>
      </c>
      <c r="P121" s="3">
        <v>-480806</v>
      </c>
      <c r="Q121" s="3">
        <v>-414657</v>
      </c>
      <c r="R121" s="3">
        <v>-501535</v>
      </c>
      <c r="S121" s="3">
        <v>-464138</v>
      </c>
      <c r="T121" s="3">
        <v>-282391</v>
      </c>
      <c r="U121" s="3">
        <v>-276383</v>
      </c>
      <c r="V121" s="3">
        <v>0</v>
      </c>
      <c r="W121" s="3">
        <v>0</v>
      </c>
      <c r="X121" s="3">
        <v>0</v>
      </c>
      <c r="Y121" s="3">
        <v>1824667</v>
      </c>
      <c r="Z121" s="3">
        <v>-625307</v>
      </c>
      <c r="AA121" s="3">
        <v>-144563</v>
      </c>
      <c r="AB121" s="3">
        <v>123164</v>
      </c>
      <c r="AC121" s="3">
        <v>-63400</v>
      </c>
      <c r="AD121" s="3">
        <v>-209176</v>
      </c>
      <c r="AE121" s="3">
        <v>0</v>
      </c>
      <c r="AF121" s="3">
        <v>-22928</v>
      </c>
      <c r="AG121" s="3">
        <v>9777</v>
      </c>
      <c r="AH121" s="3">
        <v>8668</v>
      </c>
      <c r="AI121" s="3">
        <v>0</v>
      </c>
      <c r="AJ121" s="3">
        <v>0</v>
      </c>
      <c r="AK121" s="3">
        <v>0</v>
      </c>
      <c r="AL121" s="3">
        <v>0</v>
      </c>
      <c r="AM121" s="3">
        <v>-54773</v>
      </c>
      <c r="AN121" s="3">
        <v>0</v>
      </c>
      <c r="AO121" s="3">
        <v>-29466</v>
      </c>
      <c r="AP121" s="3">
        <v>-53470</v>
      </c>
      <c r="AQ121" s="3">
        <v>6795</v>
      </c>
      <c r="AR121" s="3">
        <v>-33719</v>
      </c>
      <c r="AS121" s="3">
        <v>-68240</v>
      </c>
      <c r="AT121" s="3">
        <v>-100056</v>
      </c>
      <c r="AU121" s="3">
        <v>-101982</v>
      </c>
      <c r="AV121" s="3">
        <v>-92880</v>
      </c>
      <c r="AW121" s="3">
        <v>15952</v>
      </c>
      <c r="AX121" s="3">
        <v>7081</v>
      </c>
      <c r="AY121" s="3">
        <v>5054</v>
      </c>
      <c r="AZ121" s="3">
        <v>2297</v>
      </c>
      <c r="BA121" s="3">
        <v>1820</v>
      </c>
      <c r="BB121" s="3">
        <v>2514</v>
      </c>
      <c r="BC121" s="3">
        <v>5040</v>
      </c>
      <c r="BD121" s="3">
        <v>2923</v>
      </c>
      <c r="BE121" s="3">
        <v>6759</v>
      </c>
      <c r="BF121" s="3">
        <v>0</v>
      </c>
      <c r="BG121" s="3"/>
      <c r="BH121" s="3"/>
      <c r="BI121" s="3"/>
      <c r="BJ121" s="3"/>
      <c r="BK121" s="3"/>
      <c r="BL121" s="3"/>
      <c r="BM121" s="3"/>
      <c r="BN121" s="3"/>
      <c r="BO121" s="3"/>
      <c r="BP121" s="3"/>
      <c r="BQ121" s="3"/>
      <c r="BR121" s="3"/>
      <c r="BS121" s="3"/>
      <c r="BT121" s="3"/>
      <c r="BU121" s="3"/>
    </row>
    <row r="122" spans="1:73">
      <c r="A122" s="3" t="s">
        <v>164</v>
      </c>
      <c r="B122" s="3">
        <v>-148464</v>
      </c>
      <c r="C122" s="3">
        <v>-278578.40000000002</v>
      </c>
      <c r="D122" s="3">
        <v>-310195</v>
      </c>
      <c r="E122" s="3">
        <v>-643981</v>
      </c>
      <c r="F122" s="3">
        <v>-738484</v>
      </c>
      <c r="G122" s="3">
        <v>-127982</v>
      </c>
      <c r="H122" s="3">
        <v>-741193</v>
      </c>
      <c r="I122" s="3">
        <v>-854371</v>
      </c>
      <c r="J122" s="3">
        <v>-624011</v>
      </c>
      <c r="K122" s="3">
        <v>-64630</v>
      </c>
      <c r="L122" s="3">
        <v>-304858</v>
      </c>
      <c r="M122" s="3">
        <v>-259127</v>
      </c>
      <c r="N122" s="3">
        <v>-162534</v>
      </c>
      <c r="O122" s="3">
        <v>-153395</v>
      </c>
      <c r="P122" s="3">
        <v>0</v>
      </c>
      <c r="Q122" s="3">
        <v>0</v>
      </c>
      <c r="R122" s="3">
        <v>0</v>
      </c>
      <c r="S122" s="3">
        <v>0</v>
      </c>
      <c r="T122" s="3">
        <v>0</v>
      </c>
      <c r="U122" s="3">
        <v>0</v>
      </c>
      <c r="V122" s="3">
        <v>-275209</v>
      </c>
      <c r="W122" s="3">
        <v>-91376.29</v>
      </c>
      <c r="X122" s="3">
        <v>-131724</v>
      </c>
      <c r="Y122" s="3">
        <v>0</v>
      </c>
      <c r="Z122" s="3">
        <v>0</v>
      </c>
      <c r="AA122" s="3">
        <v>0</v>
      </c>
      <c r="AB122" s="3">
        <v>0</v>
      </c>
      <c r="AC122" s="3">
        <v>0</v>
      </c>
      <c r="AD122" s="3">
        <v>0</v>
      </c>
      <c r="AE122" s="3">
        <v>-93639.77</v>
      </c>
      <c r="AF122" s="3">
        <v>0</v>
      </c>
      <c r="AG122" s="3">
        <v>0</v>
      </c>
      <c r="AH122" s="3">
        <v>0</v>
      </c>
      <c r="AI122" s="3">
        <v>72227.460000000006</v>
      </c>
      <c r="AJ122" s="3">
        <v>-34063</v>
      </c>
      <c r="AK122" s="3">
        <v>-44533</v>
      </c>
      <c r="AL122" s="3">
        <v>-254203</v>
      </c>
      <c r="AM122" s="3">
        <v>0</v>
      </c>
      <c r="AN122" s="3">
        <v>-45528</v>
      </c>
      <c r="AO122" s="3">
        <v>0</v>
      </c>
      <c r="AP122" s="3">
        <v>0</v>
      </c>
      <c r="AQ122" s="3">
        <v>0</v>
      </c>
      <c r="AR122" s="3">
        <v>0</v>
      </c>
      <c r="AS122" s="3">
        <v>0</v>
      </c>
      <c r="AT122" s="3">
        <v>0</v>
      </c>
      <c r="AU122" s="3">
        <v>0</v>
      </c>
      <c r="AV122" s="3">
        <v>0</v>
      </c>
      <c r="AW122" s="3">
        <v>0</v>
      </c>
      <c r="AX122" s="3">
        <v>0</v>
      </c>
      <c r="AY122" s="3">
        <v>0</v>
      </c>
      <c r="AZ122" s="3">
        <v>0</v>
      </c>
      <c r="BA122" s="3">
        <v>0</v>
      </c>
      <c r="BB122" s="3">
        <v>2723</v>
      </c>
      <c r="BC122" s="3">
        <v>0</v>
      </c>
      <c r="BD122" s="3">
        <v>0</v>
      </c>
      <c r="BE122" s="3">
        <v>0</v>
      </c>
      <c r="BF122" s="3">
        <v>-545815</v>
      </c>
      <c r="BG122" s="3"/>
      <c r="BH122" s="3"/>
      <c r="BI122" s="3"/>
      <c r="BJ122" s="3"/>
      <c r="BK122" s="3"/>
      <c r="BL122" s="3"/>
      <c r="BM122" s="3"/>
      <c r="BN122" s="3"/>
      <c r="BO122" s="3"/>
      <c r="BP122" s="3"/>
      <c r="BQ122" s="3"/>
      <c r="BR122" s="3"/>
      <c r="BS122" s="3"/>
      <c r="BT122" s="3"/>
      <c r="BU122" s="3"/>
    </row>
    <row r="123" spans="1:73">
      <c r="A123" s="3" t="s">
        <v>165</v>
      </c>
      <c r="B123" s="3">
        <v>117251467</v>
      </c>
      <c r="C123" s="3">
        <v>115874901.84999999</v>
      </c>
      <c r="D123" s="3">
        <v>114491178</v>
      </c>
      <c r="E123" s="3">
        <v>114416065</v>
      </c>
      <c r="F123" s="3">
        <v>115896508</v>
      </c>
      <c r="G123" s="3">
        <v>114677437</v>
      </c>
      <c r="H123" s="3">
        <v>113376638</v>
      </c>
      <c r="I123" s="3">
        <v>112909113</v>
      </c>
      <c r="J123" s="3">
        <v>112784358</v>
      </c>
      <c r="K123" s="3">
        <v>115046061</v>
      </c>
      <c r="L123" s="3">
        <v>112146078</v>
      </c>
      <c r="M123" s="3">
        <v>111058882</v>
      </c>
      <c r="N123" s="3">
        <v>111936872</v>
      </c>
      <c r="O123" s="3">
        <v>110512327</v>
      </c>
      <c r="P123" s="3">
        <v>108900540</v>
      </c>
      <c r="Q123" s="3">
        <v>107933828</v>
      </c>
      <c r="R123" s="3">
        <v>107979475</v>
      </c>
      <c r="S123" s="3">
        <v>106513715</v>
      </c>
      <c r="T123" s="3">
        <v>104528752</v>
      </c>
      <c r="U123" s="3">
        <v>103134849</v>
      </c>
      <c r="V123" s="3">
        <v>103585353</v>
      </c>
      <c r="W123" s="3">
        <v>103431101.03</v>
      </c>
      <c r="X123" s="3">
        <v>102078315</v>
      </c>
      <c r="Y123" s="3">
        <v>19276232</v>
      </c>
      <c r="Z123" s="3">
        <v>16927403</v>
      </c>
      <c r="AA123" s="3">
        <v>17062566</v>
      </c>
      <c r="AB123" s="3">
        <v>16576688</v>
      </c>
      <c r="AC123" s="3">
        <v>16100403</v>
      </c>
      <c r="AD123" s="3">
        <v>15549085</v>
      </c>
      <c r="AE123" s="3">
        <v>15208190.029999999</v>
      </c>
      <c r="AF123" s="3">
        <v>14694117</v>
      </c>
      <c r="AG123" s="3">
        <v>14942398</v>
      </c>
      <c r="AH123" s="3">
        <v>15203773</v>
      </c>
      <c r="AI123" s="3">
        <v>14759861.380000001</v>
      </c>
      <c r="AJ123" s="3">
        <v>14027614</v>
      </c>
      <c r="AK123" s="3">
        <v>14123694</v>
      </c>
      <c r="AL123" s="3">
        <v>14215437</v>
      </c>
      <c r="AM123" s="3">
        <v>13727932</v>
      </c>
      <c r="AN123" s="3">
        <v>13108846</v>
      </c>
      <c r="AO123" s="3">
        <v>13005625</v>
      </c>
      <c r="AP123" s="3">
        <v>13128408</v>
      </c>
      <c r="AQ123" s="3">
        <v>12581072</v>
      </c>
      <c r="AR123" s="3">
        <v>11992926</v>
      </c>
      <c r="AS123" s="3">
        <v>11852820</v>
      </c>
      <c r="AT123" s="3">
        <v>11865645</v>
      </c>
      <c r="AU123" s="3">
        <v>11418644</v>
      </c>
      <c r="AV123" s="3">
        <v>10966731</v>
      </c>
      <c r="AW123" s="3">
        <v>11022027</v>
      </c>
      <c r="AX123" s="3">
        <v>10868397</v>
      </c>
      <c r="AY123" s="3">
        <v>10350704</v>
      </c>
      <c r="AZ123" s="3">
        <v>9908102</v>
      </c>
      <c r="BA123" s="3">
        <v>9754245</v>
      </c>
      <c r="BB123" s="3">
        <v>9724523</v>
      </c>
      <c r="BC123" s="3">
        <v>9520426</v>
      </c>
      <c r="BD123" s="3">
        <v>9370646</v>
      </c>
      <c r="BE123" s="3">
        <v>9369747</v>
      </c>
      <c r="BF123" s="3">
        <v>9256092</v>
      </c>
      <c r="BG123" s="3"/>
      <c r="BH123" s="3"/>
      <c r="BI123" s="3"/>
      <c r="BJ123" s="3"/>
      <c r="BK123" s="3"/>
      <c r="BL123" s="3"/>
      <c r="BM123" s="3"/>
      <c r="BN123" s="3"/>
      <c r="BO123" s="3"/>
      <c r="BP123" s="3"/>
      <c r="BQ123" s="3"/>
      <c r="BR123" s="3"/>
      <c r="BS123" s="3"/>
      <c r="BT123" s="3"/>
      <c r="BU123" s="3"/>
    </row>
    <row r="124" spans="1:73">
      <c r="A124" s="3" t="s">
        <v>166</v>
      </c>
      <c r="B124" s="3">
        <v>5411779</v>
      </c>
      <c r="C124" s="3">
        <v>5331387.82</v>
      </c>
      <c r="D124" s="3">
        <v>5107913</v>
      </c>
      <c r="E124" s="3">
        <v>5091569</v>
      </c>
      <c r="F124" s="3">
        <v>4911303</v>
      </c>
      <c r="G124" s="3">
        <v>4858679</v>
      </c>
      <c r="H124" s="3">
        <v>4912564</v>
      </c>
      <c r="I124" s="3">
        <v>4934696</v>
      </c>
      <c r="J124" s="3">
        <v>4920275</v>
      </c>
      <c r="K124" s="3">
        <v>4690066</v>
      </c>
      <c r="L124" s="3">
        <v>4524041</v>
      </c>
      <c r="M124" s="3">
        <v>4537391</v>
      </c>
      <c r="N124" s="3">
        <v>4479275</v>
      </c>
      <c r="O124" s="3">
        <v>4571931</v>
      </c>
      <c r="P124" s="3">
        <v>4215961</v>
      </c>
      <c r="Q124" s="3">
        <v>4304716</v>
      </c>
      <c r="R124" s="3">
        <v>4265160</v>
      </c>
      <c r="S124" s="3">
        <v>4659315</v>
      </c>
      <c r="T124" s="3">
        <v>4514078</v>
      </c>
      <c r="U124" s="3">
        <v>8580831</v>
      </c>
      <c r="V124" s="3">
        <v>8382549</v>
      </c>
      <c r="W124" s="3">
        <v>8426327.1099999994</v>
      </c>
      <c r="X124" s="3">
        <v>8130197</v>
      </c>
      <c r="Y124" s="3">
        <v>8090250</v>
      </c>
      <c r="Z124" s="3">
        <v>23345295</v>
      </c>
      <c r="AA124" s="3">
        <v>3687801</v>
      </c>
      <c r="AB124" s="3">
        <v>3359714</v>
      </c>
      <c r="AC124" s="3">
        <v>3079607</v>
      </c>
      <c r="AD124" s="3">
        <v>2962961</v>
      </c>
      <c r="AE124" s="3">
        <v>3067535.56</v>
      </c>
      <c r="AF124" s="3">
        <v>2975610</v>
      </c>
      <c r="AG124" s="3">
        <v>2972628</v>
      </c>
      <c r="AH124" s="3">
        <v>2935532</v>
      </c>
      <c r="AI124" s="3">
        <v>2939060.73</v>
      </c>
      <c r="AJ124" s="3">
        <v>3567773</v>
      </c>
      <c r="AK124" s="3">
        <v>3503571</v>
      </c>
      <c r="AL124" s="3">
        <v>3308173</v>
      </c>
      <c r="AM124" s="3">
        <v>2555893</v>
      </c>
      <c r="AN124" s="3">
        <v>2335135</v>
      </c>
      <c r="AO124" s="3">
        <v>2394364</v>
      </c>
      <c r="AP124" s="3">
        <v>2187045</v>
      </c>
      <c r="AQ124" s="3">
        <v>1986829</v>
      </c>
      <c r="AR124" s="3">
        <v>1934616</v>
      </c>
      <c r="AS124" s="3">
        <v>1751889</v>
      </c>
      <c r="AT124" s="3">
        <v>1229687</v>
      </c>
      <c r="AU124" s="3">
        <v>1243847</v>
      </c>
      <c r="AV124" s="3">
        <v>1610558</v>
      </c>
      <c r="AW124" s="3">
        <v>1146042</v>
      </c>
      <c r="AX124" s="3">
        <v>1067086</v>
      </c>
      <c r="AY124" s="3">
        <v>1022977</v>
      </c>
      <c r="AZ124" s="3">
        <v>969411</v>
      </c>
      <c r="BA124" s="3">
        <v>871143</v>
      </c>
      <c r="BB124" s="3">
        <v>874322</v>
      </c>
      <c r="BC124" s="3">
        <v>933820</v>
      </c>
      <c r="BD124" s="3">
        <v>906459</v>
      </c>
      <c r="BE124" s="3">
        <v>907866</v>
      </c>
      <c r="BF124" s="3">
        <v>855339</v>
      </c>
      <c r="BG124" s="3"/>
      <c r="BH124" s="3"/>
      <c r="BI124" s="3"/>
      <c r="BJ124" s="3"/>
      <c r="BK124" s="3"/>
      <c r="BL124" s="3"/>
      <c r="BM124" s="3"/>
      <c r="BN124" s="3"/>
      <c r="BO124" s="3"/>
      <c r="BP124" s="3"/>
      <c r="BQ124" s="3"/>
      <c r="BR124" s="3"/>
      <c r="BS124" s="3"/>
      <c r="BT124" s="3"/>
      <c r="BU124" s="3"/>
    </row>
    <row r="125" spans="1:73">
      <c r="A125" s="3" t="s">
        <v>167</v>
      </c>
      <c r="B125" s="3">
        <v>122663246</v>
      </c>
      <c r="C125" s="3">
        <v>121206289.67</v>
      </c>
      <c r="D125" s="3">
        <v>119599091</v>
      </c>
      <c r="E125" s="3">
        <v>119507634</v>
      </c>
      <c r="F125" s="3">
        <v>120807811</v>
      </c>
      <c r="G125" s="3">
        <v>119536116</v>
      </c>
      <c r="H125" s="3">
        <v>118289202</v>
      </c>
      <c r="I125" s="3">
        <v>117843809</v>
      </c>
      <c r="J125" s="3">
        <v>117704633</v>
      </c>
      <c r="K125" s="3">
        <v>119736127</v>
      </c>
      <c r="L125" s="3">
        <v>116670119</v>
      </c>
      <c r="M125" s="3">
        <v>115596273</v>
      </c>
      <c r="N125" s="3">
        <v>116416147</v>
      </c>
      <c r="O125" s="3">
        <v>115084258</v>
      </c>
      <c r="P125" s="3">
        <v>113116501</v>
      </c>
      <c r="Q125" s="3">
        <v>112238544</v>
      </c>
      <c r="R125" s="3">
        <v>112244635</v>
      </c>
      <c r="S125" s="3">
        <v>111173030</v>
      </c>
      <c r="T125" s="3">
        <v>109042830</v>
      </c>
      <c r="U125" s="3">
        <v>111715680</v>
      </c>
      <c r="V125" s="3">
        <v>111967902</v>
      </c>
      <c r="W125" s="3">
        <v>111857428.14</v>
      </c>
      <c r="X125" s="3">
        <v>110208512</v>
      </c>
      <c r="Y125" s="3">
        <v>27366482</v>
      </c>
      <c r="Z125" s="3">
        <v>40272698</v>
      </c>
      <c r="AA125" s="3">
        <v>20750367</v>
      </c>
      <c r="AB125" s="3">
        <v>19936402</v>
      </c>
      <c r="AC125" s="3">
        <v>19180010</v>
      </c>
      <c r="AD125" s="3">
        <v>18512046</v>
      </c>
      <c r="AE125" s="3">
        <v>18275725.59</v>
      </c>
      <c r="AF125" s="3">
        <v>17669727</v>
      </c>
      <c r="AG125" s="3">
        <v>17915026</v>
      </c>
      <c r="AH125" s="3">
        <v>18139305</v>
      </c>
      <c r="AI125" s="3">
        <v>17698922.109999999</v>
      </c>
      <c r="AJ125" s="3">
        <v>17595387</v>
      </c>
      <c r="AK125" s="3">
        <v>17627265</v>
      </c>
      <c r="AL125" s="3">
        <v>17523610</v>
      </c>
      <c r="AM125" s="3">
        <v>16283825</v>
      </c>
      <c r="AN125" s="3">
        <v>15443981</v>
      </c>
      <c r="AO125" s="3">
        <v>15399989</v>
      </c>
      <c r="AP125" s="3">
        <v>15315453</v>
      </c>
      <c r="AQ125" s="3">
        <v>14567901</v>
      </c>
      <c r="AR125" s="3">
        <v>13927542</v>
      </c>
      <c r="AS125" s="3">
        <v>13604709</v>
      </c>
      <c r="AT125" s="3">
        <v>13095332</v>
      </c>
      <c r="AU125" s="3">
        <v>12662491</v>
      </c>
      <c r="AV125" s="3">
        <v>12577289</v>
      </c>
      <c r="AW125" s="3">
        <v>12168069</v>
      </c>
      <c r="AX125" s="3">
        <v>11935483</v>
      </c>
      <c r="AY125" s="3">
        <v>11373681</v>
      </c>
      <c r="AZ125" s="3">
        <v>10877513</v>
      </c>
      <c r="BA125" s="3">
        <v>10625388</v>
      </c>
      <c r="BB125" s="3">
        <v>10598845</v>
      </c>
      <c r="BC125" s="3">
        <v>10454246</v>
      </c>
      <c r="BD125" s="3">
        <v>10277105</v>
      </c>
      <c r="BE125" s="3">
        <v>10277613</v>
      </c>
      <c r="BF125" s="3">
        <v>10111431</v>
      </c>
      <c r="BG125" s="3"/>
      <c r="BH125" s="3"/>
      <c r="BI125" s="3"/>
      <c r="BJ125" s="3"/>
      <c r="BK125" s="3"/>
      <c r="BL125" s="3"/>
      <c r="BM125" s="3"/>
      <c r="BN125" s="3"/>
      <c r="BO125" s="3"/>
      <c r="BP125" s="3"/>
      <c r="BQ125" s="3"/>
      <c r="BR125" s="3"/>
      <c r="BS125" s="3"/>
      <c r="BT125" s="3"/>
      <c r="BU125" s="3"/>
    </row>
    <row r="126" spans="1:73">
      <c r="A126" s="3" t="s">
        <v>168</v>
      </c>
      <c r="B126" s="3">
        <v>328515749</v>
      </c>
      <c r="C126" s="3">
        <v>329182982.79000002</v>
      </c>
      <c r="D126" s="3">
        <v>325698517</v>
      </c>
      <c r="E126" s="3">
        <v>324274438</v>
      </c>
      <c r="F126" s="3">
        <v>324975997</v>
      </c>
      <c r="G126" s="3">
        <v>326156736</v>
      </c>
      <c r="H126" s="3">
        <v>328753899</v>
      </c>
      <c r="I126" s="3">
        <v>329785362</v>
      </c>
      <c r="J126" s="3">
        <v>333645101</v>
      </c>
      <c r="K126" s="3">
        <v>325804442</v>
      </c>
      <c r="L126" s="3">
        <v>319771362</v>
      </c>
      <c r="M126" s="3">
        <v>320001789</v>
      </c>
      <c r="N126" s="3">
        <v>322775480</v>
      </c>
      <c r="O126" s="3">
        <v>323021041</v>
      </c>
      <c r="P126" s="3">
        <v>317148333</v>
      </c>
      <c r="Q126" s="3">
        <v>315158616</v>
      </c>
      <c r="R126" s="3">
        <v>315332480</v>
      </c>
      <c r="S126" s="3">
        <v>315058575</v>
      </c>
      <c r="T126" s="3">
        <v>312556013</v>
      </c>
      <c r="U126" s="3">
        <v>307765640</v>
      </c>
      <c r="V126" s="3">
        <v>308708382</v>
      </c>
      <c r="W126" s="3">
        <v>301843343.69</v>
      </c>
      <c r="X126" s="3">
        <v>299916835</v>
      </c>
      <c r="Y126" s="3">
        <v>301814648</v>
      </c>
      <c r="Z126" s="3">
        <v>240875945</v>
      </c>
      <c r="AA126" s="3">
        <v>44700557</v>
      </c>
      <c r="AB126" s="3">
        <v>44186721</v>
      </c>
      <c r="AC126" s="3">
        <v>43807859</v>
      </c>
      <c r="AD126" s="3">
        <v>43482969</v>
      </c>
      <c r="AE126" s="3">
        <v>45179381.240000002</v>
      </c>
      <c r="AF126" s="3">
        <v>44430804</v>
      </c>
      <c r="AG126" s="3">
        <v>44919130</v>
      </c>
      <c r="AH126" s="3">
        <v>44359133</v>
      </c>
      <c r="AI126" s="3">
        <v>44502657.109999999</v>
      </c>
      <c r="AJ126" s="3">
        <v>42995847</v>
      </c>
      <c r="AK126" s="3">
        <v>42079035</v>
      </c>
      <c r="AL126" s="3">
        <v>40522430</v>
      </c>
      <c r="AM126" s="3">
        <v>38260138</v>
      </c>
      <c r="AN126" s="3">
        <v>36926224</v>
      </c>
      <c r="AO126" s="3">
        <v>35337357</v>
      </c>
      <c r="AP126" s="3">
        <v>34229733</v>
      </c>
      <c r="AQ126" s="3">
        <v>32926404</v>
      </c>
      <c r="AR126" s="3">
        <v>32160076</v>
      </c>
      <c r="AS126" s="3">
        <v>28836602</v>
      </c>
      <c r="AT126" s="3">
        <v>28121736</v>
      </c>
      <c r="AU126" s="3">
        <v>27195973</v>
      </c>
      <c r="AV126" s="3">
        <v>26652798</v>
      </c>
      <c r="AW126" s="3">
        <v>22028091</v>
      </c>
      <c r="AX126" s="3">
        <v>22882442</v>
      </c>
      <c r="AY126" s="3">
        <v>23035612</v>
      </c>
      <c r="AZ126" s="3">
        <v>22387657</v>
      </c>
      <c r="BA126" s="3">
        <v>22111996</v>
      </c>
      <c r="BB126" s="3">
        <v>22028664</v>
      </c>
      <c r="BC126" s="3">
        <v>22603452</v>
      </c>
      <c r="BD126" s="3">
        <v>22185415</v>
      </c>
      <c r="BE126" s="3">
        <v>21581456</v>
      </c>
      <c r="BF126" s="3">
        <v>21256669</v>
      </c>
      <c r="BG126" s="3"/>
      <c r="BH126" s="3"/>
      <c r="BI126" s="3"/>
      <c r="BJ126" s="3"/>
      <c r="BK126" s="3"/>
      <c r="BL126" s="3"/>
      <c r="BM126" s="3"/>
      <c r="BN126" s="3"/>
      <c r="BO126" s="3"/>
      <c r="BP126" s="3"/>
      <c r="BQ126" s="3"/>
      <c r="BR126" s="3"/>
      <c r="BS126" s="3"/>
      <c r="BT126" s="3"/>
      <c r="BU126" s="3"/>
    </row>
    <row r="127" spans="1:73">
      <c r="A127" s="3" t="s">
        <v>169</v>
      </c>
      <c r="B127" s="3" t="s">
        <v>170</v>
      </c>
      <c r="C127" s="3" t="s">
        <v>171</v>
      </c>
      <c r="D127" s="3" t="s">
        <v>172</v>
      </c>
      <c r="E127" s="3" t="s">
        <v>173</v>
      </c>
      <c r="F127" s="3" t="s">
        <v>174</v>
      </c>
      <c r="G127" s="3" t="s">
        <v>175</v>
      </c>
      <c r="H127" s="3" t="s">
        <v>176</v>
      </c>
      <c r="I127" s="3" t="s">
        <v>177</v>
      </c>
      <c r="J127" s="3" t="s">
        <v>178</v>
      </c>
      <c r="K127" s="3" t="s">
        <v>179</v>
      </c>
      <c r="L127" s="3" t="s">
        <v>180</v>
      </c>
      <c r="M127" s="3" t="s">
        <v>181</v>
      </c>
      <c r="N127" s="3" t="s">
        <v>182</v>
      </c>
      <c r="O127" s="3" t="s">
        <v>183</v>
      </c>
      <c r="P127" s="3" t="s">
        <v>184</v>
      </c>
      <c r="Q127" s="3" t="s">
        <v>185</v>
      </c>
      <c r="R127" s="3" t="s">
        <v>186</v>
      </c>
      <c r="S127" s="3" t="s">
        <v>187</v>
      </c>
      <c r="T127" s="3" t="s">
        <v>188</v>
      </c>
      <c r="U127" s="3" t="s">
        <v>189</v>
      </c>
      <c r="V127" s="3" t="s">
        <v>190</v>
      </c>
      <c r="W127" s="3" t="s">
        <v>191</v>
      </c>
      <c r="X127" s="3" t="s">
        <v>192</v>
      </c>
      <c r="Y127" s="3" t="s">
        <v>193</v>
      </c>
      <c r="Z127" s="3" t="s">
        <v>194</v>
      </c>
      <c r="AA127" s="3" t="s">
        <v>195</v>
      </c>
      <c r="AB127" s="3" t="s">
        <v>196</v>
      </c>
      <c r="AC127" s="3" t="s">
        <v>197</v>
      </c>
      <c r="AD127" s="3" t="s">
        <v>198</v>
      </c>
      <c r="AE127" s="3" t="s">
        <v>199</v>
      </c>
      <c r="AF127" s="3" t="s">
        <v>200</v>
      </c>
      <c r="AG127" s="3" t="s">
        <v>201</v>
      </c>
      <c r="AH127" s="3" t="s">
        <v>202</v>
      </c>
      <c r="AI127" s="3" t="s">
        <v>203</v>
      </c>
      <c r="AJ127" s="3" t="s">
        <v>204</v>
      </c>
      <c r="AK127" s="3" t="s">
        <v>205</v>
      </c>
      <c r="AL127" s="3" t="s">
        <v>206</v>
      </c>
      <c r="AM127" s="3" t="s">
        <v>207</v>
      </c>
      <c r="AN127" s="3" t="s">
        <v>208</v>
      </c>
      <c r="AO127" s="3" t="s">
        <v>209</v>
      </c>
      <c r="AP127" s="3" t="s">
        <v>210</v>
      </c>
      <c r="AQ127" s="3" t="s">
        <v>211</v>
      </c>
      <c r="AR127" s="3" t="s">
        <v>212</v>
      </c>
      <c r="AS127" s="3" t="s">
        <v>213</v>
      </c>
      <c r="AT127" s="3" t="s">
        <v>214</v>
      </c>
      <c r="AU127" s="3" t="s">
        <v>215</v>
      </c>
      <c r="AV127" s="3" t="s">
        <v>216</v>
      </c>
      <c r="AW127" s="3" t="s">
        <v>217</v>
      </c>
      <c r="AX127" s="3" t="s">
        <v>218</v>
      </c>
      <c r="AY127" s="3" t="s">
        <v>219</v>
      </c>
      <c r="AZ127" s="3" t="s">
        <v>220</v>
      </c>
      <c r="BA127" s="3" t="s">
        <v>221</v>
      </c>
      <c r="BB127" s="3" t="s">
        <v>222</v>
      </c>
      <c r="BC127" s="3" t="s">
        <v>223</v>
      </c>
      <c r="BD127" s="3" t="s">
        <v>224</v>
      </c>
      <c r="BE127" s="3" t="s">
        <v>225</v>
      </c>
      <c r="BF127" s="3" t="s">
        <v>226</v>
      </c>
      <c r="BG127" s="3"/>
      <c r="BH127" s="3"/>
      <c r="BI127" s="3"/>
      <c r="BJ127" s="3"/>
      <c r="BK127" s="3"/>
      <c r="BL127" s="3"/>
      <c r="BM127" s="3"/>
      <c r="BN127" s="3"/>
      <c r="BO127" s="3"/>
      <c r="BP127" s="3"/>
      <c r="BQ127" s="3"/>
      <c r="BR127" s="3"/>
      <c r="BS127" s="3"/>
      <c r="BT127" s="3"/>
      <c r="BU127" s="3"/>
    </row>
    <row r="128" spans="1:7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row>
    <row r="129" spans="1:7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row>
    <row r="130" spans="1:7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row>
    <row r="131" spans="1:7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row>
    <row r="132" spans="1:7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row>
    <row r="133" spans="1:73">
      <c r="BB133" s="6"/>
    </row>
    <row r="134" spans="1:73">
      <c r="BB134" s="6"/>
    </row>
    <row r="135" spans="1:73">
      <c r="BB135" s="6"/>
    </row>
    <row r="136" spans="1:73">
      <c r="BB136" s="6"/>
    </row>
    <row r="137" spans="1:73">
      <c r="BB137" s="6"/>
    </row>
    <row r="138" spans="1:73">
      <c r="BB138" s="6"/>
    </row>
    <row r="139" spans="1:73">
      <c r="BB139" s="6"/>
    </row>
    <row r="140" spans="1:73">
      <c r="BB140" s="6"/>
    </row>
    <row r="141" spans="1:73">
      <c r="BB141" s="6"/>
    </row>
    <row r="142" spans="1:73">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row>
    <row r="143" spans="1:73">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row>
    <row r="144" spans="1:73">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row>
    <row r="145" spans="1:73">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row>
    <row r="146" spans="1:73">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row>
    <row r="147" spans="1:73">
      <c r="A147" s="7" t="s">
        <v>111</v>
      </c>
      <c r="B147" s="8">
        <f t="shared" ref="B147:BL147" si="0">IFERROR(INDEX(B$3:B$145,MATCH($A$147,$A$3:$A$145,0),1),0)</f>
        <v>12627263</v>
      </c>
      <c r="C147" s="8">
        <f t="shared" si="0"/>
        <v>8436271.4600000009</v>
      </c>
      <c r="D147" s="8">
        <f t="shared" si="0"/>
        <v>1843301</v>
      </c>
      <c r="E147" s="8">
        <f t="shared" si="0"/>
        <v>4963542</v>
      </c>
      <c r="F147" s="8">
        <f t="shared" si="0"/>
        <v>4563551</v>
      </c>
      <c r="G147" s="8">
        <f t="shared" si="0"/>
        <v>18008649</v>
      </c>
      <c r="H147" s="8">
        <f t="shared" si="0"/>
        <v>11411841</v>
      </c>
      <c r="I147" s="8">
        <f t="shared" si="0"/>
        <v>8723818</v>
      </c>
      <c r="J147" s="8">
        <f t="shared" si="0"/>
        <v>5053580</v>
      </c>
      <c r="K147" s="8">
        <f t="shared" si="0"/>
        <v>5586107</v>
      </c>
      <c r="L147" s="8">
        <f t="shared" si="0"/>
        <v>5314346</v>
      </c>
      <c r="M147" s="8">
        <f t="shared" si="0"/>
        <v>5050518</v>
      </c>
      <c r="N147" s="8">
        <f t="shared" si="0"/>
        <v>9119346</v>
      </c>
      <c r="O147" s="8">
        <f t="shared" si="0"/>
        <v>9788367</v>
      </c>
      <c r="P147" s="8">
        <f t="shared" si="0"/>
        <v>8872163</v>
      </c>
      <c r="Q147" s="8">
        <f t="shared" si="0"/>
        <v>6879974</v>
      </c>
      <c r="R147" s="8">
        <f t="shared" si="0"/>
        <v>10866694</v>
      </c>
      <c r="S147" s="8">
        <f t="shared" si="0"/>
        <v>14661572</v>
      </c>
      <c r="T147" s="8">
        <f t="shared" si="0"/>
        <v>19798957</v>
      </c>
      <c r="U147" s="8">
        <f t="shared" si="0"/>
        <v>14588455</v>
      </c>
      <c r="V147" s="8">
        <f t="shared" si="0"/>
        <v>17412285</v>
      </c>
      <c r="W147" s="8">
        <f t="shared" si="0"/>
        <v>15966494.33</v>
      </c>
      <c r="X147" s="8">
        <f t="shared" si="0"/>
        <v>14369891</v>
      </c>
      <c r="Y147" s="8">
        <f t="shared" si="0"/>
        <v>216406266</v>
      </c>
      <c r="Z147" s="8">
        <f t="shared" si="0"/>
        <v>139487844</v>
      </c>
      <c r="AA147" s="8">
        <f t="shared" si="0"/>
        <v>3668382</v>
      </c>
      <c r="AB147" s="8">
        <f t="shared" si="0"/>
        <v>4423323</v>
      </c>
      <c r="AC147" s="8">
        <f t="shared" si="0"/>
        <v>5454930</v>
      </c>
      <c r="AD147" s="8">
        <f t="shared" si="0"/>
        <v>5495310</v>
      </c>
      <c r="AE147" s="8">
        <f t="shared" si="0"/>
        <v>5946192.5</v>
      </c>
      <c r="AF147" s="8">
        <f t="shared" si="0"/>
        <v>6469997</v>
      </c>
      <c r="AG147" s="8">
        <f t="shared" si="0"/>
        <v>6639486</v>
      </c>
      <c r="AH147" s="8">
        <f t="shared" si="0"/>
        <v>3750742</v>
      </c>
      <c r="AI147" s="8">
        <f t="shared" si="0"/>
        <v>3861455.73</v>
      </c>
      <c r="AJ147" s="8">
        <f t="shared" si="0"/>
        <v>4834920</v>
      </c>
      <c r="AK147" s="8">
        <f t="shared" si="0"/>
        <v>4129146</v>
      </c>
      <c r="AL147" s="8">
        <f t="shared" si="0"/>
        <v>4115031</v>
      </c>
      <c r="AM147" s="8">
        <f t="shared" si="0"/>
        <v>4065336</v>
      </c>
      <c r="AN147" s="8">
        <f t="shared" si="0"/>
        <v>3289102</v>
      </c>
      <c r="AO147" s="8">
        <f t="shared" si="0"/>
        <v>2926208</v>
      </c>
      <c r="AP147" s="8">
        <f t="shared" si="0"/>
        <v>2300315</v>
      </c>
      <c r="AQ147" s="8">
        <f t="shared" si="0"/>
        <v>2630714</v>
      </c>
      <c r="AR147" s="8">
        <f t="shared" si="0"/>
        <v>2971825</v>
      </c>
      <c r="AS147" s="8">
        <f t="shared" si="0"/>
        <v>1406825</v>
      </c>
      <c r="AT147" s="8">
        <f t="shared" si="0"/>
        <v>3398302</v>
      </c>
      <c r="AU147" s="8">
        <f t="shared" si="0"/>
        <v>647510</v>
      </c>
      <c r="AV147" s="8">
        <f t="shared" si="0"/>
        <v>606030</v>
      </c>
      <c r="AW147" s="8">
        <f t="shared" si="0"/>
        <v>845650</v>
      </c>
      <c r="AX147" s="8">
        <f t="shared" si="0"/>
        <v>1530278</v>
      </c>
      <c r="AY147" s="8">
        <f t="shared" si="0"/>
        <v>2033500</v>
      </c>
      <c r="AZ147" s="8">
        <f t="shared" si="0"/>
        <v>2053705</v>
      </c>
      <c r="BA147" s="8">
        <f t="shared" si="0"/>
        <v>1811064</v>
      </c>
      <c r="BB147" s="8">
        <f t="shared" si="0"/>
        <v>1958777</v>
      </c>
      <c r="BC147" s="8">
        <f t="shared" si="0"/>
        <v>1943605</v>
      </c>
      <c r="BD147" s="8">
        <f t="shared" si="0"/>
        <v>1466772</v>
      </c>
      <c r="BE147" s="8">
        <f t="shared" si="0"/>
        <v>607610</v>
      </c>
      <c r="BF147" s="8">
        <f t="shared" si="0"/>
        <v>214035</v>
      </c>
      <c r="BG147" s="8">
        <f t="shared" si="0"/>
        <v>0</v>
      </c>
      <c r="BH147" s="8">
        <f t="shared" si="0"/>
        <v>0</v>
      </c>
      <c r="BI147" s="8">
        <f t="shared" si="0"/>
        <v>0</v>
      </c>
      <c r="BJ147" s="8">
        <f t="shared" si="0"/>
        <v>0</v>
      </c>
      <c r="BK147" s="8">
        <f t="shared" si="0"/>
        <v>0</v>
      </c>
      <c r="BL147" s="8">
        <f t="shared" si="0"/>
        <v>0</v>
      </c>
    </row>
    <row r="148" spans="1:73">
      <c r="A148" s="7" t="s">
        <v>115</v>
      </c>
      <c r="B148" s="8">
        <f>IFERROR(INDEX(B$3:B$145,MATCH($A$148,$A$3:$A$145,0),1),0)</f>
        <v>5000</v>
      </c>
      <c r="C148" s="8">
        <f t="shared" ref="C148:BL148" si="1">IFERROR(INDEX(C$3:C$145,MATCH($A$148,$A$3:$A$145,0),1),0)</f>
        <v>5000</v>
      </c>
      <c r="D148" s="8">
        <f t="shared" si="1"/>
        <v>5000</v>
      </c>
      <c r="E148" s="8">
        <f t="shared" si="1"/>
        <v>5000</v>
      </c>
      <c r="F148" s="8">
        <f t="shared" si="1"/>
        <v>5000</v>
      </c>
      <c r="G148" s="8">
        <f t="shared" si="1"/>
        <v>5000</v>
      </c>
      <c r="H148" s="8">
        <f t="shared" si="1"/>
        <v>5000</v>
      </c>
      <c r="I148" s="8">
        <f t="shared" si="1"/>
        <v>5000</v>
      </c>
      <c r="J148" s="8">
        <f t="shared" si="1"/>
        <v>5000</v>
      </c>
      <c r="K148" s="8">
        <f t="shared" si="1"/>
        <v>5000</v>
      </c>
      <c r="L148" s="8">
        <f t="shared" si="1"/>
        <v>5000</v>
      </c>
      <c r="M148" s="8">
        <f t="shared" si="1"/>
        <v>5000</v>
      </c>
      <c r="N148" s="8">
        <f t="shared" si="1"/>
        <v>5000</v>
      </c>
      <c r="O148" s="8">
        <f t="shared" si="1"/>
        <v>5000</v>
      </c>
      <c r="P148" s="8">
        <f t="shared" si="1"/>
        <v>5000</v>
      </c>
      <c r="Q148" s="8">
        <f t="shared" si="1"/>
        <v>5000</v>
      </c>
      <c r="R148" s="8">
        <f t="shared" si="1"/>
        <v>5000</v>
      </c>
      <c r="S148" s="8">
        <f t="shared" si="1"/>
        <v>5000</v>
      </c>
      <c r="T148" s="8">
        <f t="shared" si="1"/>
        <v>5000</v>
      </c>
      <c r="U148" s="8">
        <f t="shared" si="1"/>
        <v>5000</v>
      </c>
      <c r="V148" s="8">
        <f t="shared" si="1"/>
        <v>5000</v>
      </c>
      <c r="W148" s="8">
        <f t="shared" si="1"/>
        <v>5000</v>
      </c>
      <c r="X148" s="8">
        <f t="shared" si="1"/>
        <v>5000</v>
      </c>
      <c r="Y148" s="8">
        <f t="shared" si="1"/>
        <v>0</v>
      </c>
      <c r="Z148" s="8">
        <f t="shared" si="1"/>
        <v>0</v>
      </c>
      <c r="AA148" s="8">
        <f t="shared" si="1"/>
        <v>0</v>
      </c>
      <c r="AB148" s="8">
        <f t="shared" si="1"/>
        <v>0</v>
      </c>
      <c r="AC148" s="8">
        <f t="shared" si="1"/>
        <v>0</v>
      </c>
      <c r="AD148" s="8">
        <f t="shared" si="1"/>
        <v>0</v>
      </c>
      <c r="AE148" s="8">
        <f t="shared" si="1"/>
        <v>0</v>
      </c>
      <c r="AF148" s="8">
        <f t="shared" si="1"/>
        <v>0</v>
      </c>
      <c r="AG148" s="8">
        <f t="shared" si="1"/>
        <v>0</v>
      </c>
      <c r="AH148" s="8">
        <f t="shared" si="1"/>
        <v>0</v>
      </c>
      <c r="AI148" s="8">
        <f t="shared" si="1"/>
        <v>0</v>
      </c>
      <c r="AJ148" s="8">
        <f t="shared" si="1"/>
        <v>0</v>
      </c>
      <c r="AK148" s="8">
        <f t="shared" si="1"/>
        <v>0</v>
      </c>
      <c r="AL148" s="8">
        <f t="shared" si="1"/>
        <v>0</v>
      </c>
      <c r="AM148" s="8">
        <f t="shared" si="1"/>
        <v>0</v>
      </c>
      <c r="AN148" s="8">
        <f t="shared" si="1"/>
        <v>0</v>
      </c>
      <c r="AO148" s="8">
        <f t="shared" si="1"/>
        <v>0</v>
      </c>
      <c r="AP148" s="8">
        <f t="shared" si="1"/>
        <v>0</v>
      </c>
      <c r="AQ148" s="8">
        <f t="shared" si="1"/>
        <v>0</v>
      </c>
      <c r="AR148" s="8">
        <f t="shared" si="1"/>
        <v>5544</v>
      </c>
      <c r="AS148" s="8">
        <f t="shared" si="1"/>
        <v>2273</v>
      </c>
      <c r="AT148" s="8">
        <f t="shared" si="1"/>
        <v>37476</v>
      </c>
      <c r="AU148" s="8">
        <f t="shared" si="1"/>
        <v>0</v>
      </c>
      <c r="AV148" s="8">
        <f t="shared" si="1"/>
        <v>0</v>
      </c>
      <c r="AW148" s="8">
        <f t="shared" si="1"/>
        <v>0</v>
      </c>
      <c r="AX148" s="8">
        <f t="shared" si="1"/>
        <v>0</v>
      </c>
      <c r="AY148" s="8">
        <f t="shared" si="1"/>
        <v>0</v>
      </c>
      <c r="AZ148" s="8">
        <f t="shared" si="1"/>
        <v>0</v>
      </c>
      <c r="BA148" s="8">
        <f t="shared" si="1"/>
        <v>2905</v>
      </c>
      <c r="BB148" s="8">
        <f t="shared" si="1"/>
        <v>815</v>
      </c>
      <c r="BC148" s="8">
        <f t="shared" si="1"/>
        <v>772</v>
      </c>
      <c r="BD148" s="8">
        <f t="shared" si="1"/>
        <v>2215</v>
      </c>
      <c r="BE148" s="8">
        <f t="shared" si="1"/>
        <v>2332</v>
      </c>
      <c r="BF148" s="8">
        <f t="shared" si="1"/>
        <v>2057</v>
      </c>
      <c r="BG148" s="8">
        <f t="shared" si="1"/>
        <v>0</v>
      </c>
      <c r="BH148" s="8">
        <f t="shared" si="1"/>
        <v>0</v>
      </c>
      <c r="BI148" s="8">
        <f t="shared" si="1"/>
        <v>0</v>
      </c>
      <c r="BJ148" s="8">
        <f t="shared" si="1"/>
        <v>0</v>
      </c>
      <c r="BK148" s="8">
        <f t="shared" si="1"/>
        <v>0</v>
      </c>
      <c r="BL148" s="8">
        <f t="shared" si="1"/>
        <v>0</v>
      </c>
    </row>
    <row r="149" spans="1:73">
      <c r="A149" s="7" t="s">
        <v>116</v>
      </c>
      <c r="B149" s="8">
        <f>IFERROR(INDEX(B$3:B$145,MATCH($A$149,$A$3:$A$145,0),1),0)</f>
        <v>30594761</v>
      </c>
      <c r="C149" s="8">
        <f t="shared" ref="C149:BL149" si="2">IFERROR(INDEX(C$3:C$145,MATCH($A$149,$A$3:$A$145,0),1),0)</f>
        <v>15410362.199999999</v>
      </c>
      <c r="D149" s="8">
        <f t="shared" si="2"/>
        <v>19173235</v>
      </c>
      <c r="E149" s="8">
        <f t="shared" si="2"/>
        <v>26203110</v>
      </c>
      <c r="F149" s="8">
        <f t="shared" si="2"/>
        <v>20891263</v>
      </c>
      <c r="G149" s="8">
        <f t="shared" si="2"/>
        <v>18089163</v>
      </c>
      <c r="H149" s="8">
        <f t="shared" si="2"/>
        <v>15077374</v>
      </c>
      <c r="I149" s="8">
        <f t="shared" si="2"/>
        <v>10501371</v>
      </c>
      <c r="J149" s="8">
        <f t="shared" si="2"/>
        <v>26989403</v>
      </c>
      <c r="K149" s="8">
        <f t="shared" si="2"/>
        <v>36286371</v>
      </c>
      <c r="L149" s="8">
        <f t="shared" si="2"/>
        <v>36296166</v>
      </c>
      <c r="M149" s="8">
        <f t="shared" si="2"/>
        <v>55886192</v>
      </c>
      <c r="N149" s="8">
        <f t="shared" si="2"/>
        <v>41703230</v>
      </c>
      <c r="O149" s="8">
        <f t="shared" si="2"/>
        <v>45988583</v>
      </c>
      <c r="P149" s="8">
        <f t="shared" si="2"/>
        <v>45217570</v>
      </c>
      <c r="Q149" s="8">
        <f t="shared" si="2"/>
        <v>20761372</v>
      </c>
      <c r="R149" s="8">
        <f t="shared" si="2"/>
        <v>18439228</v>
      </c>
      <c r="S149" s="8">
        <f t="shared" si="2"/>
        <v>2487497</v>
      </c>
      <c r="T149" s="8">
        <f t="shared" si="2"/>
        <v>2699873</v>
      </c>
      <c r="U149" s="8">
        <f t="shared" si="2"/>
        <v>4458635</v>
      </c>
      <c r="V149" s="8">
        <f t="shared" si="2"/>
        <v>3935825</v>
      </c>
      <c r="W149" s="8">
        <f t="shared" si="2"/>
        <v>4674715.3099999996</v>
      </c>
      <c r="X149" s="8">
        <f t="shared" si="2"/>
        <v>8535840</v>
      </c>
      <c r="Y149" s="8">
        <f t="shared" si="2"/>
        <v>8288294</v>
      </c>
      <c r="Z149" s="8">
        <f t="shared" si="2"/>
        <v>9390683</v>
      </c>
      <c r="AA149" s="8">
        <f t="shared" si="2"/>
        <v>3852807</v>
      </c>
      <c r="AB149" s="8">
        <f t="shared" si="2"/>
        <v>3885878</v>
      </c>
      <c r="AC149" s="8">
        <f t="shared" si="2"/>
        <v>5657084</v>
      </c>
      <c r="AD149" s="8">
        <f t="shared" si="2"/>
        <v>4347408</v>
      </c>
      <c r="AE149" s="8">
        <f t="shared" si="2"/>
        <v>4208132.0199999996</v>
      </c>
      <c r="AF149" s="8">
        <f t="shared" si="2"/>
        <v>4272674</v>
      </c>
      <c r="AG149" s="8">
        <f t="shared" si="2"/>
        <v>649042</v>
      </c>
      <c r="AH149" s="8">
        <f t="shared" si="2"/>
        <v>2212326</v>
      </c>
      <c r="AI149" s="8">
        <f t="shared" si="2"/>
        <v>2293593.17</v>
      </c>
      <c r="AJ149" s="8">
        <f t="shared" si="2"/>
        <v>2082452</v>
      </c>
      <c r="AK149" s="8">
        <f t="shared" si="2"/>
        <v>2173848</v>
      </c>
      <c r="AL149" s="8">
        <f t="shared" si="2"/>
        <v>740526</v>
      </c>
      <c r="AM149" s="8">
        <f t="shared" si="2"/>
        <v>762166</v>
      </c>
      <c r="AN149" s="8">
        <f t="shared" si="2"/>
        <v>492862</v>
      </c>
      <c r="AO149" s="8">
        <f t="shared" si="2"/>
        <v>653444</v>
      </c>
      <c r="AP149" s="8">
        <f t="shared" si="2"/>
        <v>618120</v>
      </c>
      <c r="AQ149" s="8">
        <f t="shared" si="2"/>
        <v>567224</v>
      </c>
      <c r="AR149" s="8">
        <f t="shared" si="2"/>
        <v>642908</v>
      </c>
      <c r="AS149" s="8">
        <f t="shared" si="2"/>
        <v>394000</v>
      </c>
      <c r="AT149" s="8">
        <f t="shared" si="2"/>
        <v>433500</v>
      </c>
      <c r="AU149" s="8">
        <f t="shared" si="2"/>
        <v>3463088</v>
      </c>
      <c r="AV149" s="8">
        <f t="shared" si="2"/>
        <v>3507635</v>
      </c>
      <c r="AW149" s="8">
        <f t="shared" si="2"/>
        <v>3394683</v>
      </c>
      <c r="AX149" s="8">
        <f t="shared" si="2"/>
        <v>3430236</v>
      </c>
      <c r="AY149" s="8">
        <f t="shared" si="2"/>
        <v>369000</v>
      </c>
      <c r="AZ149" s="8">
        <f t="shared" si="2"/>
        <v>409000</v>
      </c>
      <c r="BA149" s="8">
        <f t="shared" si="2"/>
        <v>513000</v>
      </c>
      <c r="BB149" s="8">
        <f t="shared" si="2"/>
        <v>585750</v>
      </c>
      <c r="BC149" s="8">
        <f t="shared" si="2"/>
        <v>733500</v>
      </c>
      <c r="BD149" s="8">
        <f t="shared" si="2"/>
        <v>750456</v>
      </c>
      <c r="BE149" s="8">
        <f t="shared" si="2"/>
        <v>850483</v>
      </c>
      <c r="BF149" s="8">
        <f t="shared" si="2"/>
        <v>925364</v>
      </c>
      <c r="BG149" s="8">
        <f t="shared" si="2"/>
        <v>0</v>
      </c>
      <c r="BH149" s="8">
        <f t="shared" si="2"/>
        <v>0</v>
      </c>
      <c r="BI149" s="8">
        <f t="shared" si="2"/>
        <v>0</v>
      </c>
      <c r="BJ149" s="8">
        <f t="shared" si="2"/>
        <v>0</v>
      </c>
      <c r="BK149" s="8">
        <f t="shared" si="2"/>
        <v>0</v>
      </c>
      <c r="BL149" s="8">
        <f t="shared" si="2"/>
        <v>0</v>
      </c>
    </row>
    <row r="150" spans="1:73">
      <c r="A150" s="7" t="s">
        <v>133</v>
      </c>
      <c r="B150" s="8">
        <f>IFERROR(INDEX(B$3:B$145,MATCH($A$150,$A3:$A$145,0),1),0)</f>
        <v>107838511</v>
      </c>
      <c r="C150" s="8">
        <f>IFERROR(INDEX(C$3:C$145,MATCH($A$150,$A3:$A$145,0),1),0)</f>
        <v>128555810.06</v>
      </c>
      <c r="D150" s="8">
        <f>IFERROR(INDEX(D$3:D$145,MATCH($A$150,$A3:$A$145,0),1),0)</f>
        <v>133478045</v>
      </c>
      <c r="E150" s="8">
        <f>IFERROR(INDEX(E$3:E$145,MATCH($A$150,$A3:$A$145,0),1),0)</f>
        <v>121370093</v>
      </c>
      <c r="F150" s="8">
        <f>IFERROR(INDEX(F$3:F$145,MATCH($A$150,$A3:$A$145,0),1),0)</f>
        <v>127164648</v>
      </c>
      <c r="G150" s="8">
        <f>IFERROR(INDEX(G$3:G$145,MATCH($A$150,$A3:$A$145,0),1),0)</f>
        <v>118108822</v>
      </c>
      <c r="H150" s="8">
        <f>IFERROR(INDEX(H$3:H$145,MATCH($A$150,$A3:$A$145,0),1),0)</f>
        <v>131390392</v>
      </c>
      <c r="I150" s="8">
        <f>IFERROR(INDEX(I$3:I$145,MATCH($A$150,$A3:$A$145,0),1),0)</f>
        <v>140437339</v>
      </c>
      <c r="J150" s="8">
        <f>IFERROR(INDEX(J$3:J$145,MATCH($A$150,$A3:$A$145,0),1),0)</f>
        <v>124964773</v>
      </c>
      <c r="K150" s="8">
        <f>IFERROR(INDEX(K$3:K$145,MATCH($A$150,$A3:$A$145,0),1),0)</f>
        <v>115603468</v>
      </c>
      <c r="L150" s="8">
        <f>IFERROR(INDEX(L$3:L$145,MATCH($A$150,$A3:$A$145,0),1),0)</f>
        <v>116217746</v>
      </c>
      <c r="M150" s="8">
        <f>IFERROR(INDEX(M$3:M$145,MATCH($A$150,$A3:$A$145,0),1),0)</f>
        <v>96671903</v>
      </c>
      <c r="N150" s="8">
        <f>IFERROR(INDEX(N$3:N$145,MATCH($A$150,$A3:$A$145,0),1),0)</f>
        <v>109548102</v>
      </c>
      <c r="O150" s="8">
        <f>IFERROR(INDEX(O$3:O$145,MATCH($A$150,$A3:$A$145,0),1),0)</f>
        <v>103923949</v>
      </c>
      <c r="P150" s="8">
        <f>IFERROR(INDEX(P$3:P$145,MATCH($A$150,$A3:$A$145,0),1),0)</f>
        <v>104895431</v>
      </c>
      <c r="Q150" s="8">
        <f>IFERROR(INDEX(Q$3:Q$145,MATCH($A$150,$A3:$A$145,0),1),0)</f>
        <v>129597960</v>
      </c>
      <c r="R150" s="8">
        <f>IFERROR(INDEX(R$3:R$145,MATCH($A$150,$A3:$A$145,0),1),0)</f>
        <v>127450263</v>
      </c>
      <c r="S150" s="8">
        <f>IFERROR(INDEX(S$3:S$145,MATCH($A$150,$A3:$A$145,0),1),0)</f>
        <v>139527745</v>
      </c>
      <c r="T150" s="8">
        <f>IFERROR(INDEX(T$3:T$145,MATCH($A$150,$A3:$A$145,0),1),0)</f>
        <v>135497232</v>
      </c>
      <c r="U150" s="8">
        <f>IFERROR(INDEX(U$3:U$145,MATCH($A$150,$A3:$A$145,0),1),0)</f>
        <v>133132047</v>
      </c>
      <c r="V150" s="8">
        <f>IFERROR(INDEX(V$3:V$145,MATCH($A$150,$A3:$A$145,0),1),0)</f>
        <v>131297292</v>
      </c>
      <c r="W150" s="8">
        <f>IFERROR(INDEX(W$3:W$145,MATCH($A$150,$A3:$A$145,0),1),0)</f>
        <v>131361498.66</v>
      </c>
      <c r="X150" s="8">
        <f>IFERROR(INDEX(X$3:X$145,MATCH($A$150,$A3:$A$145,0),1),0)</f>
        <v>132281037</v>
      </c>
      <c r="Y150" s="8">
        <f>IFERROR(INDEX(Y$3:Y$145,MATCH($A$150,$A3:$A$145,0),1),0)</f>
        <v>13081931</v>
      </c>
      <c r="Z150" s="8">
        <f>IFERROR(INDEX(Z$3:Z$145,MATCH($A$150,$A3:$A$145,0),1),0)</f>
        <v>13338641</v>
      </c>
      <c r="AA150" s="8">
        <f>IFERROR(INDEX(AA$3:AA$145,MATCH($A$150,$A3:$A$145,0),1),0)</f>
        <v>7454026</v>
      </c>
      <c r="AB150" s="8">
        <f>IFERROR(INDEX(AB$3:AB$145,MATCH($A$150,$A3:$A$145,0),1),0)</f>
        <v>7133210</v>
      </c>
      <c r="AC150" s="8">
        <f>IFERROR(INDEX(AC$3:AC$145,MATCH($A$150,$A3:$A$145,0),1),0)</f>
        <v>4526826</v>
      </c>
      <c r="AD150" s="8">
        <f>IFERROR(INDEX(AD$3:AD$145,MATCH($A$150,$A3:$A$145,0),1),0)</f>
        <v>6080833</v>
      </c>
      <c r="AE150" s="8">
        <f>IFERROR(INDEX(AE$3:AE$145,MATCH($A$150,$A3:$A$145,0),1),0)</f>
        <v>6774654.9800000004</v>
      </c>
      <c r="AF150" s="8">
        <f>IFERROR(INDEX(AF$3:AF$145,MATCH($A$150,$A3:$A$145,0),1),0)</f>
        <v>6882438</v>
      </c>
      <c r="AG150" s="8">
        <f>IFERROR(INDEX(AG$3:AG$145,MATCH($A$150,$A3:$A$145,0),1),0)</f>
        <v>10629203</v>
      </c>
      <c r="AH150" s="8">
        <f>IFERROR(INDEX(AH$3:AH$145,MATCH($A$150,$A3:$A$145,0),1),0)</f>
        <v>10786233</v>
      </c>
      <c r="AI150" s="8">
        <f>IFERROR(INDEX(AI$3:AI$145,MATCH($A$150,$A3:$A$145,0),1),0)</f>
        <v>10520577.359999999</v>
      </c>
      <c r="AJ150" s="8">
        <f>IFERROR(INDEX(AJ$3:AJ$145,MATCH($A$150,$A3:$A$145,0),1),0)</f>
        <v>9233473</v>
      </c>
      <c r="AK150" s="8">
        <f>IFERROR(INDEX(AK$3:AK$145,MATCH($A$150,$A3:$A$145,0),1),0)</f>
        <v>8835388</v>
      </c>
      <c r="AL150" s="8">
        <f>IFERROR(INDEX(AL$3:AL$145,MATCH($A$150,$A3:$A$145,0),1),0)</f>
        <v>9008698</v>
      </c>
      <c r="AM150" s="8">
        <f>IFERROR(INDEX(AM$3:AM$145,MATCH($A$150,$A3:$A$145,0),1),0)</f>
        <v>8343823</v>
      </c>
      <c r="AN150" s="8">
        <f>IFERROR(INDEX(AN$3:AN$145,MATCH($A$150,$A3:$A$145,0),1),0)</f>
        <v>8730549</v>
      </c>
      <c r="AO150" s="8">
        <f>IFERROR(INDEX(AO$3:AO$145,MATCH($A$150,$A3:$A$145,0),1),0)</f>
        <v>7639534</v>
      </c>
      <c r="AP150" s="8">
        <f>IFERROR(INDEX(AP$3:AP$145,MATCH($A$150,$A3:$A$145,0),1),0)</f>
        <v>7872328</v>
      </c>
      <c r="AQ150" s="8">
        <f>IFERROR(INDEX(AQ$3:AQ$145,MATCH($A$150,$A3:$A$145,0),1),0)</f>
        <v>7912099</v>
      </c>
      <c r="AR150" s="8">
        <f>IFERROR(INDEX(AR$3:AR$145,MATCH($A$150,$A3:$A$145,0),1),0)</f>
        <v>7948151</v>
      </c>
      <c r="AS150" s="8">
        <f>IFERROR(INDEX(AS$3:AS$145,MATCH($A$150,$A3:$A$145,0),1),0)</f>
        <v>6639948</v>
      </c>
      <c r="AT150" s="8">
        <f>IFERROR(INDEX(AT$3:AT$145,MATCH($A$150,$A3:$A$145,0),1),0)</f>
        <v>3979200</v>
      </c>
      <c r="AU150" s="8">
        <f>IFERROR(INDEX(AU$3:AU$145,MATCH($A$150,$A3:$A$145,0),1),0)</f>
        <v>3964817</v>
      </c>
      <c r="AV150" s="8">
        <f>IFERROR(INDEX(AV$3:AV$145,MATCH($A$150,$A3:$A$145,0),1),0)</f>
        <v>4003140</v>
      </c>
      <c r="AW150" s="8">
        <f>IFERROR(INDEX(AW$3:AW$145,MATCH($A$150,$A3:$A$145,0),1),0)</f>
        <v>415500</v>
      </c>
      <c r="AX150" s="8">
        <f>IFERROR(INDEX(AX$3:AX$145,MATCH($A$150,$A3:$A$145,0),1),0)</f>
        <v>531000</v>
      </c>
      <c r="AY150" s="8">
        <f>IFERROR(INDEX(AY$3:AY$145,MATCH($A$150,$A3:$A$145,0),1),0)</f>
        <v>3610294</v>
      </c>
      <c r="AZ150" s="8">
        <f>IFERROR(INDEX(AZ$3:AZ$145,MATCH($A$150,$A3:$A$145,0),1),0)</f>
        <v>3693343</v>
      </c>
      <c r="BA150" s="8">
        <f>IFERROR(INDEX(BA$3:BA$145,MATCH($A$150,$A3:$A$145,0),1),0)</f>
        <v>3776391</v>
      </c>
      <c r="BB150" s="8">
        <f>IFERROR(INDEX(BB$3:BB$145,MATCH($A$150,$A3:$A$145,0),1),0)</f>
        <v>3859444</v>
      </c>
      <c r="BC150" s="8">
        <f>IFERROR(INDEX(BC$3:BC$145,MATCH($A$150,$A3:$A$145,0),1),0)</f>
        <v>3942502</v>
      </c>
      <c r="BD150" s="8">
        <f>IFERROR(INDEX(BD$3:BD$145,MATCH($A$150,$A3:$A$145,0),1),0)</f>
        <v>4156801</v>
      </c>
      <c r="BE150" s="8">
        <f>IFERROR(INDEX(BE$3:BE$145,MATCH($A$150,$A3:$A$145,0),1),0)</f>
        <v>4288977</v>
      </c>
      <c r="BF150" s="8">
        <f>IFERROR(INDEX(BF$3:BF$145,MATCH($A$150,$A3:$A$145,0),1),0)</f>
        <v>4445041</v>
      </c>
      <c r="BG150" s="8">
        <f>IFERROR(INDEX(BG$3:BG$145,MATCH($A$150,$A3:$A$145,0),1),0)</f>
        <v>0</v>
      </c>
      <c r="BH150" s="8">
        <f>IFERROR(INDEX(BH$3:BH$145,MATCH($A$150,$A3:$A$145,0),1),0)</f>
        <v>0</v>
      </c>
      <c r="BI150" s="8">
        <f>IFERROR(INDEX(BI$3:BI$145,MATCH($A$150,$A3:$A$145,0),1),0)</f>
        <v>0</v>
      </c>
      <c r="BJ150" s="8">
        <f>IFERROR(INDEX(BJ$3:BJ$145,MATCH($A$150,$A3:$A$145,0),1),0)</f>
        <v>0</v>
      </c>
      <c r="BK150" s="8">
        <f>IFERROR(INDEX(BK$3:BK$145,MATCH($A$150,$A3:$A$145,0),1),0)</f>
        <v>0</v>
      </c>
      <c r="BL150" s="8">
        <f>IFERROR(INDEX(BL$3:BL$145,MATCH($A$150,$A3:$A$145,0),1),0)</f>
        <v>0</v>
      </c>
    </row>
    <row r="151" spans="1:73" s="6" customFormat="1">
      <c r="A151" s="9" t="s">
        <v>227</v>
      </c>
      <c r="B151" s="6">
        <f>B147+B148+B149</f>
        <v>43227024</v>
      </c>
      <c r="C151" s="6">
        <f t="shared" ref="C151:BC151" si="3">C147+C148+C149</f>
        <v>23851633.66</v>
      </c>
      <c r="D151" s="6">
        <f t="shared" si="3"/>
        <v>21021536</v>
      </c>
      <c r="E151" s="6">
        <f t="shared" si="3"/>
        <v>31171652</v>
      </c>
      <c r="F151" s="6">
        <f t="shared" si="3"/>
        <v>25459814</v>
      </c>
      <c r="G151" s="6">
        <f t="shared" si="3"/>
        <v>36102812</v>
      </c>
      <c r="H151" s="6">
        <f t="shared" si="3"/>
        <v>26494215</v>
      </c>
      <c r="I151" s="6">
        <f t="shared" si="3"/>
        <v>19230189</v>
      </c>
      <c r="J151" s="6">
        <f t="shared" si="3"/>
        <v>32047983</v>
      </c>
      <c r="K151" s="6">
        <f t="shared" si="3"/>
        <v>41877478</v>
      </c>
      <c r="L151" s="6">
        <f t="shared" si="3"/>
        <v>41615512</v>
      </c>
      <c r="M151" s="6">
        <f t="shared" si="3"/>
        <v>60941710</v>
      </c>
      <c r="N151" s="6">
        <f t="shared" si="3"/>
        <v>50827576</v>
      </c>
      <c r="O151" s="6">
        <f t="shared" si="3"/>
        <v>55781950</v>
      </c>
      <c r="P151" s="6">
        <f t="shared" si="3"/>
        <v>54094733</v>
      </c>
      <c r="Q151" s="6">
        <f t="shared" si="3"/>
        <v>27646346</v>
      </c>
      <c r="R151" s="6">
        <f t="shared" si="3"/>
        <v>29310922</v>
      </c>
      <c r="S151" s="6">
        <f t="shared" si="3"/>
        <v>17154069</v>
      </c>
      <c r="T151" s="6">
        <f t="shared" si="3"/>
        <v>22503830</v>
      </c>
      <c r="U151" s="6">
        <f t="shared" si="3"/>
        <v>19052090</v>
      </c>
      <c r="V151" s="6">
        <f t="shared" si="3"/>
        <v>21353110</v>
      </c>
      <c r="W151" s="6">
        <f t="shared" si="3"/>
        <v>20646209.640000001</v>
      </c>
      <c r="X151" s="6">
        <f t="shared" si="3"/>
        <v>22910731</v>
      </c>
      <c r="Y151" s="6">
        <f t="shared" si="3"/>
        <v>224694560</v>
      </c>
      <c r="Z151" s="6">
        <f t="shared" si="3"/>
        <v>148878527</v>
      </c>
      <c r="AA151" s="6">
        <f t="shared" si="3"/>
        <v>7521189</v>
      </c>
      <c r="AB151" s="6">
        <f t="shared" si="3"/>
        <v>8309201</v>
      </c>
      <c r="AC151" s="6">
        <f t="shared" si="3"/>
        <v>11112014</v>
      </c>
      <c r="AD151" s="6">
        <f t="shared" si="3"/>
        <v>9842718</v>
      </c>
      <c r="AE151" s="6">
        <f t="shared" si="3"/>
        <v>10154324.52</v>
      </c>
      <c r="AF151" s="6">
        <f t="shared" si="3"/>
        <v>10742671</v>
      </c>
      <c r="AG151" s="6">
        <f t="shared" si="3"/>
        <v>7288528</v>
      </c>
      <c r="AH151" s="6">
        <f t="shared" si="3"/>
        <v>5963068</v>
      </c>
      <c r="AI151" s="6">
        <f t="shared" si="3"/>
        <v>6155048.9000000004</v>
      </c>
      <c r="AJ151" s="6">
        <f t="shared" si="3"/>
        <v>6917372</v>
      </c>
      <c r="AK151" s="6">
        <f t="shared" si="3"/>
        <v>6302994</v>
      </c>
      <c r="AL151" s="6">
        <f t="shared" si="3"/>
        <v>4855557</v>
      </c>
      <c r="AM151" s="6">
        <f t="shared" si="3"/>
        <v>4827502</v>
      </c>
      <c r="AN151" s="6">
        <f t="shared" si="3"/>
        <v>3781964</v>
      </c>
      <c r="AO151" s="6">
        <f t="shared" si="3"/>
        <v>3579652</v>
      </c>
      <c r="AP151" s="6">
        <f t="shared" si="3"/>
        <v>2918435</v>
      </c>
      <c r="AQ151" s="6">
        <f t="shared" si="3"/>
        <v>3197938</v>
      </c>
      <c r="AR151" s="6">
        <f t="shared" si="3"/>
        <v>3620277</v>
      </c>
      <c r="AS151" s="6">
        <f t="shared" si="3"/>
        <v>1803098</v>
      </c>
      <c r="AT151" s="6">
        <f t="shared" si="3"/>
        <v>3869278</v>
      </c>
      <c r="AU151" s="6">
        <f t="shared" si="3"/>
        <v>4110598</v>
      </c>
      <c r="AV151" s="6">
        <f t="shared" si="3"/>
        <v>4113665</v>
      </c>
      <c r="AW151" s="6">
        <f t="shared" si="3"/>
        <v>4240333</v>
      </c>
      <c r="AX151" s="6">
        <f t="shared" si="3"/>
        <v>4960514</v>
      </c>
      <c r="AY151" s="6">
        <f t="shared" si="3"/>
        <v>2402500</v>
      </c>
      <c r="AZ151" s="6">
        <f t="shared" si="3"/>
        <v>2462705</v>
      </c>
      <c r="BA151" s="6">
        <f t="shared" si="3"/>
        <v>2326969</v>
      </c>
      <c r="BB151" s="6">
        <f t="shared" si="3"/>
        <v>2545342</v>
      </c>
      <c r="BC151" s="6">
        <f t="shared" si="3"/>
        <v>2677877</v>
      </c>
      <c r="BD151" s="6">
        <f t="shared" ref="BD151:BL151" si="4">+BD42+BD46+BD49</f>
        <v>132406</v>
      </c>
      <c r="BE151" s="6">
        <f t="shared" si="4"/>
        <v>203296</v>
      </c>
      <c r="BF151" s="6">
        <f t="shared" si="4"/>
        <v>47322</v>
      </c>
      <c r="BG151" s="6">
        <f t="shared" si="4"/>
        <v>0</v>
      </c>
      <c r="BH151" s="6">
        <f t="shared" si="4"/>
        <v>0</v>
      </c>
      <c r="BI151" s="6">
        <f t="shared" si="4"/>
        <v>0</v>
      </c>
      <c r="BJ151" s="6">
        <f t="shared" si="4"/>
        <v>0</v>
      </c>
      <c r="BK151" s="6">
        <f t="shared" si="4"/>
        <v>0</v>
      </c>
      <c r="BL151" s="6">
        <f t="shared" si="4"/>
        <v>0</v>
      </c>
    </row>
    <row r="152" spans="1:73" s="6" customFormat="1">
      <c r="A152" s="9" t="s">
        <v>228</v>
      </c>
      <c r="B152" s="6">
        <f>B150</f>
        <v>107838511</v>
      </c>
      <c r="C152" s="6">
        <f t="shared" ref="C152:BL152" si="5">C150</f>
        <v>128555810.06</v>
      </c>
      <c r="D152" s="6">
        <f>D150</f>
        <v>133478045</v>
      </c>
      <c r="E152" s="6">
        <f t="shared" si="5"/>
        <v>121370093</v>
      </c>
      <c r="F152" s="6">
        <f t="shared" si="5"/>
        <v>127164648</v>
      </c>
      <c r="G152" s="6">
        <f t="shared" si="5"/>
        <v>118108822</v>
      </c>
      <c r="H152" s="6">
        <f t="shared" si="5"/>
        <v>131390392</v>
      </c>
      <c r="I152" s="6">
        <f t="shared" si="5"/>
        <v>140437339</v>
      </c>
      <c r="J152" s="6">
        <f t="shared" si="5"/>
        <v>124964773</v>
      </c>
      <c r="K152" s="6">
        <f t="shared" si="5"/>
        <v>115603468</v>
      </c>
      <c r="L152" s="6">
        <f t="shared" si="5"/>
        <v>116217746</v>
      </c>
      <c r="M152" s="6">
        <f t="shared" si="5"/>
        <v>96671903</v>
      </c>
      <c r="N152" s="6">
        <f t="shared" si="5"/>
        <v>109548102</v>
      </c>
      <c r="O152" s="6">
        <f t="shared" si="5"/>
        <v>103923949</v>
      </c>
      <c r="P152" s="6">
        <f t="shared" si="5"/>
        <v>104895431</v>
      </c>
      <c r="Q152" s="6">
        <f t="shared" si="5"/>
        <v>129597960</v>
      </c>
      <c r="R152" s="6">
        <f t="shared" si="5"/>
        <v>127450263</v>
      </c>
      <c r="S152" s="6">
        <f t="shared" si="5"/>
        <v>139527745</v>
      </c>
      <c r="T152" s="6">
        <f t="shared" si="5"/>
        <v>135497232</v>
      </c>
      <c r="U152" s="6">
        <f t="shared" si="5"/>
        <v>133132047</v>
      </c>
      <c r="V152" s="6">
        <f t="shared" si="5"/>
        <v>131297292</v>
      </c>
      <c r="W152" s="6">
        <f t="shared" si="5"/>
        <v>131361498.66</v>
      </c>
      <c r="X152" s="6">
        <f t="shared" si="5"/>
        <v>132281037</v>
      </c>
      <c r="Y152" s="6">
        <f t="shared" si="5"/>
        <v>13081931</v>
      </c>
      <c r="Z152" s="6">
        <f t="shared" si="5"/>
        <v>13338641</v>
      </c>
      <c r="AA152" s="6">
        <f t="shared" si="5"/>
        <v>7454026</v>
      </c>
      <c r="AB152" s="6">
        <f t="shared" si="5"/>
        <v>7133210</v>
      </c>
      <c r="AC152" s="6">
        <f t="shared" si="5"/>
        <v>4526826</v>
      </c>
      <c r="AD152" s="6">
        <f t="shared" si="5"/>
        <v>6080833</v>
      </c>
      <c r="AE152" s="6">
        <f t="shared" si="5"/>
        <v>6774654.9800000004</v>
      </c>
      <c r="AF152" s="6">
        <f t="shared" si="5"/>
        <v>6882438</v>
      </c>
      <c r="AG152" s="6">
        <f t="shared" si="5"/>
        <v>10629203</v>
      </c>
      <c r="AH152" s="6">
        <f t="shared" si="5"/>
        <v>10786233</v>
      </c>
      <c r="AI152" s="6">
        <f t="shared" si="5"/>
        <v>10520577.359999999</v>
      </c>
      <c r="AJ152" s="6">
        <f t="shared" si="5"/>
        <v>9233473</v>
      </c>
      <c r="AK152" s="6">
        <f t="shared" si="5"/>
        <v>8835388</v>
      </c>
      <c r="AL152" s="6">
        <f t="shared" si="5"/>
        <v>9008698</v>
      </c>
      <c r="AM152" s="6">
        <f t="shared" si="5"/>
        <v>8343823</v>
      </c>
      <c r="AN152" s="6">
        <f t="shared" si="5"/>
        <v>8730549</v>
      </c>
      <c r="AO152" s="6">
        <f t="shared" si="5"/>
        <v>7639534</v>
      </c>
      <c r="AP152" s="6">
        <f t="shared" si="5"/>
        <v>7872328</v>
      </c>
      <c r="AQ152" s="6">
        <f t="shared" si="5"/>
        <v>7912099</v>
      </c>
      <c r="AR152" s="6">
        <f t="shared" si="5"/>
        <v>7948151</v>
      </c>
      <c r="AS152" s="6">
        <f t="shared" si="5"/>
        <v>6639948</v>
      </c>
      <c r="AT152" s="6">
        <f t="shared" si="5"/>
        <v>3979200</v>
      </c>
      <c r="AU152" s="6">
        <f t="shared" si="5"/>
        <v>3964817</v>
      </c>
      <c r="AV152" s="6">
        <f t="shared" si="5"/>
        <v>4003140</v>
      </c>
      <c r="AW152" s="6">
        <f t="shared" si="5"/>
        <v>415500</v>
      </c>
      <c r="AX152" s="6">
        <f t="shared" si="5"/>
        <v>531000</v>
      </c>
      <c r="AY152" s="6">
        <f t="shared" si="5"/>
        <v>3610294</v>
      </c>
      <c r="AZ152" s="6">
        <f t="shared" si="5"/>
        <v>3693343</v>
      </c>
      <c r="BA152" s="6">
        <f t="shared" si="5"/>
        <v>3776391</v>
      </c>
      <c r="BB152" s="6">
        <f t="shared" si="5"/>
        <v>3859444</v>
      </c>
      <c r="BC152" s="6">
        <f t="shared" si="5"/>
        <v>3942502</v>
      </c>
      <c r="BD152" s="6">
        <f t="shared" si="5"/>
        <v>4156801</v>
      </c>
      <c r="BE152" s="6">
        <f t="shared" si="5"/>
        <v>4288977</v>
      </c>
      <c r="BF152" s="6">
        <f t="shared" si="5"/>
        <v>4445041</v>
      </c>
      <c r="BG152" s="6">
        <f t="shared" si="5"/>
        <v>0</v>
      </c>
      <c r="BH152" s="6">
        <f t="shared" si="5"/>
        <v>0</v>
      </c>
      <c r="BI152" s="6">
        <f t="shared" si="5"/>
        <v>0</v>
      </c>
      <c r="BJ152" s="6">
        <f t="shared" si="5"/>
        <v>0</v>
      </c>
      <c r="BK152" s="6">
        <f t="shared" si="5"/>
        <v>0</v>
      </c>
      <c r="BL152" s="6">
        <f t="shared" si="5"/>
        <v>0</v>
      </c>
    </row>
    <row r="153" spans="1:73" s="10" customFormat="1">
      <c r="A153" s="9" t="s">
        <v>229</v>
      </c>
      <c r="B153" s="10">
        <f>SUM(B151:B152)</f>
        <v>151065535</v>
      </c>
      <c r="C153" s="10">
        <f t="shared" ref="C153:BL153" si="6">SUM(C151:C152)</f>
        <v>152407443.72</v>
      </c>
      <c r="D153" s="10">
        <f t="shared" si="6"/>
        <v>154499581</v>
      </c>
      <c r="E153" s="10">
        <f t="shared" si="6"/>
        <v>152541745</v>
      </c>
      <c r="F153" s="10">
        <f t="shared" si="6"/>
        <v>152624462</v>
      </c>
      <c r="G153" s="10">
        <f t="shared" si="6"/>
        <v>154211634</v>
      </c>
      <c r="H153" s="10">
        <f t="shared" si="6"/>
        <v>157884607</v>
      </c>
      <c r="I153" s="10">
        <f t="shared" si="6"/>
        <v>159667528</v>
      </c>
      <c r="J153" s="10">
        <f t="shared" si="6"/>
        <v>157012756</v>
      </c>
      <c r="K153" s="10">
        <f t="shared" si="6"/>
        <v>157480946</v>
      </c>
      <c r="L153" s="10">
        <f t="shared" si="6"/>
        <v>157833258</v>
      </c>
      <c r="M153" s="10">
        <f t="shared" si="6"/>
        <v>157613613</v>
      </c>
      <c r="N153" s="10">
        <f t="shared" si="6"/>
        <v>160375678</v>
      </c>
      <c r="O153" s="10">
        <f t="shared" si="6"/>
        <v>159705899</v>
      </c>
      <c r="P153" s="10">
        <f t="shared" si="6"/>
        <v>158990164</v>
      </c>
      <c r="Q153" s="10">
        <f t="shared" si="6"/>
        <v>157244306</v>
      </c>
      <c r="R153" s="10">
        <f t="shared" si="6"/>
        <v>156761185</v>
      </c>
      <c r="S153" s="10">
        <f t="shared" si="6"/>
        <v>156681814</v>
      </c>
      <c r="T153" s="10">
        <f t="shared" si="6"/>
        <v>158001062</v>
      </c>
      <c r="U153" s="10">
        <f t="shared" si="6"/>
        <v>152184137</v>
      </c>
      <c r="V153" s="10">
        <f t="shared" si="6"/>
        <v>152650402</v>
      </c>
      <c r="W153" s="10">
        <f t="shared" si="6"/>
        <v>152007708.30000001</v>
      </c>
      <c r="X153" s="10">
        <f t="shared" si="6"/>
        <v>155191768</v>
      </c>
      <c r="Y153" s="10">
        <f t="shared" si="6"/>
        <v>237776491</v>
      </c>
      <c r="Z153" s="10">
        <f t="shared" si="6"/>
        <v>162217168</v>
      </c>
      <c r="AA153" s="10">
        <f t="shared" si="6"/>
        <v>14975215</v>
      </c>
      <c r="AB153" s="10">
        <f t="shared" si="6"/>
        <v>15442411</v>
      </c>
      <c r="AC153" s="10">
        <f t="shared" si="6"/>
        <v>15638840</v>
      </c>
      <c r="AD153" s="10">
        <f t="shared" si="6"/>
        <v>15923551</v>
      </c>
      <c r="AE153" s="10">
        <f t="shared" si="6"/>
        <v>16928979.5</v>
      </c>
      <c r="AF153" s="10">
        <f t="shared" si="6"/>
        <v>17625109</v>
      </c>
      <c r="AG153" s="10">
        <f t="shared" si="6"/>
        <v>17917731</v>
      </c>
      <c r="AH153" s="10">
        <f t="shared" si="6"/>
        <v>16749301</v>
      </c>
      <c r="AI153" s="10">
        <f t="shared" si="6"/>
        <v>16675626.26</v>
      </c>
      <c r="AJ153" s="10">
        <f t="shared" si="6"/>
        <v>16150845</v>
      </c>
      <c r="AK153" s="10">
        <f t="shared" si="6"/>
        <v>15138382</v>
      </c>
      <c r="AL153" s="10">
        <f t="shared" si="6"/>
        <v>13864255</v>
      </c>
      <c r="AM153" s="10">
        <f t="shared" si="6"/>
        <v>13171325</v>
      </c>
      <c r="AN153" s="10">
        <f t="shared" si="6"/>
        <v>12512513</v>
      </c>
      <c r="AO153" s="10">
        <f t="shared" si="6"/>
        <v>11219186</v>
      </c>
      <c r="AP153" s="10">
        <f t="shared" si="6"/>
        <v>10790763</v>
      </c>
      <c r="AQ153" s="10">
        <f t="shared" si="6"/>
        <v>11110037</v>
      </c>
      <c r="AR153" s="10">
        <f t="shared" si="6"/>
        <v>11568428</v>
      </c>
      <c r="AS153" s="10">
        <f t="shared" si="6"/>
        <v>8443046</v>
      </c>
      <c r="AT153" s="10">
        <f t="shared" si="6"/>
        <v>7848478</v>
      </c>
      <c r="AU153" s="10">
        <f t="shared" si="6"/>
        <v>8075415</v>
      </c>
      <c r="AV153" s="10">
        <f t="shared" si="6"/>
        <v>8116805</v>
      </c>
      <c r="AW153" s="10">
        <f t="shared" si="6"/>
        <v>4655833</v>
      </c>
      <c r="AX153" s="10">
        <f t="shared" si="6"/>
        <v>5491514</v>
      </c>
      <c r="AY153" s="10">
        <f t="shared" si="6"/>
        <v>6012794</v>
      </c>
      <c r="AZ153" s="10">
        <f t="shared" si="6"/>
        <v>6156048</v>
      </c>
      <c r="BA153" s="10">
        <f t="shared" si="6"/>
        <v>6103360</v>
      </c>
      <c r="BB153" s="10">
        <f t="shared" si="6"/>
        <v>6404786</v>
      </c>
      <c r="BC153" s="10">
        <f t="shared" si="6"/>
        <v>6620379</v>
      </c>
      <c r="BD153" s="10">
        <f t="shared" si="6"/>
        <v>4289207</v>
      </c>
      <c r="BE153" s="10">
        <f t="shared" si="6"/>
        <v>4492273</v>
      </c>
      <c r="BF153" s="10">
        <f t="shared" si="6"/>
        <v>4492363</v>
      </c>
      <c r="BG153" s="10">
        <f t="shared" si="6"/>
        <v>0</v>
      </c>
      <c r="BH153" s="10">
        <f t="shared" si="6"/>
        <v>0</v>
      </c>
      <c r="BI153" s="10">
        <f t="shared" si="6"/>
        <v>0</v>
      </c>
      <c r="BJ153" s="10">
        <f t="shared" si="6"/>
        <v>0</v>
      </c>
      <c r="BK153" s="10">
        <f t="shared" si="6"/>
        <v>0</v>
      </c>
      <c r="BL153" s="10">
        <f t="shared" si="6"/>
        <v>0</v>
      </c>
    </row>
    <row r="154" spans="1:73">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row>
    <row r="155" spans="1:73">
      <c r="A155" s="11" t="s">
        <v>230</v>
      </c>
    </row>
    <row r="156" spans="1:73" s="4" customFormat="1">
      <c r="A156" s="3" t="s">
        <v>1</v>
      </c>
      <c r="B156" s="3" t="s">
        <v>2</v>
      </c>
      <c r="C156" s="3" t="s">
        <v>231</v>
      </c>
      <c r="D156" s="3" t="s">
        <v>4</v>
      </c>
      <c r="E156" s="3" t="s">
        <v>5</v>
      </c>
      <c r="F156" s="3" t="s">
        <v>6</v>
      </c>
      <c r="G156" s="3" t="s">
        <v>232</v>
      </c>
      <c r="H156" s="3" t="s">
        <v>8</v>
      </c>
      <c r="I156" s="3" t="s">
        <v>9</v>
      </c>
      <c r="J156" s="3" t="s">
        <v>10</v>
      </c>
      <c r="K156" s="3" t="s">
        <v>233</v>
      </c>
      <c r="L156" s="3" t="s">
        <v>12</v>
      </c>
      <c r="M156" s="3" t="s">
        <v>13</v>
      </c>
      <c r="N156" s="3" t="s">
        <v>14</v>
      </c>
      <c r="O156" s="3" t="s">
        <v>234</v>
      </c>
      <c r="P156" s="3" t="s">
        <v>16</v>
      </c>
      <c r="Q156" s="3" t="s">
        <v>17</v>
      </c>
      <c r="R156" s="3" t="s">
        <v>18</v>
      </c>
      <c r="S156" s="3" t="s">
        <v>235</v>
      </c>
      <c r="T156" s="3" t="s">
        <v>20</v>
      </c>
      <c r="U156" s="3" t="s">
        <v>21</v>
      </c>
      <c r="V156" s="3" t="s">
        <v>22</v>
      </c>
      <c r="W156" s="3" t="s">
        <v>236</v>
      </c>
      <c r="X156" s="3" t="s">
        <v>24</v>
      </c>
      <c r="Y156" s="3" t="s">
        <v>25</v>
      </c>
      <c r="Z156" s="3" t="s">
        <v>26</v>
      </c>
      <c r="AA156" s="3" t="s">
        <v>237</v>
      </c>
      <c r="AB156" s="3" t="s">
        <v>28</v>
      </c>
      <c r="AC156" s="3" t="s">
        <v>29</v>
      </c>
      <c r="AD156" s="3" t="s">
        <v>30</v>
      </c>
      <c r="AE156" s="3" t="s">
        <v>238</v>
      </c>
      <c r="AF156" s="3" t="s">
        <v>32</v>
      </c>
      <c r="AG156" s="3" t="s">
        <v>33</v>
      </c>
      <c r="AH156" s="3" t="s">
        <v>34</v>
      </c>
      <c r="AI156" s="3" t="s">
        <v>239</v>
      </c>
      <c r="AJ156" s="3" t="s">
        <v>36</v>
      </c>
      <c r="AK156" s="3" t="s">
        <v>37</v>
      </c>
      <c r="AL156" s="3" t="s">
        <v>38</v>
      </c>
      <c r="AM156" s="3" t="s">
        <v>240</v>
      </c>
      <c r="AN156" s="3" t="s">
        <v>40</v>
      </c>
      <c r="AO156" s="3" t="s">
        <v>41</v>
      </c>
      <c r="AP156" s="3" t="s">
        <v>42</v>
      </c>
      <c r="AQ156" s="3" t="s">
        <v>241</v>
      </c>
      <c r="AR156" s="3" t="s">
        <v>44</v>
      </c>
      <c r="AS156" s="3" t="s">
        <v>45</v>
      </c>
      <c r="AT156" s="3" t="s">
        <v>46</v>
      </c>
      <c r="AU156" s="3" t="s">
        <v>242</v>
      </c>
      <c r="AV156" s="3" t="s">
        <v>48</v>
      </c>
      <c r="AW156" s="3" t="s">
        <v>49</v>
      </c>
      <c r="AX156" s="3" t="s">
        <v>50</v>
      </c>
      <c r="AY156" s="3" t="s">
        <v>243</v>
      </c>
      <c r="AZ156" s="3" t="s">
        <v>52</v>
      </c>
      <c r="BA156" s="3" t="s">
        <v>53</v>
      </c>
      <c r="BB156" s="3" t="s">
        <v>54</v>
      </c>
      <c r="BC156" s="3" t="s">
        <v>244</v>
      </c>
      <c r="BD156" s="3" t="s">
        <v>56</v>
      </c>
      <c r="BE156" s="3" t="s">
        <v>57</v>
      </c>
      <c r="BF156" s="3" t="s">
        <v>58</v>
      </c>
      <c r="BG156" s="3"/>
      <c r="BH156" s="3"/>
      <c r="BI156" s="3"/>
      <c r="BJ156" s="3"/>
      <c r="BK156" s="3"/>
      <c r="BL156" s="3"/>
      <c r="BM156" s="3"/>
      <c r="BN156" s="3"/>
      <c r="BO156" s="3"/>
      <c r="BP156" s="3"/>
      <c r="BQ156" s="3"/>
      <c r="BR156" s="3"/>
      <c r="BS156" s="3"/>
      <c r="BT156" s="3"/>
      <c r="BU156" s="3"/>
    </row>
    <row r="157" spans="1:73">
      <c r="A157" s="3" t="s">
        <v>245</v>
      </c>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row>
    <row r="158" spans="1:73">
      <c r="A158" s="3" t="s">
        <v>246</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row>
    <row r="159" spans="1:73">
      <c r="A159" s="3" t="s">
        <v>247</v>
      </c>
      <c r="B159" s="3">
        <v>36231533</v>
      </c>
      <c r="C159" s="3">
        <v>37317283.390000001</v>
      </c>
      <c r="D159" s="3">
        <v>34465995</v>
      </c>
      <c r="E159" s="3">
        <v>34161165</v>
      </c>
      <c r="F159" s="3">
        <v>32520400</v>
      </c>
      <c r="G159" s="3">
        <v>35103040</v>
      </c>
      <c r="H159" s="3">
        <v>35027295</v>
      </c>
      <c r="I159" s="3">
        <v>36118608</v>
      </c>
      <c r="J159" s="3">
        <v>38482953</v>
      </c>
      <c r="K159" s="3">
        <v>40564612</v>
      </c>
      <c r="L159" s="3">
        <v>38620438</v>
      </c>
      <c r="M159" s="3">
        <v>40434830</v>
      </c>
      <c r="N159" s="3">
        <v>38389475</v>
      </c>
      <c r="O159" s="3">
        <v>41225545</v>
      </c>
      <c r="P159" s="3">
        <v>38822899</v>
      </c>
      <c r="Q159" s="3">
        <v>39024131</v>
      </c>
      <c r="R159" s="3">
        <v>37068990</v>
      </c>
      <c r="S159" s="3">
        <v>39306815</v>
      </c>
      <c r="T159" s="3">
        <v>37067323</v>
      </c>
      <c r="U159" s="3">
        <v>37107084</v>
      </c>
      <c r="V159" s="3">
        <v>35676818</v>
      </c>
      <c r="W159" s="3">
        <v>36645444.299999997</v>
      </c>
      <c r="X159" s="3">
        <v>33481079</v>
      </c>
      <c r="Y159" s="3">
        <v>40487058</v>
      </c>
      <c r="Z159" s="3">
        <v>14716752</v>
      </c>
      <c r="AA159" s="3">
        <v>11770968</v>
      </c>
      <c r="AB159" s="3">
        <v>10387945</v>
      </c>
      <c r="AC159" s="3">
        <v>10240686</v>
      </c>
      <c r="AD159" s="3">
        <v>10493184</v>
      </c>
      <c r="AE159" s="3">
        <v>11608595.029999999</v>
      </c>
      <c r="AF159" s="3">
        <v>10452151</v>
      </c>
      <c r="AG159" s="3">
        <v>10665320</v>
      </c>
      <c r="AH159" s="3">
        <v>10696455</v>
      </c>
      <c r="AI159" s="3">
        <v>11063837.869999999</v>
      </c>
      <c r="AJ159" s="3">
        <v>10327090</v>
      </c>
      <c r="AK159" s="3">
        <v>10476603</v>
      </c>
      <c r="AL159" s="3">
        <v>10358837</v>
      </c>
      <c r="AM159" s="3">
        <v>9616327</v>
      </c>
      <c r="AN159" s="3">
        <v>9757683</v>
      </c>
      <c r="AO159" s="3">
        <v>9214020</v>
      </c>
      <c r="AP159" s="3">
        <v>8841028</v>
      </c>
      <c r="AQ159" s="3">
        <v>8233491</v>
      </c>
      <c r="AR159" s="3">
        <v>7847396</v>
      </c>
      <c r="AS159" s="3">
        <v>7407490</v>
      </c>
      <c r="AT159" s="3">
        <v>7746134</v>
      </c>
      <c r="AU159" s="3">
        <v>7205231</v>
      </c>
      <c r="AV159" s="3">
        <v>6602996</v>
      </c>
      <c r="AW159" s="3">
        <v>6185115</v>
      </c>
      <c r="AX159" s="3">
        <v>6088493</v>
      </c>
      <c r="AY159" s="3">
        <v>6175091</v>
      </c>
      <c r="AZ159" s="3">
        <v>5474438</v>
      </c>
      <c r="BA159" s="3">
        <v>5434079</v>
      </c>
      <c r="BB159" s="3">
        <v>5575472</v>
      </c>
      <c r="BC159" s="3">
        <v>5677211</v>
      </c>
      <c r="BD159" s="3">
        <v>5622036</v>
      </c>
      <c r="BE159" s="3">
        <v>5328785</v>
      </c>
      <c r="BF159" s="3">
        <v>5418563</v>
      </c>
      <c r="BG159" s="3"/>
      <c r="BH159" s="3"/>
      <c r="BI159" s="3"/>
      <c r="BJ159" s="3"/>
      <c r="BK159" s="3"/>
      <c r="BL159" s="3"/>
      <c r="BM159" s="3"/>
      <c r="BN159" s="3"/>
      <c r="BO159" s="3"/>
      <c r="BP159" s="3"/>
      <c r="BQ159" s="3"/>
      <c r="BR159" s="3"/>
      <c r="BS159" s="3"/>
      <c r="BT159" s="3"/>
      <c r="BU159" s="3"/>
    </row>
    <row r="160" spans="1:73">
      <c r="A160" s="3" t="s">
        <v>248</v>
      </c>
      <c r="B160" s="3">
        <v>36231533</v>
      </c>
      <c r="C160" s="3">
        <v>37317283.390000001</v>
      </c>
      <c r="D160" s="3">
        <v>34465995</v>
      </c>
      <c r="E160" s="3">
        <v>34161165</v>
      </c>
      <c r="F160" s="3">
        <v>32520400</v>
      </c>
      <c r="G160" s="3">
        <v>0</v>
      </c>
      <c r="H160" s="3">
        <v>35027295</v>
      </c>
      <c r="I160" s="3">
        <v>36118608</v>
      </c>
      <c r="J160" s="3">
        <v>38482953</v>
      </c>
      <c r="K160" s="3">
        <v>0</v>
      </c>
      <c r="L160" s="3">
        <v>0</v>
      </c>
      <c r="M160" s="3">
        <v>0</v>
      </c>
      <c r="N160" s="3">
        <v>0</v>
      </c>
      <c r="O160" s="3">
        <v>0</v>
      </c>
      <c r="P160" s="3">
        <v>0</v>
      </c>
      <c r="Q160" s="3">
        <v>0</v>
      </c>
      <c r="R160" s="3">
        <v>0</v>
      </c>
      <c r="S160" s="3">
        <v>0</v>
      </c>
      <c r="T160" s="3">
        <v>0</v>
      </c>
      <c r="U160" s="3">
        <v>0</v>
      </c>
      <c r="V160" s="3">
        <v>35676818</v>
      </c>
      <c r="W160" s="3">
        <v>36645444.299999997</v>
      </c>
      <c r="X160" s="3">
        <v>33481079</v>
      </c>
      <c r="Y160" s="3">
        <v>0</v>
      </c>
      <c r="Z160" s="3">
        <v>0</v>
      </c>
      <c r="AA160" s="3">
        <v>0</v>
      </c>
      <c r="AB160" s="3">
        <v>0</v>
      </c>
      <c r="AC160" s="3">
        <v>0</v>
      </c>
      <c r="AD160" s="3">
        <v>0</v>
      </c>
      <c r="AE160" s="3">
        <v>11608595.029999999</v>
      </c>
      <c r="AF160" s="3">
        <v>10452151</v>
      </c>
      <c r="AG160" s="3">
        <v>0</v>
      </c>
      <c r="AH160" s="3">
        <v>0</v>
      </c>
      <c r="AI160" s="3">
        <v>11063837.869999999</v>
      </c>
      <c r="AJ160" s="3">
        <v>10327090</v>
      </c>
      <c r="AK160" s="3">
        <v>10476603</v>
      </c>
      <c r="AL160" s="3">
        <v>10358837</v>
      </c>
      <c r="AM160" s="3">
        <v>0</v>
      </c>
      <c r="AN160" s="3">
        <v>9757683</v>
      </c>
      <c r="AO160" s="3">
        <v>0</v>
      </c>
      <c r="AP160" s="3">
        <v>0</v>
      </c>
      <c r="AQ160" s="3">
        <v>0</v>
      </c>
      <c r="AR160" s="3">
        <v>0</v>
      </c>
      <c r="AS160" s="3">
        <v>0</v>
      </c>
      <c r="AT160" s="3">
        <v>0</v>
      </c>
      <c r="AU160" s="3">
        <v>0</v>
      </c>
      <c r="AV160" s="3">
        <v>0</v>
      </c>
      <c r="AW160" s="3">
        <v>0</v>
      </c>
      <c r="AX160" s="3">
        <v>0</v>
      </c>
      <c r="AY160" s="3">
        <v>0</v>
      </c>
      <c r="AZ160" s="3">
        <v>5474438</v>
      </c>
      <c r="BA160" s="3">
        <v>5434079</v>
      </c>
      <c r="BB160" s="3">
        <v>0</v>
      </c>
      <c r="BC160" s="3">
        <v>0</v>
      </c>
      <c r="BD160" s="3">
        <v>5622036</v>
      </c>
      <c r="BE160" s="3">
        <v>5328785</v>
      </c>
      <c r="BF160" s="3">
        <v>5418563</v>
      </c>
      <c r="BG160" s="3"/>
      <c r="BH160" s="3"/>
      <c r="BI160" s="3"/>
      <c r="BJ160" s="3"/>
      <c r="BK160" s="3"/>
      <c r="BL160" s="3"/>
      <c r="BM160" s="3"/>
      <c r="BN160" s="3"/>
      <c r="BO160" s="3"/>
      <c r="BP160" s="3"/>
      <c r="BQ160" s="3"/>
      <c r="BR160" s="3"/>
      <c r="BS160" s="3"/>
      <c r="BT160" s="3"/>
      <c r="BU160" s="3"/>
    </row>
    <row r="161" spans="1:73">
      <c r="A161" s="3" t="s">
        <v>249</v>
      </c>
      <c r="B161" s="3">
        <v>0</v>
      </c>
      <c r="C161" s="3">
        <v>0</v>
      </c>
      <c r="D161" s="3">
        <v>0</v>
      </c>
      <c r="E161" s="3">
        <v>0</v>
      </c>
      <c r="F161" s="3">
        <v>0</v>
      </c>
      <c r="G161" s="3">
        <v>36182974</v>
      </c>
      <c r="H161" s="3">
        <v>0</v>
      </c>
      <c r="I161" s="3">
        <v>0</v>
      </c>
      <c r="J161" s="3">
        <v>0</v>
      </c>
      <c r="K161" s="3">
        <v>40564612</v>
      </c>
      <c r="L161" s="3">
        <v>38620438</v>
      </c>
      <c r="M161" s="3">
        <v>40434830</v>
      </c>
      <c r="N161" s="3">
        <v>38389475</v>
      </c>
      <c r="O161" s="3">
        <v>41225545</v>
      </c>
      <c r="P161" s="3">
        <v>38822899</v>
      </c>
      <c r="Q161" s="3">
        <v>39024131</v>
      </c>
      <c r="R161" s="3">
        <v>37068990</v>
      </c>
      <c r="S161" s="3">
        <v>39306815</v>
      </c>
      <c r="T161" s="3">
        <v>37067323</v>
      </c>
      <c r="U161" s="3">
        <v>37107084</v>
      </c>
      <c r="V161" s="3">
        <v>0</v>
      </c>
      <c r="W161" s="3">
        <v>0</v>
      </c>
      <c r="X161" s="3">
        <v>0</v>
      </c>
      <c r="Y161" s="3">
        <v>40487058</v>
      </c>
      <c r="Z161" s="3">
        <v>14716752</v>
      </c>
      <c r="AA161" s="3">
        <v>11770968</v>
      </c>
      <c r="AB161" s="3">
        <v>10387945</v>
      </c>
      <c r="AC161" s="3">
        <v>10240686</v>
      </c>
      <c r="AD161" s="3">
        <v>10493184</v>
      </c>
      <c r="AE161" s="3">
        <v>0</v>
      </c>
      <c r="AF161" s="3">
        <v>0</v>
      </c>
      <c r="AG161" s="3">
        <v>10665320</v>
      </c>
      <c r="AH161" s="3">
        <v>10696455</v>
      </c>
      <c r="AI161" s="3">
        <v>0</v>
      </c>
      <c r="AJ161" s="3">
        <v>0</v>
      </c>
      <c r="AK161" s="3">
        <v>0</v>
      </c>
      <c r="AL161" s="3">
        <v>0</v>
      </c>
      <c r="AM161" s="3">
        <v>9357264.5</v>
      </c>
      <c r="AN161" s="3">
        <v>0</v>
      </c>
      <c r="AO161" s="3">
        <v>9214020</v>
      </c>
      <c r="AP161" s="3">
        <v>8841028</v>
      </c>
      <c r="AQ161" s="3">
        <v>8233491</v>
      </c>
      <c r="AR161" s="3">
        <v>7847396</v>
      </c>
      <c r="AS161" s="3">
        <v>7407490</v>
      </c>
      <c r="AT161" s="3">
        <v>7746134</v>
      </c>
      <c r="AU161" s="3">
        <v>7205231</v>
      </c>
      <c r="AV161" s="3">
        <v>6602996</v>
      </c>
      <c r="AW161" s="3">
        <v>6185115</v>
      </c>
      <c r="AX161" s="3">
        <v>6088493</v>
      </c>
      <c r="AY161" s="3">
        <v>5699793</v>
      </c>
      <c r="AZ161" s="3">
        <v>0</v>
      </c>
      <c r="BA161" s="3">
        <v>0</v>
      </c>
      <c r="BB161" s="3">
        <v>5575472</v>
      </c>
      <c r="BC161" s="3">
        <v>5511648.75</v>
      </c>
      <c r="BD161" s="3">
        <v>0</v>
      </c>
      <c r="BE161" s="3">
        <v>0</v>
      </c>
      <c r="BF161" s="3">
        <v>0</v>
      </c>
      <c r="BG161" s="3"/>
      <c r="BH161" s="3"/>
      <c r="BI161" s="3"/>
      <c r="BJ161" s="3"/>
      <c r="BK161" s="3"/>
      <c r="BL161" s="3"/>
      <c r="BM161" s="3"/>
      <c r="BN161" s="3"/>
      <c r="BO161" s="3"/>
      <c r="BP161" s="3"/>
      <c r="BQ161" s="3"/>
      <c r="BR161" s="3"/>
      <c r="BS161" s="3"/>
      <c r="BT161" s="3"/>
      <c r="BU161" s="3"/>
    </row>
    <row r="162" spans="1:73">
      <c r="A162" s="3" t="s">
        <v>250</v>
      </c>
      <c r="B162" s="3">
        <v>6027</v>
      </c>
      <c r="C162" s="3">
        <v>8969.09</v>
      </c>
      <c r="D162" s="3">
        <v>5570</v>
      </c>
      <c r="E162" s="3">
        <v>5387</v>
      </c>
      <c r="F162" s="3">
        <v>4043</v>
      </c>
      <c r="G162" s="3">
        <v>14195</v>
      </c>
      <c r="H162" s="3">
        <v>17309</v>
      </c>
      <c r="I162" s="3">
        <v>22782</v>
      </c>
      <c r="J162" s="3">
        <v>16922</v>
      </c>
      <c r="K162" s="3">
        <v>23192</v>
      </c>
      <c r="L162" s="3">
        <v>11418</v>
      </c>
      <c r="M162" s="3">
        <v>17731</v>
      </c>
      <c r="N162" s="3">
        <v>11205</v>
      </c>
      <c r="O162" s="3">
        <v>10462</v>
      </c>
      <c r="P162" s="3">
        <v>6347</v>
      </c>
      <c r="Q162" s="3">
        <v>7389</v>
      </c>
      <c r="R162" s="3">
        <v>4190</v>
      </c>
      <c r="S162" s="3">
        <v>5099</v>
      </c>
      <c r="T162" s="3">
        <v>4170</v>
      </c>
      <c r="U162" s="3">
        <v>5254</v>
      </c>
      <c r="V162" s="3">
        <v>3581</v>
      </c>
      <c r="W162" s="3">
        <v>15329.28</v>
      </c>
      <c r="X162" s="3">
        <v>4061</v>
      </c>
      <c r="Y162" s="3">
        <v>13475</v>
      </c>
      <c r="Z162" s="3">
        <v>4882</v>
      </c>
      <c r="AA162" s="3">
        <v>8064</v>
      </c>
      <c r="AB162" s="3">
        <v>4163</v>
      </c>
      <c r="AC162" s="3">
        <v>5289</v>
      </c>
      <c r="AD162" s="3">
        <v>3935</v>
      </c>
      <c r="AE162" s="3">
        <v>4906.24</v>
      </c>
      <c r="AF162" s="3">
        <v>250</v>
      </c>
      <c r="AG162" s="3">
        <v>5251</v>
      </c>
      <c r="AH162" s="3">
        <v>7164</v>
      </c>
      <c r="AI162" s="3">
        <v>7003.38</v>
      </c>
      <c r="AJ162" s="3">
        <v>5551</v>
      </c>
      <c r="AK162" s="3">
        <v>4507</v>
      </c>
      <c r="AL162" s="3">
        <v>4416</v>
      </c>
      <c r="AM162" s="3">
        <v>4243</v>
      </c>
      <c r="AN162" s="3">
        <v>8489</v>
      </c>
      <c r="AO162" s="3">
        <v>7467</v>
      </c>
      <c r="AP162" s="3">
        <v>12267</v>
      </c>
      <c r="AQ162" s="3">
        <v>11771</v>
      </c>
      <c r="AR162" s="3">
        <v>3469</v>
      </c>
      <c r="AS162" s="3">
        <v>5024</v>
      </c>
      <c r="AT162" s="3">
        <v>3052</v>
      </c>
      <c r="AU162" s="3">
        <v>2746</v>
      </c>
      <c r="AV162" s="3">
        <v>1654</v>
      </c>
      <c r="AW162" s="3">
        <v>1033</v>
      </c>
      <c r="AX162" s="3">
        <v>904</v>
      </c>
      <c r="AY162" s="3">
        <v>1269</v>
      </c>
      <c r="AZ162" s="3">
        <v>0</v>
      </c>
      <c r="BA162" s="3">
        <v>0</v>
      </c>
      <c r="BB162" s="3">
        <v>1763</v>
      </c>
      <c r="BC162" s="3">
        <v>0</v>
      </c>
      <c r="BD162" s="3">
        <v>567</v>
      </c>
      <c r="BE162" s="3">
        <v>0</v>
      </c>
      <c r="BF162" s="3">
        <v>0</v>
      </c>
      <c r="BG162" s="3"/>
      <c r="BH162" s="3"/>
      <c r="BI162" s="3"/>
      <c r="BJ162" s="3"/>
      <c r="BK162" s="3"/>
      <c r="BL162" s="3"/>
      <c r="BM162" s="3"/>
      <c r="BN162" s="3"/>
      <c r="BO162" s="3"/>
      <c r="BP162" s="3"/>
      <c r="BQ162" s="3"/>
      <c r="BR162" s="3"/>
      <c r="BS162" s="3"/>
      <c r="BT162" s="3"/>
      <c r="BU162" s="3"/>
    </row>
    <row r="163" spans="1:73">
      <c r="A163" s="3" t="s">
        <v>251</v>
      </c>
      <c r="B163" s="3">
        <v>6027</v>
      </c>
      <c r="C163" s="3">
        <v>8969.09</v>
      </c>
      <c r="D163" s="3">
        <v>5570</v>
      </c>
      <c r="E163" s="3">
        <v>5387</v>
      </c>
      <c r="F163" s="3">
        <v>4043</v>
      </c>
      <c r="G163" s="3">
        <v>14195</v>
      </c>
      <c r="H163" s="3">
        <v>17309</v>
      </c>
      <c r="I163" s="3">
        <v>22782</v>
      </c>
      <c r="J163" s="3">
        <v>16922</v>
      </c>
      <c r="K163" s="3">
        <v>23192</v>
      </c>
      <c r="L163" s="3">
        <v>11418</v>
      </c>
      <c r="M163" s="3">
        <v>17731</v>
      </c>
      <c r="N163" s="3">
        <v>11205</v>
      </c>
      <c r="O163" s="3">
        <v>10462</v>
      </c>
      <c r="P163" s="3">
        <v>6347</v>
      </c>
      <c r="Q163" s="3">
        <v>7389</v>
      </c>
      <c r="R163" s="3">
        <v>4190</v>
      </c>
      <c r="S163" s="3">
        <v>5099</v>
      </c>
      <c r="T163" s="3">
        <v>4170</v>
      </c>
      <c r="U163" s="3">
        <v>5254</v>
      </c>
      <c r="V163" s="3">
        <v>3581</v>
      </c>
      <c r="W163" s="3">
        <v>15329.28</v>
      </c>
      <c r="X163" s="3">
        <v>4061</v>
      </c>
      <c r="Y163" s="3">
        <v>13475</v>
      </c>
      <c r="Z163" s="3">
        <v>4882</v>
      </c>
      <c r="AA163" s="3">
        <v>8064</v>
      </c>
      <c r="AB163" s="3">
        <v>4163</v>
      </c>
      <c r="AC163" s="3">
        <v>5289</v>
      </c>
      <c r="AD163" s="3">
        <v>3935</v>
      </c>
      <c r="AE163" s="3">
        <v>4906.24</v>
      </c>
      <c r="AF163" s="3">
        <v>250</v>
      </c>
      <c r="AG163" s="3">
        <v>5251</v>
      </c>
      <c r="AH163" s="3">
        <v>7164</v>
      </c>
      <c r="AI163" s="3">
        <v>2122.89</v>
      </c>
      <c r="AJ163" s="3">
        <v>5551</v>
      </c>
      <c r="AK163" s="3">
        <v>4507</v>
      </c>
      <c r="AL163" s="3">
        <v>3094</v>
      </c>
      <c r="AM163" s="3">
        <v>4243</v>
      </c>
      <c r="AN163" s="3">
        <v>7073</v>
      </c>
      <c r="AO163" s="3">
        <v>7467</v>
      </c>
      <c r="AP163" s="3">
        <v>12267</v>
      </c>
      <c r="AQ163" s="3">
        <v>11771</v>
      </c>
      <c r="AR163" s="3">
        <v>2109</v>
      </c>
      <c r="AS163" s="3">
        <v>5024</v>
      </c>
      <c r="AT163" s="3">
        <v>3052</v>
      </c>
      <c r="AU163" s="3">
        <v>2746</v>
      </c>
      <c r="AV163" s="3">
        <v>1654</v>
      </c>
      <c r="AW163" s="3">
        <v>1033</v>
      </c>
      <c r="AX163" s="3">
        <v>904</v>
      </c>
      <c r="AY163" s="3">
        <v>1269</v>
      </c>
      <c r="AZ163" s="3">
        <v>0</v>
      </c>
      <c r="BA163" s="3">
        <v>0</v>
      </c>
      <c r="BB163" s="3">
        <v>1763</v>
      </c>
      <c r="BC163" s="3">
        <v>0</v>
      </c>
      <c r="BD163" s="3">
        <v>567</v>
      </c>
      <c r="BE163" s="3">
        <v>0</v>
      </c>
      <c r="BF163" s="3">
        <v>0</v>
      </c>
      <c r="BG163" s="3"/>
      <c r="BH163" s="3"/>
      <c r="BI163" s="3"/>
      <c r="BJ163" s="3"/>
      <c r="BK163" s="3"/>
      <c r="BL163" s="3"/>
      <c r="BM163" s="3"/>
      <c r="BN163" s="3"/>
      <c r="BO163" s="3"/>
      <c r="BP163" s="3"/>
      <c r="BQ163" s="3"/>
      <c r="BR163" s="3"/>
      <c r="BS163" s="3"/>
      <c r="BT163" s="3"/>
      <c r="BU163" s="3"/>
    </row>
    <row r="164" spans="1:73">
      <c r="A164" s="3" t="s">
        <v>252</v>
      </c>
      <c r="B164" s="3">
        <v>0</v>
      </c>
      <c r="C164" s="3">
        <v>0</v>
      </c>
      <c r="D164" s="3">
        <v>0</v>
      </c>
      <c r="E164" s="3">
        <v>0</v>
      </c>
      <c r="F164" s="3">
        <v>0</v>
      </c>
      <c r="G164" s="3">
        <v>0</v>
      </c>
      <c r="H164" s="3">
        <v>0</v>
      </c>
      <c r="I164" s="3">
        <v>0</v>
      </c>
      <c r="J164" s="3">
        <v>0</v>
      </c>
      <c r="K164" s="3">
        <v>0</v>
      </c>
      <c r="L164" s="3">
        <v>0</v>
      </c>
      <c r="M164" s="3">
        <v>0</v>
      </c>
      <c r="N164" s="3">
        <v>0</v>
      </c>
      <c r="O164" s="3">
        <v>0</v>
      </c>
      <c r="P164" s="3">
        <v>0</v>
      </c>
      <c r="Q164" s="3">
        <v>0</v>
      </c>
      <c r="R164" s="3">
        <v>0</v>
      </c>
      <c r="S164" s="3">
        <v>0</v>
      </c>
      <c r="T164" s="3">
        <v>0</v>
      </c>
      <c r="U164" s="3">
        <v>0</v>
      </c>
      <c r="V164" s="3">
        <v>0</v>
      </c>
      <c r="W164" s="3">
        <v>0</v>
      </c>
      <c r="X164" s="3">
        <v>0</v>
      </c>
      <c r="Y164" s="3">
        <v>0</v>
      </c>
      <c r="Z164" s="3">
        <v>0</v>
      </c>
      <c r="AA164" s="3">
        <v>0</v>
      </c>
      <c r="AB164" s="3">
        <v>0</v>
      </c>
      <c r="AC164" s="3">
        <v>0</v>
      </c>
      <c r="AD164" s="3">
        <v>0</v>
      </c>
      <c r="AE164" s="3">
        <v>0</v>
      </c>
      <c r="AF164" s="3">
        <v>0</v>
      </c>
      <c r="AG164" s="3">
        <v>0</v>
      </c>
      <c r="AH164" s="3">
        <v>0</v>
      </c>
      <c r="AI164" s="3">
        <v>4880.49</v>
      </c>
      <c r="AJ164" s="3">
        <v>0</v>
      </c>
      <c r="AK164" s="3">
        <v>0</v>
      </c>
      <c r="AL164" s="3">
        <v>1322</v>
      </c>
      <c r="AM164" s="3">
        <v>0</v>
      </c>
      <c r="AN164" s="3">
        <v>1416</v>
      </c>
      <c r="AO164" s="3">
        <v>0</v>
      </c>
      <c r="AP164" s="3">
        <v>0</v>
      </c>
      <c r="AQ164" s="3">
        <v>0</v>
      </c>
      <c r="AR164" s="3">
        <v>1360</v>
      </c>
      <c r="AS164" s="3">
        <v>0</v>
      </c>
      <c r="AT164" s="3">
        <v>0</v>
      </c>
      <c r="AU164" s="3">
        <v>0</v>
      </c>
      <c r="AV164" s="3">
        <v>0</v>
      </c>
      <c r="AW164" s="3">
        <v>0</v>
      </c>
      <c r="AX164" s="3">
        <v>0</v>
      </c>
      <c r="AY164" s="3">
        <v>0</v>
      </c>
      <c r="AZ164" s="3">
        <v>0</v>
      </c>
      <c r="BA164" s="3">
        <v>0</v>
      </c>
      <c r="BB164" s="3">
        <v>0</v>
      </c>
      <c r="BC164" s="3">
        <v>0</v>
      </c>
      <c r="BD164" s="3">
        <v>0</v>
      </c>
      <c r="BE164" s="3">
        <v>0</v>
      </c>
      <c r="BF164" s="3">
        <v>0</v>
      </c>
      <c r="BG164" s="3"/>
      <c r="BH164" s="3"/>
      <c r="BI164" s="3"/>
      <c r="BJ164" s="3"/>
      <c r="BK164" s="3"/>
      <c r="BL164" s="3"/>
      <c r="BM164" s="3"/>
      <c r="BN164" s="3"/>
      <c r="BO164" s="3"/>
      <c r="BP164" s="3"/>
      <c r="BQ164" s="3"/>
      <c r="BR164" s="3"/>
      <c r="BS164" s="3"/>
      <c r="BT164" s="3"/>
      <c r="BU164" s="3"/>
    </row>
    <row r="165" spans="1:73">
      <c r="A165" s="3" t="s">
        <v>253</v>
      </c>
      <c r="B165" s="3">
        <v>3186650</v>
      </c>
      <c r="C165" s="3">
        <v>3173107.25</v>
      </c>
      <c r="D165" s="3">
        <v>2450338</v>
      </c>
      <c r="E165" s="3">
        <v>2934941</v>
      </c>
      <c r="F165" s="3">
        <v>3091993</v>
      </c>
      <c r="G165" s="3">
        <v>3500827</v>
      </c>
      <c r="H165" s="3">
        <v>3161382</v>
      </c>
      <c r="I165" s="3">
        <v>2462819</v>
      </c>
      <c r="J165" s="3">
        <v>3678580</v>
      </c>
      <c r="K165" s="3">
        <v>3936071</v>
      </c>
      <c r="L165" s="3">
        <v>4054144</v>
      </c>
      <c r="M165" s="3">
        <v>4026372</v>
      </c>
      <c r="N165" s="3">
        <v>3917315</v>
      </c>
      <c r="O165" s="3">
        <v>4170134</v>
      </c>
      <c r="P165" s="3">
        <v>3913375</v>
      </c>
      <c r="Q165" s="3">
        <v>3916339</v>
      </c>
      <c r="R165" s="3">
        <v>3732513</v>
      </c>
      <c r="S165" s="3">
        <v>4164028</v>
      </c>
      <c r="T165" s="3">
        <v>3650086</v>
      </c>
      <c r="U165" s="3">
        <v>3637022</v>
      </c>
      <c r="V165" s="3">
        <v>3551515</v>
      </c>
      <c r="W165" s="3">
        <v>3617836.5</v>
      </c>
      <c r="X165" s="3">
        <v>3295791</v>
      </c>
      <c r="Y165" s="3">
        <v>3731011</v>
      </c>
      <c r="Z165" s="3">
        <v>516606</v>
      </c>
      <c r="AA165" s="3">
        <v>163470</v>
      </c>
      <c r="AB165" s="3">
        <v>690812</v>
      </c>
      <c r="AC165" s="3">
        <v>459980</v>
      </c>
      <c r="AD165" s="3">
        <v>149791</v>
      </c>
      <c r="AE165" s="3">
        <v>278712.57</v>
      </c>
      <c r="AF165" s="3">
        <v>99886</v>
      </c>
      <c r="AG165" s="3">
        <v>93125</v>
      </c>
      <c r="AH165" s="3">
        <v>211773</v>
      </c>
      <c r="AI165" s="3">
        <v>242706.07</v>
      </c>
      <c r="AJ165" s="3">
        <v>70008</v>
      </c>
      <c r="AK165" s="3">
        <v>96589</v>
      </c>
      <c r="AL165" s="3">
        <v>80469</v>
      </c>
      <c r="AM165" s="3">
        <v>246020</v>
      </c>
      <c r="AN165" s="3">
        <v>76470</v>
      </c>
      <c r="AO165" s="3">
        <v>91699</v>
      </c>
      <c r="AP165" s="3">
        <v>90397</v>
      </c>
      <c r="AQ165" s="3">
        <v>75800</v>
      </c>
      <c r="AR165" s="3">
        <v>201506</v>
      </c>
      <c r="AS165" s="3">
        <v>50771</v>
      </c>
      <c r="AT165" s="3">
        <v>88829</v>
      </c>
      <c r="AU165" s="3">
        <v>76323</v>
      </c>
      <c r="AV165" s="3">
        <v>34439</v>
      </c>
      <c r="AW165" s="3">
        <v>54146</v>
      </c>
      <c r="AX165" s="3">
        <v>61548</v>
      </c>
      <c r="AY165" s="3">
        <v>37574</v>
      </c>
      <c r="AZ165" s="3">
        <v>58259</v>
      </c>
      <c r="BA165" s="3">
        <v>48691</v>
      </c>
      <c r="BB165" s="3">
        <v>81476</v>
      </c>
      <c r="BC165" s="3">
        <v>18153</v>
      </c>
      <c r="BD165" s="3">
        <v>62434</v>
      </c>
      <c r="BE165" s="3">
        <v>41599</v>
      </c>
      <c r="BF165" s="3">
        <v>91505</v>
      </c>
      <c r="BG165" s="3"/>
      <c r="BH165" s="3"/>
      <c r="BI165" s="3"/>
      <c r="BJ165" s="3"/>
      <c r="BK165" s="3"/>
      <c r="BL165" s="3"/>
      <c r="BM165" s="3"/>
      <c r="BN165" s="3"/>
      <c r="BO165" s="3"/>
      <c r="BP165" s="3"/>
      <c r="BQ165" s="3"/>
      <c r="BR165" s="3"/>
      <c r="BS165" s="3"/>
      <c r="BT165" s="3"/>
      <c r="BU165" s="3"/>
    </row>
    <row r="166" spans="1:73">
      <c r="A166" s="3" t="s">
        <v>254</v>
      </c>
      <c r="B166" s="3">
        <v>39424210</v>
      </c>
      <c r="C166" s="3">
        <v>40499359.719999999</v>
      </c>
      <c r="D166" s="3">
        <v>36921903</v>
      </c>
      <c r="E166" s="3">
        <v>37101493</v>
      </c>
      <c r="F166" s="3">
        <v>35616436</v>
      </c>
      <c r="G166" s="3">
        <v>38618062</v>
      </c>
      <c r="H166" s="3">
        <v>38205986</v>
      </c>
      <c r="I166" s="3">
        <v>38604209</v>
      </c>
      <c r="J166" s="3">
        <v>42178455</v>
      </c>
      <c r="K166" s="3">
        <v>44523875</v>
      </c>
      <c r="L166" s="3">
        <v>42686000</v>
      </c>
      <c r="M166" s="3">
        <v>44478933</v>
      </c>
      <c r="N166" s="3">
        <v>42317995</v>
      </c>
      <c r="O166" s="3">
        <v>45406141</v>
      </c>
      <c r="P166" s="3">
        <v>42742621</v>
      </c>
      <c r="Q166" s="3">
        <v>42947859</v>
      </c>
      <c r="R166" s="3">
        <v>40805693</v>
      </c>
      <c r="S166" s="3">
        <v>43475942</v>
      </c>
      <c r="T166" s="3">
        <v>40721579</v>
      </c>
      <c r="U166" s="3">
        <v>40749360</v>
      </c>
      <c r="V166" s="3">
        <v>39231914</v>
      </c>
      <c r="W166" s="3">
        <v>40278610.090000004</v>
      </c>
      <c r="X166" s="3">
        <v>36780931</v>
      </c>
      <c r="Y166" s="3">
        <v>44231544</v>
      </c>
      <c r="Z166" s="3">
        <v>15238240</v>
      </c>
      <c r="AA166" s="3">
        <v>11942502</v>
      </c>
      <c r="AB166" s="3">
        <v>11082920</v>
      </c>
      <c r="AC166" s="3">
        <v>10705955</v>
      </c>
      <c r="AD166" s="3">
        <v>10646910</v>
      </c>
      <c r="AE166" s="3">
        <v>11892213.84</v>
      </c>
      <c r="AF166" s="3">
        <v>10552287</v>
      </c>
      <c r="AG166" s="3">
        <v>10763696</v>
      </c>
      <c r="AH166" s="3">
        <v>10915392</v>
      </c>
      <c r="AI166" s="3">
        <v>11313547.32</v>
      </c>
      <c r="AJ166" s="3">
        <v>10402649</v>
      </c>
      <c r="AK166" s="3">
        <v>10577699</v>
      </c>
      <c r="AL166" s="3">
        <v>10443722</v>
      </c>
      <c r="AM166" s="3">
        <v>9866590</v>
      </c>
      <c r="AN166" s="3">
        <v>9842642</v>
      </c>
      <c r="AO166" s="3">
        <v>9313186</v>
      </c>
      <c r="AP166" s="3">
        <v>8943692</v>
      </c>
      <c r="AQ166" s="3">
        <v>8321062</v>
      </c>
      <c r="AR166" s="3">
        <v>8052371</v>
      </c>
      <c r="AS166" s="3">
        <v>7463285</v>
      </c>
      <c r="AT166" s="3">
        <v>7838015</v>
      </c>
      <c r="AU166" s="3">
        <v>7284300</v>
      </c>
      <c r="AV166" s="3">
        <v>6639089</v>
      </c>
      <c r="AW166" s="3">
        <v>6240294</v>
      </c>
      <c r="AX166" s="3">
        <v>6150945</v>
      </c>
      <c r="AY166" s="3">
        <v>6217741</v>
      </c>
      <c r="AZ166" s="3">
        <v>5532697</v>
      </c>
      <c r="BA166" s="3">
        <v>5482770</v>
      </c>
      <c r="BB166" s="3">
        <v>5658711</v>
      </c>
      <c r="BC166" s="3">
        <v>5695364</v>
      </c>
      <c r="BD166" s="3">
        <v>5685037</v>
      </c>
      <c r="BE166" s="3">
        <v>5370384</v>
      </c>
      <c r="BF166" s="3">
        <v>5510068</v>
      </c>
      <c r="BG166" s="3"/>
      <c r="BH166" s="3"/>
      <c r="BI166" s="3"/>
      <c r="BJ166" s="3"/>
      <c r="BK166" s="3"/>
      <c r="BL166" s="3"/>
      <c r="BM166" s="3"/>
      <c r="BN166" s="3"/>
      <c r="BO166" s="3"/>
      <c r="BP166" s="3"/>
      <c r="BQ166" s="3"/>
      <c r="BR166" s="3"/>
      <c r="BS166" s="3"/>
      <c r="BT166" s="3"/>
      <c r="BU166" s="3"/>
    </row>
    <row r="167" spans="1:73">
      <c r="A167" s="3" t="s">
        <v>255</v>
      </c>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row>
    <row r="168" spans="1:73">
      <c r="A168" s="3" t="s">
        <v>256</v>
      </c>
      <c r="B168" s="3">
        <v>29485438</v>
      </c>
      <c r="C168" s="3">
        <v>30058727.32</v>
      </c>
      <c r="D168" s="3">
        <v>28192586</v>
      </c>
      <c r="E168" s="3">
        <v>27897055</v>
      </c>
      <c r="F168" s="3">
        <v>26299282</v>
      </c>
      <c r="G168" s="3">
        <v>28172084</v>
      </c>
      <c r="H168" s="3">
        <v>28420727</v>
      </c>
      <c r="I168" s="3">
        <v>29469024</v>
      </c>
      <c r="J168" s="3">
        <v>31190733</v>
      </c>
      <c r="K168" s="3">
        <v>32436549</v>
      </c>
      <c r="L168" s="3">
        <v>31221694</v>
      </c>
      <c r="M168" s="3">
        <v>32368108</v>
      </c>
      <c r="N168" s="3">
        <v>30968958</v>
      </c>
      <c r="O168" s="3">
        <v>32997610</v>
      </c>
      <c r="P168" s="3">
        <v>31413904</v>
      </c>
      <c r="Q168" s="3">
        <v>31706830</v>
      </c>
      <c r="R168" s="3">
        <v>30054942</v>
      </c>
      <c r="S168" s="3">
        <v>31504623</v>
      </c>
      <c r="T168" s="3">
        <v>29799296</v>
      </c>
      <c r="U168" s="3">
        <v>30327815</v>
      </c>
      <c r="V168" s="3">
        <v>29074602</v>
      </c>
      <c r="W168" s="3">
        <v>30433911.140000001</v>
      </c>
      <c r="X168" s="3">
        <v>26867669</v>
      </c>
      <c r="Y168" s="3">
        <v>33835804</v>
      </c>
      <c r="Z168" s="3">
        <v>11632064</v>
      </c>
      <c r="AA168" s="3">
        <v>9241280</v>
      </c>
      <c r="AB168" s="3">
        <v>8009417</v>
      </c>
      <c r="AC168" s="3">
        <v>7857743</v>
      </c>
      <c r="AD168" s="3">
        <v>7962818</v>
      </c>
      <c r="AE168" s="3">
        <v>9079555.3300000001</v>
      </c>
      <c r="AF168" s="3">
        <v>8063857</v>
      </c>
      <c r="AG168" s="3">
        <v>8298742</v>
      </c>
      <c r="AH168" s="3">
        <v>8200588</v>
      </c>
      <c r="AI168" s="3">
        <v>8612326.9399999995</v>
      </c>
      <c r="AJ168" s="3">
        <v>7823856</v>
      </c>
      <c r="AK168" s="3">
        <v>7936333</v>
      </c>
      <c r="AL168" s="3">
        <v>7758814</v>
      </c>
      <c r="AM168" s="3">
        <v>7344058</v>
      </c>
      <c r="AN168" s="3">
        <v>7414870</v>
      </c>
      <c r="AO168" s="3">
        <v>7054237</v>
      </c>
      <c r="AP168" s="3">
        <v>6588792</v>
      </c>
      <c r="AQ168" s="3">
        <v>6209589</v>
      </c>
      <c r="AR168" s="3">
        <v>5842887</v>
      </c>
      <c r="AS168" s="3">
        <v>5589094</v>
      </c>
      <c r="AT168" s="3">
        <v>5812320</v>
      </c>
      <c r="AU168" s="3">
        <v>5342635</v>
      </c>
      <c r="AV168" s="3">
        <v>4733544</v>
      </c>
      <c r="AW168" s="3">
        <v>4465532</v>
      </c>
      <c r="AX168" s="3">
        <v>4397923</v>
      </c>
      <c r="AY168" s="3">
        <v>4447869</v>
      </c>
      <c r="AZ168" s="3">
        <v>4117645</v>
      </c>
      <c r="BA168" s="3">
        <v>4101958</v>
      </c>
      <c r="BB168" s="3">
        <v>4451067</v>
      </c>
      <c r="BC168" s="3">
        <v>4965407</v>
      </c>
      <c r="BD168" s="3">
        <v>4368953</v>
      </c>
      <c r="BE168" s="3">
        <v>3896939</v>
      </c>
      <c r="BF168" s="3">
        <v>4138574</v>
      </c>
      <c r="BG168" s="3"/>
      <c r="BH168" s="3"/>
      <c r="BI168" s="3"/>
      <c r="BJ168" s="3"/>
      <c r="BK168" s="3"/>
      <c r="BL168" s="3"/>
      <c r="BM168" s="3"/>
      <c r="BN168" s="3"/>
      <c r="BO168" s="3"/>
      <c r="BP168" s="3"/>
      <c r="BQ168" s="3"/>
      <c r="BR168" s="3"/>
      <c r="BS168" s="3"/>
      <c r="BT168" s="3"/>
      <c r="BU168" s="3"/>
    </row>
    <row r="169" spans="1:73">
      <c r="A169" s="3" t="s">
        <v>257</v>
      </c>
      <c r="B169" s="3">
        <v>0</v>
      </c>
      <c r="C169" s="3">
        <v>0</v>
      </c>
      <c r="D169" s="3">
        <v>0</v>
      </c>
      <c r="E169" s="3">
        <v>0</v>
      </c>
      <c r="F169" s="3">
        <v>0</v>
      </c>
      <c r="G169" s="3">
        <v>29313142</v>
      </c>
      <c r="H169" s="3">
        <v>0</v>
      </c>
      <c r="I169" s="3">
        <v>0</v>
      </c>
      <c r="J169" s="3">
        <v>0</v>
      </c>
      <c r="K169" s="3">
        <v>32436549</v>
      </c>
      <c r="L169" s="3">
        <v>31221694</v>
      </c>
      <c r="M169" s="3">
        <v>32368108</v>
      </c>
      <c r="N169" s="3">
        <v>30968958</v>
      </c>
      <c r="O169" s="3">
        <v>32997610</v>
      </c>
      <c r="P169" s="3">
        <v>31413904</v>
      </c>
      <c r="Q169" s="3">
        <v>31706830</v>
      </c>
      <c r="R169" s="3">
        <v>30054942</v>
      </c>
      <c r="S169" s="3">
        <v>31504623</v>
      </c>
      <c r="T169" s="3">
        <v>29799296</v>
      </c>
      <c r="U169" s="3">
        <v>30327815</v>
      </c>
      <c r="V169" s="3">
        <v>0</v>
      </c>
      <c r="W169" s="3">
        <v>0</v>
      </c>
      <c r="X169" s="3">
        <v>0</v>
      </c>
      <c r="Y169" s="3">
        <v>33835804</v>
      </c>
      <c r="Z169" s="3">
        <v>11632064</v>
      </c>
      <c r="AA169" s="3">
        <v>9241280</v>
      </c>
      <c r="AB169" s="3">
        <v>8009417</v>
      </c>
      <c r="AC169" s="3">
        <v>7857743</v>
      </c>
      <c r="AD169" s="3">
        <v>7962818</v>
      </c>
      <c r="AE169" s="3">
        <v>0</v>
      </c>
      <c r="AF169" s="3">
        <v>8063857</v>
      </c>
      <c r="AG169" s="3">
        <v>8298742</v>
      </c>
      <c r="AH169" s="3">
        <v>8200588</v>
      </c>
      <c r="AI169" s="3">
        <v>0</v>
      </c>
      <c r="AJ169" s="3">
        <v>0</v>
      </c>
      <c r="AK169" s="3">
        <v>0</v>
      </c>
      <c r="AL169" s="3">
        <v>0</v>
      </c>
      <c r="AM169" s="3">
        <v>7100489.25</v>
      </c>
      <c r="AN169" s="3">
        <v>0</v>
      </c>
      <c r="AO169" s="3">
        <v>7054237</v>
      </c>
      <c r="AP169" s="3">
        <v>6588792</v>
      </c>
      <c r="AQ169" s="3">
        <v>6209589</v>
      </c>
      <c r="AR169" s="3">
        <v>5842887</v>
      </c>
      <c r="AS169" s="3">
        <v>5589094</v>
      </c>
      <c r="AT169" s="3">
        <v>5812320</v>
      </c>
      <c r="AU169" s="3">
        <v>5342635</v>
      </c>
      <c r="AV169" s="3">
        <v>4733544</v>
      </c>
      <c r="AW169" s="3">
        <v>4465532</v>
      </c>
      <c r="AX169" s="3">
        <v>4397923</v>
      </c>
      <c r="AY169" s="3">
        <v>4299450.5</v>
      </c>
      <c r="AZ169" s="3">
        <v>0</v>
      </c>
      <c r="BA169" s="3">
        <v>0</v>
      </c>
      <c r="BB169" s="3">
        <v>4451067</v>
      </c>
      <c r="BC169" s="3">
        <v>4342468.25</v>
      </c>
      <c r="BD169" s="3">
        <v>0</v>
      </c>
      <c r="BE169" s="3">
        <v>0</v>
      </c>
      <c r="BF169" s="3">
        <v>0</v>
      </c>
      <c r="BG169" s="3"/>
      <c r="BH169" s="3"/>
      <c r="BI169" s="3"/>
      <c r="BJ169" s="3"/>
      <c r="BK169" s="3"/>
      <c r="BL169" s="3"/>
      <c r="BM169" s="3"/>
      <c r="BN169" s="3"/>
      <c r="BO169" s="3"/>
      <c r="BP169" s="3"/>
      <c r="BQ169" s="3"/>
      <c r="BR169" s="3"/>
      <c r="BS169" s="3"/>
      <c r="BT169" s="3"/>
      <c r="BU169" s="3"/>
    </row>
    <row r="170" spans="1:73">
      <c r="A170" s="3" t="s">
        <v>258</v>
      </c>
      <c r="B170" s="3">
        <v>7201052</v>
      </c>
      <c r="C170" s="3">
        <v>7386139.2000000002</v>
      </c>
      <c r="D170" s="3">
        <v>6652583</v>
      </c>
      <c r="E170" s="3">
        <v>6822450</v>
      </c>
      <c r="F170" s="3">
        <v>6755181</v>
      </c>
      <c r="G170" s="3">
        <v>7313912</v>
      </c>
      <c r="H170" s="3">
        <v>7167954</v>
      </c>
      <c r="I170" s="3">
        <v>7126073</v>
      </c>
      <c r="J170" s="3">
        <v>7992356</v>
      </c>
      <c r="K170" s="3">
        <v>8204779</v>
      </c>
      <c r="L170" s="3">
        <v>7951830</v>
      </c>
      <c r="M170" s="3">
        <v>8535290</v>
      </c>
      <c r="N170" s="3">
        <v>8201713</v>
      </c>
      <c r="O170" s="3">
        <v>8510574</v>
      </c>
      <c r="P170" s="3">
        <v>8067144</v>
      </c>
      <c r="Q170" s="3">
        <v>8004013</v>
      </c>
      <c r="R170" s="3">
        <v>7562710</v>
      </c>
      <c r="S170" s="3">
        <v>8143691</v>
      </c>
      <c r="T170" s="3">
        <v>7635398</v>
      </c>
      <c r="U170" s="3">
        <v>7466520</v>
      </c>
      <c r="V170" s="3">
        <v>7358337</v>
      </c>
      <c r="W170" s="3">
        <v>7254991.4000000004</v>
      </c>
      <c r="X170" s="3">
        <v>6973736</v>
      </c>
      <c r="Y170" s="3">
        <v>6804520</v>
      </c>
      <c r="Z170" s="3">
        <v>2436199</v>
      </c>
      <c r="AA170" s="3">
        <v>1656717</v>
      </c>
      <c r="AB170" s="3">
        <v>1842123</v>
      </c>
      <c r="AC170" s="3">
        <v>1785541</v>
      </c>
      <c r="AD170" s="3">
        <v>1800475</v>
      </c>
      <c r="AE170" s="3">
        <v>1899882.61</v>
      </c>
      <c r="AF170" s="3">
        <v>2012924</v>
      </c>
      <c r="AG170" s="3">
        <v>1894551</v>
      </c>
      <c r="AH170" s="3">
        <v>1818592</v>
      </c>
      <c r="AI170" s="3">
        <v>1837915.34</v>
      </c>
      <c r="AJ170" s="3">
        <v>1761343</v>
      </c>
      <c r="AK170" s="3">
        <v>1709128</v>
      </c>
      <c r="AL170" s="3">
        <v>1708207</v>
      </c>
      <c r="AM170" s="3">
        <v>1594164</v>
      </c>
      <c r="AN170" s="3">
        <v>1604015</v>
      </c>
      <c r="AO170" s="3">
        <v>1439774</v>
      </c>
      <c r="AP170" s="3">
        <v>1376550</v>
      </c>
      <c r="AQ170" s="3">
        <v>1351533</v>
      </c>
      <c r="AR170" s="3">
        <v>1295811</v>
      </c>
      <c r="AS170" s="3">
        <v>1043041</v>
      </c>
      <c r="AT170" s="3">
        <v>1073936</v>
      </c>
      <c r="AU170" s="3">
        <v>1139099</v>
      </c>
      <c r="AV170" s="3">
        <v>1168706</v>
      </c>
      <c r="AW170" s="3">
        <v>1031480</v>
      </c>
      <c r="AX170" s="3">
        <v>992532</v>
      </c>
      <c r="AY170" s="3">
        <v>1023570</v>
      </c>
      <c r="AZ170" s="3">
        <v>926811</v>
      </c>
      <c r="BA170" s="3">
        <v>983600</v>
      </c>
      <c r="BB170" s="3">
        <v>944779</v>
      </c>
      <c r="BC170" s="3">
        <v>561058</v>
      </c>
      <c r="BD170" s="3">
        <v>918262</v>
      </c>
      <c r="BE170" s="3">
        <v>875455</v>
      </c>
      <c r="BF170" s="3">
        <v>965967</v>
      </c>
      <c r="BG170" s="3"/>
      <c r="BH170" s="3"/>
      <c r="BI170" s="3"/>
      <c r="BJ170" s="3"/>
      <c r="BK170" s="3"/>
      <c r="BL170" s="3"/>
      <c r="BM170" s="3"/>
      <c r="BN170" s="3"/>
      <c r="BO170" s="3"/>
      <c r="BP170" s="3"/>
      <c r="BQ170" s="3"/>
      <c r="BR170" s="3"/>
      <c r="BS170" s="3"/>
      <c r="BT170" s="3"/>
      <c r="BU170" s="3"/>
    </row>
    <row r="171" spans="1:73">
      <c r="A171" s="3" t="s">
        <v>259</v>
      </c>
      <c r="B171" s="3">
        <v>6025737</v>
      </c>
      <c r="C171" s="3">
        <v>6102874.7199999997</v>
      </c>
      <c r="D171" s="3">
        <v>5693080</v>
      </c>
      <c r="E171" s="3">
        <v>5828181</v>
      </c>
      <c r="F171" s="3">
        <v>5757103</v>
      </c>
      <c r="G171" s="3">
        <v>6032740</v>
      </c>
      <c r="H171" s="3">
        <v>6154784</v>
      </c>
      <c r="I171" s="3">
        <v>5974870</v>
      </c>
      <c r="J171" s="3">
        <v>6692414</v>
      </c>
      <c r="K171" s="3">
        <v>6955612</v>
      </c>
      <c r="L171" s="3">
        <v>6739033</v>
      </c>
      <c r="M171" s="3">
        <v>7348821</v>
      </c>
      <c r="N171" s="3">
        <v>7019674</v>
      </c>
      <c r="O171" s="3">
        <v>7079710</v>
      </c>
      <c r="P171" s="3">
        <v>6892294</v>
      </c>
      <c r="Q171" s="3">
        <v>6820964</v>
      </c>
      <c r="R171" s="3">
        <v>6441340</v>
      </c>
      <c r="S171" s="3">
        <v>6750676</v>
      </c>
      <c r="T171" s="3">
        <v>6407098</v>
      </c>
      <c r="U171" s="3">
        <v>6289501</v>
      </c>
      <c r="V171" s="3">
        <v>6126213</v>
      </c>
      <c r="W171" s="3">
        <v>6000817.6900000004</v>
      </c>
      <c r="X171" s="3">
        <v>5661477</v>
      </c>
      <c r="Y171" s="3">
        <v>5635546</v>
      </c>
      <c r="Z171" s="3">
        <v>1728847</v>
      </c>
      <c r="AA171" s="3">
        <v>1100218</v>
      </c>
      <c r="AB171" s="3">
        <v>1263120</v>
      </c>
      <c r="AC171" s="3">
        <v>1176883</v>
      </c>
      <c r="AD171" s="3">
        <v>1216039</v>
      </c>
      <c r="AE171" s="3">
        <v>1260027.27</v>
      </c>
      <c r="AF171" s="3">
        <v>1273836</v>
      </c>
      <c r="AG171" s="3">
        <v>1262021</v>
      </c>
      <c r="AH171" s="3">
        <v>1215413</v>
      </c>
      <c r="AI171" s="3">
        <v>1100563.3899999999</v>
      </c>
      <c r="AJ171" s="3">
        <v>1124943</v>
      </c>
      <c r="AK171" s="3">
        <v>1134835</v>
      </c>
      <c r="AL171" s="3">
        <v>1108039</v>
      </c>
      <c r="AM171" s="3">
        <v>1066417</v>
      </c>
      <c r="AN171" s="3">
        <v>1097985</v>
      </c>
      <c r="AO171" s="3">
        <v>950630</v>
      </c>
      <c r="AP171" s="3">
        <v>919267</v>
      </c>
      <c r="AQ171" s="3">
        <v>902104</v>
      </c>
      <c r="AR171" s="3">
        <v>851060</v>
      </c>
      <c r="AS171" s="3">
        <v>704922</v>
      </c>
      <c r="AT171" s="3">
        <v>741233</v>
      </c>
      <c r="AU171" s="3">
        <v>727683</v>
      </c>
      <c r="AV171" s="3">
        <v>791355</v>
      </c>
      <c r="AW171" s="3">
        <v>731300</v>
      </c>
      <c r="AX171" s="3">
        <v>706734</v>
      </c>
      <c r="AY171" s="3">
        <v>889644</v>
      </c>
      <c r="AZ171" s="3">
        <v>659024</v>
      </c>
      <c r="BA171" s="3">
        <v>781535</v>
      </c>
      <c r="BB171" s="3">
        <v>0</v>
      </c>
      <c r="BC171" s="3">
        <v>0</v>
      </c>
      <c r="BD171" s="3">
        <v>0</v>
      </c>
      <c r="BE171" s="3">
        <v>0</v>
      </c>
      <c r="BF171" s="3">
        <v>0</v>
      </c>
      <c r="BG171" s="3"/>
      <c r="BH171" s="3"/>
      <c r="BI171" s="3"/>
      <c r="BJ171" s="3"/>
      <c r="BK171" s="3"/>
      <c r="BL171" s="3"/>
      <c r="BM171" s="3"/>
      <c r="BN171" s="3"/>
      <c r="BO171" s="3"/>
      <c r="BP171" s="3"/>
      <c r="BQ171" s="3"/>
      <c r="BR171" s="3"/>
      <c r="BS171" s="3"/>
      <c r="BT171" s="3"/>
      <c r="BU171" s="3"/>
    </row>
    <row r="172" spans="1:73">
      <c r="A172" s="3" t="s">
        <v>260</v>
      </c>
      <c r="B172" s="3">
        <v>1175315</v>
      </c>
      <c r="C172" s="3">
        <v>1283264.48</v>
      </c>
      <c r="D172" s="3">
        <v>959503</v>
      </c>
      <c r="E172" s="3">
        <v>994269</v>
      </c>
      <c r="F172" s="3">
        <v>998078</v>
      </c>
      <c r="G172" s="3">
        <v>1281172</v>
      </c>
      <c r="H172" s="3">
        <v>1013170</v>
      </c>
      <c r="I172" s="3">
        <v>1151203</v>
      </c>
      <c r="J172" s="3">
        <v>1299942</v>
      </c>
      <c r="K172" s="3">
        <v>1249167</v>
      </c>
      <c r="L172" s="3">
        <v>1212797</v>
      </c>
      <c r="M172" s="3">
        <v>1186469</v>
      </c>
      <c r="N172" s="3">
        <v>1182039</v>
      </c>
      <c r="O172" s="3">
        <v>1430864</v>
      </c>
      <c r="P172" s="3">
        <v>1174850</v>
      </c>
      <c r="Q172" s="3">
        <v>1183049</v>
      </c>
      <c r="R172" s="3">
        <v>1121370</v>
      </c>
      <c r="S172" s="3">
        <v>1393015</v>
      </c>
      <c r="T172" s="3">
        <v>1228300</v>
      </c>
      <c r="U172" s="3">
        <v>1177019</v>
      </c>
      <c r="V172" s="3">
        <v>1232124</v>
      </c>
      <c r="W172" s="3">
        <v>1254173.71</v>
      </c>
      <c r="X172" s="3">
        <v>1312259</v>
      </c>
      <c r="Y172" s="3">
        <v>1168974</v>
      </c>
      <c r="Z172" s="3">
        <v>707352</v>
      </c>
      <c r="AA172" s="3">
        <v>556499</v>
      </c>
      <c r="AB172" s="3">
        <v>579003</v>
      </c>
      <c r="AC172" s="3">
        <v>608658</v>
      </c>
      <c r="AD172" s="3">
        <v>584436</v>
      </c>
      <c r="AE172" s="3">
        <v>639855.34</v>
      </c>
      <c r="AF172" s="3">
        <v>739088</v>
      </c>
      <c r="AG172" s="3">
        <v>632530</v>
      </c>
      <c r="AH172" s="3">
        <v>603179</v>
      </c>
      <c r="AI172" s="3">
        <v>737351.95</v>
      </c>
      <c r="AJ172" s="3">
        <v>636400</v>
      </c>
      <c r="AK172" s="3">
        <v>574293</v>
      </c>
      <c r="AL172" s="3">
        <v>600168</v>
      </c>
      <c r="AM172" s="3">
        <v>527747</v>
      </c>
      <c r="AN172" s="3">
        <v>506030</v>
      </c>
      <c r="AO172" s="3">
        <v>489144</v>
      </c>
      <c r="AP172" s="3">
        <v>457283</v>
      </c>
      <c r="AQ172" s="3">
        <v>449429</v>
      </c>
      <c r="AR172" s="3">
        <v>444751</v>
      </c>
      <c r="AS172" s="3">
        <v>338119</v>
      </c>
      <c r="AT172" s="3">
        <v>332703</v>
      </c>
      <c r="AU172" s="3">
        <v>411416</v>
      </c>
      <c r="AV172" s="3">
        <v>377351</v>
      </c>
      <c r="AW172" s="3">
        <v>300180</v>
      </c>
      <c r="AX172" s="3">
        <v>285798</v>
      </c>
      <c r="AY172" s="3">
        <v>133926</v>
      </c>
      <c r="AZ172" s="3">
        <v>267787</v>
      </c>
      <c r="BA172" s="3">
        <v>202065</v>
      </c>
      <c r="BB172" s="3">
        <v>0</v>
      </c>
      <c r="BC172" s="3">
        <v>0</v>
      </c>
      <c r="BD172" s="3">
        <v>0</v>
      </c>
      <c r="BE172" s="3">
        <v>0</v>
      </c>
      <c r="BF172" s="3">
        <v>0</v>
      </c>
      <c r="BG172" s="3"/>
      <c r="BH172" s="3"/>
      <c r="BI172" s="3"/>
      <c r="BJ172" s="3"/>
      <c r="BK172" s="3"/>
      <c r="BL172" s="3"/>
      <c r="BM172" s="3"/>
      <c r="BN172" s="3"/>
      <c r="BO172" s="3"/>
      <c r="BP172" s="3"/>
      <c r="BQ172" s="3"/>
      <c r="BR172" s="3"/>
      <c r="BS172" s="3"/>
      <c r="BT172" s="3"/>
      <c r="BU172" s="3"/>
    </row>
    <row r="173" spans="1:73">
      <c r="A173" s="3" t="s">
        <v>261</v>
      </c>
      <c r="B173" s="3">
        <v>0</v>
      </c>
      <c r="C173" s="3">
        <v>0</v>
      </c>
      <c r="D173" s="3">
        <v>0</v>
      </c>
      <c r="E173" s="3">
        <v>0</v>
      </c>
      <c r="F173" s="3">
        <v>0</v>
      </c>
      <c r="G173" s="3">
        <v>21836.75</v>
      </c>
      <c r="H173" s="3">
        <v>0</v>
      </c>
      <c r="I173" s="3">
        <v>0</v>
      </c>
      <c r="J173" s="3">
        <v>0</v>
      </c>
      <c r="K173" s="3">
        <v>43920</v>
      </c>
      <c r="L173" s="3">
        <v>43016</v>
      </c>
      <c r="M173" s="3">
        <v>35799</v>
      </c>
      <c r="N173" s="3">
        <v>25564</v>
      </c>
      <c r="O173" s="3">
        <v>28815</v>
      </c>
      <c r="P173" s="3">
        <v>28814</v>
      </c>
      <c r="Q173" s="3">
        <v>26025</v>
      </c>
      <c r="R173" s="3">
        <v>33996</v>
      </c>
      <c r="S173" s="3">
        <v>25260</v>
      </c>
      <c r="T173" s="3">
        <v>26815</v>
      </c>
      <c r="U173" s="3">
        <v>30016</v>
      </c>
      <c r="V173" s="3">
        <v>0</v>
      </c>
      <c r="W173" s="3">
        <v>0</v>
      </c>
      <c r="X173" s="3">
        <v>0</v>
      </c>
      <c r="Y173" s="3">
        <v>30423</v>
      </c>
      <c r="Z173" s="3">
        <v>30934</v>
      </c>
      <c r="AA173" s="3">
        <v>17774</v>
      </c>
      <c r="AB173" s="3">
        <v>25301</v>
      </c>
      <c r="AC173" s="3">
        <v>25175</v>
      </c>
      <c r="AD173" s="3">
        <v>26286</v>
      </c>
      <c r="AE173" s="3">
        <v>0</v>
      </c>
      <c r="AF173" s="3">
        <v>23604</v>
      </c>
      <c r="AG173" s="3">
        <v>20623</v>
      </c>
      <c r="AH173" s="3">
        <v>23355</v>
      </c>
      <c r="AI173" s="3">
        <v>0</v>
      </c>
      <c r="AJ173" s="3">
        <v>0</v>
      </c>
      <c r="AK173" s="3">
        <v>0</v>
      </c>
      <c r="AL173" s="3">
        <v>0</v>
      </c>
      <c r="AM173" s="3">
        <v>16751</v>
      </c>
      <c r="AN173" s="3">
        <v>0</v>
      </c>
      <c r="AO173" s="3">
        <v>18184</v>
      </c>
      <c r="AP173" s="3">
        <v>16054</v>
      </c>
      <c r="AQ173" s="3">
        <v>6105</v>
      </c>
      <c r="AR173" s="3">
        <v>21132</v>
      </c>
      <c r="AS173" s="3">
        <v>20583</v>
      </c>
      <c r="AT173" s="3">
        <v>11153</v>
      </c>
      <c r="AU173" s="3">
        <v>14998</v>
      </c>
      <c r="AV173" s="3">
        <v>0</v>
      </c>
      <c r="AW173" s="3">
        <v>0</v>
      </c>
      <c r="AX173" s="3">
        <v>0</v>
      </c>
      <c r="AY173" s="3">
        <v>18175.5</v>
      </c>
      <c r="AZ173" s="3">
        <v>0</v>
      </c>
      <c r="BA173" s="3">
        <v>0</v>
      </c>
      <c r="BB173" s="3">
        <v>0</v>
      </c>
      <c r="BC173" s="3">
        <v>0</v>
      </c>
      <c r="BD173" s="3">
        <v>0</v>
      </c>
      <c r="BE173" s="3">
        <v>0</v>
      </c>
      <c r="BF173" s="3">
        <v>0</v>
      </c>
      <c r="BG173" s="3"/>
      <c r="BH173" s="3"/>
      <c r="BI173" s="3"/>
      <c r="BJ173" s="3"/>
      <c r="BK173" s="3"/>
      <c r="BL173" s="3"/>
      <c r="BM173" s="3"/>
      <c r="BN173" s="3"/>
      <c r="BO173" s="3"/>
      <c r="BP173" s="3"/>
      <c r="BQ173" s="3"/>
      <c r="BR173" s="3"/>
      <c r="BS173" s="3"/>
      <c r="BT173" s="3"/>
      <c r="BU173" s="3"/>
    </row>
    <row r="174" spans="1:73">
      <c r="A174" s="3" t="s">
        <v>262</v>
      </c>
      <c r="B174" s="3">
        <v>0</v>
      </c>
      <c r="C174" s="3">
        <v>0</v>
      </c>
      <c r="D174" s="3">
        <v>0</v>
      </c>
      <c r="E174" s="3">
        <v>0</v>
      </c>
      <c r="F174" s="3">
        <v>0</v>
      </c>
      <c r="G174" s="3">
        <v>0</v>
      </c>
      <c r="H174" s="3">
        <v>0</v>
      </c>
      <c r="I174" s="3">
        <v>0</v>
      </c>
      <c r="J174" s="3">
        <v>0</v>
      </c>
      <c r="K174" s="3">
        <v>-2930</v>
      </c>
      <c r="L174" s="3">
        <v>0</v>
      </c>
      <c r="M174" s="3">
        <v>0</v>
      </c>
      <c r="N174" s="3">
        <v>0</v>
      </c>
      <c r="O174" s="3">
        <v>0</v>
      </c>
      <c r="P174" s="3">
        <v>0</v>
      </c>
      <c r="Q174" s="3">
        <v>0</v>
      </c>
      <c r="R174" s="3">
        <v>0</v>
      </c>
      <c r="S174" s="3">
        <v>0</v>
      </c>
      <c r="T174" s="3">
        <v>0</v>
      </c>
      <c r="U174" s="3">
        <v>0</v>
      </c>
      <c r="V174" s="3">
        <v>0</v>
      </c>
      <c r="W174" s="3">
        <v>0</v>
      </c>
      <c r="X174" s="3">
        <v>0</v>
      </c>
      <c r="Y174" s="3">
        <v>-162</v>
      </c>
      <c r="Z174" s="3">
        <v>-412</v>
      </c>
      <c r="AA174" s="3">
        <v>0</v>
      </c>
      <c r="AB174" s="3">
        <v>0</v>
      </c>
      <c r="AC174" s="3">
        <v>0</v>
      </c>
      <c r="AD174" s="3">
        <v>0</v>
      </c>
      <c r="AE174" s="3">
        <v>0</v>
      </c>
      <c r="AF174" s="3">
        <v>0</v>
      </c>
      <c r="AG174" s="3">
        <v>0</v>
      </c>
      <c r="AH174" s="3">
        <v>0</v>
      </c>
      <c r="AI174" s="3">
        <v>0</v>
      </c>
      <c r="AJ174" s="3">
        <v>0</v>
      </c>
      <c r="AK174" s="3">
        <v>0</v>
      </c>
      <c r="AL174" s="3">
        <v>0</v>
      </c>
      <c r="AM174" s="3">
        <v>0</v>
      </c>
      <c r="AN174" s="3">
        <v>0</v>
      </c>
      <c r="AO174" s="3">
        <v>0</v>
      </c>
      <c r="AP174" s="3">
        <v>0</v>
      </c>
      <c r="AQ174" s="3">
        <v>0</v>
      </c>
      <c r="AR174" s="3">
        <v>0</v>
      </c>
      <c r="AS174" s="3">
        <v>0</v>
      </c>
      <c r="AT174" s="3">
        <v>0</v>
      </c>
      <c r="AU174" s="3">
        <v>0</v>
      </c>
      <c r="AV174" s="3">
        <v>0</v>
      </c>
      <c r="AW174" s="3">
        <v>0</v>
      </c>
      <c r="AX174" s="3">
        <v>0</v>
      </c>
      <c r="AY174" s="3">
        <v>0</v>
      </c>
      <c r="AZ174" s="3">
        <v>0</v>
      </c>
      <c r="BA174" s="3">
        <v>0</v>
      </c>
      <c r="BB174" s="3">
        <v>0</v>
      </c>
      <c r="BC174" s="3">
        <v>0</v>
      </c>
      <c r="BD174" s="3">
        <v>0</v>
      </c>
      <c r="BE174" s="3">
        <v>0</v>
      </c>
      <c r="BF174" s="3">
        <v>0</v>
      </c>
      <c r="BG174" s="3"/>
      <c r="BH174" s="3"/>
      <c r="BI174" s="3"/>
      <c r="BJ174" s="3"/>
      <c r="BK174" s="3"/>
      <c r="BL174" s="3"/>
      <c r="BM174" s="3"/>
      <c r="BN174" s="3"/>
      <c r="BO174" s="3"/>
      <c r="BP174" s="3"/>
      <c r="BQ174" s="3"/>
      <c r="BR174" s="3"/>
      <c r="BS174" s="3"/>
      <c r="BT174" s="3"/>
      <c r="BU174" s="3"/>
    </row>
    <row r="175" spans="1:73">
      <c r="A175" s="3" t="s">
        <v>263</v>
      </c>
      <c r="B175" s="3">
        <v>0</v>
      </c>
      <c r="C175" s="3">
        <v>0</v>
      </c>
      <c r="D175" s="3">
        <v>0</v>
      </c>
      <c r="E175" s="3">
        <v>0</v>
      </c>
      <c r="F175" s="3">
        <v>0</v>
      </c>
      <c r="G175" s="3">
        <v>0</v>
      </c>
      <c r="H175" s="3">
        <v>0</v>
      </c>
      <c r="I175" s="3">
        <v>0</v>
      </c>
      <c r="J175" s="3">
        <v>0</v>
      </c>
      <c r="K175" s="3">
        <v>0</v>
      </c>
      <c r="L175" s="3">
        <v>0</v>
      </c>
      <c r="M175" s="3">
        <v>306189</v>
      </c>
      <c r="N175" s="3">
        <v>0</v>
      </c>
      <c r="O175" s="3">
        <v>0</v>
      </c>
      <c r="P175" s="3">
        <v>0</v>
      </c>
      <c r="Q175" s="3">
        <v>0</v>
      </c>
      <c r="R175" s="3">
        <v>0</v>
      </c>
      <c r="S175" s="3">
        <v>0</v>
      </c>
      <c r="T175" s="3">
        <v>0</v>
      </c>
      <c r="U175" s="3">
        <v>0</v>
      </c>
      <c r="V175" s="3">
        <v>0</v>
      </c>
      <c r="W175" s="3">
        <v>0</v>
      </c>
      <c r="X175" s="3">
        <v>0</v>
      </c>
      <c r="Y175" s="3">
        <v>0</v>
      </c>
      <c r="Z175" s="3">
        <v>0</v>
      </c>
      <c r="AA175" s="3">
        <v>0</v>
      </c>
      <c r="AB175" s="3">
        <v>0</v>
      </c>
      <c r="AC175" s="3">
        <v>0</v>
      </c>
      <c r="AD175" s="3">
        <v>0</v>
      </c>
      <c r="AE175" s="3">
        <v>0</v>
      </c>
      <c r="AF175" s="3">
        <v>0</v>
      </c>
      <c r="AG175" s="3">
        <v>0</v>
      </c>
      <c r="AH175" s="3">
        <v>0</v>
      </c>
      <c r="AI175" s="3">
        <v>0</v>
      </c>
      <c r="AJ175" s="3">
        <v>0</v>
      </c>
      <c r="AK175" s="3">
        <v>0</v>
      </c>
      <c r="AL175" s="3">
        <v>0</v>
      </c>
      <c r="AM175" s="3">
        <v>0</v>
      </c>
      <c r="AN175" s="3">
        <v>0</v>
      </c>
      <c r="AO175" s="3">
        <v>0</v>
      </c>
      <c r="AP175" s="3">
        <v>0</v>
      </c>
      <c r="AQ175" s="3">
        <v>0</v>
      </c>
      <c r="AR175" s="3">
        <v>0</v>
      </c>
      <c r="AS175" s="3">
        <v>0</v>
      </c>
      <c r="AT175" s="3">
        <v>0</v>
      </c>
      <c r="AU175" s="3">
        <v>0</v>
      </c>
      <c r="AV175" s="3">
        <v>0</v>
      </c>
      <c r="AW175" s="3">
        <v>0</v>
      </c>
      <c r="AX175" s="3">
        <v>0</v>
      </c>
      <c r="AY175" s="3">
        <v>0</v>
      </c>
      <c r="AZ175" s="3">
        <v>0</v>
      </c>
      <c r="BA175" s="3">
        <v>0</v>
      </c>
      <c r="BB175" s="3">
        <v>0</v>
      </c>
      <c r="BC175" s="3">
        <v>0</v>
      </c>
      <c r="BD175" s="3">
        <v>0</v>
      </c>
      <c r="BE175" s="3">
        <v>0</v>
      </c>
      <c r="BF175" s="3">
        <v>0</v>
      </c>
      <c r="BG175" s="3"/>
      <c r="BH175" s="3"/>
      <c r="BI175" s="3"/>
      <c r="BJ175" s="3"/>
      <c r="BK175" s="3"/>
      <c r="BL175" s="3"/>
      <c r="BM175" s="3"/>
      <c r="BN175" s="3"/>
      <c r="BO175" s="3"/>
      <c r="BP175" s="3"/>
      <c r="BQ175" s="3"/>
      <c r="BR175" s="3"/>
      <c r="BS175" s="3"/>
      <c r="BT175" s="3"/>
      <c r="BU175" s="3"/>
    </row>
    <row r="176" spans="1:73">
      <c r="A176" s="3" t="s">
        <v>264</v>
      </c>
      <c r="B176" s="3">
        <v>36686490</v>
      </c>
      <c r="C176" s="3">
        <v>37444866.530000001</v>
      </c>
      <c r="D176" s="3">
        <v>34845169</v>
      </c>
      <c r="E176" s="3">
        <v>34719505</v>
      </c>
      <c r="F176" s="3">
        <v>33054463</v>
      </c>
      <c r="G176" s="3">
        <v>35573343</v>
      </c>
      <c r="H176" s="3">
        <v>35588681</v>
      </c>
      <c r="I176" s="3">
        <v>36595097</v>
      </c>
      <c r="J176" s="3">
        <v>39183089</v>
      </c>
      <c r="K176" s="3">
        <v>40673528</v>
      </c>
      <c r="L176" s="3">
        <v>39216540</v>
      </c>
      <c r="M176" s="3">
        <v>41245386</v>
      </c>
      <c r="N176" s="3">
        <v>39196235</v>
      </c>
      <c r="O176" s="3">
        <v>41536999</v>
      </c>
      <c r="P176" s="3">
        <v>39509862</v>
      </c>
      <c r="Q176" s="3">
        <v>39736868</v>
      </c>
      <c r="R176" s="3">
        <v>37651648</v>
      </c>
      <c r="S176" s="3">
        <v>39673574</v>
      </c>
      <c r="T176" s="3">
        <v>37461509</v>
      </c>
      <c r="U176" s="3">
        <v>37824351</v>
      </c>
      <c r="V176" s="3">
        <v>36432939</v>
      </c>
      <c r="W176" s="3">
        <v>37688902.539999999</v>
      </c>
      <c r="X176" s="3">
        <v>33841405</v>
      </c>
      <c r="Y176" s="3">
        <v>40670585</v>
      </c>
      <c r="Z176" s="3">
        <v>14098785</v>
      </c>
      <c r="AA176" s="3">
        <v>10915771</v>
      </c>
      <c r="AB176" s="3">
        <v>9876841</v>
      </c>
      <c r="AC176" s="3">
        <v>9668459</v>
      </c>
      <c r="AD176" s="3">
        <v>9789579</v>
      </c>
      <c r="AE176" s="3">
        <v>10911855.93</v>
      </c>
      <c r="AF176" s="3">
        <v>10100385</v>
      </c>
      <c r="AG176" s="3">
        <v>10213916</v>
      </c>
      <c r="AH176" s="3">
        <v>10042535</v>
      </c>
      <c r="AI176" s="3">
        <v>10450242.279999999</v>
      </c>
      <c r="AJ176" s="3">
        <v>9585199</v>
      </c>
      <c r="AK176" s="3">
        <v>9645461</v>
      </c>
      <c r="AL176" s="3">
        <v>9467021</v>
      </c>
      <c r="AM176" s="3">
        <v>9005226</v>
      </c>
      <c r="AN176" s="3">
        <v>9018885</v>
      </c>
      <c r="AO176" s="3">
        <v>8512195</v>
      </c>
      <c r="AP176" s="3">
        <v>7981396</v>
      </c>
      <c r="AQ176" s="3">
        <v>7567227</v>
      </c>
      <c r="AR176" s="3">
        <v>7159830</v>
      </c>
      <c r="AS176" s="3">
        <v>6652718</v>
      </c>
      <c r="AT176" s="3">
        <v>6897409</v>
      </c>
      <c r="AU176" s="3">
        <v>6541726</v>
      </c>
      <c r="AV176" s="3">
        <v>5902250</v>
      </c>
      <c r="AW176" s="3">
        <v>5497012</v>
      </c>
      <c r="AX176" s="3">
        <v>5390455</v>
      </c>
      <c r="AY176" s="3">
        <v>5544141</v>
      </c>
      <c r="AZ176" s="3">
        <v>5044456</v>
      </c>
      <c r="BA176" s="3">
        <v>5085558</v>
      </c>
      <c r="BB176" s="3">
        <v>5395846</v>
      </c>
      <c r="BC176" s="3">
        <v>5526465</v>
      </c>
      <c r="BD176" s="3">
        <v>5287215</v>
      </c>
      <c r="BE176" s="3">
        <v>4772394</v>
      </c>
      <c r="BF176" s="3">
        <v>5104541</v>
      </c>
      <c r="BG176" s="3"/>
      <c r="BH176" s="3"/>
      <c r="BI176" s="3"/>
      <c r="BJ176" s="3"/>
      <c r="BK176" s="3"/>
      <c r="BL176" s="3"/>
      <c r="BM176" s="3"/>
      <c r="BN176" s="3"/>
      <c r="BO176" s="3"/>
      <c r="BP176" s="3"/>
      <c r="BQ176" s="3"/>
      <c r="BR176" s="3"/>
      <c r="BS176" s="3"/>
      <c r="BT176" s="3"/>
      <c r="BU176" s="3"/>
    </row>
    <row r="177" spans="1:73">
      <c r="A177" s="3" t="s">
        <v>265</v>
      </c>
      <c r="B177" s="3">
        <v>41183</v>
      </c>
      <c r="C177" s="3">
        <v>-2963.42</v>
      </c>
      <c r="D177" s="3">
        <v>-107593</v>
      </c>
      <c r="E177" s="3">
        <v>-22455</v>
      </c>
      <c r="F177" s="3">
        <v>-54277</v>
      </c>
      <c r="G177" s="3">
        <v>-9358</v>
      </c>
      <c r="H177" s="3">
        <v>-2336</v>
      </c>
      <c r="I177" s="3">
        <v>-72091</v>
      </c>
      <c r="J177" s="3">
        <v>-71838</v>
      </c>
      <c r="K177" s="3">
        <v>-9663</v>
      </c>
      <c r="L177" s="3">
        <v>-44199</v>
      </c>
      <c r="M177" s="3">
        <v>-80707</v>
      </c>
      <c r="N177" s="3">
        <v>6280</v>
      </c>
      <c r="O177" s="3">
        <v>10204</v>
      </c>
      <c r="P177" s="3">
        <v>-38864</v>
      </c>
      <c r="Q177" s="3">
        <v>-75954</v>
      </c>
      <c r="R177" s="3">
        <v>-5708</v>
      </c>
      <c r="S177" s="3">
        <v>403</v>
      </c>
      <c r="T177" s="3">
        <v>6637</v>
      </c>
      <c r="U177" s="3">
        <v>-6846</v>
      </c>
      <c r="V177" s="3">
        <v>23903</v>
      </c>
      <c r="W177" s="3">
        <v>27282.19</v>
      </c>
      <c r="X177" s="3">
        <v>36265</v>
      </c>
      <c r="Y177" s="3">
        <v>58332</v>
      </c>
      <c r="Z177" s="3">
        <v>59241</v>
      </c>
      <c r="AA177" s="3">
        <v>24635</v>
      </c>
      <c r="AB177" s="3">
        <v>49232</v>
      </c>
      <c r="AC177" s="3">
        <v>3875</v>
      </c>
      <c r="AD177" s="3">
        <v>9356</v>
      </c>
      <c r="AE177" s="3">
        <v>14770.64</v>
      </c>
      <c r="AF177" s="3">
        <v>17249</v>
      </c>
      <c r="AG177" s="3">
        <v>19766</v>
      </c>
      <c r="AH177" s="3">
        <v>19853</v>
      </c>
      <c r="AI177" s="3">
        <v>17931.59</v>
      </c>
      <c r="AJ177" s="3">
        <v>19970</v>
      </c>
      <c r="AK177" s="3">
        <v>22503</v>
      </c>
      <c r="AL177" s="3">
        <v>4527</v>
      </c>
      <c r="AM177" s="3">
        <v>10016</v>
      </c>
      <c r="AN177" s="3">
        <v>14556</v>
      </c>
      <c r="AO177" s="3">
        <v>19160</v>
      </c>
      <c r="AP177" s="3">
        <v>22246</v>
      </c>
      <c r="AQ177" s="3">
        <v>4340</v>
      </c>
      <c r="AR177" s="3">
        <v>17787</v>
      </c>
      <c r="AS177" s="3">
        <v>11306</v>
      </c>
      <c r="AT177" s="3">
        <v>12223</v>
      </c>
      <c r="AU177" s="3">
        <v>11464</v>
      </c>
      <c r="AV177" s="3">
        <v>13168</v>
      </c>
      <c r="AW177" s="3">
        <v>18585</v>
      </c>
      <c r="AX177" s="3">
        <v>19004</v>
      </c>
      <c r="AY177" s="3">
        <v>18071</v>
      </c>
      <c r="AZ177" s="3">
        <v>8237</v>
      </c>
      <c r="BA177" s="3">
        <v>25647</v>
      </c>
      <c r="BB177" s="3">
        <v>13903</v>
      </c>
      <c r="BC177" s="3">
        <v>15608</v>
      </c>
      <c r="BD177" s="3">
        <v>34480</v>
      </c>
      <c r="BE177" s="3">
        <v>21056</v>
      </c>
      <c r="BF177" s="3">
        <v>25111</v>
      </c>
      <c r="BG177" s="3"/>
      <c r="BH177" s="3"/>
      <c r="BI177" s="3"/>
      <c r="BJ177" s="3"/>
      <c r="BK177" s="3"/>
      <c r="BL177" s="3"/>
      <c r="BM177" s="3"/>
      <c r="BN177" s="3"/>
      <c r="BO177" s="3"/>
      <c r="BP177" s="3"/>
      <c r="BQ177" s="3"/>
      <c r="BR177" s="3"/>
      <c r="BS177" s="3"/>
      <c r="BT177" s="3"/>
      <c r="BU177" s="3"/>
    </row>
    <row r="178" spans="1:73">
      <c r="A178" s="3" t="s">
        <v>266</v>
      </c>
      <c r="B178" s="3">
        <v>0</v>
      </c>
      <c r="C178" s="3">
        <v>0</v>
      </c>
      <c r="D178" s="3">
        <v>0</v>
      </c>
      <c r="E178" s="3">
        <v>0</v>
      </c>
      <c r="F178" s="3">
        <v>0</v>
      </c>
      <c r="G178" s="3">
        <v>-20190</v>
      </c>
      <c r="H178" s="3">
        <v>32791</v>
      </c>
      <c r="I178" s="3">
        <v>-61418</v>
      </c>
      <c r="J178" s="3">
        <v>149816</v>
      </c>
      <c r="K178" s="3">
        <v>3615</v>
      </c>
      <c r="L178" s="3">
        <v>36015</v>
      </c>
      <c r="M178" s="3">
        <v>-29247</v>
      </c>
      <c r="N178" s="3">
        <v>8138</v>
      </c>
      <c r="O178" s="3">
        <v>9251</v>
      </c>
      <c r="P178" s="3">
        <v>-7676</v>
      </c>
      <c r="Q178" s="3">
        <v>81350</v>
      </c>
      <c r="R178" s="3">
        <v>210475</v>
      </c>
      <c r="S178" s="3">
        <v>-19334</v>
      </c>
      <c r="T178" s="3">
        <v>15574</v>
      </c>
      <c r="U178" s="3">
        <v>7520</v>
      </c>
      <c r="V178" s="3">
        <v>-51358</v>
      </c>
      <c r="W178" s="3">
        <v>36594.129999999997</v>
      </c>
      <c r="X178" s="3">
        <v>1354241</v>
      </c>
      <c r="Y178" s="3">
        <v>-298046</v>
      </c>
      <c r="Z178" s="3">
        <v>-24670</v>
      </c>
      <c r="AA178" s="3">
        <v>-11442</v>
      </c>
      <c r="AB178" s="3">
        <v>96300</v>
      </c>
      <c r="AC178" s="3">
        <v>41579</v>
      </c>
      <c r="AD178" s="3">
        <v>4493</v>
      </c>
      <c r="AE178" s="3">
        <v>-27744.47</v>
      </c>
      <c r="AF178" s="3">
        <v>30431</v>
      </c>
      <c r="AG178" s="3">
        <v>43718</v>
      </c>
      <c r="AH178" s="3">
        <v>-24164</v>
      </c>
      <c r="AI178" s="3">
        <v>1542.72</v>
      </c>
      <c r="AJ178" s="3">
        <v>5353</v>
      </c>
      <c r="AK178" s="3">
        <v>86481</v>
      </c>
      <c r="AL178" s="3">
        <v>8428</v>
      </c>
      <c r="AM178" s="3">
        <v>44049</v>
      </c>
      <c r="AN178" s="3">
        <v>56065</v>
      </c>
      <c r="AO178" s="3">
        <v>-21726</v>
      </c>
      <c r="AP178" s="3">
        <v>18353</v>
      </c>
      <c r="AQ178" s="3">
        <v>22355</v>
      </c>
      <c r="AR178" s="3">
        <v>1481</v>
      </c>
      <c r="AS178" s="3">
        <v>8656</v>
      </c>
      <c r="AT178" s="3">
        <v>-1888</v>
      </c>
      <c r="AU178" s="3">
        <v>14272</v>
      </c>
      <c r="AV178" s="3">
        <v>6605</v>
      </c>
      <c r="AW178" s="3">
        <v>14240</v>
      </c>
      <c r="AX178" s="3">
        <v>9354</v>
      </c>
      <c r="AY178" s="3">
        <v>17156</v>
      </c>
      <c r="AZ178" s="3">
        <v>4363</v>
      </c>
      <c r="BA178" s="3">
        <v>-7012</v>
      </c>
      <c r="BB178" s="3">
        <v>22557</v>
      </c>
      <c r="BC178" s="3">
        <v>49417</v>
      </c>
      <c r="BD178" s="3">
        <v>1089</v>
      </c>
      <c r="BE178" s="3">
        <v>34788</v>
      </c>
      <c r="BF178" s="3">
        <v>5293</v>
      </c>
      <c r="BG178" s="3"/>
      <c r="BH178" s="3"/>
      <c r="BI178" s="3"/>
      <c r="BJ178" s="3"/>
      <c r="BK178" s="3"/>
      <c r="BL178" s="3"/>
      <c r="BM178" s="3"/>
      <c r="BN178" s="3"/>
      <c r="BO178" s="3"/>
      <c r="BP178" s="3"/>
      <c r="BQ178" s="3"/>
      <c r="BR178" s="3"/>
      <c r="BS178" s="3"/>
      <c r="BT178" s="3"/>
      <c r="BU178" s="3"/>
    </row>
    <row r="179" spans="1:73">
      <c r="A179" s="3" t="s">
        <v>267</v>
      </c>
      <c r="B179" s="3">
        <v>0</v>
      </c>
      <c r="C179" s="3">
        <v>0</v>
      </c>
      <c r="D179" s="3">
        <v>0</v>
      </c>
      <c r="E179" s="3">
        <v>0</v>
      </c>
      <c r="F179" s="3">
        <v>0</v>
      </c>
      <c r="G179" s="3">
        <v>-33527</v>
      </c>
      <c r="H179" s="3">
        <v>32791</v>
      </c>
      <c r="I179" s="3">
        <v>-61418</v>
      </c>
      <c r="J179" s="3">
        <v>149816</v>
      </c>
      <c r="K179" s="3">
        <v>7610</v>
      </c>
      <c r="L179" s="3">
        <v>32358</v>
      </c>
      <c r="M179" s="3">
        <v>-29001</v>
      </c>
      <c r="N179" s="3">
        <v>7554</v>
      </c>
      <c r="O179" s="3">
        <v>3421</v>
      </c>
      <c r="P179" s="3">
        <v>-10825</v>
      </c>
      <c r="Q179" s="3">
        <v>79981</v>
      </c>
      <c r="R179" s="3">
        <v>-57827</v>
      </c>
      <c r="S179" s="3">
        <v>-23246</v>
      </c>
      <c r="T179" s="3">
        <v>8799</v>
      </c>
      <c r="U179" s="3">
        <v>-768</v>
      </c>
      <c r="V179" s="3">
        <v>-51358</v>
      </c>
      <c r="W179" s="3">
        <v>36594.129999999997</v>
      </c>
      <c r="X179" s="3">
        <v>1354241</v>
      </c>
      <c r="Y179" s="3">
        <v>-299437</v>
      </c>
      <c r="Z179" s="3">
        <v>-27346</v>
      </c>
      <c r="AA179" s="3">
        <v>-14734</v>
      </c>
      <c r="AB179" s="3">
        <v>94141</v>
      </c>
      <c r="AC179" s="3">
        <v>32974</v>
      </c>
      <c r="AD179" s="3">
        <v>3749</v>
      </c>
      <c r="AE179" s="3">
        <v>7771.53</v>
      </c>
      <c r="AF179" s="3">
        <v>5476</v>
      </c>
      <c r="AG179" s="3">
        <v>45450</v>
      </c>
      <c r="AH179" s="3">
        <v>-36457</v>
      </c>
      <c r="AI179" s="3">
        <v>1542.72</v>
      </c>
      <c r="AJ179" s="3">
        <v>5353</v>
      </c>
      <c r="AK179" s="3">
        <v>86481</v>
      </c>
      <c r="AL179" s="3">
        <v>8428</v>
      </c>
      <c r="AM179" s="3">
        <v>36193</v>
      </c>
      <c r="AN179" s="3">
        <v>56065</v>
      </c>
      <c r="AO179" s="3">
        <v>-22894</v>
      </c>
      <c r="AP179" s="3">
        <v>17520</v>
      </c>
      <c r="AQ179" s="3">
        <v>20499</v>
      </c>
      <c r="AR179" s="3">
        <v>1157</v>
      </c>
      <c r="AS179" s="3">
        <v>8024</v>
      </c>
      <c r="AT179" s="3">
        <v>-3048</v>
      </c>
      <c r="AU179" s="3">
        <v>13678</v>
      </c>
      <c r="AV179" s="3">
        <v>6532</v>
      </c>
      <c r="AW179" s="3">
        <v>13457</v>
      </c>
      <c r="AX179" s="3">
        <v>9190</v>
      </c>
      <c r="AY179" s="3">
        <v>12025</v>
      </c>
      <c r="AZ179" s="3">
        <v>4363</v>
      </c>
      <c r="BA179" s="3">
        <v>-7012</v>
      </c>
      <c r="BB179" s="3">
        <v>22557</v>
      </c>
      <c r="BC179" s="3">
        <v>49417</v>
      </c>
      <c r="BD179" s="3">
        <v>1089</v>
      </c>
      <c r="BE179" s="3">
        <v>34788</v>
      </c>
      <c r="BF179" s="3">
        <v>5293</v>
      </c>
      <c r="BG179" s="3"/>
      <c r="BH179" s="3"/>
      <c r="BI179" s="3"/>
      <c r="BJ179" s="3"/>
      <c r="BK179" s="3"/>
      <c r="BL179" s="3"/>
      <c r="BM179" s="3"/>
      <c r="BN179" s="3"/>
      <c r="BO179" s="3"/>
      <c r="BP179" s="3"/>
      <c r="BQ179" s="3"/>
      <c r="BR179" s="3"/>
      <c r="BS179" s="3"/>
      <c r="BT179" s="3"/>
      <c r="BU179" s="3"/>
    </row>
    <row r="180" spans="1:73">
      <c r="A180" s="3" t="s">
        <v>268</v>
      </c>
      <c r="B180" s="3">
        <v>0</v>
      </c>
      <c r="C180" s="3">
        <v>0</v>
      </c>
      <c r="D180" s="3">
        <v>0</v>
      </c>
      <c r="E180" s="3">
        <v>0</v>
      </c>
      <c r="F180" s="3">
        <v>0</v>
      </c>
      <c r="G180" s="3">
        <v>3334.25</v>
      </c>
      <c r="H180" s="3">
        <v>0</v>
      </c>
      <c r="I180" s="3">
        <v>0</v>
      </c>
      <c r="J180" s="3">
        <v>0</v>
      </c>
      <c r="K180" s="3">
        <v>0</v>
      </c>
      <c r="L180" s="3">
        <v>3657</v>
      </c>
      <c r="M180" s="3">
        <v>-246</v>
      </c>
      <c r="N180" s="3">
        <v>584</v>
      </c>
      <c r="O180" s="3">
        <v>5830</v>
      </c>
      <c r="P180" s="3">
        <v>3149</v>
      </c>
      <c r="Q180" s="3">
        <v>1369</v>
      </c>
      <c r="R180" s="3">
        <v>-661</v>
      </c>
      <c r="S180" s="3">
        <v>3912</v>
      </c>
      <c r="T180" s="3">
        <v>6775</v>
      </c>
      <c r="U180" s="3">
        <v>8288</v>
      </c>
      <c r="V180" s="3">
        <v>0</v>
      </c>
      <c r="W180" s="3">
        <v>0</v>
      </c>
      <c r="X180" s="3">
        <v>0</v>
      </c>
      <c r="Y180" s="3">
        <v>1231</v>
      </c>
      <c r="Z180" s="3">
        <v>2676</v>
      </c>
      <c r="AA180" s="3">
        <v>3292</v>
      </c>
      <c r="AB180" s="3">
        <v>2159</v>
      </c>
      <c r="AC180" s="3">
        <v>8605</v>
      </c>
      <c r="AD180" s="3">
        <v>744</v>
      </c>
      <c r="AE180" s="3">
        <v>0</v>
      </c>
      <c r="AF180" s="3">
        <v>24955</v>
      </c>
      <c r="AG180" s="3">
        <v>-1732</v>
      </c>
      <c r="AH180" s="3">
        <v>12293</v>
      </c>
      <c r="AI180" s="3">
        <v>0</v>
      </c>
      <c r="AJ180" s="3">
        <v>0</v>
      </c>
      <c r="AK180" s="3">
        <v>0</v>
      </c>
      <c r="AL180" s="3">
        <v>0</v>
      </c>
      <c r="AM180" s="3">
        <v>1964</v>
      </c>
      <c r="AN180" s="3">
        <v>0</v>
      </c>
      <c r="AO180" s="3">
        <v>1168</v>
      </c>
      <c r="AP180" s="3">
        <v>833</v>
      </c>
      <c r="AQ180" s="3">
        <v>1856</v>
      </c>
      <c r="AR180" s="3">
        <v>324</v>
      </c>
      <c r="AS180" s="3">
        <v>632</v>
      </c>
      <c r="AT180" s="3">
        <v>1160</v>
      </c>
      <c r="AU180" s="3">
        <v>594</v>
      </c>
      <c r="AV180" s="3">
        <v>73</v>
      </c>
      <c r="AW180" s="3">
        <v>783</v>
      </c>
      <c r="AX180" s="3">
        <v>164</v>
      </c>
      <c r="AY180" s="3">
        <v>1282.75</v>
      </c>
      <c r="AZ180" s="3">
        <v>0</v>
      </c>
      <c r="BA180" s="3">
        <v>0</v>
      </c>
      <c r="BB180" s="3">
        <v>0</v>
      </c>
      <c r="BC180" s="3">
        <v>0</v>
      </c>
      <c r="BD180" s="3">
        <v>0</v>
      </c>
      <c r="BE180" s="3">
        <v>0</v>
      </c>
      <c r="BF180" s="3">
        <v>0</v>
      </c>
      <c r="BG180" s="3"/>
      <c r="BH180" s="3"/>
      <c r="BI180" s="3"/>
      <c r="BJ180" s="3"/>
      <c r="BK180" s="3"/>
      <c r="BL180" s="3"/>
      <c r="BM180" s="3"/>
      <c r="BN180" s="3"/>
      <c r="BO180" s="3"/>
      <c r="BP180" s="3"/>
      <c r="BQ180" s="3"/>
      <c r="BR180" s="3"/>
      <c r="BS180" s="3"/>
      <c r="BT180" s="3"/>
      <c r="BU180" s="3"/>
    </row>
    <row r="181" spans="1:73">
      <c r="A181" s="3" t="s">
        <v>269</v>
      </c>
      <c r="B181" s="3">
        <v>0</v>
      </c>
      <c r="C181" s="3">
        <v>0</v>
      </c>
      <c r="D181" s="3">
        <v>0</v>
      </c>
      <c r="E181" s="3">
        <v>0</v>
      </c>
      <c r="F181" s="3">
        <v>0</v>
      </c>
      <c r="G181" s="3">
        <v>0</v>
      </c>
      <c r="H181" s="3">
        <v>0</v>
      </c>
      <c r="I181" s="3">
        <v>0</v>
      </c>
      <c r="J181" s="3">
        <v>0</v>
      </c>
      <c r="K181" s="3">
        <v>0</v>
      </c>
      <c r="L181" s="3">
        <v>0</v>
      </c>
      <c r="M181" s="3">
        <v>0</v>
      </c>
      <c r="N181" s="3">
        <v>0</v>
      </c>
      <c r="O181" s="3">
        <v>0</v>
      </c>
      <c r="P181" s="3">
        <v>0</v>
      </c>
      <c r="Q181" s="3">
        <v>0</v>
      </c>
      <c r="R181" s="3">
        <v>268963</v>
      </c>
      <c r="S181" s="3">
        <v>0</v>
      </c>
      <c r="T181" s="3">
        <v>0</v>
      </c>
      <c r="U181" s="3">
        <v>0</v>
      </c>
      <c r="V181" s="3">
        <v>0</v>
      </c>
      <c r="W181" s="3">
        <v>0</v>
      </c>
      <c r="X181" s="3">
        <v>0</v>
      </c>
      <c r="Y181" s="3">
        <v>160</v>
      </c>
      <c r="Z181" s="3">
        <v>0</v>
      </c>
      <c r="AA181" s="3">
        <v>0</v>
      </c>
      <c r="AB181" s="3">
        <v>0</v>
      </c>
      <c r="AC181" s="3">
        <v>0</v>
      </c>
      <c r="AD181" s="3">
        <v>0</v>
      </c>
      <c r="AE181" s="3">
        <v>0</v>
      </c>
      <c r="AF181" s="3">
        <v>0</v>
      </c>
      <c r="AG181" s="3">
        <v>0</v>
      </c>
      <c r="AH181" s="3">
        <v>0</v>
      </c>
      <c r="AI181" s="3">
        <v>0</v>
      </c>
      <c r="AJ181" s="3">
        <v>0</v>
      </c>
      <c r="AK181" s="3">
        <v>0</v>
      </c>
      <c r="AL181" s="3">
        <v>0</v>
      </c>
      <c r="AM181" s="3">
        <v>0</v>
      </c>
      <c r="AN181" s="3">
        <v>0</v>
      </c>
      <c r="AO181" s="3">
        <v>0</v>
      </c>
      <c r="AP181" s="3">
        <v>0</v>
      </c>
      <c r="AQ181" s="3">
        <v>0</v>
      </c>
      <c r="AR181" s="3">
        <v>0</v>
      </c>
      <c r="AS181" s="3">
        <v>0</v>
      </c>
      <c r="AT181" s="3">
        <v>0</v>
      </c>
      <c r="AU181" s="3">
        <v>0</v>
      </c>
      <c r="AV181" s="3">
        <v>0</v>
      </c>
      <c r="AW181" s="3">
        <v>0</v>
      </c>
      <c r="AX181" s="3">
        <v>0</v>
      </c>
      <c r="AY181" s="3">
        <v>0</v>
      </c>
      <c r="AZ181" s="3">
        <v>0</v>
      </c>
      <c r="BA181" s="3">
        <v>0</v>
      </c>
      <c r="BB181" s="3">
        <v>0</v>
      </c>
      <c r="BC181" s="3">
        <v>0</v>
      </c>
      <c r="BD181" s="3">
        <v>0</v>
      </c>
      <c r="BE181" s="3">
        <v>0</v>
      </c>
      <c r="BF181" s="3">
        <v>0</v>
      </c>
      <c r="BG181" s="3"/>
      <c r="BH181" s="3"/>
      <c r="BI181" s="3"/>
      <c r="BJ181" s="3"/>
      <c r="BK181" s="3"/>
      <c r="BL181" s="3"/>
      <c r="BM181" s="3"/>
      <c r="BN181" s="3"/>
      <c r="BO181" s="3"/>
      <c r="BP181" s="3"/>
      <c r="BQ181" s="3"/>
      <c r="BR181" s="3"/>
      <c r="BS181" s="3"/>
      <c r="BT181" s="3"/>
      <c r="BU181" s="3"/>
    </row>
    <row r="182" spans="1:73">
      <c r="A182" s="3" t="s">
        <v>270</v>
      </c>
      <c r="B182" s="3">
        <v>2778903</v>
      </c>
      <c r="C182" s="3">
        <v>3051529.78</v>
      </c>
      <c r="D182" s="3">
        <v>1969141</v>
      </c>
      <c r="E182" s="3">
        <v>2359533</v>
      </c>
      <c r="F182" s="3">
        <v>2507696</v>
      </c>
      <c r="G182" s="3">
        <v>3015171</v>
      </c>
      <c r="H182" s="3">
        <v>2647760</v>
      </c>
      <c r="I182" s="3">
        <v>1875603</v>
      </c>
      <c r="J182" s="3">
        <v>3073344</v>
      </c>
      <c r="K182" s="3">
        <v>3844299</v>
      </c>
      <c r="L182" s="3">
        <v>3461276</v>
      </c>
      <c r="M182" s="3">
        <v>3123593</v>
      </c>
      <c r="N182" s="3">
        <v>3136178</v>
      </c>
      <c r="O182" s="3">
        <v>3888597</v>
      </c>
      <c r="P182" s="3">
        <v>3186219</v>
      </c>
      <c r="Q182" s="3">
        <v>3216387</v>
      </c>
      <c r="R182" s="3">
        <v>3358812</v>
      </c>
      <c r="S182" s="3">
        <v>3783437</v>
      </c>
      <c r="T182" s="3">
        <v>3282281</v>
      </c>
      <c r="U182" s="3">
        <v>2925683</v>
      </c>
      <c r="V182" s="3">
        <v>2771520</v>
      </c>
      <c r="W182" s="3">
        <v>2653583.87</v>
      </c>
      <c r="X182" s="3">
        <v>4330032</v>
      </c>
      <c r="Y182" s="3">
        <v>3321245</v>
      </c>
      <c r="Z182" s="3">
        <v>1174026</v>
      </c>
      <c r="AA182" s="3">
        <v>1039924</v>
      </c>
      <c r="AB182" s="3">
        <v>1351611</v>
      </c>
      <c r="AC182" s="3">
        <v>1082950</v>
      </c>
      <c r="AD182" s="3">
        <v>871180</v>
      </c>
      <c r="AE182" s="3">
        <v>967384.08</v>
      </c>
      <c r="AF182" s="3">
        <v>499582</v>
      </c>
      <c r="AG182" s="3">
        <v>613264</v>
      </c>
      <c r="AH182" s="3">
        <v>868546</v>
      </c>
      <c r="AI182" s="3">
        <v>882779.35</v>
      </c>
      <c r="AJ182" s="3">
        <v>842773</v>
      </c>
      <c r="AK182" s="3">
        <v>1041222</v>
      </c>
      <c r="AL182" s="3">
        <v>989656</v>
      </c>
      <c r="AM182" s="3">
        <v>915429</v>
      </c>
      <c r="AN182" s="3">
        <v>894378</v>
      </c>
      <c r="AO182" s="3">
        <v>798425</v>
      </c>
      <c r="AP182" s="3">
        <v>1002895</v>
      </c>
      <c r="AQ182" s="3">
        <v>780530</v>
      </c>
      <c r="AR182" s="3">
        <v>911809</v>
      </c>
      <c r="AS182" s="3">
        <v>830529</v>
      </c>
      <c r="AT182" s="3">
        <v>950941</v>
      </c>
      <c r="AU182" s="3">
        <v>768310</v>
      </c>
      <c r="AV182" s="3">
        <v>756612</v>
      </c>
      <c r="AW182" s="3">
        <v>776107</v>
      </c>
      <c r="AX182" s="3">
        <v>788848</v>
      </c>
      <c r="AY182" s="3">
        <v>708827</v>
      </c>
      <c r="AZ182" s="3">
        <v>500841</v>
      </c>
      <c r="BA182" s="3">
        <v>415847</v>
      </c>
      <c r="BB182" s="3">
        <v>299325</v>
      </c>
      <c r="BC182" s="3">
        <v>233924</v>
      </c>
      <c r="BD182" s="3">
        <v>433391</v>
      </c>
      <c r="BE182" s="3">
        <v>653834</v>
      </c>
      <c r="BF182" s="3">
        <v>435931</v>
      </c>
      <c r="BG182" s="3"/>
      <c r="BH182" s="3"/>
      <c r="BI182" s="3"/>
      <c r="BJ182" s="3"/>
      <c r="BK182" s="3"/>
      <c r="BL182" s="3"/>
      <c r="BM182" s="3"/>
      <c r="BN182" s="3"/>
      <c r="BO182" s="3"/>
      <c r="BP182" s="3"/>
      <c r="BQ182" s="3"/>
      <c r="BR182" s="3"/>
      <c r="BS182" s="3"/>
      <c r="BT182" s="3"/>
      <c r="BU182" s="3"/>
    </row>
    <row r="183" spans="1:73">
      <c r="A183" s="3" t="s">
        <v>271</v>
      </c>
      <c r="B183" s="3">
        <v>1187978</v>
      </c>
      <c r="C183" s="3">
        <v>1298551.33</v>
      </c>
      <c r="D183" s="3">
        <v>1282938</v>
      </c>
      <c r="E183" s="3">
        <v>1258065</v>
      </c>
      <c r="F183" s="3">
        <v>1254251</v>
      </c>
      <c r="G183" s="3">
        <v>1286089</v>
      </c>
      <c r="H183" s="3">
        <v>1334202</v>
      </c>
      <c r="I183" s="3">
        <v>1322262</v>
      </c>
      <c r="J183" s="3">
        <v>1330065</v>
      </c>
      <c r="K183" s="3">
        <v>1272188</v>
      </c>
      <c r="L183" s="3">
        <v>1256486</v>
      </c>
      <c r="M183" s="3">
        <v>1245024</v>
      </c>
      <c r="N183" s="3">
        <v>1197240</v>
      </c>
      <c r="O183" s="3">
        <v>1210920</v>
      </c>
      <c r="P183" s="3">
        <v>1192727</v>
      </c>
      <c r="Q183" s="3">
        <v>1169979</v>
      </c>
      <c r="R183" s="3">
        <v>1145732</v>
      </c>
      <c r="S183" s="3">
        <v>1174485</v>
      </c>
      <c r="T183" s="3">
        <v>1116013</v>
      </c>
      <c r="U183" s="3">
        <v>1112945</v>
      </c>
      <c r="V183" s="3">
        <v>1124748</v>
      </c>
      <c r="W183" s="3">
        <v>1176232.8899999999</v>
      </c>
      <c r="X183" s="3">
        <v>1750237</v>
      </c>
      <c r="Y183" s="3">
        <v>2002956</v>
      </c>
      <c r="Z183" s="3">
        <v>273403</v>
      </c>
      <c r="AA183" s="3">
        <v>121949</v>
      </c>
      <c r="AB183" s="3">
        <v>110722</v>
      </c>
      <c r="AC183" s="3">
        <v>128356</v>
      </c>
      <c r="AD183" s="3">
        <v>131487</v>
      </c>
      <c r="AE183" s="3">
        <v>167163.66</v>
      </c>
      <c r="AF183" s="3">
        <v>143241</v>
      </c>
      <c r="AG183" s="3">
        <v>150392</v>
      </c>
      <c r="AH183" s="3">
        <v>151437</v>
      </c>
      <c r="AI183" s="3">
        <v>150798.01</v>
      </c>
      <c r="AJ183" s="3">
        <v>152772</v>
      </c>
      <c r="AK183" s="3">
        <v>133089</v>
      </c>
      <c r="AL183" s="3">
        <v>138521</v>
      </c>
      <c r="AM183" s="3">
        <v>124813</v>
      </c>
      <c r="AN183" s="3">
        <v>131907</v>
      </c>
      <c r="AO183" s="3">
        <v>118490</v>
      </c>
      <c r="AP183" s="3">
        <v>136019</v>
      </c>
      <c r="AQ183" s="3">
        <v>110442</v>
      </c>
      <c r="AR183" s="3">
        <v>114874</v>
      </c>
      <c r="AS183" s="3">
        <v>68676</v>
      </c>
      <c r="AT183" s="3">
        <v>72052</v>
      </c>
      <c r="AU183" s="3">
        <v>72815</v>
      </c>
      <c r="AV183" s="3">
        <v>75466</v>
      </c>
      <c r="AW183" s="3">
        <v>44090</v>
      </c>
      <c r="AX183" s="3">
        <v>34636</v>
      </c>
      <c r="AY183" s="3">
        <v>50194</v>
      </c>
      <c r="AZ183" s="3">
        <v>51778</v>
      </c>
      <c r="BA183" s="3">
        <v>56315</v>
      </c>
      <c r="BB183" s="3">
        <v>63873</v>
      </c>
      <c r="BC183" s="3">
        <v>62368</v>
      </c>
      <c r="BD183" s="3">
        <v>64828</v>
      </c>
      <c r="BE183" s="3">
        <v>52766</v>
      </c>
      <c r="BF183" s="3">
        <v>49553</v>
      </c>
      <c r="BG183" s="3"/>
      <c r="BH183" s="3"/>
      <c r="BI183" s="3"/>
      <c r="BJ183" s="3"/>
      <c r="BK183" s="3"/>
      <c r="BL183" s="3"/>
      <c r="BM183" s="3"/>
      <c r="BN183" s="3"/>
      <c r="BO183" s="3"/>
      <c r="BP183" s="3"/>
      <c r="BQ183" s="3"/>
      <c r="BR183" s="3"/>
      <c r="BS183" s="3"/>
      <c r="BT183" s="3"/>
      <c r="BU183" s="3"/>
    </row>
    <row r="184" spans="1:73">
      <c r="A184" s="3" t="s">
        <v>272</v>
      </c>
      <c r="B184" s="3">
        <v>137164</v>
      </c>
      <c r="C184" s="3">
        <v>122663.03</v>
      </c>
      <c r="D184" s="3">
        <v>193697</v>
      </c>
      <c r="E184" s="3">
        <v>69374</v>
      </c>
      <c r="F184" s="3">
        <v>122582</v>
      </c>
      <c r="G184" s="3">
        <v>218174</v>
      </c>
      <c r="H184" s="3">
        <v>138724</v>
      </c>
      <c r="I184" s="3">
        <v>130806</v>
      </c>
      <c r="J184" s="3">
        <v>299410</v>
      </c>
      <c r="K184" s="3">
        <v>1617</v>
      </c>
      <c r="L184" s="3">
        <v>316968</v>
      </c>
      <c r="M184" s="3">
        <v>212553</v>
      </c>
      <c r="N184" s="3">
        <v>289203</v>
      </c>
      <c r="O184" s="3">
        <v>411767</v>
      </c>
      <c r="P184" s="3">
        <v>195189</v>
      </c>
      <c r="Q184" s="3">
        <v>456132</v>
      </c>
      <c r="R184" s="3">
        <v>583647</v>
      </c>
      <c r="S184" s="3">
        <v>557748</v>
      </c>
      <c r="T184" s="3">
        <v>576482</v>
      </c>
      <c r="U184" s="3">
        <v>594744</v>
      </c>
      <c r="V184" s="3">
        <v>530872</v>
      </c>
      <c r="W184" s="3">
        <v>56516.61</v>
      </c>
      <c r="X184" s="3">
        <v>626057</v>
      </c>
      <c r="Y184" s="3">
        <v>365284</v>
      </c>
      <c r="Z184" s="3">
        <v>197728</v>
      </c>
      <c r="AA184" s="3">
        <v>124965</v>
      </c>
      <c r="AB184" s="3">
        <v>80307</v>
      </c>
      <c r="AC184" s="3">
        <v>86487</v>
      </c>
      <c r="AD184" s="3">
        <v>108315</v>
      </c>
      <c r="AE184" s="3">
        <v>178752.61</v>
      </c>
      <c r="AF184" s="3">
        <v>58450</v>
      </c>
      <c r="AG184" s="3">
        <v>99400</v>
      </c>
      <c r="AH184" s="3">
        <v>143919</v>
      </c>
      <c r="AI184" s="3">
        <v>140723.28</v>
      </c>
      <c r="AJ184" s="3">
        <v>122487</v>
      </c>
      <c r="AK184" s="3">
        <v>150618</v>
      </c>
      <c r="AL184" s="3">
        <v>152756</v>
      </c>
      <c r="AM184" s="3">
        <v>102685</v>
      </c>
      <c r="AN184" s="3">
        <v>161133</v>
      </c>
      <c r="AO184" s="3">
        <v>165917</v>
      </c>
      <c r="AP184" s="3">
        <v>174880</v>
      </c>
      <c r="AQ184" s="3">
        <v>78280</v>
      </c>
      <c r="AR184" s="3">
        <v>188065</v>
      </c>
      <c r="AS184" s="3">
        <v>200980</v>
      </c>
      <c r="AT184" s="3">
        <v>225349</v>
      </c>
      <c r="AU184" s="3">
        <v>169606</v>
      </c>
      <c r="AV184" s="3">
        <v>154696</v>
      </c>
      <c r="AW184" s="3">
        <v>169957</v>
      </c>
      <c r="AX184" s="3">
        <v>173794</v>
      </c>
      <c r="AY184" s="3">
        <v>165220</v>
      </c>
      <c r="AZ184" s="3">
        <v>94472</v>
      </c>
      <c r="BA184" s="3">
        <v>90403</v>
      </c>
      <c r="BB184" s="3">
        <v>54822</v>
      </c>
      <c r="BC184" s="3">
        <v>25070</v>
      </c>
      <c r="BD184" s="3">
        <v>47311</v>
      </c>
      <c r="BE184" s="3">
        <v>139862</v>
      </c>
      <c r="BF184" s="3">
        <v>82358</v>
      </c>
      <c r="BG184" s="3"/>
      <c r="BH184" s="3"/>
      <c r="BI184" s="3"/>
      <c r="BJ184" s="3"/>
      <c r="BK184" s="3"/>
      <c r="BL184" s="3"/>
      <c r="BM184" s="3"/>
      <c r="BN184" s="3"/>
      <c r="BO184" s="3"/>
      <c r="BP184" s="3"/>
      <c r="BQ184" s="3"/>
      <c r="BR184" s="3"/>
      <c r="BS184" s="3"/>
      <c r="BT184" s="3"/>
      <c r="BU184" s="3"/>
    </row>
    <row r="185" spans="1:73">
      <c r="A185" s="3" t="s">
        <v>273</v>
      </c>
      <c r="B185" s="3">
        <v>1453761</v>
      </c>
      <c r="C185" s="3">
        <v>1630315.42</v>
      </c>
      <c r="D185" s="3">
        <v>492506</v>
      </c>
      <c r="E185" s="3">
        <v>1032094</v>
      </c>
      <c r="F185" s="3">
        <v>1130863</v>
      </c>
      <c r="G185" s="3">
        <v>1510908</v>
      </c>
      <c r="H185" s="3">
        <v>1174834</v>
      </c>
      <c r="I185" s="3">
        <v>422535</v>
      </c>
      <c r="J185" s="3">
        <v>1443869</v>
      </c>
      <c r="K185" s="3">
        <v>2570494</v>
      </c>
      <c r="L185" s="3">
        <v>1887822</v>
      </c>
      <c r="M185" s="3">
        <v>1666016</v>
      </c>
      <c r="N185" s="3">
        <v>1649735</v>
      </c>
      <c r="O185" s="3">
        <v>2265910</v>
      </c>
      <c r="P185" s="3">
        <v>1798303</v>
      </c>
      <c r="Q185" s="3">
        <v>1590276</v>
      </c>
      <c r="R185" s="3">
        <v>1629433</v>
      </c>
      <c r="S185" s="3">
        <v>2051204</v>
      </c>
      <c r="T185" s="3">
        <v>1589786</v>
      </c>
      <c r="U185" s="3">
        <v>1217994</v>
      </c>
      <c r="V185" s="3">
        <v>1115900</v>
      </c>
      <c r="W185" s="3">
        <v>1420834.37</v>
      </c>
      <c r="X185" s="3">
        <v>1953738</v>
      </c>
      <c r="Y185" s="3">
        <v>953005</v>
      </c>
      <c r="Z185" s="3">
        <v>702895</v>
      </c>
      <c r="AA185" s="3">
        <v>793010</v>
      </c>
      <c r="AB185" s="3">
        <v>1160582</v>
      </c>
      <c r="AC185" s="3">
        <v>868107</v>
      </c>
      <c r="AD185" s="3">
        <v>631378</v>
      </c>
      <c r="AE185" s="3">
        <v>621467.81000000006</v>
      </c>
      <c r="AF185" s="3">
        <v>297891</v>
      </c>
      <c r="AG185" s="3">
        <v>363472</v>
      </c>
      <c r="AH185" s="3">
        <v>573190</v>
      </c>
      <c r="AI185" s="3">
        <v>591258.06000000006</v>
      </c>
      <c r="AJ185" s="3">
        <v>567514</v>
      </c>
      <c r="AK185" s="3">
        <v>757515</v>
      </c>
      <c r="AL185" s="3">
        <v>698379</v>
      </c>
      <c r="AM185" s="3">
        <v>687931</v>
      </c>
      <c r="AN185" s="3">
        <v>601338</v>
      </c>
      <c r="AO185" s="3">
        <v>514018</v>
      </c>
      <c r="AP185" s="3">
        <v>691996</v>
      </c>
      <c r="AQ185" s="3">
        <v>591808</v>
      </c>
      <c r="AR185" s="3">
        <v>608870</v>
      </c>
      <c r="AS185" s="3">
        <v>560873</v>
      </c>
      <c r="AT185" s="3">
        <v>653540</v>
      </c>
      <c r="AU185" s="3">
        <v>525889</v>
      </c>
      <c r="AV185" s="3">
        <v>526450</v>
      </c>
      <c r="AW185" s="3">
        <v>562060</v>
      </c>
      <c r="AX185" s="3">
        <v>580418</v>
      </c>
      <c r="AY185" s="3">
        <v>493413</v>
      </c>
      <c r="AZ185" s="3">
        <v>354591</v>
      </c>
      <c r="BA185" s="3">
        <v>269129</v>
      </c>
      <c r="BB185" s="3">
        <v>180630</v>
      </c>
      <c r="BC185" s="3">
        <v>146486</v>
      </c>
      <c r="BD185" s="3">
        <v>321252</v>
      </c>
      <c r="BE185" s="3">
        <v>461206</v>
      </c>
      <c r="BF185" s="3">
        <v>304020</v>
      </c>
      <c r="BG185" s="3"/>
      <c r="BH185" s="3"/>
      <c r="BI185" s="3"/>
      <c r="BJ185" s="3"/>
      <c r="BK185" s="3"/>
      <c r="BL185" s="3"/>
      <c r="BM185" s="3"/>
      <c r="BN185" s="3"/>
      <c r="BO185" s="3"/>
      <c r="BP185" s="3"/>
      <c r="BQ185" s="3"/>
      <c r="BR185" s="3"/>
      <c r="BS185" s="3"/>
      <c r="BT185" s="3"/>
      <c r="BU185" s="3"/>
    </row>
    <row r="186" spans="1:73">
      <c r="A186" s="3" t="s">
        <v>274</v>
      </c>
      <c r="B186" s="3">
        <v>1453761</v>
      </c>
      <c r="C186" s="3">
        <v>1630315.42</v>
      </c>
      <c r="D186" s="3">
        <v>492506</v>
      </c>
      <c r="E186" s="3">
        <v>1032094</v>
      </c>
      <c r="F186" s="3">
        <v>1130863</v>
      </c>
      <c r="G186" s="3">
        <v>1510908</v>
      </c>
      <c r="H186" s="3">
        <v>1174834</v>
      </c>
      <c r="I186" s="3">
        <v>422535</v>
      </c>
      <c r="J186" s="3">
        <v>1443869</v>
      </c>
      <c r="K186" s="3">
        <v>2570494</v>
      </c>
      <c r="L186" s="3">
        <v>1887822</v>
      </c>
      <c r="M186" s="3">
        <v>1666016</v>
      </c>
      <c r="N186" s="3">
        <v>1649735</v>
      </c>
      <c r="O186" s="3">
        <v>2265910</v>
      </c>
      <c r="P186" s="3">
        <v>1798303</v>
      </c>
      <c r="Q186" s="3">
        <v>1590276</v>
      </c>
      <c r="R186" s="3">
        <v>1629433</v>
      </c>
      <c r="S186" s="3">
        <v>2051204</v>
      </c>
      <c r="T186" s="3">
        <v>1589786</v>
      </c>
      <c r="U186" s="3">
        <v>1217994</v>
      </c>
      <c r="V186" s="3">
        <v>1115900</v>
      </c>
      <c r="W186" s="3">
        <v>1420834.37</v>
      </c>
      <c r="X186" s="3">
        <v>1953738</v>
      </c>
      <c r="Y186" s="3">
        <v>953005</v>
      </c>
      <c r="Z186" s="3">
        <v>702895</v>
      </c>
      <c r="AA186" s="3">
        <v>793010</v>
      </c>
      <c r="AB186" s="3">
        <v>1160582</v>
      </c>
      <c r="AC186" s="3">
        <v>868107</v>
      </c>
      <c r="AD186" s="3">
        <v>631378</v>
      </c>
      <c r="AE186" s="3">
        <v>621467.81000000006</v>
      </c>
      <c r="AF186" s="3">
        <v>297891</v>
      </c>
      <c r="AG186" s="3">
        <v>363472</v>
      </c>
      <c r="AH186" s="3">
        <v>573190</v>
      </c>
      <c r="AI186" s="3">
        <v>591258.06000000006</v>
      </c>
      <c r="AJ186" s="3">
        <v>567514</v>
      </c>
      <c r="AK186" s="3">
        <v>757515</v>
      </c>
      <c r="AL186" s="3">
        <v>698379</v>
      </c>
      <c r="AM186" s="3">
        <v>687931</v>
      </c>
      <c r="AN186" s="3">
        <v>601338</v>
      </c>
      <c r="AO186" s="3">
        <v>514018</v>
      </c>
      <c r="AP186" s="3">
        <v>691996</v>
      </c>
      <c r="AQ186" s="3">
        <v>591808</v>
      </c>
      <c r="AR186" s="3">
        <v>608870</v>
      </c>
      <c r="AS186" s="3">
        <v>560873</v>
      </c>
      <c r="AT186" s="3">
        <v>653540</v>
      </c>
      <c r="AU186" s="3">
        <v>525889</v>
      </c>
      <c r="AV186" s="3">
        <v>526450</v>
      </c>
      <c r="AW186" s="3">
        <v>562060</v>
      </c>
      <c r="AX186" s="3">
        <v>580418</v>
      </c>
      <c r="AY186" s="3">
        <v>493413</v>
      </c>
      <c r="AZ186" s="3">
        <v>354591</v>
      </c>
      <c r="BA186" s="3">
        <v>269129</v>
      </c>
      <c r="BB186" s="3">
        <v>180630</v>
      </c>
      <c r="BC186" s="3">
        <v>146486</v>
      </c>
      <c r="BD186" s="3">
        <v>321252</v>
      </c>
      <c r="BE186" s="3">
        <v>461206</v>
      </c>
      <c r="BF186" s="3">
        <v>304020</v>
      </c>
      <c r="BG186" s="3"/>
      <c r="BH186" s="3"/>
      <c r="BI186" s="3"/>
      <c r="BJ186" s="3"/>
      <c r="BK186" s="3"/>
      <c r="BL186" s="3"/>
      <c r="BM186" s="3"/>
      <c r="BN186" s="3"/>
      <c r="BO186" s="3"/>
      <c r="BP186" s="3"/>
      <c r="BQ186" s="3"/>
      <c r="BR186" s="3"/>
      <c r="BS186" s="3"/>
      <c r="BT186" s="3"/>
      <c r="BU186" s="3"/>
    </row>
    <row r="187" spans="1:73">
      <c r="A187" s="3" t="s">
        <v>275</v>
      </c>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row>
    <row r="188" spans="1:73">
      <c r="A188" s="3" t="s">
        <v>276</v>
      </c>
      <c r="B188" s="3">
        <v>1453761</v>
      </c>
      <c r="C188" s="3">
        <v>1630315.42</v>
      </c>
      <c r="D188" s="3">
        <v>492506</v>
      </c>
      <c r="E188" s="3">
        <v>1032094</v>
      </c>
      <c r="F188" s="3">
        <v>1130863</v>
      </c>
      <c r="G188" s="3">
        <v>1510908</v>
      </c>
      <c r="H188" s="3">
        <v>1174834</v>
      </c>
      <c r="I188" s="3">
        <v>422535</v>
      </c>
      <c r="J188" s="3">
        <v>1443869</v>
      </c>
      <c r="K188" s="3">
        <v>2570494</v>
      </c>
      <c r="L188" s="3">
        <v>1887822</v>
      </c>
      <c r="M188" s="3">
        <v>1666016</v>
      </c>
      <c r="N188" s="3">
        <v>1649735</v>
      </c>
      <c r="O188" s="3">
        <v>2265910</v>
      </c>
      <c r="P188" s="3">
        <v>1798303</v>
      </c>
      <c r="Q188" s="3">
        <v>1590276</v>
      </c>
      <c r="R188" s="3">
        <v>1629433</v>
      </c>
      <c r="S188" s="3">
        <v>2051204</v>
      </c>
      <c r="T188" s="3">
        <v>1589786</v>
      </c>
      <c r="U188" s="3">
        <v>1217994</v>
      </c>
      <c r="V188" s="3">
        <v>1115900</v>
      </c>
      <c r="W188" s="3">
        <v>1420834.37</v>
      </c>
      <c r="X188" s="3">
        <v>1953738</v>
      </c>
      <c r="Y188" s="3">
        <v>953005</v>
      </c>
      <c r="Z188" s="3">
        <v>702895</v>
      </c>
      <c r="AA188" s="3">
        <v>793010</v>
      </c>
      <c r="AB188" s="3">
        <v>1160582</v>
      </c>
      <c r="AC188" s="3">
        <v>868107</v>
      </c>
      <c r="AD188" s="3">
        <v>631378</v>
      </c>
      <c r="AE188" s="3">
        <v>621467.81000000006</v>
      </c>
      <c r="AF188" s="3">
        <v>297891</v>
      </c>
      <c r="AG188" s="3">
        <v>363472</v>
      </c>
      <c r="AH188" s="3">
        <v>573190</v>
      </c>
      <c r="AI188" s="3">
        <v>591258.06000000006</v>
      </c>
      <c r="AJ188" s="3">
        <v>567514</v>
      </c>
      <c r="AK188" s="3">
        <v>757515</v>
      </c>
      <c r="AL188" s="3">
        <v>698379</v>
      </c>
      <c r="AM188" s="3">
        <v>687931</v>
      </c>
      <c r="AN188" s="3">
        <v>601338</v>
      </c>
      <c r="AO188" s="3">
        <v>514018</v>
      </c>
      <c r="AP188" s="3">
        <v>691996</v>
      </c>
      <c r="AQ188" s="3">
        <v>591808</v>
      </c>
      <c r="AR188" s="3">
        <v>608870</v>
      </c>
      <c r="AS188" s="3">
        <v>560873</v>
      </c>
      <c r="AT188" s="3">
        <v>653540</v>
      </c>
      <c r="AU188" s="3">
        <v>0</v>
      </c>
      <c r="AV188" s="3">
        <v>0</v>
      </c>
      <c r="AW188" s="3">
        <v>0</v>
      </c>
      <c r="AX188" s="3">
        <v>0</v>
      </c>
      <c r="AY188" s="3">
        <v>0</v>
      </c>
      <c r="AZ188" s="3">
        <v>0</v>
      </c>
      <c r="BA188" s="3">
        <v>0</v>
      </c>
      <c r="BB188" s="3">
        <v>0</v>
      </c>
      <c r="BC188" s="3">
        <v>0</v>
      </c>
      <c r="BD188" s="3">
        <v>0</v>
      </c>
      <c r="BE188" s="3">
        <v>0</v>
      </c>
      <c r="BF188" s="3">
        <v>0</v>
      </c>
      <c r="BG188" s="3"/>
      <c r="BH188" s="3"/>
      <c r="BI188" s="3"/>
      <c r="BJ188" s="3"/>
      <c r="BK188" s="3"/>
      <c r="BL188" s="3"/>
      <c r="BM188" s="3"/>
      <c r="BN188" s="3"/>
      <c r="BO188" s="3"/>
      <c r="BP188" s="3"/>
      <c r="BQ188" s="3"/>
      <c r="BR188" s="3"/>
      <c r="BS188" s="3"/>
      <c r="BT188" s="3"/>
      <c r="BU188" s="3"/>
    </row>
    <row r="189" spans="1:73">
      <c r="A189" s="3" t="s">
        <v>277</v>
      </c>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row>
    <row r="190" spans="1:73">
      <c r="A190" s="3" t="s">
        <v>278</v>
      </c>
      <c r="B190" s="3">
        <v>185172</v>
      </c>
      <c r="C190" s="3">
        <v>117239.12</v>
      </c>
      <c r="D190" s="3">
        <v>130738</v>
      </c>
      <c r="E190" s="3">
        <v>4026</v>
      </c>
      <c r="F190" s="3">
        <v>27258</v>
      </c>
      <c r="G190" s="3">
        <v>21492</v>
      </c>
      <c r="H190" s="3">
        <v>-11824</v>
      </c>
      <c r="I190" s="3">
        <v>-19571</v>
      </c>
      <c r="J190" s="3">
        <v>-69288</v>
      </c>
      <c r="K190" s="3">
        <v>-12043</v>
      </c>
      <c r="L190" s="3">
        <v>-68744</v>
      </c>
      <c r="M190" s="3">
        <v>0</v>
      </c>
      <c r="N190" s="3">
        <v>0</v>
      </c>
      <c r="O190" s="3">
        <v>0</v>
      </c>
      <c r="P190" s="3">
        <v>0</v>
      </c>
      <c r="Q190" s="3">
        <v>0</v>
      </c>
      <c r="R190" s="3">
        <v>0</v>
      </c>
      <c r="S190" s="3">
        <v>0</v>
      </c>
      <c r="T190" s="3">
        <v>0</v>
      </c>
      <c r="U190" s="3">
        <v>0</v>
      </c>
      <c r="V190" s="3">
        <v>0</v>
      </c>
      <c r="W190" s="3">
        <v>0.34</v>
      </c>
      <c r="X190" s="3">
        <v>313199</v>
      </c>
      <c r="Y190" s="3">
        <v>-307618</v>
      </c>
      <c r="Z190" s="3">
        <v>2790</v>
      </c>
      <c r="AA190" s="3">
        <v>46700</v>
      </c>
      <c r="AB190" s="3">
        <v>4694</v>
      </c>
      <c r="AC190" s="3">
        <v>50850</v>
      </c>
      <c r="AD190" s="3">
        <v>27808</v>
      </c>
      <c r="AE190" s="3">
        <v>-34605.980000000003</v>
      </c>
      <c r="AF190" s="3">
        <v>0</v>
      </c>
      <c r="AG190" s="3">
        <v>0</v>
      </c>
      <c r="AH190" s="3">
        <v>0</v>
      </c>
      <c r="AI190" s="3">
        <v>0</v>
      </c>
      <c r="AJ190" s="3">
        <v>0</v>
      </c>
      <c r="AK190" s="3">
        <v>0</v>
      </c>
      <c r="AL190" s="3">
        <v>0</v>
      </c>
      <c r="AM190" s="3">
        <v>0</v>
      </c>
      <c r="AN190" s="3">
        <v>0</v>
      </c>
      <c r="AO190" s="3">
        <v>0</v>
      </c>
      <c r="AP190" s="3">
        <v>0</v>
      </c>
      <c r="AQ190" s="3">
        <v>0</v>
      </c>
      <c r="AR190" s="3">
        <v>0</v>
      </c>
      <c r="AS190" s="3">
        <v>0</v>
      </c>
      <c r="AT190" s="3">
        <v>0</v>
      </c>
      <c r="AU190" s="3">
        <v>0</v>
      </c>
      <c r="AV190" s="3">
        <v>0</v>
      </c>
      <c r="AW190" s="3">
        <v>0</v>
      </c>
      <c r="AX190" s="3">
        <v>0</v>
      </c>
      <c r="AY190" s="3">
        <v>0</v>
      </c>
      <c r="AZ190" s="3">
        <v>0</v>
      </c>
      <c r="BA190" s="3">
        <v>0</v>
      </c>
      <c r="BB190" s="3">
        <v>0</v>
      </c>
      <c r="BC190" s="3">
        <v>0</v>
      </c>
      <c r="BD190" s="3">
        <v>0</v>
      </c>
      <c r="BE190" s="3">
        <v>0</v>
      </c>
      <c r="BF190" s="3">
        <v>0</v>
      </c>
      <c r="BG190" s="3"/>
      <c r="BH190" s="3"/>
      <c r="BI190" s="3"/>
      <c r="BJ190" s="3"/>
      <c r="BK190" s="3"/>
      <c r="BL190" s="3"/>
      <c r="BM190" s="3"/>
      <c r="BN190" s="3"/>
      <c r="BO190" s="3"/>
      <c r="BP190" s="3"/>
      <c r="BQ190" s="3"/>
      <c r="BR190" s="3"/>
      <c r="BS190" s="3"/>
      <c r="BT190" s="3"/>
      <c r="BU190" s="3"/>
    </row>
    <row r="191" spans="1:73">
      <c r="A191" s="3" t="s">
        <v>279</v>
      </c>
      <c r="B191" s="3">
        <v>-27921</v>
      </c>
      <c r="C191" s="3">
        <v>-112868.79</v>
      </c>
      <c r="D191" s="3">
        <v>287062</v>
      </c>
      <c r="E191" s="3">
        <v>116804</v>
      </c>
      <c r="F191" s="3">
        <v>202321</v>
      </c>
      <c r="G191" s="3">
        <v>-251464</v>
      </c>
      <c r="H191" s="3">
        <v>152325</v>
      </c>
      <c r="I191" s="3">
        <v>-255911</v>
      </c>
      <c r="J191" s="3">
        <v>341305</v>
      </c>
      <c r="K191" s="3">
        <v>-32629</v>
      </c>
      <c r="L191" s="3">
        <v>12760</v>
      </c>
      <c r="M191" s="3">
        <v>-258465</v>
      </c>
      <c r="N191" s="3">
        <v>-53185</v>
      </c>
      <c r="O191" s="3">
        <v>-3668</v>
      </c>
      <c r="P191" s="3">
        <v>-52161</v>
      </c>
      <c r="Q191" s="3">
        <v>133890</v>
      </c>
      <c r="R191" s="3">
        <v>-84680</v>
      </c>
      <c r="S191" s="3">
        <v>-195575</v>
      </c>
      <c r="T191" s="3">
        <v>-22589</v>
      </c>
      <c r="U191" s="3">
        <v>-24510</v>
      </c>
      <c r="V191" s="3">
        <v>-191435</v>
      </c>
      <c r="W191" s="3">
        <v>102854.56</v>
      </c>
      <c r="X191" s="3">
        <v>-2119035</v>
      </c>
      <c r="Y191" s="3">
        <v>2645223</v>
      </c>
      <c r="Z191" s="3">
        <v>-545882</v>
      </c>
      <c r="AA191" s="3">
        <v>-52882</v>
      </c>
      <c r="AB191" s="3">
        <v>201750</v>
      </c>
      <c r="AC191" s="3">
        <v>109837</v>
      </c>
      <c r="AD191" s="3">
        <v>-64365</v>
      </c>
      <c r="AE191" s="3">
        <v>48293.18</v>
      </c>
      <c r="AF191" s="3">
        <v>-32707</v>
      </c>
      <c r="AG191" s="3">
        <v>1110</v>
      </c>
      <c r="AH191" s="3">
        <v>-63776</v>
      </c>
      <c r="AI191" s="3">
        <v>106290.21</v>
      </c>
      <c r="AJ191" s="3">
        <v>10470</v>
      </c>
      <c r="AK191" s="3">
        <v>209670</v>
      </c>
      <c r="AL191" s="3">
        <v>-199430</v>
      </c>
      <c r="AM191" s="3">
        <v>-9245</v>
      </c>
      <c r="AN191" s="3">
        <v>-16062</v>
      </c>
      <c r="AO191" s="3">
        <v>24004</v>
      </c>
      <c r="AP191" s="3">
        <v>-60265</v>
      </c>
      <c r="AQ191" s="3">
        <v>40514</v>
      </c>
      <c r="AR191" s="3">
        <v>34521</v>
      </c>
      <c r="AS191" s="3">
        <v>31816</v>
      </c>
      <c r="AT191" s="3">
        <v>1926</v>
      </c>
      <c r="AU191" s="3">
        <v>0</v>
      </c>
      <c r="AV191" s="3">
        <v>0</v>
      </c>
      <c r="AW191" s="3">
        <v>0</v>
      </c>
      <c r="AX191" s="3">
        <v>0</v>
      </c>
      <c r="AY191" s="3">
        <v>0</v>
      </c>
      <c r="AZ191" s="3">
        <v>0</v>
      </c>
      <c r="BA191" s="3">
        <v>0</v>
      </c>
      <c r="BB191" s="3">
        <v>0</v>
      </c>
      <c r="BC191" s="3">
        <v>0</v>
      </c>
      <c r="BD191" s="3">
        <v>0</v>
      </c>
      <c r="BE191" s="3">
        <v>0</v>
      </c>
      <c r="BF191" s="3">
        <v>0</v>
      </c>
      <c r="BG191" s="3"/>
      <c r="BH191" s="3"/>
      <c r="BI191" s="3"/>
      <c r="BJ191" s="3"/>
      <c r="BK191" s="3"/>
      <c r="BL191" s="3"/>
      <c r="BM191" s="3"/>
      <c r="BN191" s="3"/>
      <c r="BO191" s="3"/>
      <c r="BP191" s="3"/>
      <c r="BQ191" s="3"/>
      <c r="BR191" s="3"/>
      <c r="BS191" s="3"/>
      <c r="BT191" s="3"/>
      <c r="BU191" s="3"/>
    </row>
    <row r="192" spans="1:73">
      <c r="A192" s="3" t="s">
        <v>280</v>
      </c>
      <c r="B192" s="3">
        <v>3437</v>
      </c>
      <c r="C192" s="3">
        <v>-12989.46</v>
      </c>
      <c r="D192" s="3">
        <v>49937</v>
      </c>
      <c r="E192" s="3">
        <v>13615</v>
      </c>
      <c r="F192" s="3">
        <v>44547</v>
      </c>
      <c r="G192" s="3">
        <v>0</v>
      </c>
      <c r="H192" s="3">
        <v>12287</v>
      </c>
      <c r="I192" s="3">
        <v>-55068</v>
      </c>
      <c r="J192" s="3">
        <v>107953</v>
      </c>
      <c r="K192" s="3">
        <v>0</v>
      </c>
      <c r="L192" s="3">
        <v>0</v>
      </c>
      <c r="M192" s="3">
        <v>0</v>
      </c>
      <c r="N192" s="3">
        <v>0</v>
      </c>
      <c r="O192" s="3">
        <v>0</v>
      </c>
      <c r="P192" s="3">
        <v>0</v>
      </c>
      <c r="Q192" s="3">
        <v>0</v>
      </c>
      <c r="R192" s="3">
        <v>0</v>
      </c>
      <c r="S192" s="3">
        <v>0</v>
      </c>
      <c r="T192" s="3">
        <v>0</v>
      </c>
      <c r="U192" s="3">
        <v>0</v>
      </c>
      <c r="V192" s="3">
        <v>-52684</v>
      </c>
      <c r="W192" s="3">
        <v>-13923.65</v>
      </c>
      <c r="X192" s="3">
        <v>-35170</v>
      </c>
      <c r="Y192" s="3">
        <v>-20477</v>
      </c>
      <c r="Z192" s="3">
        <v>0</v>
      </c>
      <c r="AA192" s="3">
        <v>0</v>
      </c>
      <c r="AB192" s="3">
        <v>0</v>
      </c>
      <c r="AC192" s="3">
        <v>0</v>
      </c>
      <c r="AD192" s="3">
        <v>0</v>
      </c>
      <c r="AE192" s="3">
        <v>0</v>
      </c>
      <c r="AF192" s="3">
        <v>0</v>
      </c>
      <c r="AG192" s="3">
        <v>0</v>
      </c>
      <c r="AH192" s="3">
        <v>0</v>
      </c>
      <c r="AI192" s="3">
        <v>0</v>
      </c>
      <c r="AJ192" s="3">
        <v>0</v>
      </c>
      <c r="AK192" s="3">
        <v>0</v>
      </c>
      <c r="AL192" s="3">
        <v>0</v>
      </c>
      <c r="AM192" s="3">
        <v>0</v>
      </c>
      <c r="AN192" s="3">
        <v>0</v>
      </c>
      <c r="AO192" s="3">
        <v>0</v>
      </c>
      <c r="AP192" s="3">
        <v>0</v>
      </c>
      <c r="AQ192" s="3">
        <v>0</v>
      </c>
      <c r="AR192" s="3">
        <v>0</v>
      </c>
      <c r="AS192" s="3">
        <v>0</v>
      </c>
      <c r="AT192" s="3">
        <v>0</v>
      </c>
      <c r="AU192" s="3">
        <v>0</v>
      </c>
      <c r="AV192" s="3">
        <v>0</v>
      </c>
      <c r="AW192" s="3">
        <v>0</v>
      </c>
      <c r="AX192" s="3">
        <v>0</v>
      </c>
      <c r="AY192" s="3">
        <v>0</v>
      </c>
      <c r="AZ192" s="3">
        <v>0</v>
      </c>
      <c r="BA192" s="3">
        <v>0</v>
      </c>
      <c r="BB192" s="3">
        <v>0</v>
      </c>
      <c r="BC192" s="3">
        <v>0</v>
      </c>
      <c r="BD192" s="3">
        <v>0</v>
      </c>
      <c r="BE192" s="3">
        <v>0</v>
      </c>
      <c r="BF192" s="3">
        <v>0</v>
      </c>
      <c r="BG192" s="3"/>
      <c r="BH192" s="3"/>
      <c r="BI192" s="3"/>
      <c r="BJ192" s="3"/>
      <c r="BK192" s="3"/>
      <c r="BL192" s="3"/>
      <c r="BM192" s="3"/>
      <c r="BN192" s="3"/>
      <c r="BO192" s="3"/>
      <c r="BP192" s="3"/>
      <c r="BQ192" s="3"/>
      <c r="BR192" s="3"/>
      <c r="BS192" s="3"/>
      <c r="BT192" s="3"/>
      <c r="BU192" s="3"/>
    </row>
    <row r="193" spans="1:73">
      <c r="A193" s="3" t="s">
        <v>281</v>
      </c>
      <c r="B193" s="3">
        <v>0</v>
      </c>
      <c r="C193" s="3">
        <v>0</v>
      </c>
      <c r="D193" s="3">
        <v>0</v>
      </c>
      <c r="E193" s="3">
        <v>0</v>
      </c>
      <c r="F193" s="3">
        <v>0</v>
      </c>
      <c r="G193" s="3">
        <v>4449</v>
      </c>
      <c r="H193" s="3">
        <v>0</v>
      </c>
      <c r="I193" s="3">
        <v>0</v>
      </c>
      <c r="J193" s="3">
        <v>13858</v>
      </c>
      <c r="K193" s="3">
        <v>-18521</v>
      </c>
      <c r="L193" s="3">
        <v>-12515</v>
      </c>
      <c r="M193" s="3">
        <v>-74815</v>
      </c>
      <c r="N193" s="3">
        <v>-9138</v>
      </c>
      <c r="O193" s="3">
        <v>-502</v>
      </c>
      <c r="P193" s="3">
        <v>-49223</v>
      </c>
      <c r="Q193" s="3">
        <v>41682</v>
      </c>
      <c r="R193" s="3">
        <v>-18190</v>
      </c>
      <c r="S193" s="3">
        <v>-16854</v>
      </c>
      <c r="T193" s="3">
        <v>-10555</v>
      </c>
      <c r="U193" s="3">
        <v>2765</v>
      </c>
      <c r="V193" s="3">
        <v>0</v>
      </c>
      <c r="W193" s="3">
        <v>0</v>
      </c>
      <c r="X193" s="3">
        <v>0</v>
      </c>
      <c r="Y193" s="3">
        <v>0</v>
      </c>
      <c r="Z193" s="3">
        <v>29465</v>
      </c>
      <c r="AA193" s="3">
        <v>10838</v>
      </c>
      <c r="AB193" s="3">
        <v>-15186</v>
      </c>
      <c r="AC193" s="3">
        <v>39840</v>
      </c>
      <c r="AD193" s="3">
        <v>-58827</v>
      </c>
      <c r="AE193" s="3">
        <v>0</v>
      </c>
      <c r="AF193" s="3">
        <v>0</v>
      </c>
      <c r="AG193" s="3">
        <v>0</v>
      </c>
      <c r="AH193" s="3">
        <v>-30663</v>
      </c>
      <c r="AI193" s="3">
        <v>0</v>
      </c>
      <c r="AJ193" s="3">
        <v>0</v>
      </c>
      <c r="AK193" s="3">
        <v>0</v>
      </c>
      <c r="AL193" s="3">
        <v>0</v>
      </c>
      <c r="AM193" s="3">
        <v>0</v>
      </c>
      <c r="AN193" s="3">
        <v>0</v>
      </c>
      <c r="AO193" s="3">
        <v>0</v>
      </c>
      <c r="AP193" s="3">
        <v>0</v>
      </c>
      <c r="AQ193" s="3">
        <v>0</v>
      </c>
      <c r="AR193" s="3">
        <v>0</v>
      </c>
      <c r="AS193" s="3">
        <v>0</v>
      </c>
      <c r="AT193" s="3">
        <v>0</v>
      </c>
      <c r="AU193" s="3">
        <v>0</v>
      </c>
      <c r="AV193" s="3">
        <v>0</v>
      </c>
      <c r="AW193" s="3">
        <v>0</v>
      </c>
      <c r="AX193" s="3">
        <v>0</v>
      </c>
      <c r="AY193" s="3">
        <v>0</v>
      </c>
      <c r="AZ193" s="3">
        <v>0</v>
      </c>
      <c r="BA193" s="3">
        <v>0</v>
      </c>
      <c r="BB193" s="3">
        <v>0</v>
      </c>
      <c r="BC193" s="3">
        <v>0</v>
      </c>
      <c r="BD193" s="3">
        <v>0</v>
      </c>
      <c r="BE193" s="3">
        <v>0</v>
      </c>
      <c r="BF193" s="3">
        <v>0</v>
      </c>
      <c r="BG193" s="3"/>
      <c r="BH193" s="3"/>
      <c r="BI193" s="3"/>
      <c r="BJ193" s="3"/>
      <c r="BK193" s="3"/>
      <c r="BL193" s="3"/>
      <c r="BM193" s="3"/>
      <c r="BN193" s="3"/>
      <c r="BO193" s="3"/>
      <c r="BP193" s="3"/>
      <c r="BQ193" s="3"/>
      <c r="BR193" s="3"/>
      <c r="BS193" s="3"/>
      <c r="BT193" s="3"/>
      <c r="BU193" s="3"/>
    </row>
    <row r="194" spans="1:73">
      <c r="A194" s="3" t="s">
        <v>282</v>
      </c>
      <c r="B194" s="3">
        <v>-37034</v>
      </c>
      <c r="C194" s="3">
        <v>-23448.22</v>
      </c>
      <c r="D194" s="3">
        <v>-26147</v>
      </c>
      <c r="E194" s="3">
        <v>-805</v>
      </c>
      <c r="F194" s="3">
        <v>-5452</v>
      </c>
      <c r="G194" s="3">
        <v>-38226</v>
      </c>
      <c r="H194" s="3">
        <v>2365</v>
      </c>
      <c r="I194" s="3">
        <v>3914</v>
      </c>
      <c r="J194" s="3">
        <v>0</v>
      </c>
      <c r="K194" s="3">
        <v>42198</v>
      </c>
      <c r="L194" s="3">
        <v>13749</v>
      </c>
      <c r="M194" s="3">
        <v>6780</v>
      </c>
      <c r="N194" s="3">
        <v>0</v>
      </c>
      <c r="O194" s="3">
        <v>-177.5</v>
      </c>
      <c r="P194" s="3">
        <v>0</v>
      </c>
      <c r="Q194" s="3">
        <v>0</v>
      </c>
      <c r="R194" s="3">
        <v>0</v>
      </c>
      <c r="S194" s="3">
        <v>-10007.5</v>
      </c>
      <c r="T194" s="3">
        <v>0</v>
      </c>
      <c r="U194" s="3">
        <v>0</v>
      </c>
      <c r="V194" s="3">
        <v>0</v>
      </c>
      <c r="W194" s="3">
        <v>21232.27</v>
      </c>
      <c r="X194" s="3">
        <v>127741</v>
      </c>
      <c r="Y194" s="3">
        <v>-115421</v>
      </c>
      <c r="Z194" s="3">
        <v>-341</v>
      </c>
      <c r="AA194" s="3">
        <v>-6295</v>
      </c>
      <c r="AB194" s="3">
        <v>-672</v>
      </c>
      <c r="AC194" s="3">
        <v>-6800</v>
      </c>
      <c r="AD194" s="3">
        <v>-3745</v>
      </c>
      <c r="AE194" s="3">
        <v>6045.91</v>
      </c>
      <c r="AF194" s="3">
        <v>0</v>
      </c>
      <c r="AG194" s="3">
        <v>0</v>
      </c>
      <c r="AH194" s="3">
        <v>0</v>
      </c>
      <c r="AI194" s="3">
        <v>0</v>
      </c>
      <c r="AJ194" s="3">
        <v>0</v>
      </c>
      <c r="AK194" s="3">
        <v>0</v>
      </c>
      <c r="AL194" s="3">
        <v>0</v>
      </c>
      <c r="AM194" s="3">
        <v>0</v>
      </c>
      <c r="AN194" s="3">
        <v>0</v>
      </c>
      <c r="AO194" s="3">
        <v>0</v>
      </c>
      <c r="AP194" s="3">
        <v>0</v>
      </c>
      <c r="AQ194" s="3">
        <v>0</v>
      </c>
      <c r="AR194" s="3">
        <v>0</v>
      </c>
      <c r="AS194" s="3">
        <v>0</v>
      </c>
      <c r="AT194" s="3">
        <v>0</v>
      </c>
      <c r="AU194" s="3">
        <v>0</v>
      </c>
      <c r="AV194" s="3">
        <v>0</v>
      </c>
      <c r="AW194" s="3">
        <v>0</v>
      </c>
      <c r="AX194" s="3">
        <v>0</v>
      </c>
      <c r="AY194" s="3">
        <v>0</v>
      </c>
      <c r="AZ194" s="3">
        <v>0</v>
      </c>
      <c r="BA194" s="3">
        <v>0</v>
      </c>
      <c r="BB194" s="3">
        <v>0</v>
      </c>
      <c r="BC194" s="3">
        <v>0</v>
      </c>
      <c r="BD194" s="3">
        <v>0</v>
      </c>
      <c r="BE194" s="3">
        <v>0</v>
      </c>
      <c r="BF194" s="3">
        <v>0</v>
      </c>
      <c r="BG194" s="3"/>
      <c r="BH194" s="3"/>
      <c r="BI194" s="3"/>
      <c r="BJ194" s="3"/>
      <c r="BK194" s="3"/>
      <c r="BL194" s="3"/>
      <c r="BM194" s="3"/>
      <c r="BN194" s="3"/>
      <c r="BO194" s="3"/>
      <c r="BP194" s="3"/>
      <c r="BQ194" s="3"/>
      <c r="BR194" s="3"/>
      <c r="BS194" s="3"/>
      <c r="BT194" s="3"/>
      <c r="BU194" s="3"/>
    </row>
    <row r="195" spans="1:73">
      <c r="A195" s="3" t="s">
        <v>283</v>
      </c>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row>
    <row r="196" spans="1:73">
      <c r="A196" s="3" t="s">
        <v>284</v>
      </c>
      <c r="B196" s="3">
        <v>0</v>
      </c>
      <c r="C196" s="3">
        <v>-3307.42</v>
      </c>
      <c r="D196" s="3">
        <v>0</v>
      </c>
      <c r="E196" s="3">
        <v>0</v>
      </c>
      <c r="F196" s="3">
        <v>0</v>
      </c>
      <c r="G196" s="3">
        <v>42477.5</v>
      </c>
      <c r="H196" s="3">
        <v>0</v>
      </c>
      <c r="I196" s="3">
        <v>0</v>
      </c>
      <c r="J196" s="3">
        <v>0</v>
      </c>
      <c r="K196" s="3">
        <v>-210272</v>
      </c>
      <c r="L196" s="3">
        <v>0</v>
      </c>
      <c r="M196" s="3">
        <v>-33899</v>
      </c>
      <c r="N196" s="3">
        <v>0</v>
      </c>
      <c r="O196" s="3">
        <v>-514.25</v>
      </c>
      <c r="P196" s="3">
        <v>0</v>
      </c>
      <c r="Q196" s="3">
        <v>0</v>
      </c>
      <c r="R196" s="3">
        <v>0</v>
      </c>
      <c r="S196" s="3">
        <v>49647.75</v>
      </c>
      <c r="T196" s="3">
        <v>0</v>
      </c>
      <c r="U196" s="3">
        <v>0</v>
      </c>
      <c r="V196" s="3">
        <v>0</v>
      </c>
      <c r="W196" s="3">
        <v>-105143.93</v>
      </c>
      <c r="X196" s="3">
        <v>-64456</v>
      </c>
      <c r="Y196" s="3">
        <v>0</v>
      </c>
      <c r="Z196" s="3">
        <v>0</v>
      </c>
      <c r="AA196" s="3">
        <v>0</v>
      </c>
      <c r="AB196" s="3">
        <v>0</v>
      </c>
      <c r="AC196" s="3">
        <v>0</v>
      </c>
      <c r="AD196" s="3">
        <v>0</v>
      </c>
      <c r="AE196" s="3">
        <v>-5595.51</v>
      </c>
      <c r="AF196" s="3">
        <v>0</v>
      </c>
      <c r="AG196" s="3">
        <v>8281</v>
      </c>
      <c r="AH196" s="3">
        <v>0</v>
      </c>
      <c r="AI196" s="3">
        <v>0</v>
      </c>
      <c r="AJ196" s="3">
        <v>0</v>
      </c>
      <c r="AK196" s="3">
        <v>0</v>
      </c>
      <c r="AL196" s="3">
        <v>0</v>
      </c>
      <c r="AM196" s="3">
        <v>0</v>
      </c>
      <c r="AN196" s="3">
        <v>0</v>
      </c>
      <c r="AO196" s="3">
        <v>0</v>
      </c>
      <c r="AP196" s="3">
        <v>0</v>
      </c>
      <c r="AQ196" s="3">
        <v>0</v>
      </c>
      <c r="AR196" s="3">
        <v>0</v>
      </c>
      <c r="AS196" s="3">
        <v>0</v>
      </c>
      <c r="AT196" s="3">
        <v>0</v>
      </c>
      <c r="AU196" s="3">
        <v>0</v>
      </c>
      <c r="AV196" s="3">
        <v>0</v>
      </c>
      <c r="AW196" s="3">
        <v>0</v>
      </c>
      <c r="AX196" s="3">
        <v>0</v>
      </c>
      <c r="AY196" s="3">
        <v>0</v>
      </c>
      <c r="AZ196" s="3">
        <v>0</v>
      </c>
      <c r="BA196" s="3">
        <v>0</v>
      </c>
      <c r="BB196" s="3">
        <v>0</v>
      </c>
      <c r="BC196" s="3">
        <v>0</v>
      </c>
      <c r="BD196" s="3">
        <v>0</v>
      </c>
      <c r="BE196" s="3">
        <v>0</v>
      </c>
      <c r="BF196" s="3">
        <v>0</v>
      </c>
      <c r="BG196" s="3"/>
      <c r="BH196" s="3"/>
      <c r="BI196" s="3"/>
      <c r="BJ196" s="3"/>
      <c r="BK196" s="3"/>
      <c r="BL196" s="3"/>
      <c r="BM196" s="3"/>
      <c r="BN196" s="3"/>
      <c r="BO196" s="3"/>
      <c r="BP196" s="3"/>
      <c r="BQ196" s="3"/>
      <c r="BR196" s="3"/>
      <c r="BS196" s="3"/>
      <c r="BT196" s="3"/>
      <c r="BU196" s="3"/>
    </row>
    <row r="197" spans="1:73">
      <c r="A197" s="3" t="s">
        <v>285</v>
      </c>
      <c r="B197" s="3">
        <v>0</v>
      </c>
      <c r="C197" s="3">
        <v>587.70000000000005</v>
      </c>
      <c r="D197" s="3">
        <v>0</v>
      </c>
      <c r="E197" s="3">
        <v>0</v>
      </c>
      <c r="F197" s="3">
        <v>0</v>
      </c>
      <c r="G197" s="3">
        <v>0</v>
      </c>
      <c r="H197" s="3">
        <v>0</v>
      </c>
      <c r="I197" s="3">
        <v>0</v>
      </c>
      <c r="J197" s="3">
        <v>0</v>
      </c>
      <c r="K197" s="3">
        <v>0</v>
      </c>
      <c r="L197" s="3">
        <v>0</v>
      </c>
      <c r="M197" s="3">
        <v>0</v>
      </c>
      <c r="N197" s="3">
        <v>0</v>
      </c>
      <c r="O197" s="3">
        <v>0</v>
      </c>
      <c r="P197" s="3">
        <v>0</v>
      </c>
      <c r="Q197" s="3">
        <v>0</v>
      </c>
      <c r="R197" s="3">
        <v>0</v>
      </c>
      <c r="S197" s="3">
        <v>0</v>
      </c>
      <c r="T197" s="3">
        <v>0</v>
      </c>
      <c r="U197" s="3">
        <v>0</v>
      </c>
      <c r="V197" s="3">
        <v>0</v>
      </c>
      <c r="W197" s="3">
        <v>0</v>
      </c>
      <c r="X197" s="3">
        <v>0</v>
      </c>
      <c r="Y197" s="3">
        <v>0</v>
      </c>
      <c r="Z197" s="3">
        <v>0</v>
      </c>
      <c r="AA197" s="3">
        <v>0</v>
      </c>
      <c r="AB197" s="3">
        <v>0</v>
      </c>
      <c r="AC197" s="3">
        <v>0</v>
      </c>
      <c r="AD197" s="3">
        <v>0</v>
      </c>
      <c r="AE197" s="3">
        <v>0</v>
      </c>
      <c r="AF197" s="3">
        <v>0</v>
      </c>
      <c r="AG197" s="3">
        <v>0</v>
      </c>
      <c r="AH197" s="3">
        <v>0</v>
      </c>
      <c r="AI197" s="3">
        <v>0</v>
      </c>
      <c r="AJ197" s="3">
        <v>0</v>
      </c>
      <c r="AK197" s="3">
        <v>0</v>
      </c>
      <c r="AL197" s="3">
        <v>0</v>
      </c>
      <c r="AM197" s="3">
        <v>0</v>
      </c>
      <c r="AN197" s="3">
        <v>0</v>
      </c>
      <c r="AO197" s="3">
        <v>0</v>
      </c>
      <c r="AP197" s="3">
        <v>0</v>
      </c>
      <c r="AQ197" s="3">
        <v>0</v>
      </c>
      <c r="AR197" s="3">
        <v>0</v>
      </c>
      <c r="AS197" s="3">
        <v>0</v>
      </c>
      <c r="AT197" s="3">
        <v>0</v>
      </c>
      <c r="AU197" s="3">
        <v>0</v>
      </c>
      <c r="AV197" s="3">
        <v>0</v>
      </c>
      <c r="AW197" s="3">
        <v>0</v>
      </c>
      <c r="AX197" s="3">
        <v>0</v>
      </c>
      <c r="AY197" s="3">
        <v>0</v>
      </c>
      <c r="AZ197" s="3">
        <v>0</v>
      </c>
      <c r="BA197" s="3">
        <v>0</v>
      </c>
      <c r="BB197" s="3">
        <v>0</v>
      </c>
      <c r="BC197" s="3">
        <v>0</v>
      </c>
      <c r="BD197" s="3">
        <v>0</v>
      </c>
      <c r="BE197" s="3">
        <v>0</v>
      </c>
      <c r="BF197" s="3">
        <v>0</v>
      </c>
      <c r="BG197" s="3"/>
      <c r="BH197" s="3"/>
      <c r="BI197" s="3"/>
      <c r="BJ197" s="3"/>
      <c r="BK197" s="3"/>
      <c r="BL197" s="3"/>
      <c r="BM197" s="3"/>
      <c r="BN197" s="3"/>
      <c r="BO197" s="3"/>
      <c r="BP197" s="3"/>
      <c r="BQ197" s="3"/>
      <c r="BR197" s="3"/>
      <c r="BS197" s="3"/>
      <c r="BT197" s="3"/>
      <c r="BU197" s="3"/>
    </row>
    <row r="198" spans="1:73">
      <c r="A198" s="3" t="s">
        <v>286</v>
      </c>
      <c r="B198" s="3">
        <v>123654</v>
      </c>
      <c r="C198" s="3">
        <v>-42946.23</v>
      </c>
      <c r="D198" s="3">
        <v>441590</v>
      </c>
      <c r="E198" s="3">
        <v>133640</v>
      </c>
      <c r="F198" s="3">
        <v>268674</v>
      </c>
      <c r="G198" s="3">
        <v>-145664</v>
      </c>
      <c r="H198" s="3">
        <v>155153</v>
      </c>
      <c r="I198" s="3">
        <v>-326636</v>
      </c>
      <c r="J198" s="3">
        <v>393828</v>
      </c>
      <c r="K198" s="3">
        <v>-231267</v>
      </c>
      <c r="L198" s="3">
        <v>-54750</v>
      </c>
      <c r="M198" s="3">
        <v>-360399</v>
      </c>
      <c r="N198" s="3">
        <v>-62323</v>
      </c>
      <c r="O198" s="3">
        <v>-6937</v>
      </c>
      <c r="P198" s="3">
        <v>-101384</v>
      </c>
      <c r="Q198" s="3">
        <v>175572</v>
      </c>
      <c r="R198" s="3">
        <v>-102870</v>
      </c>
      <c r="S198" s="3">
        <v>-53868</v>
      </c>
      <c r="T198" s="3">
        <v>-33144</v>
      </c>
      <c r="U198" s="3">
        <v>-21745</v>
      </c>
      <c r="V198" s="3">
        <v>-244119</v>
      </c>
      <c r="W198" s="3">
        <v>5019.59</v>
      </c>
      <c r="X198" s="3">
        <v>-1777721</v>
      </c>
      <c r="Y198" s="3">
        <v>2201707</v>
      </c>
      <c r="Z198" s="3">
        <v>-513968</v>
      </c>
      <c r="AA198" s="3">
        <v>-1639</v>
      </c>
      <c r="AB198" s="3">
        <v>190586</v>
      </c>
      <c r="AC198" s="3">
        <v>193727</v>
      </c>
      <c r="AD198" s="3">
        <v>-99129</v>
      </c>
      <c r="AE198" s="3">
        <v>-71542.61</v>
      </c>
      <c r="AF198" s="3">
        <v>-32707</v>
      </c>
      <c r="AG198" s="3">
        <v>9391</v>
      </c>
      <c r="AH198" s="3">
        <v>-94439</v>
      </c>
      <c r="AI198" s="3">
        <v>106290.21</v>
      </c>
      <c r="AJ198" s="3">
        <v>10470</v>
      </c>
      <c r="AK198" s="3">
        <v>209670</v>
      </c>
      <c r="AL198" s="3">
        <v>-199430</v>
      </c>
      <c r="AM198" s="3">
        <v>-9245</v>
      </c>
      <c r="AN198" s="3">
        <v>-16062</v>
      </c>
      <c r="AO198" s="3">
        <v>24004</v>
      </c>
      <c r="AP198" s="3">
        <v>-60265</v>
      </c>
      <c r="AQ198" s="3">
        <v>40514</v>
      </c>
      <c r="AR198" s="3">
        <v>34521</v>
      </c>
      <c r="AS198" s="3">
        <v>31816</v>
      </c>
      <c r="AT198" s="3">
        <v>1926</v>
      </c>
      <c r="AU198" s="3">
        <v>0</v>
      </c>
      <c r="AV198" s="3">
        <v>0</v>
      </c>
      <c r="AW198" s="3">
        <v>0</v>
      </c>
      <c r="AX198" s="3">
        <v>0</v>
      </c>
      <c r="AY198" s="3">
        <v>0</v>
      </c>
      <c r="AZ198" s="3">
        <v>0</v>
      </c>
      <c r="BA198" s="3">
        <v>0</v>
      </c>
      <c r="BB198" s="3">
        <v>0</v>
      </c>
      <c r="BC198" s="3">
        <v>0</v>
      </c>
      <c r="BD198" s="3">
        <v>0</v>
      </c>
      <c r="BE198" s="3">
        <v>0</v>
      </c>
      <c r="BF198" s="3">
        <v>0</v>
      </c>
      <c r="BG198" s="3"/>
      <c r="BH198" s="3"/>
      <c r="BI198" s="3"/>
      <c r="BJ198" s="3"/>
      <c r="BK198" s="3"/>
      <c r="BL198" s="3"/>
      <c r="BM198" s="3"/>
      <c r="BN198" s="3"/>
      <c r="BO198" s="3"/>
      <c r="BP198" s="3"/>
      <c r="BQ198" s="3"/>
      <c r="BR198" s="3"/>
      <c r="BS198" s="3"/>
      <c r="BT198" s="3"/>
      <c r="BU198" s="3"/>
    </row>
    <row r="199" spans="1:73">
      <c r="A199" s="3" t="s">
        <v>287</v>
      </c>
      <c r="B199" s="3">
        <v>1577415</v>
      </c>
      <c r="C199" s="3">
        <v>1587369.19</v>
      </c>
      <c r="D199" s="3">
        <v>934096</v>
      </c>
      <c r="E199" s="3">
        <v>1165734</v>
      </c>
      <c r="F199" s="3">
        <v>1399537</v>
      </c>
      <c r="G199" s="3">
        <v>1365244</v>
      </c>
      <c r="H199" s="3">
        <v>1329987</v>
      </c>
      <c r="I199" s="3">
        <v>95899</v>
      </c>
      <c r="J199" s="3">
        <v>1837697</v>
      </c>
      <c r="K199" s="3">
        <v>2339227</v>
      </c>
      <c r="L199" s="3">
        <v>1833072</v>
      </c>
      <c r="M199" s="3">
        <v>1305617</v>
      </c>
      <c r="N199" s="3">
        <v>1587412</v>
      </c>
      <c r="O199" s="3">
        <v>2258973</v>
      </c>
      <c r="P199" s="3">
        <v>1696919</v>
      </c>
      <c r="Q199" s="3">
        <v>1765848</v>
      </c>
      <c r="R199" s="3">
        <v>1526563</v>
      </c>
      <c r="S199" s="3">
        <v>1997336</v>
      </c>
      <c r="T199" s="3">
        <v>1556642</v>
      </c>
      <c r="U199" s="3">
        <v>1196249</v>
      </c>
      <c r="V199" s="3">
        <v>871781</v>
      </c>
      <c r="W199" s="3">
        <v>1425853.96</v>
      </c>
      <c r="X199" s="3">
        <v>176017</v>
      </c>
      <c r="Y199" s="3">
        <v>3154712</v>
      </c>
      <c r="Z199" s="3">
        <v>188927</v>
      </c>
      <c r="AA199" s="3">
        <v>791371</v>
      </c>
      <c r="AB199" s="3">
        <v>1351168</v>
      </c>
      <c r="AC199" s="3">
        <v>1061834</v>
      </c>
      <c r="AD199" s="3">
        <v>532249</v>
      </c>
      <c r="AE199" s="3">
        <v>549925.21</v>
      </c>
      <c r="AF199" s="3">
        <v>265184</v>
      </c>
      <c r="AG199" s="3">
        <v>372863</v>
      </c>
      <c r="AH199" s="3">
        <v>478751</v>
      </c>
      <c r="AI199" s="3">
        <v>697548.27</v>
      </c>
      <c r="AJ199" s="3">
        <v>577984</v>
      </c>
      <c r="AK199" s="3">
        <v>967185</v>
      </c>
      <c r="AL199" s="3">
        <v>498949</v>
      </c>
      <c r="AM199" s="3">
        <v>678686</v>
      </c>
      <c r="AN199" s="3">
        <v>585276</v>
      </c>
      <c r="AO199" s="3">
        <v>538022</v>
      </c>
      <c r="AP199" s="3">
        <v>631731</v>
      </c>
      <c r="AQ199" s="3">
        <v>632322</v>
      </c>
      <c r="AR199" s="3">
        <v>643391</v>
      </c>
      <c r="AS199" s="3">
        <v>592689</v>
      </c>
      <c r="AT199" s="3">
        <v>655466</v>
      </c>
      <c r="AU199" s="3">
        <v>0</v>
      </c>
      <c r="AV199" s="3">
        <v>0</v>
      </c>
      <c r="AW199" s="3">
        <v>0</v>
      </c>
      <c r="AX199" s="3">
        <v>0</v>
      </c>
      <c r="AY199" s="3">
        <v>0</v>
      </c>
      <c r="AZ199" s="3">
        <v>0</v>
      </c>
      <c r="BA199" s="3">
        <v>0</v>
      </c>
      <c r="BB199" s="3">
        <v>0</v>
      </c>
      <c r="BC199" s="3">
        <v>0</v>
      </c>
      <c r="BD199" s="3">
        <v>0</v>
      </c>
      <c r="BE199" s="3">
        <v>0</v>
      </c>
      <c r="BF199" s="3">
        <v>0</v>
      </c>
      <c r="BG199" s="3"/>
      <c r="BH199" s="3"/>
      <c r="BI199" s="3"/>
      <c r="BJ199" s="3"/>
      <c r="BK199" s="3"/>
      <c r="BL199" s="3"/>
      <c r="BM199" s="3"/>
      <c r="BN199" s="3"/>
      <c r="BO199" s="3"/>
      <c r="BP199" s="3"/>
      <c r="BQ199" s="3"/>
      <c r="BR199" s="3"/>
      <c r="BS199" s="3"/>
      <c r="BT199" s="3"/>
      <c r="BU199" s="3"/>
    </row>
    <row r="200" spans="1:73">
      <c r="A200" s="3" t="s">
        <v>288</v>
      </c>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row>
    <row r="201" spans="1:73">
      <c r="A201" s="3" t="s">
        <v>289</v>
      </c>
      <c r="B201" s="3">
        <v>1246245</v>
      </c>
      <c r="C201" s="3">
        <v>1382606.23</v>
      </c>
      <c r="D201" s="3">
        <v>367144</v>
      </c>
      <c r="E201" s="3">
        <v>822415</v>
      </c>
      <c r="F201" s="3">
        <v>1012646</v>
      </c>
      <c r="G201" s="3">
        <v>1353440</v>
      </c>
      <c r="H201" s="3">
        <v>1062362</v>
      </c>
      <c r="I201" s="3">
        <v>306010</v>
      </c>
      <c r="J201" s="3">
        <v>1279403</v>
      </c>
      <c r="K201" s="3">
        <v>2472710</v>
      </c>
      <c r="L201" s="3">
        <v>1774058</v>
      </c>
      <c r="M201" s="3">
        <v>1527569</v>
      </c>
      <c r="N201" s="3">
        <v>1504045</v>
      </c>
      <c r="O201" s="3">
        <v>2125797</v>
      </c>
      <c r="P201" s="3">
        <v>1683151</v>
      </c>
      <c r="Q201" s="3">
        <v>1395723</v>
      </c>
      <c r="R201" s="3">
        <v>1445300</v>
      </c>
      <c r="S201" s="3">
        <v>1863238</v>
      </c>
      <c r="T201" s="3">
        <v>1386771</v>
      </c>
      <c r="U201" s="3">
        <v>995974</v>
      </c>
      <c r="V201" s="3">
        <v>964772</v>
      </c>
      <c r="W201" s="3">
        <v>1228536.8</v>
      </c>
      <c r="X201" s="3">
        <v>1800361</v>
      </c>
      <c r="Y201" s="3">
        <v>447415</v>
      </c>
      <c r="Z201" s="3">
        <v>524877</v>
      </c>
      <c r="AA201" s="3">
        <v>693066</v>
      </c>
      <c r="AB201" s="3">
        <v>825167</v>
      </c>
      <c r="AC201" s="3">
        <v>744416</v>
      </c>
      <c r="AD201" s="3">
        <v>529080</v>
      </c>
      <c r="AE201" s="3">
        <v>564307.44999999995</v>
      </c>
      <c r="AF201" s="3">
        <v>271074</v>
      </c>
      <c r="AG201" s="3">
        <v>327835</v>
      </c>
      <c r="AH201" s="3">
        <v>516286</v>
      </c>
      <c r="AI201" s="3">
        <v>593127.55000000005</v>
      </c>
      <c r="AJ201" s="3">
        <v>534561</v>
      </c>
      <c r="AK201" s="3">
        <v>632996</v>
      </c>
      <c r="AL201" s="3">
        <v>665289</v>
      </c>
      <c r="AM201" s="3">
        <v>601400</v>
      </c>
      <c r="AN201" s="3">
        <v>613602</v>
      </c>
      <c r="AO201" s="3">
        <v>554517</v>
      </c>
      <c r="AP201" s="3">
        <v>645273</v>
      </c>
      <c r="AQ201" s="3">
        <v>547633</v>
      </c>
      <c r="AR201" s="3">
        <v>550232</v>
      </c>
      <c r="AS201" s="3">
        <v>490673</v>
      </c>
      <c r="AT201" s="3">
        <v>588980</v>
      </c>
      <c r="AU201" s="3">
        <v>461015</v>
      </c>
      <c r="AV201" s="3">
        <v>450541</v>
      </c>
      <c r="AW201" s="3">
        <v>478244</v>
      </c>
      <c r="AX201" s="3">
        <v>515666</v>
      </c>
      <c r="AY201" s="3">
        <v>439845</v>
      </c>
      <c r="AZ201" s="3">
        <v>336033</v>
      </c>
      <c r="BA201" s="3">
        <v>272079</v>
      </c>
      <c r="BB201" s="3">
        <v>203900</v>
      </c>
      <c r="BC201" s="3">
        <v>119852</v>
      </c>
      <c r="BD201" s="3">
        <v>284030</v>
      </c>
      <c r="BE201" s="3">
        <v>406060</v>
      </c>
      <c r="BF201" s="3">
        <v>266462</v>
      </c>
      <c r="BG201" s="3"/>
      <c r="BH201" s="3"/>
      <c r="BI201" s="3"/>
      <c r="BJ201" s="3"/>
      <c r="BK201" s="3"/>
      <c r="BL201" s="3"/>
      <c r="BM201" s="3"/>
      <c r="BN201" s="3"/>
      <c r="BO201" s="3"/>
      <c r="BP201" s="3"/>
      <c r="BQ201" s="3"/>
      <c r="BR201" s="3"/>
      <c r="BS201" s="3"/>
      <c r="BT201" s="3"/>
      <c r="BU201" s="3"/>
    </row>
    <row r="202" spans="1:73">
      <c r="A202" s="3" t="s">
        <v>290</v>
      </c>
      <c r="B202" s="3">
        <v>207516</v>
      </c>
      <c r="C202" s="3">
        <v>247709.19</v>
      </c>
      <c r="D202" s="3">
        <v>125362</v>
      </c>
      <c r="E202" s="3">
        <v>209679</v>
      </c>
      <c r="F202" s="3">
        <v>118217</v>
      </c>
      <c r="G202" s="3">
        <v>157468</v>
      </c>
      <c r="H202" s="3">
        <v>112472</v>
      </c>
      <c r="I202" s="3">
        <v>116525</v>
      </c>
      <c r="J202" s="3">
        <v>164466</v>
      </c>
      <c r="K202" s="3">
        <v>97784</v>
      </c>
      <c r="L202" s="3">
        <v>113764</v>
      </c>
      <c r="M202" s="3">
        <v>138447</v>
      </c>
      <c r="N202" s="3">
        <v>145690</v>
      </c>
      <c r="O202" s="3">
        <v>140113</v>
      </c>
      <c r="P202" s="3">
        <v>115152</v>
      </c>
      <c r="Q202" s="3">
        <v>194553</v>
      </c>
      <c r="R202" s="3">
        <v>184133</v>
      </c>
      <c r="S202" s="3">
        <v>187966</v>
      </c>
      <c r="T202" s="3">
        <v>203015</v>
      </c>
      <c r="U202" s="3">
        <v>222020</v>
      </c>
      <c r="V202" s="3">
        <v>151128</v>
      </c>
      <c r="W202" s="3">
        <v>192297.56</v>
      </c>
      <c r="X202" s="3">
        <v>153377</v>
      </c>
      <c r="Y202" s="3">
        <v>505590</v>
      </c>
      <c r="Z202" s="3">
        <v>178018</v>
      </c>
      <c r="AA202" s="3">
        <v>99944</v>
      </c>
      <c r="AB202" s="3">
        <v>335415</v>
      </c>
      <c r="AC202" s="3">
        <v>123691</v>
      </c>
      <c r="AD202" s="3">
        <v>102298</v>
      </c>
      <c r="AE202" s="3">
        <v>57160.36</v>
      </c>
      <c r="AF202" s="3">
        <v>26817</v>
      </c>
      <c r="AG202" s="3">
        <v>35637</v>
      </c>
      <c r="AH202" s="3">
        <v>56904</v>
      </c>
      <c r="AI202" s="3">
        <v>-1869.49</v>
      </c>
      <c r="AJ202" s="3">
        <v>32953</v>
      </c>
      <c r="AK202" s="3">
        <v>124519</v>
      </c>
      <c r="AL202" s="3">
        <v>33090</v>
      </c>
      <c r="AM202" s="3">
        <v>86531</v>
      </c>
      <c r="AN202" s="3">
        <v>-12264</v>
      </c>
      <c r="AO202" s="3">
        <v>-40499</v>
      </c>
      <c r="AP202" s="3">
        <v>46723</v>
      </c>
      <c r="AQ202" s="3">
        <v>44175</v>
      </c>
      <c r="AR202" s="3">
        <v>58638</v>
      </c>
      <c r="AS202" s="3">
        <v>70200</v>
      </c>
      <c r="AT202" s="3">
        <v>64560</v>
      </c>
      <c r="AU202" s="3">
        <v>64874</v>
      </c>
      <c r="AV202" s="3">
        <v>75909</v>
      </c>
      <c r="AW202" s="3">
        <v>83816</v>
      </c>
      <c r="AX202" s="3">
        <v>64752</v>
      </c>
      <c r="AY202" s="3">
        <v>53568</v>
      </c>
      <c r="AZ202" s="3">
        <v>18558</v>
      </c>
      <c r="BA202" s="3">
        <v>-2950</v>
      </c>
      <c r="BB202" s="3">
        <v>-23270</v>
      </c>
      <c r="BC202" s="3">
        <v>26634</v>
      </c>
      <c r="BD202" s="3">
        <v>37222</v>
      </c>
      <c r="BE202" s="3">
        <v>55146</v>
      </c>
      <c r="BF202" s="3">
        <v>37558</v>
      </c>
      <c r="BG202" s="3"/>
      <c r="BH202" s="3"/>
      <c r="BI202" s="3"/>
      <c r="BJ202" s="3"/>
      <c r="BK202" s="3"/>
      <c r="BL202" s="3"/>
      <c r="BM202" s="3"/>
      <c r="BN202" s="3"/>
      <c r="BO202" s="3"/>
      <c r="BP202" s="3"/>
      <c r="BQ202" s="3"/>
      <c r="BR202" s="3"/>
      <c r="BS202" s="3"/>
      <c r="BT202" s="3"/>
      <c r="BU202" s="3"/>
    </row>
    <row r="203" spans="1:73">
      <c r="A203" s="3" t="s">
        <v>291</v>
      </c>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row>
    <row r="204" spans="1:73">
      <c r="A204" s="3" t="s">
        <v>292</v>
      </c>
      <c r="B204" s="3">
        <v>1376360</v>
      </c>
      <c r="C204" s="3">
        <v>1362926.17</v>
      </c>
      <c r="D204" s="3">
        <v>700930</v>
      </c>
      <c r="E204" s="3">
        <v>916918</v>
      </c>
      <c r="F204" s="3">
        <v>1208163</v>
      </c>
      <c r="G204" s="3">
        <v>1286767</v>
      </c>
      <c r="H204" s="3">
        <v>1175540</v>
      </c>
      <c r="I204" s="3">
        <v>75650</v>
      </c>
      <c r="J204" s="3">
        <v>1539989</v>
      </c>
      <c r="K204" s="3">
        <v>2268577</v>
      </c>
      <c r="L204" s="3">
        <v>1727619</v>
      </c>
      <c r="M204" s="3">
        <v>1221908</v>
      </c>
      <c r="N204" s="3">
        <v>1471875</v>
      </c>
      <c r="O204" s="3">
        <v>2116945</v>
      </c>
      <c r="P204" s="3">
        <v>1617002</v>
      </c>
      <c r="Q204" s="3">
        <v>1482601</v>
      </c>
      <c r="R204" s="3">
        <v>1407903</v>
      </c>
      <c r="S204" s="3">
        <v>1839812</v>
      </c>
      <c r="T204" s="3">
        <v>1380762</v>
      </c>
      <c r="U204" s="3">
        <v>994800</v>
      </c>
      <c r="V204" s="3">
        <v>780939</v>
      </c>
      <c r="W204" s="3">
        <v>1190972.49</v>
      </c>
      <c r="X204" s="3">
        <v>43129</v>
      </c>
      <c r="Y204" s="3">
        <v>2651634</v>
      </c>
      <c r="Z204" s="3">
        <v>46563</v>
      </c>
      <c r="AA204" s="3">
        <v>561176</v>
      </c>
      <c r="AB204" s="3">
        <v>1015716</v>
      </c>
      <c r="AC204" s="3">
        <v>937511</v>
      </c>
      <c r="AD204" s="3">
        <v>429986</v>
      </c>
      <c r="AE204" s="3">
        <v>493595.49</v>
      </c>
      <c r="AF204" s="3">
        <v>238369</v>
      </c>
      <c r="AG204" s="3">
        <v>337095</v>
      </c>
      <c r="AH204" s="3">
        <v>422280</v>
      </c>
      <c r="AI204" s="3">
        <v>699417.77</v>
      </c>
      <c r="AJ204" s="3">
        <v>545031</v>
      </c>
      <c r="AK204" s="3">
        <v>842666</v>
      </c>
      <c r="AL204" s="3">
        <v>465859</v>
      </c>
      <c r="AM204" s="3">
        <v>592155</v>
      </c>
      <c r="AN204" s="3">
        <v>597540</v>
      </c>
      <c r="AO204" s="3">
        <v>578521</v>
      </c>
      <c r="AP204" s="3">
        <v>585008</v>
      </c>
      <c r="AQ204" s="3">
        <v>588147</v>
      </c>
      <c r="AR204" s="3">
        <v>584753</v>
      </c>
      <c r="AS204" s="3">
        <v>522489</v>
      </c>
      <c r="AT204" s="3">
        <v>590906</v>
      </c>
      <c r="AU204" s="3">
        <v>0</v>
      </c>
      <c r="AV204" s="3">
        <v>0</v>
      </c>
      <c r="AW204" s="3">
        <v>0</v>
      </c>
      <c r="AX204" s="3">
        <v>0</v>
      </c>
      <c r="AY204" s="3">
        <v>0</v>
      </c>
      <c r="AZ204" s="3">
        <v>0</v>
      </c>
      <c r="BA204" s="3">
        <v>0</v>
      </c>
      <c r="BB204" s="3">
        <v>0</v>
      </c>
      <c r="BC204" s="3">
        <v>0</v>
      </c>
      <c r="BD204" s="3">
        <v>0</v>
      </c>
      <c r="BE204" s="3">
        <v>0</v>
      </c>
      <c r="BF204" s="3">
        <v>0</v>
      </c>
      <c r="BG204" s="3"/>
      <c r="BH204" s="3"/>
      <c r="BI204" s="3"/>
      <c r="BJ204" s="3"/>
      <c r="BK204" s="3"/>
      <c r="BL204" s="3"/>
      <c r="BM204" s="3"/>
      <c r="BN204" s="3"/>
      <c r="BO204" s="3"/>
      <c r="BP204" s="3"/>
      <c r="BQ204" s="3"/>
      <c r="BR204" s="3"/>
      <c r="BS204" s="3"/>
      <c r="BT204" s="3"/>
      <c r="BU204" s="3"/>
    </row>
    <row r="205" spans="1:73">
      <c r="A205" s="3" t="s">
        <v>293</v>
      </c>
      <c r="B205" s="3">
        <v>201055</v>
      </c>
      <c r="C205" s="3">
        <v>224443.02</v>
      </c>
      <c r="D205" s="3">
        <v>233166</v>
      </c>
      <c r="E205" s="3">
        <v>248816</v>
      </c>
      <c r="F205" s="3">
        <v>191374</v>
      </c>
      <c r="G205" s="3">
        <v>78477</v>
      </c>
      <c r="H205" s="3">
        <v>154447</v>
      </c>
      <c r="I205" s="3">
        <v>20249</v>
      </c>
      <c r="J205" s="3">
        <v>297708</v>
      </c>
      <c r="K205" s="3">
        <v>70650</v>
      </c>
      <c r="L205" s="3">
        <v>105453</v>
      </c>
      <c r="M205" s="3">
        <v>83709</v>
      </c>
      <c r="N205" s="3">
        <v>115537</v>
      </c>
      <c r="O205" s="3">
        <v>142028</v>
      </c>
      <c r="P205" s="3">
        <v>79917</v>
      </c>
      <c r="Q205" s="3">
        <v>283247</v>
      </c>
      <c r="R205" s="3">
        <v>118660</v>
      </c>
      <c r="S205" s="3">
        <v>157524</v>
      </c>
      <c r="T205" s="3">
        <v>175880</v>
      </c>
      <c r="U205" s="3">
        <v>201449</v>
      </c>
      <c r="V205" s="3">
        <v>90842</v>
      </c>
      <c r="W205" s="3">
        <v>234881.46</v>
      </c>
      <c r="X205" s="3">
        <v>132888</v>
      </c>
      <c r="Y205" s="3">
        <v>503078</v>
      </c>
      <c r="Z205" s="3">
        <v>142364</v>
      </c>
      <c r="AA205" s="3">
        <v>230195</v>
      </c>
      <c r="AB205" s="3">
        <v>335452</v>
      </c>
      <c r="AC205" s="3">
        <v>124323</v>
      </c>
      <c r="AD205" s="3">
        <v>102263</v>
      </c>
      <c r="AE205" s="3">
        <v>56329.72</v>
      </c>
      <c r="AF205" s="3">
        <v>26815</v>
      </c>
      <c r="AG205" s="3">
        <v>35768</v>
      </c>
      <c r="AH205" s="3">
        <v>56471</v>
      </c>
      <c r="AI205" s="3">
        <v>-1869.49</v>
      </c>
      <c r="AJ205" s="3">
        <v>32953</v>
      </c>
      <c r="AK205" s="3">
        <v>124519</v>
      </c>
      <c r="AL205" s="3">
        <v>33090</v>
      </c>
      <c r="AM205" s="3">
        <v>86531</v>
      </c>
      <c r="AN205" s="3">
        <v>-12264</v>
      </c>
      <c r="AO205" s="3">
        <v>-40499</v>
      </c>
      <c r="AP205" s="3">
        <v>46723</v>
      </c>
      <c r="AQ205" s="3">
        <v>44175</v>
      </c>
      <c r="AR205" s="3">
        <v>58638</v>
      </c>
      <c r="AS205" s="3">
        <v>70200</v>
      </c>
      <c r="AT205" s="3">
        <v>64560</v>
      </c>
      <c r="AU205" s="3">
        <v>0</v>
      </c>
      <c r="AV205" s="3">
        <v>0</v>
      </c>
      <c r="AW205" s="3">
        <v>0</v>
      </c>
      <c r="AX205" s="3">
        <v>0</v>
      </c>
      <c r="AY205" s="3">
        <v>0</v>
      </c>
      <c r="AZ205" s="3">
        <v>0</v>
      </c>
      <c r="BA205" s="3">
        <v>0</v>
      </c>
      <c r="BB205" s="3">
        <v>0</v>
      </c>
      <c r="BC205" s="3">
        <v>0</v>
      </c>
      <c r="BD205" s="3">
        <v>0</v>
      </c>
      <c r="BE205" s="3">
        <v>0</v>
      </c>
      <c r="BF205" s="3">
        <v>0</v>
      </c>
      <c r="BG205" s="3"/>
      <c r="BH205" s="3"/>
      <c r="BI205" s="3"/>
      <c r="BJ205" s="3"/>
      <c r="BK205" s="3"/>
      <c r="BL205" s="3"/>
      <c r="BM205" s="3"/>
      <c r="BN205" s="3"/>
      <c r="BO205" s="3"/>
      <c r="BP205" s="3"/>
      <c r="BQ205" s="3"/>
      <c r="BR205" s="3"/>
      <c r="BS205" s="3"/>
      <c r="BT205" s="3"/>
      <c r="BU205" s="3"/>
    </row>
    <row r="206" spans="1:73">
      <c r="A206" s="3" t="s">
        <v>294</v>
      </c>
      <c r="B206" s="3">
        <v>0.31</v>
      </c>
      <c r="C206" s="3">
        <v>0.34</v>
      </c>
      <c r="D206" s="3">
        <v>0.09</v>
      </c>
      <c r="E206" s="3">
        <v>0.21</v>
      </c>
      <c r="F206" s="3">
        <v>0.25</v>
      </c>
      <c r="G206" s="3">
        <v>0.33773999999999998</v>
      </c>
      <c r="H206" s="3">
        <v>0.27</v>
      </c>
      <c r="I206" s="3">
        <v>0.08</v>
      </c>
      <c r="J206" s="3">
        <v>0.32</v>
      </c>
      <c r="K206" s="3">
        <v>0.61729999999999996</v>
      </c>
      <c r="L206" s="3">
        <v>0.44290000000000002</v>
      </c>
      <c r="M206" s="3">
        <v>0.38150000000000001</v>
      </c>
      <c r="N206" s="3">
        <v>0.37569999999999998</v>
      </c>
      <c r="O206" s="3">
        <v>0.53120000000000001</v>
      </c>
      <c r="P206" s="3">
        <v>0.42070000000000002</v>
      </c>
      <c r="Q206" s="3">
        <v>0.34899999999999998</v>
      </c>
      <c r="R206" s="3">
        <v>0.36159999999999998</v>
      </c>
      <c r="S206" s="3">
        <v>0.46660000000000001</v>
      </c>
      <c r="T206" s="3">
        <v>0.3473</v>
      </c>
      <c r="U206" s="3">
        <v>0.2495</v>
      </c>
      <c r="V206" s="3">
        <v>0.24</v>
      </c>
      <c r="W206" s="3">
        <v>0.23</v>
      </c>
      <c r="X206" s="3">
        <v>0.56999999999999995</v>
      </c>
      <c r="Y206" s="3">
        <v>0.28100000000000003</v>
      </c>
      <c r="Z206" s="3">
        <v>0.32969999999999999</v>
      </c>
      <c r="AA206" s="3">
        <v>0.43530000000000002</v>
      </c>
      <c r="AB206" s="3">
        <v>0.51819999999999999</v>
      </c>
      <c r="AC206" s="3">
        <v>0.46750000000000003</v>
      </c>
      <c r="AD206" s="3">
        <v>0.33229999999999998</v>
      </c>
      <c r="AE206" s="3">
        <v>0.35899999999999999</v>
      </c>
      <c r="AF206" s="3">
        <v>0.17030000000000001</v>
      </c>
      <c r="AG206" s="3">
        <v>0.20610000000000001</v>
      </c>
      <c r="AH206" s="3">
        <v>0.3246</v>
      </c>
      <c r="AI206" s="3">
        <v>0.37757000000000002</v>
      </c>
      <c r="AJ206" s="3">
        <v>0.34</v>
      </c>
      <c r="AK206" s="3">
        <v>0.39842</v>
      </c>
      <c r="AL206" s="3">
        <v>0.41891</v>
      </c>
      <c r="AM206" s="3">
        <v>0.3805</v>
      </c>
      <c r="AN206" s="3">
        <v>0.39</v>
      </c>
      <c r="AO206" s="3">
        <v>0.35</v>
      </c>
      <c r="AP206" s="3">
        <v>0.41</v>
      </c>
      <c r="AQ206" s="3">
        <v>0.34</v>
      </c>
      <c r="AR206" s="3">
        <v>0.35</v>
      </c>
      <c r="AS206" s="3">
        <v>0.31</v>
      </c>
      <c r="AT206" s="3">
        <v>0.37</v>
      </c>
      <c r="AU206" s="3">
        <v>0.28999999999999998</v>
      </c>
      <c r="AV206" s="3">
        <v>0.28000000000000003</v>
      </c>
      <c r="AW206" s="3">
        <v>0.3</v>
      </c>
      <c r="AX206" s="3">
        <v>0.32</v>
      </c>
      <c r="AY206" s="3">
        <v>0.27</v>
      </c>
      <c r="AZ206" s="3">
        <v>0.21</v>
      </c>
      <c r="BA206" s="3">
        <v>0.17</v>
      </c>
      <c r="BB206" s="3">
        <v>0.13</v>
      </c>
      <c r="BC206" s="3">
        <v>0.08</v>
      </c>
      <c r="BD206" s="3">
        <v>0.18</v>
      </c>
      <c r="BE206" s="3">
        <v>0.26</v>
      </c>
      <c r="BF206" s="3">
        <v>0.17</v>
      </c>
      <c r="BG206" s="3"/>
      <c r="BH206" s="6"/>
      <c r="BI206" s="6"/>
      <c r="BJ206" s="6"/>
      <c r="BK206" s="6"/>
      <c r="BL206" s="6"/>
      <c r="BM206" s="6"/>
      <c r="BN206" s="6"/>
      <c r="BO206" s="6"/>
      <c r="BP206" s="6"/>
      <c r="BQ206" s="6"/>
      <c r="BR206" s="6"/>
    </row>
    <row r="207" spans="1:73">
      <c r="A207" s="3" t="s">
        <v>295</v>
      </c>
      <c r="B207" s="3">
        <v>0.31</v>
      </c>
      <c r="C207" s="3">
        <v>0.34</v>
      </c>
      <c r="D207" s="3">
        <v>0.09</v>
      </c>
      <c r="E207" s="3">
        <v>0.21</v>
      </c>
      <c r="F207" s="3">
        <v>0.25</v>
      </c>
      <c r="G207" s="3">
        <v>0.33771000000000001</v>
      </c>
      <c r="H207" s="3">
        <v>0.27</v>
      </c>
      <c r="I207" s="3">
        <v>0.08</v>
      </c>
      <c r="J207" s="3">
        <v>0.32</v>
      </c>
      <c r="K207" s="3">
        <v>0.61699999999999999</v>
      </c>
      <c r="L207" s="3">
        <v>0.44259999999999999</v>
      </c>
      <c r="M207" s="3">
        <v>0.38129999999999997</v>
      </c>
      <c r="N207" s="3">
        <v>0.3755</v>
      </c>
      <c r="O207" s="3">
        <v>0.53080000000000005</v>
      </c>
      <c r="P207" s="3">
        <v>0.42020000000000002</v>
      </c>
      <c r="Q207" s="3">
        <v>0.34860000000000002</v>
      </c>
      <c r="R207" s="3">
        <v>0.36099999999999999</v>
      </c>
      <c r="S207" s="3">
        <v>0.46579999999999999</v>
      </c>
      <c r="T207" s="3">
        <v>0.34689999999999999</v>
      </c>
      <c r="U207" s="3">
        <v>0.24929999999999999</v>
      </c>
      <c r="V207" s="3">
        <v>0.24</v>
      </c>
      <c r="W207" s="3">
        <v>0.24</v>
      </c>
      <c r="X207" s="3">
        <v>0.56999999999999995</v>
      </c>
      <c r="Y207" s="3">
        <v>0.28079999999999999</v>
      </c>
      <c r="Z207" s="3">
        <v>0.32969999999999999</v>
      </c>
      <c r="AA207" s="3">
        <v>0.43530000000000002</v>
      </c>
      <c r="AB207" s="3">
        <v>0.51819999999999999</v>
      </c>
      <c r="AC207" s="3">
        <v>0.46750000000000003</v>
      </c>
      <c r="AD207" s="3">
        <v>0.33229999999999998</v>
      </c>
      <c r="AE207" s="3">
        <v>0.3498</v>
      </c>
      <c r="AF207" s="3">
        <v>0.1701</v>
      </c>
      <c r="AG207" s="3">
        <v>0.2059</v>
      </c>
      <c r="AH207" s="3">
        <v>0.32429999999999998</v>
      </c>
      <c r="AI207" s="3">
        <v>0.36597000000000002</v>
      </c>
      <c r="AJ207" s="3">
        <v>0.34</v>
      </c>
      <c r="AK207" s="3">
        <v>0.39967000000000003</v>
      </c>
      <c r="AL207" s="3">
        <v>0.42</v>
      </c>
      <c r="AM207" s="3">
        <v>0.37890000000000001</v>
      </c>
      <c r="AN207" s="3">
        <v>0.39</v>
      </c>
      <c r="AO207" s="3">
        <v>0</v>
      </c>
      <c r="AP207" s="3">
        <v>0</v>
      </c>
      <c r="AQ207" s="3">
        <v>0</v>
      </c>
      <c r="AR207" s="3">
        <v>0</v>
      </c>
      <c r="AS207" s="3">
        <v>0</v>
      </c>
      <c r="AT207" s="3">
        <v>0</v>
      </c>
      <c r="AU207" s="3">
        <v>0</v>
      </c>
      <c r="AV207" s="3">
        <v>0</v>
      </c>
      <c r="AW207" s="3">
        <v>0</v>
      </c>
      <c r="AX207" s="3">
        <v>0</v>
      </c>
      <c r="AY207" s="3">
        <v>0</v>
      </c>
      <c r="AZ207" s="3">
        <v>0</v>
      </c>
      <c r="BA207" s="3">
        <v>0</v>
      </c>
      <c r="BB207" s="3">
        <v>0</v>
      </c>
      <c r="BC207" s="3">
        <v>0</v>
      </c>
      <c r="BD207" s="3">
        <v>0</v>
      </c>
      <c r="BE207" s="3">
        <v>0</v>
      </c>
      <c r="BF207" s="3">
        <v>0</v>
      </c>
      <c r="BG207" s="3"/>
      <c r="BH207" s="6"/>
      <c r="BI207" s="6"/>
      <c r="BJ207" s="6"/>
      <c r="BK207" s="6"/>
      <c r="BL207" s="6"/>
      <c r="BM207" s="6"/>
      <c r="BN207" s="6"/>
      <c r="BO207" s="6"/>
      <c r="BP207" s="6"/>
      <c r="BQ207" s="6"/>
      <c r="BR207" s="6"/>
    </row>
    <row r="208" spans="1:73">
      <c r="A208" s="3" t="s">
        <v>169</v>
      </c>
      <c r="B208" s="3" t="s">
        <v>170</v>
      </c>
      <c r="C208" s="3" t="s">
        <v>171</v>
      </c>
      <c r="D208" s="3" t="s">
        <v>172</v>
      </c>
      <c r="E208" s="3" t="s">
        <v>173</v>
      </c>
      <c r="F208" s="3" t="s">
        <v>174</v>
      </c>
      <c r="G208" s="3" t="s">
        <v>175</v>
      </c>
      <c r="H208" s="3" t="s">
        <v>176</v>
      </c>
      <c r="I208" s="3" t="s">
        <v>177</v>
      </c>
      <c r="J208" s="3" t="s">
        <v>178</v>
      </c>
      <c r="K208" s="3" t="s">
        <v>179</v>
      </c>
      <c r="L208" s="3" t="s">
        <v>180</v>
      </c>
      <c r="M208" s="3" t="s">
        <v>181</v>
      </c>
      <c r="N208" s="3" t="s">
        <v>182</v>
      </c>
      <c r="O208" s="3" t="s">
        <v>183</v>
      </c>
      <c r="P208" s="3" t="s">
        <v>184</v>
      </c>
      <c r="Q208" s="3" t="s">
        <v>185</v>
      </c>
      <c r="R208" s="3" t="s">
        <v>186</v>
      </c>
      <c r="S208" s="3" t="s">
        <v>187</v>
      </c>
      <c r="T208" s="3" t="s">
        <v>188</v>
      </c>
      <c r="U208" s="3" t="s">
        <v>189</v>
      </c>
      <c r="V208" s="3" t="s">
        <v>190</v>
      </c>
      <c r="W208" s="3" t="s">
        <v>191</v>
      </c>
      <c r="X208" s="3" t="s">
        <v>192</v>
      </c>
      <c r="Y208" s="3" t="s">
        <v>193</v>
      </c>
      <c r="Z208" s="3" t="s">
        <v>194</v>
      </c>
      <c r="AA208" s="3" t="s">
        <v>195</v>
      </c>
      <c r="AB208" s="3" t="s">
        <v>196</v>
      </c>
      <c r="AC208" s="3" t="s">
        <v>197</v>
      </c>
      <c r="AD208" s="3" t="s">
        <v>198</v>
      </c>
      <c r="AE208" s="3" t="s">
        <v>199</v>
      </c>
      <c r="AF208" s="3" t="s">
        <v>200</v>
      </c>
      <c r="AG208" s="3" t="s">
        <v>201</v>
      </c>
      <c r="AH208" s="3" t="s">
        <v>202</v>
      </c>
      <c r="AI208" s="3" t="s">
        <v>203</v>
      </c>
      <c r="AJ208" s="3" t="s">
        <v>204</v>
      </c>
      <c r="AK208" s="3" t="s">
        <v>205</v>
      </c>
      <c r="AL208" s="3" t="s">
        <v>206</v>
      </c>
      <c r="AM208" s="3" t="s">
        <v>207</v>
      </c>
      <c r="AN208" s="3" t="s">
        <v>208</v>
      </c>
      <c r="AO208" s="3" t="s">
        <v>209</v>
      </c>
      <c r="AP208" s="3" t="s">
        <v>210</v>
      </c>
      <c r="AQ208" s="3" t="s">
        <v>211</v>
      </c>
      <c r="AR208" s="3" t="s">
        <v>212</v>
      </c>
      <c r="AS208" s="3" t="s">
        <v>213</v>
      </c>
      <c r="AT208" s="3" t="s">
        <v>214</v>
      </c>
      <c r="AU208" s="3" t="s">
        <v>215</v>
      </c>
      <c r="AV208" s="3" t="s">
        <v>216</v>
      </c>
      <c r="AW208" s="3" t="s">
        <v>217</v>
      </c>
      <c r="AX208" s="3" t="s">
        <v>218</v>
      </c>
      <c r="AY208" s="3" t="s">
        <v>219</v>
      </c>
      <c r="AZ208" s="3" t="s">
        <v>220</v>
      </c>
      <c r="BA208" s="3" t="s">
        <v>221</v>
      </c>
      <c r="BB208" s="3" t="s">
        <v>222</v>
      </c>
      <c r="BC208" s="3" t="s">
        <v>223</v>
      </c>
      <c r="BD208" s="3" t="s">
        <v>224</v>
      </c>
      <c r="BE208" s="3" t="s">
        <v>225</v>
      </c>
      <c r="BF208" s="3" t="s">
        <v>226</v>
      </c>
      <c r="BG208" s="3"/>
      <c r="BH208" s="6"/>
      <c r="BI208" s="6"/>
      <c r="BJ208" s="6"/>
      <c r="BK208" s="6"/>
      <c r="BL208" s="6"/>
      <c r="BM208" s="6"/>
      <c r="BN208" s="6"/>
      <c r="BO208" s="6"/>
      <c r="BP208" s="6"/>
      <c r="BQ208" s="6"/>
      <c r="BR208" s="6"/>
    </row>
    <row r="209" spans="1:70">
      <c r="A209" s="3" t="s">
        <v>296</v>
      </c>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6"/>
      <c r="BI209" s="6"/>
      <c r="BJ209" s="6"/>
      <c r="BK209" s="6"/>
      <c r="BL209" s="6"/>
      <c r="BM209" s="6"/>
      <c r="BN209" s="6"/>
      <c r="BO209" s="6"/>
      <c r="BP209" s="6"/>
      <c r="BQ209" s="6"/>
      <c r="BR209" s="6"/>
    </row>
    <row r="210" spans="1:70">
      <c r="A210" s="3" t="s">
        <v>297</v>
      </c>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6"/>
      <c r="BH210" s="6"/>
      <c r="BI210" s="6"/>
      <c r="BJ210" s="6"/>
      <c r="BK210" s="6"/>
      <c r="BL210" s="6"/>
      <c r="BM210" s="6"/>
      <c r="BN210" s="6"/>
      <c r="BO210" s="6"/>
      <c r="BP210" s="6"/>
      <c r="BQ210" s="6"/>
      <c r="BR210" s="6"/>
    </row>
    <row r="211" spans="1:70">
      <c r="A211" s="3" t="s">
        <v>298</v>
      </c>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6"/>
      <c r="BH211" s="6"/>
      <c r="BI211" s="6"/>
      <c r="BJ211" s="6"/>
      <c r="BK211" s="6"/>
      <c r="BL211" s="6"/>
      <c r="BM211" s="6"/>
      <c r="BN211" s="6"/>
      <c r="BO211" s="6"/>
      <c r="BP211" s="6"/>
      <c r="BQ211" s="6"/>
      <c r="BR211" s="6"/>
    </row>
    <row r="212" spans="1:70">
      <c r="B212" s="6"/>
      <c r="C212" s="6"/>
      <c r="D212" s="6"/>
      <c r="E212" s="6"/>
      <c r="F212" s="6"/>
      <c r="G212" s="6"/>
      <c r="H212" s="6"/>
      <c r="I212" s="6"/>
      <c r="J212" s="6"/>
      <c r="K212" s="6"/>
      <c r="L212" s="6"/>
      <c r="M212" s="6"/>
      <c r="N212" s="6"/>
      <c r="O212" s="6"/>
      <c r="P212" s="6"/>
      <c r="Q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row>
    <row r="213" spans="1:70">
      <c r="B213" s="6"/>
      <c r="C213" s="6"/>
      <c r="D213" s="6"/>
      <c r="E213" s="6"/>
      <c r="F213" s="6"/>
      <c r="G213" s="6"/>
      <c r="H213" s="6"/>
      <c r="I213" s="6"/>
      <c r="J213" s="6"/>
      <c r="K213" s="6"/>
      <c r="L213" s="6"/>
      <c r="M213" s="6"/>
      <c r="N213" s="6"/>
      <c r="O213" s="6"/>
      <c r="P213" s="6"/>
      <c r="Q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row>
    <row r="214" spans="1:70">
      <c r="B214" s="6"/>
      <c r="C214" s="6"/>
      <c r="D214" s="6"/>
      <c r="E214" s="6"/>
      <c r="F214" s="6"/>
      <c r="G214" s="6"/>
      <c r="H214" s="6"/>
      <c r="I214" s="6"/>
      <c r="J214" s="6"/>
      <c r="K214" s="6"/>
      <c r="L214" s="6"/>
      <c r="M214" s="6"/>
      <c r="N214" s="6"/>
      <c r="O214" s="6"/>
      <c r="P214" s="6"/>
      <c r="Q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row>
    <row r="215" spans="1:70">
      <c r="B215" s="6"/>
      <c r="C215" s="6"/>
      <c r="D215" s="6"/>
      <c r="E215" s="6"/>
      <c r="F215" s="6"/>
      <c r="G215" s="6"/>
      <c r="H215" s="6"/>
      <c r="I215" s="6"/>
      <c r="J215" s="6"/>
      <c r="K215" s="6"/>
      <c r="L215" s="6"/>
      <c r="M215" s="6"/>
      <c r="N215" s="6"/>
      <c r="O215" s="6"/>
      <c r="P215" s="6"/>
      <c r="Q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row>
    <row r="216" spans="1:70">
      <c r="B216" s="6"/>
      <c r="C216" s="6"/>
      <c r="D216" s="6"/>
      <c r="E216" s="6"/>
      <c r="F216" s="6"/>
      <c r="G216" s="6"/>
      <c r="H216" s="6"/>
      <c r="I216" s="6"/>
      <c r="J216" s="6"/>
      <c r="K216" s="6"/>
      <c r="L216" s="6"/>
      <c r="M216" s="6"/>
      <c r="N216" s="6"/>
      <c r="O216" s="6"/>
      <c r="P216" s="6"/>
      <c r="Q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row>
    <row r="217" spans="1:70">
      <c r="B217" s="6"/>
      <c r="C217" s="6"/>
      <c r="D217" s="6"/>
      <c r="E217" s="6"/>
      <c r="F217" s="6"/>
      <c r="G217" s="6"/>
      <c r="H217" s="6"/>
      <c r="I217" s="6"/>
      <c r="J217" s="6"/>
      <c r="K217" s="6"/>
      <c r="L217" s="6"/>
      <c r="M217" s="6"/>
      <c r="N217" s="6"/>
      <c r="O217" s="6"/>
      <c r="P217" s="6"/>
      <c r="Q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row>
    <row r="218" spans="1:70">
      <c r="B218" s="6"/>
      <c r="C218" s="6"/>
      <c r="D218" s="6"/>
      <c r="E218" s="6"/>
      <c r="F218" s="6"/>
      <c r="G218" s="6"/>
      <c r="H218" s="6"/>
      <c r="I218" s="6"/>
      <c r="J218" s="6"/>
      <c r="K218" s="6"/>
      <c r="L218" s="6"/>
      <c r="M218" s="6"/>
      <c r="N218" s="6"/>
      <c r="O218" s="6"/>
      <c r="P218" s="6"/>
      <c r="Q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row>
    <row r="219" spans="1:70">
      <c r="B219" s="6"/>
      <c r="C219" s="6"/>
      <c r="D219" s="6"/>
      <c r="E219" s="6"/>
      <c r="F219" s="6"/>
      <c r="G219" s="6"/>
      <c r="H219" s="6"/>
      <c r="I219" s="6"/>
      <c r="J219" s="6"/>
      <c r="K219" s="6"/>
      <c r="L219" s="6"/>
      <c r="M219" s="6"/>
      <c r="N219" s="6"/>
      <c r="O219" s="6"/>
      <c r="P219" s="6"/>
      <c r="Q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row>
    <row r="220" spans="1:70">
      <c r="B220" s="6"/>
      <c r="C220" s="6"/>
      <c r="D220" s="6"/>
      <c r="E220" s="6"/>
      <c r="F220" s="6"/>
      <c r="G220" s="6"/>
      <c r="H220" s="6"/>
      <c r="I220" s="6"/>
      <c r="J220" s="6"/>
      <c r="K220" s="6"/>
      <c r="L220" s="6"/>
      <c r="M220" s="6"/>
      <c r="N220" s="6"/>
      <c r="O220" s="6"/>
      <c r="P220" s="6"/>
      <c r="Q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row>
    <row r="221" spans="1:70">
      <c r="B221" s="6"/>
      <c r="C221" s="6"/>
      <c r="D221" s="6"/>
      <c r="E221" s="6"/>
      <c r="F221" s="6"/>
      <c r="G221" s="6"/>
      <c r="H221" s="6"/>
      <c r="I221" s="6"/>
      <c r="J221" s="6"/>
      <c r="K221" s="6"/>
      <c r="L221" s="6"/>
      <c r="M221" s="6"/>
      <c r="N221" s="6"/>
      <c r="O221" s="6"/>
      <c r="P221" s="6"/>
      <c r="Q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row>
    <row r="222" spans="1:70">
      <c r="B222" s="6"/>
      <c r="C222" s="6"/>
      <c r="D222" s="6"/>
      <c r="E222" s="6"/>
      <c r="F222" s="6"/>
      <c r="G222" s="6"/>
      <c r="H222" s="6"/>
      <c r="I222" s="6"/>
      <c r="J222" s="6"/>
      <c r="K222" s="6"/>
      <c r="L222" s="6"/>
      <c r="M222" s="6"/>
      <c r="N222" s="6"/>
      <c r="O222" s="6"/>
      <c r="P222" s="6"/>
      <c r="Q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row>
    <row r="223" spans="1:70">
      <c r="B223" s="6"/>
      <c r="C223" s="6"/>
      <c r="D223" s="6"/>
      <c r="E223" s="6"/>
      <c r="F223" s="6"/>
      <c r="G223" s="6"/>
      <c r="H223" s="6"/>
      <c r="I223" s="6"/>
      <c r="J223" s="6"/>
      <c r="K223" s="6"/>
      <c r="L223" s="6"/>
      <c r="M223" s="6"/>
      <c r="N223" s="6"/>
      <c r="O223" s="6"/>
      <c r="P223" s="6"/>
      <c r="Q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row>
    <row r="224" spans="1:70">
      <c r="B224" s="6"/>
      <c r="C224" s="6"/>
      <c r="D224" s="6"/>
      <c r="E224" s="6"/>
      <c r="F224" s="6"/>
      <c r="G224" s="6"/>
      <c r="H224" s="6"/>
      <c r="I224" s="6"/>
      <c r="J224" s="6"/>
      <c r="K224" s="6"/>
      <c r="L224" s="6"/>
      <c r="M224" s="6"/>
      <c r="N224" s="6"/>
      <c r="O224" s="6"/>
      <c r="P224" s="6"/>
      <c r="Q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row>
    <row r="225" spans="2:70">
      <c r="B225" s="6"/>
      <c r="C225" s="6"/>
      <c r="D225" s="6"/>
      <c r="E225" s="6"/>
      <c r="F225" s="6"/>
      <c r="G225" s="6"/>
      <c r="H225" s="6"/>
      <c r="I225" s="6"/>
      <c r="J225" s="6"/>
      <c r="K225" s="6"/>
      <c r="L225" s="6"/>
      <c r="M225" s="6"/>
      <c r="N225" s="6"/>
      <c r="O225" s="6"/>
      <c r="P225" s="6"/>
      <c r="Q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row>
    <row r="226" spans="2:70">
      <c r="B226" s="6"/>
      <c r="C226" s="6"/>
      <c r="D226" s="6"/>
      <c r="E226" s="6"/>
      <c r="F226" s="6"/>
      <c r="G226" s="6"/>
      <c r="H226" s="6"/>
      <c r="I226" s="6"/>
      <c r="J226" s="6"/>
      <c r="K226" s="6"/>
      <c r="L226" s="6"/>
      <c r="M226" s="6"/>
      <c r="N226" s="6"/>
      <c r="O226" s="6"/>
      <c r="P226" s="6"/>
      <c r="Q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row>
    <row r="227" spans="2:70">
      <c r="B227" s="6"/>
      <c r="C227" s="6"/>
      <c r="D227" s="6"/>
      <c r="E227" s="6"/>
      <c r="F227" s="6"/>
      <c r="G227" s="6"/>
      <c r="H227" s="6"/>
      <c r="I227" s="6"/>
      <c r="J227" s="6"/>
      <c r="K227" s="6"/>
      <c r="L227" s="6"/>
      <c r="M227" s="6"/>
      <c r="N227" s="6"/>
      <c r="O227" s="6"/>
      <c r="P227" s="6"/>
      <c r="Q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row>
    <row r="228" spans="2:70">
      <c r="B228" s="6"/>
      <c r="C228" s="6"/>
      <c r="D228" s="6"/>
      <c r="E228" s="6"/>
      <c r="F228" s="6"/>
      <c r="G228" s="6"/>
      <c r="H228" s="6"/>
      <c r="I228" s="6"/>
      <c r="J228" s="6"/>
      <c r="K228" s="6"/>
      <c r="L228" s="6"/>
      <c r="M228" s="6"/>
      <c r="N228" s="6"/>
      <c r="O228" s="6"/>
      <c r="P228" s="6"/>
      <c r="Q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row>
    <row r="229" spans="2:70">
      <c r="B229" s="6"/>
      <c r="C229" s="6"/>
      <c r="D229" s="6"/>
      <c r="E229" s="6"/>
      <c r="F229" s="6"/>
      <c r="G229" s="6"/>
      <c r="H229" s="6"/>
      <c r="I229" s="6"/>
      <c r="J229" s="6"/>
      <c r="K229" s="6"/>
      <c r="L229" s="6"/>
      <c r="M229" s="6"/>
      <c r="N229" s="6"/>
      <c r="O229" s="6"/>
      <c r="P229" s="6"/>
      <c r="Q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row>
    <row r="230" spans="2:70">
      <c r="B230" s="6"/>
      <c r="C230" s="6"/>
      <c r="D230" s="6"/>
      <c r="E230" s="6"/>
      <c r="F230" s="6"/>
      <c r="G230" s="6"/>
      <c r="H230" s="6"/>
      <c r="I230" s="6"/>
      <c r="J230" s="6"/>
      <c r="K230" s="6"/>
      <c r="L230" s="6"/>
      <c r="M230" s="6"/>
      <c r="N230" s="6"/>
      <c r="O230" s="6"/>
      <c r="P230" s="6"/>
      <c r="Q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row>
    <row r="231" spans="2:70">
      <c r="B231" s="6"/>
      <c r="C231" s="6"/>
      <c r="D231" s="6"/>
      <c r="E231" s="6"/>
      <c r="F231" s="6"/>
      <c r="G231" s="6"/>
      <c r="H231" s="6"/>
      <c r="I231" s="6"/>
      <c r="J231" s="6"/>
      <c r="K231" s="6"/>
      <c r="L231" s="6"/>
      <c r="M231" s="6"/>
      <c r="N231" s="6"/>
      <c r="O231" s="6"/>
      <c r="P231" s="6"/>
      <c r="Q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row>
    <row r="232" spans="2:70">
      <c r="B232" s="6"/>
      <c r="C232" s="6"/>
      <c r="D232" s="6"/>
      <c r="E232" s="6"/>
      <c r="F232" s="6"/>
      <c r="G232" s="6"/>
      <c r="H232" s="6"/>
      <c r="I232" s="6"/>
      <c r="J232" s="6"/>
      <c r="K232" s="6"/>
      <c r="L232" s="6"/>
      <c r="M232" s="6"/>
      <c r="N232" s="6"/>
      <c r="O232" s="6"/>
      <c r="P232" s="6"/>
      <c r="Q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row>
    <row r="233" spans="2:70">
      <c r="B233" s="6"/>
      <c r="C233" s="6"/>
      <c r="D233" s="6"/>
      <c r="E233" s="6"/>
      <c r="F233" s="6"/>
      <c r="G233" s="6"/>
      <c r="H233" s="6"/>
      <c r="I233" s="6"/>
      <c r="J233" s="6"/>
      <c r="K233" s="6"/>
      <c r="L233" s="6"/>
      <c r="M233" s="6"/>
      <c r="N233" s="6"/>
      <c r="O233" s="6"/>
      <c r="P233" s="6"/>
      <c r="Q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row>
    <row r="234" spans="2:70">
      <c r="B234" s="6"/>
      <c r="C234" s="6"/>
      <c r="D234" s="6"/>
      <c r="E234" s="6"/>
      <c r="F234" s="6"/>
      <c r="G234" s="6"/>
      <c r="H234" s="6"/>
      <c r="I234" s="6"/>
      <c r="J234" s="6"/>
      <c r="K234" s="6"/>
      <c r="L234" s="6"/>
      <c r="M234" s="6"/>
      <c r="N234" s="6"/>
      <c r="O234" s="6"/>
      <c r="P234" s="6"/>
      <c r="Q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row>
    <row r="235" spans="2:70">
      <c r="B235" s="6"/>
      <c r="C235" s="6"/>
      <c r="D235" s="6"/>
      <c r="E235" s="6"/>
      <c r="F235" s="6"/>
      <c r="G235" s="6"/>
      <c r="H235" s="6"/>
      <c r="I235" s="6"/>
      <c r="J235" s="6"/>
      <c r="K235" s="6"/>
      <c r="L235" s="6"/>
      <c r="M235" s="6"/>
      <c r="N235" s="6"/>
      <c r="O235" s="6"/>
      <c r="P235" s="6"/>
      <c r="Q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row>
    <row r="236" spans="2:70">
      <c r="B236" s="6"/>
      <c r="C236" s="6"/>
      <c r="D236" s="6"/>
      <c r="E236" s="6"/>
      <c r="F236" s="6"/>
      <c r="G236" s="6"/>
      <c r="H236" s="6"/>
      <c r="I236" s="6"/>
      <c r="J236" s="6"/>
      <c r="K236" s="6"/>
      <c r="L236" s="6"/>
      <c r="M236" s="6"/>
      <c r="N236" s="6"/>
      <c r="O236" s="6"/>
      <c r="P236" s="6"/>
      <c r="Q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row>
    <row r="237" spans="2:70">
      <c r="B237" s="6"/>
      <c r="C237" s="6"/>
      <c r="D237" s="6"/>
      <c r="E237" s="6"/>
      <c r="F237" s="6"/>
      <c r="G237" s="6"/>
      <c r="H237" s="6"/>
      <c r="I237" s="6"/>
      <c r="J237" s="6"/>
      <c r="K237" s="6"/>
      <c r="L237" s="6"/>
      <c r="M237" s="6"/>
      <c r="N237" s="6"/>
      <c r="O237" s="6"/>
      <c r="P237" s="6"/>
      <c r="Q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row>
    <row r="238" spans="2:70">
      <c r="B238" s="6"/>
      <c r="C238" s="6"/>
      <c r="D238" s="6"/>
      <c r="E238" s="6"/>
      <c r="F238" s="6"/>
      <c r="G238" s="6"/>
      <c r="H238" s="6"/>
      <c r="I238" s="6"/>
      <c r="J238" s="6"/>
      <c r="K238" s="6"/>
      <c r="L238" s="6"/>
      <c r="M238" s="6"/>
      <c r="N238" s="6"/>
      <c r="O238" s="6"/>
      <c r="P238" s="6"/>
      <c r="Q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row>
    <row r="239" spans="2:70">
      <c r="B239" s="6"/>
      <c r="C239" s="6"/>
      <c r="D239" s="6"/>
      <c r="E239" s="6"/>
      <c r="F239" s="6"/>
      <c r="G239" s="6"/>
      <c r="H239" s="6"/>
      <c r="I239" s="6"/>
      <c r="J239" s="6"/>
      <c r="K239" s="6"/>
      <c r="L239" s="6"/>
      <c r="M239" s="6"/>
      <c r="N239" s="6"/>
      <c r="O239" s="6"/>
      <c r="P239" s="6"/>
      <c r="Q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row>
    <row r="240" spans="2:70">
      <c r="B240" s="6"/>
      <c r="C240" s="6"/>
      <c r="D240" s="6"/>
      <c r="E240" s="6"/>
      <c r="F240" s="6"/>
      <c r="G240" s="6"/>
      <c r="H240" s="6"/>
      <c r="I240" s="6"/>
      <c r="J240" s="6"/>
      <c r="K240" s="6"/>
      <c r="L240" s="6"/>
      <c r="M240" s="6"/>
      <c r="N240" s="6"/>
      <c r="O240" s="6"/>
      <c r="P240" s="6"/>
      <c r="Q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row>
    <row r="241" spans="1:119">
      <c r="A241" s="2" t="s">
        <v>261</v>
      </c>
      <c r="B241" s="8">
        <f>IFERROR(INDEX(B$157:B$240,MATCH($A$241,$A$157:$A$240,0),1),0)</f>
        <v>0</v>
      </c>
      <c r="C241" s="8">
        <f t="shared" ref="C241:BM241" si="7">IFERROR(INDEX(C$157:C$240,MATCH($A$241,$A$157:$A$240,0),1),0)</f>
        <v>0</v>
      </c>
      <c r="D241" s="8">
        <f t="shared" si="7"/>
        <v>0</v>
      </c>
      <c r="E241" s="8">
        <f t="shared" si="7"/>
        <v>0</v>
      </c>
      <c r="F241" s="8">
        <f t="shared" si="7"/>
        <v>0</v>
      </c>
      <c r="G241" s="8">
        <f t="shared" si="7"/>
        <v>21836.75</v>
      </c>
      <c r="H241" s="8">
        <f t="shared" si="7"/>
        <v>0</v>
      </c>
      <c r="I241" s="8">
        <f t="shared" si="7"/>
        <v>0</v>
      </c>
      <c r="J241" s="8">
        <f t="shared" si="7"/>
        <v>0</v>
      </c>
      <c r="K241" s="8">
        <f t="shared" si="7"/>
        <v>43920</v>
      </c>
      <c r="L241" s="8">
        <f t="shared" si="7"/>
        <v>43016</v>
      </c>
      <c r="M241" s="8">
        <f t="shared" si="7"/>
        <v>35799</v>
      </c>
      <c r="N241" s="8">
        <f t="shared" si="7"/>
        <v>25564</v>
      </c>
      <c r="O241" s="8">
        <f t="shared" si="7"/>
        <v>28815</v>
      </c>
      <c r="P241" s="8">
        <f t="shared" si="7"/>
        <v>28814</v>
      </c>
      <c r="Q241" s="8">
        <f t="shared" si="7"/>
        <v>26025</v>
      </c>
      <c r="R241" s="8">
        <f t="shared" si="7"/>
        <v>33996</v>
      </c>
      <c r="S241" s="8">
        <f t="shared" si="7"/>
        <v>25260</v>
      </c>
      <c r="T241" s="8">
        <f t="shared" si="7"/>
        <v>26815</v>
      </c>
      <c r="U241" s="8">
        <f t="shared" si="7"/>
        <v>30016</v>
      </c>
      <c r="V241" s="8">
        <f t="shared" si="7"/>
        <v>0</v>
      </c>
      <c r="W241" s="8">
        <f t="shared" si="7"/>
        <v>0</v>
      </c>
      <c r="X241" s="8">
        <f t="shared" si="7"/>
        <v>0</v>
      </c>
      <c r="Y241" s="8">
        <f t="shared" si="7"/>
        <v>30423</v>
      </c>
      <c r="Z241" s="8">
        <f t="shared" si="7"/>
        <v>30934</v>
      </c>
      <c r="AA241" s="8">
        <f t="shared" si="7"/>
        <v>17774</v>
      </c>
      <c r="AB241" s="8">
        <f t="shared" si="7"/>
        <v>25301</v>
      </c>
      <c r="AC241" s="8">
        <f t="shared" si="7"/>
        <v>25175</v>
      </c>
      <c r="AD241" s="8">
        <f t="shared" si="7"/>
        <v>26286</v>
      </c>
      <c r="AE241" s="8">
        <f t="shared" si="7"/>
        <v>0</v>
      </c>
      <c r="AF241" s="8">
        <f t="shared" si="7"/>
        <v>23604</v>
      </c>
      <c r="AG241" s="8">
        <f t="shared" si="7"/>
        <v>20623</v>
      </c>
      <c r="AH241" s="8">
        <f t="shared" si="7"/>
        <v>23355</v>
      </c>
      <c r="AI241" s="8">
        <f t="shared" si="7"/>
        <v>0</v>
      </c>
      <c r="AJ241" s="8">
        <f t="shared" si="7"/>
        <v>0</v>
      </c>
      <c r="AK241" s="8">
        <f t="shared" si="7"/>
        <v>0</v>
      </c>
      <c r="AL241" s="8">
        <f t="shared" si="7"/>
        <v>0</v>
      </c>
      <c r="AM241" s="8">
        <f t="shared" si="7"/>
        <v>16751</v>
      </c>
      <c r="AN241" s="8">
        <f t="shared" si="7"/>
        <v>0</v>
      </c>
      <c r="AO241" s="8">
        <f t="shared" si="7"/>
        <v>18184</v>
      </c>
      <c r="AP241" s="8">
        <f t="shared" si="7"/>
        <v>16054</v>
      </c>
      <c r="AQ241" s="8">
        <f t="shared" si="7"/>
        <v>6105</v>
      </c>
      <c r="AR241" s="8">
        <f t="shared" si="7"/>
        <v>21132</v>
      </c>
      <c r="AS241" s="8">
        <f t="shared" si="7"/>
        <v>20583</v>
      </c>
      <c r="AT241" s="8">
        <f t="shared" si="7"/>
        <v>11153</v>
      </c>
      <c r="AU241" s="8">
        <f t="shared" si="7"/>
        <v>14998</v>
      </c>
      <c r="AV241" s="8">
        <f t="shared" si="7"/>
        <v>0</v>
      </c>
      <c r="AW241" s="8">
        <f t="shared" si="7"/>
        <v>0</v>
      </c>
      <c r="AX241" s="8">
        <f t="shared" si="7"/>
        <v>0</v>
      </c>
      <c r="AY241" s="8">
        <f t="shared" si="7"/>
        <v>18175.5</v>
      </c>
      <c r="AZ241" s="8">
        <f t="shared" si="7"/>
        <v>0</v>
      </c>
      <c r="BA241" s="8">
        <f t="shared" si="7"/>
        <v>0</v>
      </c>
      <c r="BB241" s="8">
        <f t="shared" si="7"/>
        <v>0</v>
      </c>
      <c r="BC241" s="8">
        <f t="shared" si="7"/>
        <v>0</v>
      </c>
      <c r="BD241" s="8">
        <f t="shared" si="7"/>
        <v>0</v>
      </c>
      <c r="BE241" s="8">
        <f t="shared" si="7"/>
        <v>0</v>
      </c>
      <c r="BF241" s="8">
        <f t="shared" si="7"/>
        <v>0</v>
      </c>
      <c r="BG241" s="8">
        <f t="shared" si="7"/>
        <v>0</v>
      </c>
      <c r="BH241" s="8">
        <f t="shared" si="7"/>
        <v>0</v>
      </c>
      <c r="BI241" s="8">
        <f t="shared" si="7"/>
        <v>0</v>
      </c>
      <c r="BJ241" s="8">
        <f t="shared" si="7"/>
        <v>0</v>
      </c>
      <c r="BK241" s="8">
        <f t="shared" si="7"/>
        <v>0</v>
      </c>
      <c r="BL241" s="8">
        <f t="shared" si="7"/>
        <v>0</v>
      </c>
      <c r="BM241" s="8">
        <f t="shared" si="7"/>
        <v>0</v>
      </c>
    </row>
    <row r="242" spans="1:119">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row>
    <row r="243" spans="1:119">
      <c r="A243" s="9" t="s">
        <v>299</v>
      </c>
      <c r="B243" s="6">
        <f>B241</f>
        <v>0</v>
      </c>
      <c r="C243" s="6">
        <f t="shared" ref="C243:BM243" si="8">C241</f>
        <v>0</v>
      </c>
      <c r="D243" s="6">
        <f t="shared" si="8"/>
        <v>0</v>
      </c>
      <c r="E243" s="6">
        <f t="shared" si="8"/>
        <v>0</v>
      </c>
      <c r="F243" s="6">
        <f t="shared" si="8"/>
        <v>0</v>
      </c>
      <c r="G243" s="6">
        <f t="shared" si="8"/>
        <v>21836.75</v>
      </c>
      <c r="H243" s="6">
        <f t="shared" si="8"/>
        <v>0</v>
      </c>
      <c r="I243" s="6">
        <f t="shared" si="8"/>
        <v>0</v>
      </c>
      <c r="J243" s="6">
        <f t="shared" si="8"/>
        <v>0</v>
      </c>
      <c r="K243" s="6">
        <f t="shared" si="8"/>
        <v>43920</v>
      </c>
      <c r="L243" s="6">
        <f t="shared" si="8"/>
        <v>43016</v>
      </c>
      <c r="M243" s="6">
        <f t="shared" si="8"/>
        <v>35799</v>
      </c>
      <c r="N243" s="6">
        <f t="shared" si="8"/>
        <v>25564</v>
      </c>
      <c r="O243" s="6">
        <f t="shared" si="8"/>
        <v>28815</v>
      </c>
      <c r="P243" s="6">
        <f t="shared" si="8"/>
        <v>28814</v>
      </c>
      <c r="Q243" s="6">
        <f t="shared" si="8"/>
        <v>26025</v>
      </c>
      <c r="R243" s="6">
        <f t="shared" si="8"/>
        <v>33996</v>
      </c>
      <c r="S243" s="6">
        <f t="shared" si="8"/>
        <v>25260</v>
      </c>
      <c r="T243" s="6">
        <f t="shared" si="8"/>
        <v>26815</v>
      </c>
      <c r="U243" s="6">
        <f t="shared" si="8"/>
        <v>30016</v>
      </c>
      <c r="V243" s="6">
        <f t="shared" si="8"/>
        <v>0</v>
      </c>
      <c r="W243" s="6">
        <f t="shared" si="8"/>
        <v>0</v>
      </c>
      <c r="X243" s="6">
        <f t="shared" si="8"/>
        <v>0</v>
      </c>
      <c r="Y243" s="6">
        <f t="shared" si="8"/>
        <v>30423</v>
      </c>
      <c r="Z243" s="6">
        <f t="shared" si="8"/>
        <v>30934</v>
      </c>
      <c r="AA243" s="6">
        <f t="shared" si="8"/>
        <v>17774</v>
      </c>
      <c r="AB243" s="6">
        <f t="shared" si="8"/>
        <v>25301</v>
      </c>
      <c r="AC243" s="6">
        <f t="shared" si="8"/>
        <v>25175</v>
      </c>
      <c r="AD243" s="6">
        <f t="shared" si="8"/>
        <v>26286</v>
      </c>
      <c r="AE243" s="6">
        <f t="shared" si="8"/>
        <v>0</v>
      </c>
      <c r="AF243" s="6">
        <f t="shared" si="8"/>
        <v>23604</v>
      </c>
      <c r="AG243" s="6">
        <f t="shared" si="8"/>
        <v>20623</v>
      </c>
      <c r="AH243" s="6">
        <f t="shared" si="8"/>
        <v>23355</v>
      </c>
      <c r="AI243" s="6">
        <f t="shared" si="8"/>
        <v>0</v>
      </c>
      <c r="AJ243" s="6">
        <f t="shared" si="8"/>
        <v>0</v>
      </c>
      <c r="AK243" s="6">
        <f t="shared" si="8"/>
        <v>0</v>
      </c>
      <c r="AL243" s="6">
        <f t="shared" si="8"/>
        <v>0</v>
      </c>
      <c r="AM243" s="6">
        <f t="shared" si="8"/>
        <v>16751</v>
      </c>
      <c r="AN243" s="6">
        <f t="shared" si="8"/>
        <v>0</v>
      </c>
      <c r="AO243" s="6">
        <f t="shared" si="8"/>
        <v>18184</v>
      </c>
      <c r="AP243" s="6">
        <f t="shared" si="8"/>
        <v>16054</v>
      </c>
      <c r="AQ243" s="6">
        <f t="shared" si="8"/>
        <v>6105</v>
      </c>
      <c r="AR243" s="6">
        <f t="shared" si="8"/>
        <v>21132</v>
      </c>
      <c r="AS243" s="6">
        <f t="shared" si="8"/>
        <v>20583</v>
      </c>
      <c r="AT243" s="6">
        <f t="shared" si="8"/>
        <v>11153</v>
      </c>
      <c r="AU243" s="6">
        <f t="shared" si="8"/>
        <v>14998</v>
      </c>
      <c r="AV243" s="6">
        <f t="shared" si="8"/>
        <v>0</v>
      </c>
      <c r="AW243" s="6">
        <f t="shared" si="8"/>
        <v>0</v>
      </c>
      <c r="AX243" s="6">
        <f t="shared" si="8"/>
        <v>0</v>
      </c>
      <c r="AY243" s="6">
        <f t="shared" si="8"/>
        <v>18175.5</v>
      </c>
      <c r="AZ243" s="6">
        <f t="shared" si="8"/>
        <v>0</v>
      </c>
      <c r="BA243" s="6">
        <f t="shared" si="8"/>
        <v>0</v>
      </c>
      <c r="BB243" s="6">
        <f t="shared" si="8"/>
        <v>0</v>
      </c>
      <c r="BC243" s="6">
        <f t="shared" si="8"/>
        <v>0</v>
      </c>
      <c r="BD243" s="6">
        <f t="shared" si="8"/>
        <v>0</v>
      </c>
      <c r="BE243" s="6">
        <f t="shared" si="8"/>
        <v>0</v>
      </c>
      <c r="BF243" s="6">
        <f t="shared" si="8"/>
        <v>0</v>
      </c>
      <c r="BG243" s="6">
        <f t="shared" si="8"/>
        <v>0</v>
      </c>
      <c r="BH243" s="6">
        <f t="shared" si="8"/>
        <v>0</v>
      </c>
      <c r="BI243" s="6">
        <f t="shared" si="8"/>
        <v>0</v>
      </c>
      <c r="BJ243" s="6">
        <f t="shared" si="8"/>
        <v>0</v>
      </c>
      <c r="BK243" s="6">
        <f t="shared" si="8"/>
        <v>0</v>
      </c>
      <c r="BL243" s="6">
        <f t="shared" si="8"/>
        <v>0</v>
      </c>
      <c r="BM243" s="6">
        <f t="shared" si="8"/>
        <v>0</v>
      </c>
      <c r="BN243" s="6"/>
      <c r="BO243" s="6"/>
      <c r="BP243" s="6"/>
      <c r="BQ243" s="6"/>
      <c r="BR243" s="6"/>
    </row>
    <row r="244" spans="1:119">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row>
    <row r="246" spans="1:119">
      <c r="A246" s="1" t="s">
        <v>300</v>
      </c>
    </row>
    <row r="247" spans="1:119">
      <c r="A247" s="3" t="s">
        <v>1</v>
      </c>
      <c r="B247" s="3" t="s">
        <v>2</v>
      </c>
      <c r="C247" s="3" t="s">
        <v>3</v>
      </c>
      <c r="D247" s="3" t="s">
        <v>4</v>
      </c>
      <c r="E247" s="3" t="s">
        <v>5</v>
      </c>
      <c r="F247" s="3" t="s">
        <v>6</v>
      </c>
      <c r="G247" s="3" t="s">
        <v>7</v>
      </c>
      <c r="H247" s="3" t="s">
        <v>8</v>
      </c>
      <c r="I247" s="3" t="s">
        <v>9</v>
      </c>
      <c r="J247" s="3" t="s">
        <v>10</v>
      </c>
      <c r="K247" s="3" t="s">
        <v>11</v>
      </c>
      <c r="L247" s="3" t="s">
        <v>12</v>
      </c>
      <c r="M247" s="3" t="s">
        <v>13</v>
      </c>
      <c r="N247" s="3" t="s">
        <v>14</v>
      </c>
      <c r="O247" s="3" t="s">
        <v>15</v>
      </c>
      <c r="P247" s="3" t="s">
        <v>16</v>
      </c>
      <c r="Q247" s="3" t="s">
        <v>17</v>
      </c>
      <c r="R247" s="3" t="s">
        <v>18</v>
      </c>
      <c r="S247" s="3" t="s">
        <v>19</v>
      </c>
      <c r="T247" s="3" t="s">
        <v>20</v>
      </c>
      <c r="U247" s="3" t="s">
        <v>21</v>
      </c>
      <c r="V247" s="3" t="s">
        <v>22</v>
      </c>
      <c r="W247" s="3" t="s">
        <v>23</v>
      </c>
      <c r="X247" s="3" t="s">
        <v>24</v>
      </c>
      <c r="Y247" s="3" t="s">
        <v>25</v>
      </c>
      <c r="Z247" s="3" t="s">
        <v>26</v>
      </c>
      <c r="AA247" s="3" t="s">
        <v>27</v>
      </c>
      <c r="AB247" s="3" t="s">
        <v>28</v>
      </c>
      <c r="AC247" s="3" t="s">
        <v>29</v>
      </c>
      <c r="AD247" s="3" t="s">
        <v>30</v>
      </c>
      <c r="AE247" s="3" t="s">
        <v>31</v>
      </c>
      <c r="AF247" s="3" t="s">
        <v>32</v>
      </c>
      <c r="AG247" s="3" t="s">
        <v>33</v>
      </c>
      <c r="AH247" s="3" t="s">
        <v>34</v>
      </c>
      <c r="AI247" s="3" t="s">
        <v>35</v>
      </c>
      <c r="AJ247" s="3" t="s">
        <v>36</v>
      </c>
      <c r="AK247" s="3" t="s">
        <v>37</v>
      </c>
      <c r="AL247" s="3" t="s">
        <v>38</v>
      </c>
      <c r="AM247" s="3" t="s">
        <v>39</v>
      </c>
      <c r="AN247" s="3" t="s">
        <v>40</v>
      </c>
      <c r="AO247" s="3" t="s">
        <v>41</v>
      </c>
      <c r="AP247" s="3" t="s">
        <v>42</v>
      </c>
      <c r="AQ247" s="3" t="s">
        <v>43</v>
      </c>
      <c r="AR247" s="3" t="s">
        <v>44</v>
      </c>
      <c r="AS247" s="3" t="s">
        <v>45</v>
      </c>
      <c r="AT247" s="3" t="s">
        <v>46</v>
      </c>
      <c r="AU247" s="3" t="s">
        <v>47</v>
      </c>
      <c r="AV247" s="3" t="s">
        <v>48</v>
      </c>
      <c r="AW247" s="3" t="s">
        <v>49</v>
      </c>
      <c r="AX247" s="3" t="s">
        <v>50</v>
      </c>
      <c r="AY247" s="3" t="s">
        <v>51</v>
      </c>
      <c r="AZ247" s="3" t="s">
        <v>52</v>
      </c>
      <c r="BA247" s="3" t="s">
        <v>53</v>
      </c>
      <c r="BB247" s="3" t="s">
        <v>54</v>
      </c>
      <c r="BC247" s="3" t="s">
        <v>55</v>
      </c>
      <c r="BD247" s="3" t="s">
        <v>56</v>
      </c>
      <c r="BE247" s="3" t="s">
        <v>57</v>
      </c>
      <c r="BF247" s="3" t="s">
        <v>58</v>
      </c>
      <c r="BG247" s="3"/>
    </row>
    <row r="248" spans="1:119">
      <c r="A248" s="3" t="s">
        <v>301</v>
      </c>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row>
    <row r="249" spans="1:119">
      <c r="A249" s="3" t="s">
        <v>302</v>
      </c>
      <c r="B249" s="3">
        <v>1453761</v>
      </c>
      <c r="C249" s="3">
        <v>4285778.42</v>
      </c>
      <c r="D249" s="3">
        <v>2655463</v>
      </c>
      <c r="E249" s="3">
        <v>2162957</v>
      </c>
      <c r="F249" s="3">
        <v>1130863</v>
      </c>
      <c r="G249" s="3">
        <v>4552146</v>
      </c>
      <c r="H249" s="3">
        <v>3041238</v>
      </c>
      <c r="I249" s="3">
        <v>1866404</v>
      </c>
      <c r="J249" s="3">
        <v>1443869</v>
      </c>
      <c r="K249" s="3">
        <v>7774067</v>
      </c>
      <c r="L249" s="3">
        <v>5203573</v>
      </c>
      <c r="M249" s="3">
        <v>3315751</v>
      </c>
      <c r="N249" s="3">
        <v>1649735</v>
      </c>
      <c r="O249" s="3">
        <v>7283922</v>
      </c>
      <c r="P249" s="3">
        <v>5018012</v>
      </c>
      <c r="Q249" s="3">
        <v>3219709</v>
      </c>
      <c r="R249" s="3">
        <v>1629433</v>
      </c>
      <c r="S249" s="3">
        <v>5974884</v>
      </c>
      <c r="T249" s="3">
        <v>3923680</v>
      </c>
      <c r="U249" s="3">
        <v>2333894</v>
      </c>
      <c r="V249" s="3">
        <v>0</v>
      </c>
      <c r="W249" s="3">
        <v>0</v>
      </c>
      <c r="X249" s="3">
        <v>0</v>
      </c>
      <c r="Y249" s="3">
        <v>1655900</v>
      </c>
      <c r="Z249" s="3">
        <v>702895</v>
      </c>
      <c r="AA249" s="3">
        <v>3453077</v>
      </c>
      <c r="AB249" s="3">
        <v>2660067</v>
      </c>
      <c r="AC249" s="3">
        <v>1499485</v>
      </c>
      <c r="AD249" s="3">
        <v>631378</v>
      </c>
      <c r="AE249" s="3">
        <v>0</v>
      </c>
      <c r="AF249" s="3">
        <v>1234553</v>
      </c>
      <c r="AG249" s="3">
        <v>936662</v>
      </c>
      <c r="AH249" s="3">
        <v>573190</v>
      </c>
      <c r="AI249" s="3">
        <v>0</v>
      </c>
      <c r="AJ249" s="3">
        <v>0</v>
      </c>
      <c r="AK249" s="3">
        <v>0</v>
      </c>
      <c r="AL249" s="3">
        <v>0</v>
      </c>
      <c r="AM249" s="3">
        <v>2495283</v>
      </c>
      <c r="AN249" s="3">
        <v>0</v>
      </c>
      <c r="AO249" s="3">
        <v>1206014</v>
      </c>
      <c r="AP249" s="3">
        <v>691996</v>
      </c>
      <c r="AQ249" s="3">
        <v>2415091</v>
      </c>
      <c r="AR249" s="3">
        <v>1823283</v>
      </c>
      <c r="AS249" s="3">
        <v>1214413</v>
      </c>
      <c r="AT249" s="3">
        <v>653540</v>
      </c>
      <c r="AU249" s="3">
        <v>2194817</v>
      </c>
      <c r="AV249" s="3">
        <v>1668928</v>
      </c>
      <c r="AW249" s="3">
        <v>1142478</v>
      </c>
      <c r="AX249" s="3">
        <v>580418</v>
      </c>
      <c r="AY249" s="3">
        <v>1319892</v>
      </c>
      <c r="AZ249" s="3">
        <v>826479</v>
      </c>
      <c r="BA249" s="3">
        <v>449759</v>
      </c>
      <c r="BB249" s="3">
        <v>180630</v>
      </c>
      <c r="BC249" s="3">
        <v>1232964</v>
      </c>
      <c r="BD249" s="3">
        <v>1086478</v>
      </c>
      <c r="BE249" s="3">
        <v>765226</v>
      </c>
      <c r="BF249" s="3">
        <v>304020</v>
      </c>
      <c r="BG249" s="3"/>
    </row>
    <row r="250" spans="1:119">
      <c r="A250" s="3" t="s">
        <v>303</v>
      </c>
      <c r="B250" s="3">
        <v>0</v>
      </c>
      <c r="C250" s="3">
        <v>0</v>
      </c>
      <c r="D250" s="3">
        <v>0</v>
      </c>
      <c r="E250" s="3">
        <v>0</v>
      </c>
      <c r="F250" s="3">
        <v>0</v>
      </c>
      <c r="G250" s="3">
        <v>0</v>
      </c>
      <c r="H250" s="3">
        <v>0</v>
      </c>
      <c r="I250" s="3">
        <v>0</v>
      </c>
      <c r="J250" s="3">
        <v>0</v>
      </c>
      <c r="K250" s="3">
        <v>0</v>
      </c>
      <c r="L250" s="3">
        <v>0</v>
      </c>
      <c r="M250" s="3">
        <v>0</v>
      </c>
      <c r="N250" s="3">
        <v>0</v>
      </c>
      <c r="O250" s="3">
        <v>0</v>
      </c>
      <c r="P250" s="3">
        <v>0</v>
      </c>
      <c r="Q250" s="3">
        <v>0</v>
      </c>
      <c r="R250" s="3">
        <v>0</v>
      </c>
      <c r="S250" s="3">
        <v>0</v>
      </c>
      <c r="T250" s="3">
        <v>0</v>
      </c>
      <c r="U250" s="3">
        <v>0</v>
      </c>
      <c r="V250" s="3">
        <v>1646772</v>
      </c>
      <c r="W250" s="3">
        <v>6276057.9800000004</v>
      </c>
      <c r="X250" s="3">
        <v>4798707</v>
      </c>
      <c r="Y250" s="3">
        <v>0</v>
      </c>
      <c r="Z250" s="3">
        <v>0</v>
      </c>
      <c r="AA250" s="3">
        <v>0</v>
      </c>
      <c r="AB250" s="3">
        <v>0</v>
      </c>
      <c r="AC250" s="3">
        <v>0</v>
      </c>
      <c r="AD250" s="3">
        <v>0</v>
      </c>
      <c r="AE250" s="3">
        <v>2336542.42</v>
      </c>
      <c r="AF250" s="3">
        <v>0</v>
      </c>
      <c r="AG250" s="3">
        <v>0</v>
      </c>
      <c r="AH250" s="3">
        <v>0</v>
      </c>
      <c r="AI250" s="3">
        <v>3181250.34</v>
      </c>
      <c r="AJ250" s="3">
        <v>2449269</v>
      </c>
      <c r="AK250" s="3">
        <v>1759268</v>
      </c>
      <c r="AL250" s="3">
        <v>851135</v>
      </c>
      <c r="AM250" s="3">
        <v>0</v>
      </c>
      <c r="AN250" s="3">
        <v>2309282</v>
      </c>
      <c r="AO250" s="3">
        <v>0</v>
      </c>
      <c r="AP250" s="3">
        <v>0</v>
      </c>
      <c r="AQ250" s="3">
        <v>0</v>
      </c>
      <c r="AR250" s="3">
        <v>0</v>
      </c>
      <c r="AS250" s="3">
        <v>0</v>
      </c>
      <c r="AT250" s="3">
        <v>0</v>
      </c>
      <c r="AU250" s="3">
        <v>0</v>
      </c>
      <c r="AV250" s="3">
        <v>0</v>
      </c>
      <c r="AW250" s="3">
        <v>0</v>
      </c>
      <c r="AX250" s="3">
        <v>0</v>
      </c>
      <c r="AY250" s="3">
        <v>0</v>
      </c>
      <c r="AZ250" s="3">
        <v>0</v>
      </c>
      <c r="BA250" s="3">
        <v>0</v>
      </c>
      <c r="BB250" s="3">
        <v>0</v>
      </c>
      <c r="BC250" s="3">
        <v>0</v>
      </c>
      <c r="BD250" s="3">
        <v>0</v>
      </c>
      <c r="BE250" s="3">
        <v>0</v>
      </c>
      <c r="BF250" s="3">
        <v>0</v>
      </c>
      <c r="BG250" s="3"/>
    </row>
    <row r="251" spans="1:119">
      <c r="A251" s="3" t="s">
        <v>304</v>
      </c>
      <c r="B251" s="3">
        <v>2211231</v>
      </c>
      <c r="C251" s="3">
        <v>9041930.3800000008</v>
      </c>
      <c r="D251" s="3">
        <v>6730420</v>
      </c>
      <c r="E251" s="3">
        <v>4428586</v>
      </c>
      <c r="F251" s="3">
        <v>2247644</v>
      </c>
      <c r="G251" s="3">
        <v>8903578</v>
      </c>
      <c r="H251" s="3">
        <v>6643533</v>
      </c>
      <c r="I251" s="3">
        <v>4367529</v>
      </c>
      <c r="J251" s="3">
        <v>2181584</v>
      </c>
      <c r="K251" s="3">
        <v>7652081</v>
      </c>
      <c r="L251" s="3">
        <v>5691134</v>
      </c>
      <c r="M251" s="3">
        <v>3786496</v>
      </c>
      <c r="N251" s="3">
        <v>1883154</v>
      </c>
      <c r="O251" s="3">
        <v>7555842</v>
      </c>
      <c r="P251" s="3">
        <v>5637149</v>
      </c>
      <c r="Q251" s="3">
        <v>3763449</v>
      </c>
      <c r="R251" s="3">
        <v>1867133</v>
      </c>
      <c r="S251" s="3">
        <v>7389399</v>
      </c>
      <c r="T251" s="3">
        <v>5469647</v>
      </c>
      <c r="U251" s="3">
        <v>3580318</v>
      </c>
      <c r="V251" s="3">
        <v>1780528</v>
      </c>
      <c r="W251" s="3">
        <v>5336980.0199999996</v>
      </c>
      <c r="X251" s="3">
        <v>3759959</v>
      </c>
      <c r="Y251" s="3">
        <v>2200918</v>
      </c>
      <c r="Z251" s="3">
        <v>672125</v>
      </c>
      <c r="AA251" s="3">
        <v>2141415</v>
      </c>
      <c r="AB251" s="3">
        <v>1580389</v>
      </c>
      <c r="AC251" s="3">
        <v>1017906</v>
      </c>
      <c r="AD251" s="3">
        <v>503862</v>
      </c>
      <c r="AE251" s="3">
        <v>2274433.34</v>
      </c>
      <c r="AF251" s="3">
        <v>1687232</v>
      </c>
      <c r="AG251" s="3">
        <v>1112144</v>
      </c>
      <c r="AH251" s="3">
        <v>551209</v>
      </c>
      <c r="AI251" s="3">
        <v>2022222.18</v>
      </c>
      <c r="AJ251" s="3">
        <v>1468874</v>
      </c>
      <c r="AK251" s="3">
        <v>944231</v>
      </c>
      <c r="AL251" s="3">
        <v>451101</v>
      </c>
      <c r="AM251" s="3">
        <v>1751156</v>
      </c>
      <c r="AN251" s="3">
        <v>1329570</v>
      </c>
      <c r="AO251" s="3">
        <v>876257</v>
      </c>
      <c r="AP251" s="3">
        <v>432063</v>
      </c>
      <c r="AQ251" s="3">
        <v>1780540</v>
      </c>
      <c r="AR251" s="3">
        <v>1205893</v>
      </c>
      <c r="AS251" s="3">
        <v>781053</v>
      </c>
      <c r="AT251" s="3">
        <v>385410</v>
      </c>
      <c r="AU251" s="3">
        <v>1415981</v>
      </c>
      <c r="AV251" s="3">
        <v>1004460</v>
      </c>
      <c r="AW251" s="3">
        <v>670494</v>
      </c>
      <c r="AX251" s="3">
        <v>333940</v>
      </c>
      <c r="AY251" s="3">
        <v>1337375</v>
      </c>
      <c r="AZ251" s="3">
        <v>996464</v>
      </c>
      <c r="BA251" s="3">
        <v>635706</v>
      </c>
      <c r="BB251" s="3">
        <v>314798</v>
      </c>
      <c r="BC251" s="3">
        <v>1184291</v>
      </c>
      <c r="BD251" s="3">
        <v>859598</v>
      </c>
      <c r="BE251" s="3">
        <v>539966</v>
      </c>
      <c r="BF251" s="3">
        <v>260941</v>
      </c>
      <c r="BG251" s="3"/>
    </row>
    <row r="252" spans="1:119">
      <c r="A252" s="3" t="s">
        <v>305</v>
      </c>
      <c r="B252" s="3">
        <v>2177055</v>
      </c>
      <c r="C252" s="3">
        <v>8897016.4900000002</v>
      </c>
      <c r="D252" s="3">
        <v>6623731</v>
      </c>
      <c r="E252" s="3">
        <v>4358062</v>
      </c>
      <c r="F252" s="3">
        <v>2212343</v>
      </c>
      <c r="G252" s="3">
        <v>8751068</v>
      </c>
      <c r="H252" s="3">
        <v>4848695</v>
      </c>
      <c r="I252" s="3">
        <v>3206129</v>
      </c>
      <c r="J252" s="3">
        <v>1600045</v>
      </c>
      <c r="K252" s="3">
        <v>6134769</v>
      </c>
      <c r="L252" s="3">
        <v>4548606</v>
      </c>
      <c r="M252" s="3">
        <v>3023925</v>
      </c>
      <c r="N252" s="3">
        <v>1502338</v>
      </c>
      <c r="O252" s="3">
        <v>6032410</v>
      </c>
      <c r="P252" s="3">
        <v>4498209</v>
      </c>
      <c r="Q252" s="3">
        <v>3012969</v>
      </c>
      <c r="R252" s="3">
        <v>1493679</v>
      </c>
      <c r="S252" s="3">
        <v>5781217</v>
      </c>
      <c r="T252" s="3">
        <v>4275956</v>
      </c>
      <c r="U252" s="3">
        <v>2792172</v>
      </c>
      <c r="V252" s="3">
        <v>1389432</v>
      </c>
      <c r="W252" s="3">
        <v>4826932.0199999996</v>
      </c>
      <c r="X252" s="3">
        <v>3405384</v>
      </c>
      <c r="Y252" s="3">
        <v>1997448</v>
      </c>
      <c r="Z252" s="3">
        <v>622028</v>
      </c>
      <c r="AA252" s="3">
        <v>2018269</v>
      </c>
      <c r="AB252" s="3">
        <v>1495291</v>
      </c>
      <c r="AC252" s="3">
        <v>968048</v>
      </c>
      <c r="AD252" s="3">
        <v>479381</v>
      </c>
      <c r="AE252" s="3">
        <v>2129511.08</v>
      </c>
      <c r="AF252" s="3">
        <v>1582057</v>
      </c>
      <c r="AG252" s="3">
        <v>1043825</v>
      </c>
      <c r="AH252" s="3">
        <v>511681</v>
      </c>
      <c r="AI252" s="3">
        <v>1887258.23</v>
      </c>
      <c r="AJ252" s="3">
        <v>1381478</v>
      </c>
      <c r="AK252" s="3">
        <v>883606</v>
      </c>
      <c r="AL252" s="3">
        <v>413981</v>
      </c>
      <c r="AM252" s="3">
        <v>1642809</v>
      </c>
      <c r="AN252" s="3">
        <v>1248783</v>
      </c>
      <c r="AO252" s="3">
        <v>822436</v>
      </c>
      <c r="AP252" s="3">
        <v>396977</v>
      </c>
      <c r="AQ252" s="3">
        <v>1660428</v>
      </c>
      <c r="AR252" s="3">
        <v>1145191</v>
      </c>
      <c r="AS252" s="3">
        <v>745422</v>
      </c>
      <c r="AT252" s="3">
        <v>371493</v>
      </c>
      <c r="AU252" s="3">
        <v>1387909</v>
      </c>
      <c r="AV252" s="3">
        <v>986605</v>
      </c>
      <c r="AW252" s="3">
        <v>659849</v>
      </c>
      <c r="AX252" s="3">
        <v>329139</v>
      </c>
      <c r="AY252" s="3">
        <v>1309662</v>
      </c>
      <c r="AZ252" s="3">
        <v>0</v>
      </c>
      <c r="BA252" s="3">
        <v>0</v>
      </c>
      <c r="BB252" s="3">
        <v>314798</v>
      </c>
      <c r="BC252" s="3">
        <v>1184291</v>
      </c>
      <c r="BD252" s="3">
        <v>859598</v>
      </c>
      <c r="BE252" s="3">
        <v>539966</v>
      </c>
      <c r="BF252" s="3">
        <v>260941</v>
      </c>
      <c r="BG252" s="3"/>
    </row>
    <row r="253" spans="1:119">
      <c r="A253" s="3" t="s">
        <v>306</v>
      </c>
      <c r="B253" s="3">
        <v>34176</v>
      </c>
      <c r="C253" s="3">
        <v>144913.89000000001</v>
      </c>
      <c r="D253" s="3">
        <v>106689</v>
      </c>
      <c r="E253" s="3">
        <v>70524</v>
      </c>
      <c r="F253" s="3">
        <v>35301</v>
      </c>
      <c r="G253" s="3">
        <v>152510</v>
      </c>
      <c r="H253" s="3">
        <v>1794838</v>
      </c>
      <c r="I253" s="3">
        <v>1161400</v>
      </c>
      <c r="J253" s="3">
        <v>581539</v>
      </c>
      <c r="K253" s="3">
        <v>1517312</v>
      </c>
      <c r="L253" s="3">
        <v>1142528</v>
      </c>
      <c r="M253" s="3">
        <v>762571</v>
      </c>
      <c r="N253" s="3">
        <v>380816</v>
      </c>
      <c r="O253" s="3">
        <v>1523432</v>
      </c>
      <c r="P253" s="3">
        <v>1138940</v>
      </c>
      <c r="Q253" s="3">
        <v>750480</v>
      </c>
      <c r="R253" s="3">
        <v>373454</v>
      </c>
      <c r="S253" s="3">
        <v>1608182</v>
      </c>
      <c r="T253" s="3">
        <v>1193691</v>
      </c>
      <c r="U253" s="3">
        <v>788146</v>
      </c>
      <c r="V253" s="3">
        <v>391096</v>
      </c>
      <c r="W253" s="3">
        <v>510048</v>
      </c>
      <c r="X253" s="3">
        <v>354575</v>
      </c>
      <c r="Y253" s="3">
        <v>203470</v>
      </c>
      <c r="Z253" s="3">
        <v>50097</v>
      </c>
      <c r="AA253" s="3">
        <v>123146</v>
      </c>
      <c r="AB253" s="3">
        <v>85098</v>
      </c>
      <c r="AC253" s="3">
        <v>49858</v>
      </c>
      <c r="AD253" s="3">
        <v>24481</v>
      </c>
      <c r="AE253" s="3">
        <v>144922.26</v>
      </c>
      <c r="AF253" s="3">
        <v>105175</v>
      </c>
      <c r="AG253" s="3">
        <v>68319</v>
      </c>
      <c r="AH253" s="3">
        <v>39528</v>
      </c>
      <c r="AI253" s="3">
        <v>134963.95000000001</v>
      </c>
      <c r="AJ253" s="3">
        <v>87396</v>
      </c>
      <c r="AK253" s="3">
        <v>60625</v>
      </c>
      <c r="AL253" s="3">
        <v>37120</v>
      </c>
      <c r="AM253" s="3">
        <v>108347</v>
      </c>
      <c r="AN253" s="3">
        <v>80787</v>
      </c>
      <c r="AO253" s="3">
        <v>53821</v>
      </c>
      <c r="AP253" s="3">
        <v>35086</v>
      </c>
      <c r="AQ253" s="3">
        <v>120112</v>
      </c>
      <c r="AR253" s="3">
        <v>60702</v>
      </c>
      <c r="AS253" s="3">
        <v>35631</v>
      </c>
      <c r="AT253" s="3">
        <v>13917</v>
      </c>
      <c r="AU253" s="3">
        <v>28072</v>
      </c>
      <c r="AV253" s="3">
        <v>17855</v>
      </c>
      <c r="AW253" s="3">
        <v>10645</v>
      </c>
      <c r="AX253" s="3">
        <v>4801</v>
      </c>
      <c r="AY253" s="3">
        <v>27713</v>
      </c>
      <c r="AZ253" s="3">
        <v>0</v>
      </c>
      <c r="BA253" s="3">
        <v>0</v>
      </c>
      <c r="BB253" s="3">
        <v>0</v>
      </c>
      <c r="BC253" s="3">
        <v>0</v>
      </c>
      <c r="BD253" s="3">
        <v>0</v>
      </c>
      <c r="BE253" s="3">
        <v>0</v>
      </c>
      <c r="BF253" s="3">
        <v>0</v>
      </c>
      <c r="BG253" s="3"/>
    </row>
    <row r="254" spans="1:119">
      <c r="A254" s="3" t="s">
        <v>307</v>
      </c>
      <c r="B254" s="3">
        <v>15396</v>
      </c>
      <c r="C254" s="3">
        <v>-31404.34</v>
      </c>
      <c r="D254" s="3">
        <v>-76731</v>
      </c>
      <c r="E254" s="3">
        <v>-8868</v>
      </c>
      <c r="F254" s="3">
        <v>-7399</v>
      </c>
      <c r="G254" s="3">
        <v>240777</v>
      </c>
      <c r="H254" s="3">
        <v>222740</v>
      </c>
      <c r="I254" s="3">
        <v>159573</v>
      </c>
      <c r="J254" s="3">
        <v>79633</v>
      </c>
      <c r="K254" s="3">
        <v>26322</v>
      </c>
      <c r="L254" s="3">
        <v>-2802</v>
      </c>
      <c r="M254" s="3">
        <v>21786</v>
      </c>
      <c r="N254" s="3">
        <v>-1329</v>
      </c>
      <c r="O254" s="3">
        <v>51660</v>
      </c>
      <c r="P254" s="3">
        <v>44429</v>
      </c>
      <c r="Q254" s="3">
        <v>4780</v>
      </c>
      <c r="R254" s="3">
        <v>-1071</v>
      </c>
      <c r="S254" s="3">
        <v>-34017</v>
      </c>
      <c r="T254" s="3">
        <v>-39403</v>
      </c>
      <c r="U254" s="3">
        <v>-18030</v>
      </c>
      <c r="V254" s="3">
        <v>5311</v>
      </c>
      <c r="W254" s="3">
        <v>-53477.62</v>
      </c>
      <c r="X254" s="3">
        <v>-38105</v>
      </c>
      <c r="Y254" s="3">
        <v>-31738</v>
      </c>
      <c r="Z254" s="3">
        <v>1507</v>
      </c>
      <c r="AA254" s="3">
        <v>30866</v>
      </c>
      <c r="AB254" s="3">
        <v>28236</v>
      </c>
      <c r="AC254" s="3">
        <v>24346</v>
      </c>
      <c r="AD254" s="3">
        <v>9943</v>
      </c>
      <c r="AE254" s="3">
        <v>22917.8</v>
      </c>
      <c r="AF254" s="3">
        <v>21140</v>
      </c>
      <c r="AG254" s="3">
        <v>28083</v>
      </c>
      <c r="AH254" s="3">
        <v>14837</v>
      </c>
      <c r="AI254" s="3">
        <v>1921.84</v>
      </c>
      <c r="AJ254" s="3">
        <v>-5608</v>
      </c>
      <c r="AK254" s="3">
        <v>-5412</v>
      </c>
      <c r="AL254" s="3">
        <v>-6160</v>
      </c>
      <c r="AM254" s="3">
        <v>2662</v>
      </c>
      <c r="AN254" s="3">
        <v>15825</v>
      </c>
      <c r="AO254" s="3">
        <v>2954</v>
      </c>
      <c r="AP254" s="3">
        <v>-3912</v>
      </c>
      <c r="AQ254" s="3">
        <v>12603</v>
      </c>
      <c r="AR254" s="3">
        <v>-5318</v>
      </c>
      <c r="AS254" s="3">
        <v>5780</v>
      </c>
      <c r="AT254" s="3">
        <v>8757</v>
      </c>
      <c r="AU254" s="3">
        <v>13099</v>
      </c>
      <c r="AV254" s="3">
        <v>10702</v>
      </c>
      <c r="AW254" s="3">
        <v>6893</v>
      </c>
      <c r="AX254" s="3">
        <v>12379</v>
      </c>
      <c r="AY254" s="3">
        <v>8625</v>
      </c>
      <c r="AZ254" s="3">
        <v>20410</v>
      </c>
      <c r="BA254" s="3">
        <v>17288</v>
      </c>
      <c r="BB254" s="3">
        <v>0</v>
      </c>
      <c r="BC254" s="3">
        <v>0</v>
      </c>
      <c r="BD254" s="3">
        <v>0</v>
      </c>
      <c r="BE254" s="3">
        <v>0</v>
      </c>
      <c r="BF254" s="3">
        <v>0</v>
      </c>
      <c r="BG254" s="3"/>
    </row>
    <row r="255" spans="1:119">
      <c r="A255" s="3" t="s">
        <v>308</v>
      </c>
      <c r="B255" s="3">
        <v>45322</v>
      </c>
      <c r="C255" s="3">
        <v>40480.370000000003</v>
      </c>
      <c r="D255" s="3">
        <v>167184</v>
      </c>
      <c r="E255" s="3">
        <v>231754</v>
      </c>
      <c r="F255" s="3">
        <v>108798</v>
      </c>
      <c r="G255" s="3">
        <v>0</v>
      </c>
      <c r="H255" s="3">
        <v>0</v>
      </c>
      <c r="I255" s="3">
        <v>0</v>
      </c>
      <c r="J255" s="3">
        <v>0</v>
      </c>
      <c r="K255" s="3">
        <v>0</v>
      </c>
      <c r="L255" s="3">
        <v>0</v>
      </c>
      <c r="M255" s="3">
        <v>0</v>
      </c>
      <c r="N255" s="3">
        <v>0</v>
      </c>
      <c r="O255" s="3">
        <v>0</v>
      </c>
      <c r="P255" s="3">
        <v>0</v>
      </c>
      <c r="Q255" s="3">
        <v>0</v>
      </c>
      <c r="R255" s="3">
        <v>0</v>
      </c>
      <c r="S255" s="3">
        <v>0</v>
      </c>
      <c r="T255" s="3">
        <v>0</v>
      </c>
      <c r="U255" s="3">
        <v>0</v>
      </c>
      <c r="V255" s="3">
        <v>0</v>
      </c>
      <c r="W255" s="3">
        <v>0</v>
      </c>
      <c r="X255" s="3">
        <v>0</v>
      </c>
      <c r="Y255" s="3">
        <v>0</v>
      </c>
      <c r="Z255" s="3">
        <v>0</v>
      </c>
      <c r="AA255" s="3">
        <v>0</v>
      </c>
      <c r="AB255" s="3">
        <v>0</v>
      </c>
      <c r="AC255" s="3">
        <v>0</v>
      </c>
      <c r="AD255" s="3">
        <v>0</v>
      </c>
      <c r="AE255" s="3">
        <v>0</v>
      </c>
      <c r="AF255" s="3">
        <v>0</v>
      </c>
      <c r="AG255" s="3">
        <v>0</v>
      </c>
      <c r="AH255" s="3">
        <v>0</v>
      </c>
      <c r="AI255" s="3">
        <v>0</v>
      </c>
      <c r="AJ255" s="3">
        <v>0</v>
      </c>
      <c r="AK255" s="3">
        <v>0</v>
      </c>
      <c r="AL255" s="3">
        <v>0</v>
      </c>
      <c r="AM255" s="3">
        <v>0</v>
      </c>
      <c r="AN255" s="3">
        <v>0</v>
      </c>
      <c r="AO255" s="3">
        <v>0</v>
      </c>
      <c r="AP255" s="3">
        <v>0</v>
      </c>
      <c r="AQ255" s="3">
        <v>0</v>
      </c>
      <c r="AR255" s="3">
        <v>0</v>
      </c>
      <c r="AS255" s="3">
        <v>0</v>
      </c>
      <c r="AT255" s="3">
        <v>0</v>
      </c>
      <c r="AU255" s="3">
        <v>0</v>
      </c>
      <c r="AV255" s="3">
        <v>0</v>
      </c>
      <c r="AW255" s="3">
        <v>0</v>
      </c>
      <c r="AX255" s="3">
        <v>0</v>
      </c>
      <c r="AY255" s="3">
        <v>0</v>
      </c>
      <c r="AZ255" s="3">
        <v>0</v>
      </c>
      <c r="BA255" s="3">
        <v>0</v>
      </c>
      <c r="BB255" s="3">
        <v>0</v>
      </c>
      <c r="BC255" s="3">
        <v>0</v>
      </c>
      <c r="BD255" s="3">
        <v>0</v>
      </c>
      <c r="BE255" s="3">
        <v>0</v>
      </c>
      <c r="BF255" s="3">
        <v>0</v>
      </c>
      <c r="BG255" s="3"/>
    </row>
    <row r="256" spans="1:119">
      <c r="A256" s="3" t="s">
        <v>309</v>
      </c>
      <c r="B256" s="3">
        <v>-41183</v>
      </c>
      <c r="C256" s="3">
        <v>187288.42</v>
      </c>
      <c r="D256" s="3">
        <v>184325</v>
      </c>
      <c r="E256" s="3">
        <v>76732</v>
      </c>
      <c r="F256" s="3">
        <v>52213</v>
      </c>
      <c r="G256" s="3">
        <v>155623</v>
      </c>
      <c r="H256" s="3">
        <v>146265</v>
      </c>
      <c r="I256" s="3">
        <v>143929</v>
      </c>
      <c r="J256" s="3">
        <v>71838</v>
      </c>
      <c r="K256" s="3">
        <v>128289</v>
      </c>
      <c r="L256" s="3">
        <v>118625</v>
      </c>
      <c r="M256" s="3">
        <v>74427</v>
      </c>
      <c r="N256" s="3">
        <v>-6280</v>
      </c>
      <c r="O256" s="3">
        <v>110322</v>
      </c>
      <c r="P256" s="3">
        <v>120526</v>
      </c>
      <c r="Q256" s="3">
        <v>81662</v>
      </c>
      <c r="R256" s="3">
        <v>5708</v>
      </c>
      <c r="S256" s="3">
        <v>-24097</v>
      </c>
      <c r="T256" s="3">
        <v>-23694</v>
      </c>
      <c r="U256" s="3">
        <v>-17057</v>
      </c>
      <c r="V256" s="3">
        <v>-23903</v>
      </c>
      <c r="W256" s="3">
        <v>-181120.19</v>
      </c>
      <c r="X256" s="3">
        <v>-153838</v>
      </c>
      <c r="Y256" s="3">
        <v>-117573</v>
      </c>
      <c r="Z256" s="3">
        <v>-59241</v>
      </c>
      <c r="AA256" s="3">
        <v>-87098</v>
      </c>
      <c r="AB256" s="3">
        <v>-62463</v>
      </c>
      <c r="AC256" s="3">
        <v>-13231</v>
      </c>
      <c r="AD256" s="3">
        <v>-9356</v>
      </c>
      <c r="AE256" s="3">
        <v>-71638.64</v>
      </c>
      <c r="AF256" s="3">
        <v>-56868</v>
      </c>
      <c r="AG256" s="3">
        <v>-39619</v>
      </c>
      <c r="AH256" s="3">
        <v>-19853</v>
      </c>
      <c r="AI256" s="3">
        <v>-64931.59</v>
      </c>
      <c r="AJ256" s="3">
        <v>0</v>
      </c>
      <c r="AK256" s="3">
        <v>-27030</v>
      </c>
      <c r="AL256" s="3">
        <v>-4527</v>
      </c>
      <c r="AM256" s="3">
        <v>-65978</v>
      </c>
      <c r="AN256" s="3">
        <v>-55962</v>
      </c>
      <c r="AO256" s="3">
        <v>-41406</v>
      </c>
      <c r="AP256" s="3">
        <v>-22246</v>
      </c>
      <c r="AQ256" s="3">
        <v>-45656</v>
      </c>
      <c r="AR256" s="3">
        <v>-41316</v>
      </c>
      <c r="AS256" s="3">
        <v>-23529</v>
      </c>
      <c r="AT256" s="3">
        <v>-12223</v>
      </c>
      <c r="AU256" s="3">
        <v>-62221</v>
      </c>
      <c r="AV256" s="3">
        <v>-50757</v>
      </c>
      <c r="AW256" s="3">
        <v>-37589</v>
      </c>
      <c r="AX256" s="3">
        <v>-19004</v>
      </c>
      <c r="AY256" s="3">
        <v>-63731</v>
      </c>
      <c r="AZ256" s="3">
        <v>-45660</v>
      </c>
      <c r="BA256" s="3">
        <v>-39550</v>
      </c>
      <c r="BB256" s="3">
        <v>0</v>
      </c>
      <c r="BC256" s="3">
        <v>0</v>
      </c>
      <c r="BD256" s="3">
        <v>0</v>
      </c>
      <c r="BE256" s="3">
        <v>0</v>
      </c>
      <c r="BF256" s="3">
        <v>0</v>
      </c>
      <c r="BG256" s="3"/>
    </row>
    <row r="257" spans="1:59">
      <c r="A257" s="3" t="s">
        <v>310</v>
      </c>
      <c r="B257" s="3">
        <v>1426</v>
      </c>
      <c r="C257" s="3">
        <v>207405.85</v>
      </c>
      <c r="D257" s="3">
        <v>263382</v>
      </c>
      <c r="E257" s="3">
        <v>163944</v>
      </c>
      <c r="F257" s="3">
        <v>117480</v>
      </c>
      <c r="G257" s="3">
        <v>-14598</v>
      </c>
      <c r="H257" s="3">
        <v>-1795</v>
      </c>
      <c r="I257" s="3">
        <v>-49478</v>
      </c>
      <c r="J257" s="3">
        <v>3880</v>
      </c>
      <c r="K257" s="3">
        <v>58413</v>
      </c>
      <c r="L257" s="3">
        <v>75204</v>
      </c>
      <c r="M257" s="3">
        <v>153906</v>
      </c>
      <c r="N257" s="3">
        <v>73126</v>
      </c>
      <c r="O257" s="3">
        <v>22457</v>
      </c>
      <c r="P257" s="3">
        <v>22309</v>
      </c>
      <c r="Q257" s="3">
        <v>17910</v>
      </c>
      <c r="R257" s="3">
        <v>115034</v>
      </c>
      <c r="S257" s="3">
        <v>54929</v>
      </c>
      <c r="T257" s="3">
        <v>17880</v>
      </c>
      <c r="U257" s="3">
        <v>39905</v>
      </c>
      <c r="V257" s="3">
        <v>-11578</v>
      </c>
      <c r="W257" s="3">
        <v>10688.63</v>
      </c>
      <c r="X257" s="3">
        <v>34520</v>
      </c>
      <c r="Y257" s="3">
        <v>407939</v>
      </c>
      <c r="Z257" s="3">
        <v>78832</v>
      </c>
      <c r="AA257" s="3">
        <v>-71375</v>
      </c>
      <c r="AB257" s="3">
        <v>-102662</v>
      </c>
      <c r="AC257" s="3">
        <v>-18983</v>
      </c>
      <c r="AD257" s="3">
        <v>3368</v>
      </c>
      <c r="AE257" s="3">
        <v>-29595.11</v>
      </c>
      <c r="AF257" s="3">
        <v>-28288</v>
      </c>
      <c r="AG257" s="3">
        <v>-17826</v>
      </c>
      <c r="AH257" s="3">
        <v>-17788</v>
      </c>
      <c r="AI257" s="3">
        <v>-40142.19</v>
      </c>
      <c r="AJ257" s="3">
        <v>-18356</v>
      </c>
      <c r="AK257" s="3">
        <v>30618</v>
      </c>
      <c r="AL257" s="3">
        <v>-34482</v>
      </c>
      <c r="AM257" s="3">
        <v>-14328</v>
      </c>
      <c r="AN257" s="3">
        <v>-17140</v>
      </c>
      <c r="AO257" s="3">
        <v>52932</v>
      </c>
      <c r="AP257" s="3">
        <v>-10928</v>
      </c>
      <c r="AQ257" s="3">
        <v>-12535</v>
      </c>
      <c r="AR257" s="3">
        <v>9704</v>
      </c>
      <c r="AS257" s="3">
        <v>-1890</v>
      </c>
      <c r="AT257" s="3">
        <v>7391</v>
      </c>
      <c r="AU257" s="3">
        <v>-9744</v>
      </c>
      <c r="AV257" s="3">
        <v>-25754</v>
      </c>
      <c r="AW257" s="3">
        <v>6771</v>
      </c>
      <c r="AX257" s="3">
        <v>-1894</v>
      </c>
      <c r="AY257" s="3">
        <v>-6481</v>
      </c>
      <c r="AZ257" s="3">
        <v>-2140</v>
      </c>
      <c r="BA257" s="3">
        <v>-4097</v>
      </c>
      <c r="BB257" s="3">
        <v>0</v>
      </c>
      <c r="BC257" s="3">
        <v>0</v>
      </c>
      <c r="BD257" s="3">
        <v>0</v>
      </c>
      <c r="BE257" s="3">
        <v>0</v>
      </c>
      <c r="BF257" s="3">
        <v>0</v>
      </c>
      <c r="BG257" s="3"/>
    </row>
    <row r="258" spans="1:59">
      <c r="A258" s="3" t="s">
        <v>311</v>
      </c>
      <c r="B258" s="3">
        <v>0</v>
      </c>
      <c r="C258" s="3">
        <v>-92278.98</v>
      </c>
      <c r="D258" s="3">
        <v>-1256</v>
      </c>
      <c r="E258" s="3">
        <v>-1256</v>
      </c>
      <c r="F258" s="3">
        <v>0</v>
      </c>
      <c r="G258" s="3">
        <v>0</v>
      </c>
      <c r="H258" s="3">
        <v>0</v>
      </c>
      <c r="I258" s="3">
        <v>0</v>
      </c>
      <c r="J258" s="3">
        <v>0</v>
      </c>
      <c r="K258" s="3">
        <v>0</v>
      </c>
      <c r="L258" s="3">
        <v>0</v>
      </c>
      <c r="M258" s="3">
        <v>0</v>
      </c>
      <c r="N258" s="3">
        <v>0</v>
      </c>
      <c r="O258" s="3">
        <v>-268963</v>
      </c>
      <c r="P258" s="3">
        <v>-268963</v>
      </c>
      <c r="Q258" s="3">
        <v>-268963</v>
      </c>
      <c r="R258" s="3">
        <v>-268963</v>
      </c>
      <c r="S258" s="3">
        <v>0</v>
      </c>
      <c r="T258" s="3">
        <v>0</v>
      </c>
      <c r="U258" s="3">
        <v>0</v>
      </c>
      <c r="V258" s="3">
        <v>0</v>
      </c>
      <c r="W258" s="3">
        <v>0</v>
      </c>
      <c r="X258" s="3">
        <v>0</v>
      </c>
      <c r="Y258" s="3">
        <v>0</v>
      </c>
      <c r="Z258" s="3">
        <v>0</v>
      </c>
      <c r="AA258" s="3">
        <v>0</v>
      </c>
      <c r="AB258" s="3">
        <v>0</v>
      </c>
      <c r="AC258" s="3">
        <v>0</v>
      </c>
      <c r="AD258" s="3">
        <v>0</v>
      </c>
      <c r="AE258" s="3">
        <v>0</v>
      </c>
      <c r="AF258" s="3">
        <v>0</v>
      </c>
      <c r="AG258" s="3">
        <v>0</v>
      </c>
      <c r="AH258" s="3">
        <v>0</v>
      </c>
      <c r="AI258" s="3">
        <v>-3231.9</v>
      </c>
      <c r="AJ258" s="3">
        <v>0</v>
      </c>
      <c r="AK258" s="3">
        <v>0</v>
      </c>
      <c r="AL258" s="3">
        <v>0</v>
      </c>
      <c r="AM258" s="3">
        <v>0</v>
      </c>
      <c r="AN258" s="3">
        <v>0</v>
      </c>
      <c r="AO258" s="3">
        <v>0</v>
      </c>
      <c r="AP258" s="3">
        <v>0</v>
      </c>
      <c r="AQ258" s="3">
        <v>0</v>
      </c>
      <c r="AR258" s="3">
        <v>0</v>
      </c>
      <c r="AS258" s="3">
        <v>0</v>
      </c>
      <c r="AT258" s="3">
        <v>0</v>
      </c>
      <c r="AU258" s="3">
        <v>0</v>
      </c>
      <c r="AV258" s="3">
        <v>0</v>
      </c>
      <c r="AW258" s="3">
        <v>0</v>
      </c>
      <c r="AX258" s="3">
        <v>0</v>
      </c>
      <c r="AY258" s="3">
        <v>0</v>
      </c>
      <c r="AZ258" s="3">
        <v>0</v>
      </c>
      <c r="BA258" s="3">
        <v>0</v>
      </c>
      <c r="BB258" s="3">
        <v>0</v>
      </c>
      <c r="BC258" s="3">
        <v>0</v>
      </c>
      <c r="BD258" s="3">
        <v>0</v>
      </c>
      <c r="BE258" s="3">
        <v>0</v>
      </c>
      <c r="BF258" s="3">
        <v>0</v>
      </c>
      <c r="BG258" s="3"/>
    </row>
    <row r="259" spans="1:59">
      <c r="A259" s="3" t="s">
        <v>312</v>
      </c>
      <c r="B259" s="3">
        <v>0</v>
      </c>
      <c r="C259" s="3">
        <v>0</v>
      </c>
      <c r="D259" s="3">
        <v>0</v>
      </c>
      <c r="E259" s="3">
        <v>0</v>
      </c>
      <c r="F259" s="3">
        <v>0</v>
      </c>
      <c r="G259" s="3">
        <v>22596</v>
      </c>
      <c r="H259" s="3">
        <v>0</v>
      </c>
      <c r="I259" s="3">
        <v>0</v>
      </c>
      <c r="J259" s="3">
        <v>0</v>
      </c>
      <c r="K259" s="3">
        <v>0</v>
      </c>
      <c r="L259" s="3">
        <v>0</v>
      </c>
      <c r="M259" s="3">
        <v>0</v>
      </c>
      <c r="N259" s="3">
        <v>0</v>
      </c>
      <c r="O259" s="3">
        <v>0</v>
      </c>
      <c r="P259" s="3">
        <v>0</v>
      </c>
      <c r="Q259" s="3">
        <v>0</v>
      </c>
      <c r="R259" s="3">
        <v>0</v>
      </c>
      <c r="S259" s="3">
        <v>0</v>
      </c>
      <c r="T259" s="3">
        <v>0</v>
      </c>
      <c r="U259" s="3">
        <v>0</v>
      </c>
      <c r="V259" s="3">
        <v>0</v>
      </c>
      <c r="W259" s="3">
        <v>-160</v>
      </c>
      <c r="X259" s="3">
        <v>-160</v>
      </c>
      <c r="Y259" s="3">
        <v>-160</v>
      </c>
      <c r="Z259" s="3">
        <v>0</v>
      </c>
      <c r="AA259" s="3">
        <v>0</v>
      </c>
      <c r="AB259" s="3">
        <v>0</v>
      </c>
      <c r="AC259" s="3">
        <v>0</v>
      </c>
      <c r="AD259" s="3">
        <v>0</v>
      </c>
      <c r="AE259" s="3">
        <v>-137.01</v>
      </c>
      <c r="AF259" s="3">
        <v>0</v>
      </c>
      <c r="AG259" s="3">
        <v>0</v>
      </c>
      <c r="AH259" s="3">
        <v>0</v>
      </c>
      <c r="AI259" s="3">
        <v>-5.72</v>
      </c>
      <c r="AJ259" s="3">
        <v>0</v>
      </c>
      <c r="AK259" s="3">
        <v>0</v>
      </c>
      <c r="AL259" s="3">
        <v>0</v>
      </c>
      <c r="AM259" s="3">
        <v>0</v>
      </c>
      <c r="AN259" s="3">
        <v>0</v>
      </c>
      <c r="AO259" s="3">
        <v>0</v>
      </c>
      <c r="AP259" s="3">
        <v>0</v>
      </c>
      <c r="AQ259" s="3">
        <v>0</v>
      </c>
      <c r="AR259" s="3">
        <v>0</v>
      </c>
      <c r="AS259" s="3">
        <v>0</v>
      </c>
      <c r="AT259" s="3">
        <v>0</v>
      </c>
      <c r="AU259" s="3">
        <v>0</v>
      </c>
      <c r="AV259" s="3">
        <v>0</v>
      </c>
      <c r="AW259" s="3">
        <v>0</v>
      </c>
      <c r="AX259" s="3">
        <v>0</v>
      </c>
      <c r="AY259" s="3">
        <v>0</v>
      </c>
      <c r="AZ259" s="3">
        <v>0</v>
      </c>
      <c r="BA259" s="3">
        <v>0</v>
      </c>
      <c r="BB259" s="3">
        <v>0</v>
      </c>
      <c r="BC259" s="3">
        <v>0</v>
      </c>
      <c r="BD259" s="3">
        <v>0</v>
      </c>
      <c r="BE259" s="3">
        <v>0</v>
      </c>
      <c r="BF259" s="3">
        <v>0</v>
      </c>
      <c r="BG259" s="3"/>
    </row>
    <row r="260" spans="1:59">
      <c r="A260" s="3" t="s">
        <v>313</v>
      </c>
      <c r="B260" s="3">
        <v>13148</v>
      </c>
      <c r="C260" s="3">
        <v>-261129.88</v>
      </c>
      <c r="D260" s="3">
        <v>-350922</v>
      </c>
      <c r="E260" s="3">
        <v>-215159</v>
      </c>
      <c r="F260" s="3">
        <v>-168368</v>
      </c>
      <c r="G260" s="3">
        <v>0</v>
      </c>
      <c r="H260" s="3">
        <v>0</v>
      </c>
      <c r="I260" s="3">
        <v>0</v>
      </c>
      <c r="J260" s="3">
        <v>0</v>
      </c>
      <c r="K260" s="3">
        <v>0</v>
      </c>
      <c r="L260" s="3">
        <v>0</v>
      </c>
      <c r="M260" s="3">
        <v>0</v>
      </c>
      <c r="N260" s="3">
        <v>0</v>
      </c>
      <c r="O260" s="3">
        <v>0</v>
      </c>
      <c r="P260" s="3">
        <v>0</v>
      </c>
      <c r="Q260" s="3">
        <v>0</v>
      </c>
      <c r="R260" s="3">
        <v>0</v>
      </c>
      <c r="S260" s="3">
        <v>0</v>
      </c>
      <c r="T260" s="3">
        <v>0</v>
      </c>
      <c r="U260" s="3">
        <v>0</v>
      </c>
      <c r="V260" s="3">
        <v>0</v>
      </c>
      <c r="W260" s="3">
        <v>0</v>
      </c>
      <c r="X260" s="3">
        <v>0</v>
      </c>
      <c r="Y260" s="3">
        <v>0</v>
      </c>
      <c r="Z260" s="3">
        <v>0</v>
      </c>
      <c r="AA260" s="3">
        <v>0</v>
      </c>
      <c r="AB260" s="3">
        <v>0</v>
      </c>
      <c r="AC260" s="3">
        <v>0</v>
      </c>
      <c r="AD260" s="3">
        <v>0</v>
      </c>
      <c r="AE260" s="3">
        <v>0</v>
      </c>
      <c r="AF260" s="3">
        <v>0</v>
      </c>
      <c r="AG260" s="3">
        <v>0</v>
      </c>
      <c r="AH260" s="3">
        <v>0</v>
      </c>
      <c r="AI260" s="3">
        <v>0</v>
      </c>
      <c r="AJ260" s="3">
        <v>0</v>
      </c>
      <c r="AK260" s="3">
        <v>0</v>
      </c>
      <c r="AL260" s="3">
        <v>0</v>
      </c>
      <c r="AM260" s="3">
        <v>0</v>
      </c>
      <c r="AN260" s="3">
        <v>0</v>
      </c>
      <c r="AO260" s="3">
        <v>0</v>
      </c>
      <c r="AP260" s="3">
        <v>0</v>
      </c>
      <c r="AQ260" s="3">
        <v>0</v>
      </c>
      <c r="AR260" s="3">
        <v>0</v>
      </c>
      <c r="AS260" s="3">
        <v>0</v>
      </c>
      <c r="AT260" s="3">
        <v>0</v>
      </c>
      <c r="AU260" s="3">
        <v>0</v>
      </c>
      <c r="AV260" s="3">
        <v>0</v>
      </c>
      <c r="AW260" s="3">
        <v>0</v>
      </c>
      <c r="AX260" s="3">
        <v>0</v>
      </c>
      <c r="AY260" s="3">
        <v>0</v>
      </c>
      <c r="AZ260" s="3">
        <v>0</v>
      </c>
      <c r="BA260" s="3">
        <v>0</v>
      </c>
      <c r="BB260" s="3">
        <v>0</v>
      </c>
      <c r="BC260" s="3">
        <v>0</v>
      </c>
      <c r="BD260" s="3">
        <v>0</v>
      </c>
      <c r="BE260" s="3">
        <v>0</v>
      </c>
      <c r="BF260" s="3">
        <v>0</v>
      </c>
      <c r="BG260" s="3"/>
    </row>
    <row r="261" spans="1:59">
      <c r="A261" s="3" t="s">
        <v>314</v>
      </c>
      <c r="B261" s="3">
        <v>0</v>
      </c>
      <c r="C261" s="3">
        <v>0</v>
      </c>
      <c r="D261" s="3">
        <v>0</v>
      </c>
      <c r="E261" s="3">
        <v>0</v>
      </c>
      <c r="F261" s="3">
        <v>0</v>
      </c>
      <c r="G261" s="3">
        <v>0</v>
      </c>
      <c r="H261" s="3">
        <v>-28385</v>
      </c>
      <c r="I261" s="3">
        <v>-25941</v>
      </c>
      <c r="J261" s="3">
        <v>-24614</v>
      </c>
      <c r="K261" s="3">
        <v>0</v>
      </c>
      <c r="L261" s="3">
        <v>0</v>
      </c>
      <c r="M261" s="3">
        <v>0</v>
      </c>
      <c r="N261" s="3">
        <v>0</v>
      </c>
      <c r="O261" s="3">
        <v>0</v>
      </c>
      <c r="P261" s="3">
        <v>0</v>
      </c>
      <c r="Q261" s="3">
        <v>0</v>
      </c>
      <c r="R261" s="3">
        <v>0</v>
      </c>
      <c r="S261" s="3">
        <v>0</v>
      </c>
      <c r="T261" s="3">
        <v>0</v>
      </c>
      <c r="U261" s="3">
        <v>0</v>
      </c>
      <c r="V261" s="3">
        <v>0</v>
      </c>
      <c r="W261" s="3">
        <v>0</v>
      </c>
      <c r="X261" s="3">
        <v>0</v>
      </c>
      <c r="Y261" s="3">
        <v>0</v>
      </c>
      <c r="Z261" s="3">
        <v>0</v>
      </c>
      <c r="AA261" s="3">
        <v>0</v>
      </c>
      <c r="AB261" s="3">
        <v>0</v>
      </c>
      <c r="AC261" s="3">
        <v>0</v>
      </c>
      <c r="AD261" s="3">
        <v>0</v>
      </c>
      <c r="AE261" s="3">
        <v>0</v>
      </c>
      <c r="AF261" s="3">
        <v>0</v>
      </c>
      <c r="AG261" s="3">
        <v>0</v>
      </c>
      <c r="AH261" s="3">
        <v>0</v>
      </c>
      <c r="AI261" s="3">
        <v>0</v>
      </c>
      <c r="AJ261" s="3">
        <v>0</v>
      </c>
      <c r="AK261" s="3">
        <v>0</v>
      </c>
      <c r="AL261" s="3">
        <v>0</v>
      </c>
      <c r="AM261" s="3">
        <v>0</v>
      </c>
      <c r="AN261" s="3">
        <v>0</v>
      </c>
      <c r="AO261" s="3">
        <v>0</v>
      </c>
      <c r="AP261" s="3">
        <v>0</v>
      </c>
      <c r="AQ261" s="3">
        <v>0</v>
      </c>
      <c r="AR261" s="3">
        <v>0</v>
      </c>
      <c r="AS261" s="3">
        <v>0</v>
      </c>
      <c r="AT261" s="3">
        <v>0</v>
      </c>
      <c r="AU261" s="3">
        <v>0</v>
      </c>
      <c r="AV261" s="3">
        <v>0</v>
      </c>
      <c r="AW261" s="3">
        <v>-9323</v>
      </c>
      <c r="AX261" s="3">
        <v>-6300</v>
      </c>
      <c r="AY261" s="3">
        <v>0</v>
      </c>
      <c r="AZ261" s="3">
        <v>0</v>
      </c>
      <c r="BA261" s="3">
        <v>0</v>
      </c>
      <c r="BB261" s="3">
        <v>0</v>
      </c>
      <c r="BC261" s="3">
        <v>0</v>
      </c>
      <c r="BD261" s="3">
        <v>0</v>
      </c>
      <c r="BE261" s="3">
        <v>0</v>
      </c>
      <c r="BF261" s="3">
        <v>0</v>
      </c>
      <c r="BG261" s="3"/>
    </row>
    <row r="262" spans="1:59">
      <c r="A262" s="3" t="s">
        <v>315</v>
      </c>
      <c r="B262" s="3">
        <v>-553</v>
      </c>
      <c r="C262" s="3">
        <v>-362.74</v>
      </c>
      <c r="D262" s="3">
        <v>0</v>
      </c>
      <c r="E262" s="3">
        <v>0</v>
      </c>
      <c r="F262" s="3">
        <v>0</v>
      </c>
      <c r="G262" s="3">
        <v>-22596</v>
      </c>
      <c r="H262" s="3">
        <v>-35517</v>
      </c>
      <c r="I262" s="3">
        <v>27701</v>
      </c>
      <c r="J262" s="3">
        <v>-128215</v>
      </c>
      <c r="K262" s="3">
        <v>0</v>
      </c>
      <c r="L262" s="3">
        <v>0</v>
      </c>
      <c r="M262" s="3">
        <v>0</v>
      </c>
      <c r="N262" s="3">
        <v>0</v>
      </c>
      <c r="O262" s="3">
        <v>0</v>
      </c>
      <c r="P262" s="3">
        <v>0</v>
      </c>
      <c r="Q262" s="3">
        <v>0</v>
      </c>
      <c r="R262" s="3">
        <v>0</v>
      </c>
      <c r="S262" s="3">
        <v>0</v>
      </c>
      <c r="T262" s="3">
        <v>0</v>
      </c>
      <c r="U262" s="3">
        <v>0</v>
      </c>
      <c r="V262" s="3">
        <v>27851</v>
      </c>
      <c r="W262" s="3">
        <v>28586.12</v>
      </c>
      <c r="X262" s="3">
        <v>82744</v>
      </c>
      <c r="Y262" s="3">
        <v>0</v>
      </c>
      <c r="Z262" s="3">
        <v>0</v>
      </c>
      <c r="AA262" s="3">
        <v>0</v>
      </c>
      <c r="AB262" s="3">
        <v>0</v>
      </c>
      <c r="AC262" s="3">
        <v>0</v>
      </c>
      <c r="AD262" s="3">
        <v>0</v>
      </c>
      <c r="AE262" s="3">
        <v>204.77</v>
      </c>
      <c r="AF262" s="3">
        <v>0</v>
      </c>
      <c r="AG262" s="3">
        <v>0</v>
      </c>
      <c r="AH262" s="3">
        <v>0</v>
      </c>
      <c r="AI262" s="3">
        <v>-374.28</v>
      </c>
      <c r="AJ262" s="3">
        <v>-7990</v>
      </c>
      <c r="AK262" s="3">
        <v>-71394</v>
      </c>
      <c r="AL262" s="3">
        <v>53567</v>
      </c>
      <c r="AM262" s="3">
        <v>0</v>
      </c>
      <c r="AN262" s="3">
        <v>14235</v>
      </c>
      <c r="AO262" s="3">
        <v>0</v>
      </c>
      <c r="AP262" s="3">
        <v>0</v>
      </c>
      <c r="AQ262" s="3">
        <v>0</v>
      </c>
      <c r="AR262" s="3">
        <v>0</v>
      </c>
      <c r="AS262" s="3">
        <v>0</v>
      </c>
      <c r="AT262" s="3">
        <v>0</v>
      </c>
      <c r="AU262" s="3">
        <v>0</v>
      </c>
      <c r="AV262" s="3">
        <v>0</v>
      </c>
      <c r="AW262" s="3">
        <v>0</v>
      </c>
      <c r="AX262" s="3">
        <v>0</v>
      </c>
      <c r="AY262" s="3">
        <v>0</v>
      </c>
      <c r="AZ262" s="3">
        <v>0</v>
      </c>
      <c r="BA262" s="3">
        <v>0</v>
      </c>
      <c r="BB262" s="3">
        <v>0</v>
      </c>
      <c r="BC262" s="3">
        <v>0</v>
      </c>
      <c r="BD262" s="3">
        <v>0</v>
      </c>
      <c r="BE262" s="3">
        <v>0</v>
      </c>
      <c r="BF262" s="3">
        <v>0</v>
      </c>
      <c r="BG262" s="3"/>
    </row>
    <row r="263" spans="1:59">
      <c r="A263" s="3" t="s">
        <v>316</v>
      </c>
      <c r="B263" s="3">
        <v>288</v>
      </c>
      <c r="C263" s="3">
        <v>31650.3</v>
      </c>
      <c r="D263" s="3">
        <v>37034</v>
      </c>
      <c r="E263" s="3">
        <v>26993</v>
      </c>
      <c r="F263" s="3">
        <v>37383</v>
      </c>
      <c r="G263" s="3">
        <v>-18</v>
      </c>
      <c r="H263" s="3">
        <v>13498</v>
      </c>
      <c r="I263" s="3">
        <v>53380</v>
      </c>
      <c r="J263" s="3">
        <v>12180</v>
      </c>
      <c r="K263" s="3">
        <v>-1179</v>
      </c>
      <c r="L263" s="3">
        <v>24636</v>
      </c>
      <c r="M263" s="3">
        <v>23325</v>
      </c>
      <c r="N263" s="3">
        <v>13422</v>
      </c>
      <c r="O263" s="3">
        <v>14489</v>
      </c>
      <c r="P263" s="3">
        <v>10264</v>
      </c>
      <c r="Q263" s="3">
        <v>5754</v>
      </c>
      <c r="R263" s="3">
        <v>8253</v>
      </c>
      <c r="S263" s="3">
        <v>12368</v>
      </c>
      <c r="T263" s="3">
        <v>-5266</v>
      </c>
      <c r="U263" s="3">
        <v>-304</v>
      </c>
      <c r="V263" s="3">
        <v>5395</v>
      </c>
      <c r="W263" s="3">
        <v>64299.75</v>
      </c>
      <c r="X263" s="3">
        <v>31678</v>
      </c>
      <c r="Y263" s="3">
        <v>777</v>
      </c>
      <c r="Z263" s="3">
        <v>-2512</v>
      </c>
      <c r="AA263" s="3">
        <v>-2703</v>
      </c>
      <c r="AB263" s="3">
        <v>-2700</v>
      </c>
      <c r="AC263" s="3">
        <v>-3691</v>
      </c>
      <c r="AD263" s="3">
        <v>-144</v>
      </c>
      <c r="AE263" s="3">
        <v>-85203.7</v>
      </c>
      <c r="AF263" s="3">
        <v>-30753</v>
      </c>
      <c r="AG263" s="3">
        <v>-5721</v>
      </c>
      <c r="AH263" s="3">
        <v>-7750</v>
      </c>
      <c r="AI263" s="3">
        <v>29773.8</v>
      </c>
      <c r="AJ263" s="3">
        <v>8375</v>
      </c>
      <c r="AK263" s="3">
        <v>2864</v>
      </c>
      <c r="AL263" s="3">
        <v>1014</v>
      </c>
      <c r="AM263" s="3">
        <v>112940</v>
      </c>
      <c r="AN263" s="3">
        <v>65507</v>
      </c>
      <c r="AO263" s="3">
        <v>40487</v>
      </c>
      <c r="AP263" s="3">
        <v>31265</v>
      </c>
      <c r="AQ263" s="3">
        <v>11993</v>
      </c>
      <c r="AR263" s="3">
        <v>5528</v>
      </c>
      <c r="AS263" s="3">
        <v>-551</v>
      </c>
      <c r="AT263" s="3">
        <v>-1131</v>
      </c>
      <c r="AU263" s="3">
        <v>5309</v>
      </c>
      <c r="AV263" s="3">
        <v>-2544</v>
      </c>
      <c r="AW263" s="3">
        <v>2908</v>
      </c>
      <c r="AX263" s="3">
        <v>1230</v>
      </c>
      <c r="AY263" s="3">
        <v>35345</v>
      </c>
      <c r="AZ263" s="3">
        <v>28825</v>
      </c>
      <c r="BA263" s="3">
        <v>1758</v>
      </c>
      <c r="BB263" s="3">
        <v>0</v>
      </c>
      <c r="BC263" s="3">
        <v>0</v>
      </c>
      <c r="BD263" s="3">
        <v>0</v>
      </c>
      <c r="BE263" s="3">
        <v>0</v>
      </c>
      <c r="BF263" s="3">
        <v>0</v>
      </c>
      <c r="BG263" s="3"/>
    </row>
    <row r="264" spans="1:59">
      <c r="A264" s="3" t="s">
        <v>317</v>
      </c>
      <c r="B264" s="3">
        <v>-857</v>
      </c>
      <c r="C264" s="3">
        <v>-14767.77</v>
      </c>
      <c r="D264" s="3">
        <v>-7673</v>
      </c>
      <c r="E264" s="3">
        <v>-5588</v>
      </c>
      <c r="F264" s="3">
        <v>-1102</v>
      </c>
      <c r="G264" s="3">
        <v>-13337</v>
      </c>
      <c r="H264" s="3">
        <v>-9396</v>
      </c>
      <c r="I264" s="3">
        <v>-9664</v>
      </c>
      <c r="J264" s="3">
        <v>-2075</v>
      </c>
      <c r="K264" s="3">
        <v>-11720</v>
      </c>
      <c r="L264" s="3">
        <v>-3995</v>
      </c>
      <c r="M264" s="3">
        <v>-338</v>
      </c>
      <c r="N264" s="3">
        <v>-584</v>
      </c>
      <c r="O264" s="3">
        <v>-9687</v>
      </c>
      <c r="P264" s="3">
        <v>-3857</v>
      </c>
      <c r="Q264" s="3">
        <v>-708</v>
      </c>
      <c r="R264" s="3">
        <v>661</v>
      </c>
      <c r="S264" s="3">
        <v>-21016</v>
      </c>
      <c r="T264" s="3">
        <v>-17104</v>
      </c>
      <c r="U264" s="3">
        <v>-10329</v>
      </c>
      <c r="V264" s="3">
        <v>-2041</v>
      </c>
      <c r="W264" s="3">
        <v>-6809.93</v>
      </c>
      <c r="X264" s="3">
        <v>-4738</v>
      </c>
      <c r="Y264" s="3">
        <v>-3907</v>
      </c>
      <c r="Z264" s="3">
        <v>-2676</v>
      </c>
      <c r="AA264" s="3">
        <v>-14800</v>
      </c>
      <c r="AB264" s="3">
        <v>-11508</v>
      </c>
      <c r="AC264" s="3">
        <v>-9349</v>
      </c>
      <c r="AD264" s="3">
        <v>-744</v>
      </c>
      <c r="AE264" s="3">
        <v>-94053.35</v>
      </c>
      <c r="AF264" s="3">
        <v>-35516</v>
      </c>
      <c r="AG264" s="3">
        <v>-10561</v>
      </c>
      <c r="AH264" s="3">
        <v>-12293</v>
      </c>
      <c r="AI264" s="3">
        <v>-8965.3799999999992</v>
      </c>
      <c r="AJ264" s="3">
        <v>-2963</v>
      </c>
      <c r="AK264" s="3">
        <v>-2881</v>
      </c>
      <c r="AL264" s="3">
        <v>-1886</v>
      </c>
      <c r="AM264" s="3">
        <v>-5786</v>
      </c>
      <c r="AN264" s="3">
        <v>-1972</v>
      </c>
      <c r="AO264" s="3">
        <v>-2063</v>
      </c>
      <c r="AP264" s="3">
        <v>-833</v>
      </c>
      <c r="AQ264" s="3">
        <v>-1591</v>
      </c>
      <c r="AR264" s="3">
        <v>-3080</v>
      </c>
      <c r="AS264" s="3">
        <v>-2127</v>
      </c>
      <c r="AT264" s="3">
        <v>-1233</v>
      </c>
      <c r="AU264" s="3">
        <v>-1613</v>
      </c>
      <c r="AV264" s="3">
        <v>-4367</v>
      </c>
      <c r="AW264" s="3">
        <v>-1931</v>
      </c>
      <c r="AX264" s="3">
        <v>-164</v>
      </c>
      <c r="AY264" s="3">
        <v>-5130</v>
      </c>
      <c r="AZ264" s="3">
        <v>-3789</v>
      </c>
      <c r="BA264" s="3">
        <v>-3243</v>
      </c>
      <c r="BB264" s="3">
        <v>0</v>
      </c>
      <c r="BC264" s="3">
        <v>0</v>
      </c>
      <c r="BD264" s="3">
        <v>0</v>
      </c>
      <c r="BE264" s="3">
        <v>0</v>
      </c>
      <c r="BF264" s="3">
        <v>0</v>
      </c>
      <c r="BG264" s="3"/>
    </row>
    <row r="265" spans="1:59">
      <c r="A265" s="3" t="s">
        <v>318</v>
      </c>
      <c r="B265" s="3">
        <v>1145</v>
      </c>
      <c r="C265" s="3">
        <v>46418.07</v>
      </c>
      <c r="D265" s="3">
        <v>44707</v>
      </c>
      <c r="E265" s="3">
        <v>32581</v>
      </c>
      <c r="F265" s="3">
        <v>38485</v>
      </c>
      <c r="G265" s="3">
        <v>13319</v>
      </c>
      <c r="H265" s="3">
        <v>22894</v>
      </c>
      <c r="I265" s="3">
        <v>63044</v>
      </c>
      <c r="J265" s="3">
        <v>14255</v>
      </c>
      <c r="K265" s="3">
        <v>10541</v>
      </c>
      <c r="L265" s="3">
        <v>28631</v>
      </c>
      <c r="M265" s="3">
        <v>23663</v>
      </c>
      <c r="N265" s="3">
        <v>14006</v>
      </c>
      <c r="O265" s="3">
        <v>24176</v>
      </c>
      <c r="P265" s="3">
        <v>14121</v>
      </c>
      <c r="Q265" s="3">
        <v>6462</v>
      </c>
      <c r="R265" s="3">
        <v>7592</v>
      </c>
      <c r="S265" s="3">
        <v>33384</v>
      </c>
      <c r="T265" s="3">
        <v>11838</v>
      </c>
      <c r="U265" s="3">
        <v>10025</v>
      </c>
      <c r="V265" s="3">
        <v>7436</v>
      </c>
      <c r="W265" s="3">
        <v>71109.679999999993</v>
      </c>
      <c r="X265" s="3">
        <v>36416</v>
      </c>
      <c r="Y265" s="3">
        <v>4684</v>
      </c>
      <c r="Z265" s="3">
        <v>164</v>
      </c>
      <c r="AA265" s="3">
        <v>12097</v>
      </c>
      <c r="AB265" s="3">
        <v>8808</v>
      </c>
      <c r="AC265" s="3">
        <v>5658</v>
      </c>
      <c r="AD265" s="3">
        <v>600</v>
      </c>
      <c r="AE265" s="3">
        <v>8849.65</v>
      </c>
      <c r="AF265" s="3">
        <v>4763</v>
      </c>
      <c r="AG265" s="3">
        <v>4840</v>
      </c>
      <c r="AH265" s="3">
        <v>4543</v>
      </c>
      <c r="AI265" s="3">
        <v>38739.17</v>
      </c>
      <c r="AJ265" s="3">
        <v>11338</v>
      </c>
      <c r="AK265" s="3">
        <v>5745</v>
      </c>
      <c r="AL265" s="3">
        <v>2900</v>
      </c>
      <c r="AM265" s="3">
        <v>118726</v>
      </c>
      <c r="AN265" s="3">
        <v>67479</v>
      </c>
      <c r="AO265" s="3">
        <v>42550</v>
      </c>
      <c r="AP265" s="3">
        <v>32098</v>
      </c>
      <c r="AQ265" s="3">
        <v>13584</v>
      </c>
      <c r="AR265" s="3">
        <v>8608</v>
      </c>
      <c r="AS265" s="3">
        <v>1576</v>
      </c>
      <c r="AT265" s="3">
        <v>102</v>
      </c>
      <c r="AU265" s="3">
        <v>6922</v>
      </c>
      <c r="AV265" s="3">
        <v>1823</v>
      </c>
      <c r="AW265" s="3">
        <v>4839</v>
      </c>
      <c r="AX265" s="3">
        <v>1394</v>
      </c>
      <c r="AY265" s="3">
        <v>40475</v>
      </c>
      <c r="AZ265" s="3">
        <v>32614</v>
      </c>
      <c r="BA265" s="3">
        <v>5001</v>
      </c>
      <c r="BB265" s="3">
        <v>0</v>
      </c>
      <c r="BC265" s="3">
        <v>0</v>
      </c>
      <c r="BD265" s="3">
        <v>0</v>
      </c>
      <c r="BE265" s="3">
        <v>0</v>
      </c>
      <c r="BF265" s="3">
        <v>0</v>
      </c>
      <c r="BG265" s="3"/>
    </row>
    <row r="266" spans="1:59">
      <c r="A266" s="3" t="s">
        <v>319</v>
      </c>
      <c r="B266" s="3">
        <v>0</v>
      </c>
      <c r="C266" s="3">
        <v>0</v>
      </c>
      <c r="D266" s="3">
        <v>0</v>
      </c>
      <c r="E266" s="3">
        <v>0</v>
      </c>
      <c r="F266" s="3">
        <v>0</v>
      </c>
      <c r="G266" s="3">
        <v>0</v>
      </c>
      <c r="H266" s="3">
        <v>0</v>
      </c>
      <c r="I266" s="3">
        <v>0</v>
      </c>
      <c r="J266" s="3">
        <v>0</v>
      </c>
      <c r="K266" s="3">
        <v>0</v>
      </c>
      <c r="L266" s="3">
        <v>0</v>
      </c>
      <c r="M266" s="3">
        <v>0</v>
      </c>
      <c r="N266" s="3">
        <v>0</v>
      </c>
      <c r="O266" s="3">
        <v>0</v>
      </c>
      <c r="P266" s="3">
        <v>0</v>
      </c>
      <c r="Q266" s="3">
        <v>0</v>
      </c>
      <c r="R266" s="3">
        <v>0</v>
      </c>
      <c r="S266" s="3">
        <v>3</v>
      </c>
      <c r="T266" s="3">
        <v>0</v>
      </c>
      <c r="U266" s="3">
        <v>0</v>
      </c>
      <c r="V266" s="3">
        <v>0</v>
      </c>
      <c r="W266" s="3">
        <v>1175.77</v>
      </c>
      <c r="X266" s="3">
        <v>1156</v>
      </c>
      <c r="Y266" s="3">
        <v>1156</v>
      </c>
      <c r="Z266" s="3">
        <v>0</v>
      </c>
      <c r="AA266" s="3">
        <v>1709</v>
      </c>
      <c r="AB266" s="3">
        <v>1602</v>
      </c>
      <c r="AC266" s="3">
        <v>1602</v>
      </c>
      <c r="AD266" s="3">
        <v>1602</v>
      </c>
      <c r="AE266" s="3">
        <v>0</v>
      </c>
      <c r="AF266" s="3">
        <v>0</v>
      </c>
      <c r="AG266" s="3">
        <v>0</v>
      </c>
      <c r="AH266" s="3">
        <v>0</v>
      </c>
      <c r="AI266" s="3">
        <v>137.66</v>
      </c>
      <c r="AJ266" s="3">
        <v>0</v>
      </c>
      <c r="AK266" s="3">
        <v>0</v>
      </c>
      <c r="AL266" s="3">
        <v>0</v>
      </c>
      <c r="AM266" s="3">
        <v>1591</v>
      </c>
      <c r="AN266" s="3">
        <v>0</v>
      </c>
      <c r="AO266" s="3">
        <v>0</v>
      </c>
      <c r="AP266" s="3">
        <v>0</v>
      </c>
      <c r="AQ266" s="3">
        <v>0</v>
      </c>
      <c r="AR266" s="3">
        <v>0</v>
      </c>
      <c r="AS266" s="3">
        <v>0</v>
      </c>
      <c r="AT266" s="3">
        <v>0</v>
      </c>
      <c r="AU266" s="3">
        <v>0</v>
      </c>
      <c r="AV266" s="3">
        <v>0</v>
      </c>
      <c r="AW266" s="3">
        <v>0</v>
      </c>
      <c r="AX266" s="3">
        <v>0</v>
      </c>
      <c r="AY266" s="3">
        <v>0</v>
      </c>
      <c r="AZ266" s="3">
        <v>0</v>
      </c>
      <c r="BA266" s="3">
        <v>0</v>
      </c>
      <c r="BB266" s="3">
        <v>0</v>
      </c>
      <c r="BC266" s="3">
        <v>0</v>
      </c>
      <c r="BD266" s="3">
        <v>0</v>
      </c>
      <c r="BE266" s="3">
        <v>0</v>
      </c>
      <c r="BF266" s="3">
        <v>0</v>
      </c>
      <c r="BG266" s="3"/>
    </row>
    <row r="267" spans="1:59">
      <c r="A267" s="3" t="s">
        <v>320</v>
      </c>
      <c r="B267" s="3">
        <v>0</v>
      </c>
      <c r="C267" s="3">
        <v>0</v>
      </c>
      <c r="D267" s="3">
        <v>0</v>
      </c>
      <c r="E267" s="3">
        <v>0</v>
      </c>
      <c r="F267" s="3">
        <v>0</v>
      </c>
      <c r="G267" s="3">
        <v>0</v>
      </c>
      <c r="H267" s="3">
        <v>0</v>
      </c>
      <c r="I267" s="3">
        <v>0</v>
      </c>
      <c r="J267" s="3">
        <v>0</v>
      </c>
      <c r="K267" s="3">
        <v>0</v>
      </c>
      <c r="L267" s="3">
        <v>0</v>
      </c>
      <c r="M267" s="3">
        <v>0</v>
      </c>
      <c r="N267" s="3">
        <v>0</v>
      </c>
      <c r="O267" s="3">
        <v>0</v>
      </c>
      <c r="P267" s="3">
        <v>0</v>
      </c>
      <c r="Q267" s="3">
        <v>0</v>
      </c>
      <c r="R267" s="3">
        <v>0</v>
      </c>
      <c r="S267" s="3">
        <v>3</v>
      </c>
      <c r="T267" s="3">
        <v>0</v>
      </c>
      <c r="U267" s="3">
        <v>0</v>
      </c>
      <c r="V267" s="3">
        <v>0</v>
      </c>
      <c r="W267" s="3">
        <v>1175.77</v>
      </c>
      <c r="X267" s="3">
        <v>1156</v>
      </c>
      <c r="Y267" s="3">
        <v>1156</v>
      </c>
      <c r="Z267" s="3">
        <v>0</v>
      </c>
      <c r="AA267" s="3">
        <v>1709</v>
      </c>
      <c r="AB267" s="3">
        <v>1602</v>
      </c>
      <c r="AC267" s="3">
        <v>1602</v>
      </c>
      <c r="AD267" s="3">
        <v>1602</v>
      </c>
      <c r="AE267" s="3">
        <v>0</v>
      </c>
      <c r="AF267" s="3">
        <v>0</v>
      </c>
      <c r="AG267" s="3">
        <v>0</v>
      </c>
      <c r="AH267" s="3">
        <v>0</v>
      </c>
      <c r="AI267" s="3">
        <v>137.66</v>
      </c>
      <c r="AJ267" s="3">
        <v>0</v>
      </c>
      <c r="AK267" s="3">
        <v>0</v>
      </c>
      <c r="AL267" s="3">
        <v>0</v>
      </c>
      <c r="AM267" s="3">
        <v>1591</v>
      </c>
      <c r="AN267" s="3">
        <v>0</v>
      </c>
      <c r="AO267" s="3">
        <v>0</v>
      </c>
      <c r="AP267" s="3">
        <v>0</v>
      </c>
      <c r="AQ267" s="3">
        <v>0</v>
      </c>
      <c r="AR267" s="3">
        <v>0</v>
      </c>
      <c r="AS267" s="3">
        <v>0</v>
      </c>
      <c r="AT267" s="3">
        <v>0</v>
      </c>
      <c r="AU267" s="3">
        <v>0</v>
      </c>
      <c r="AV267" s="3">
        <v>0</v>
      </c>
      <c r="AW267" s="3">
        <v>0</v>
      </c>
      <c r="AX267" s="3">
        <v>0</v>
      </c>
      <c r="AY267" s="3">
        <v>0</v>
      </c>
      <c r="AZ267" s="3">
        <v>0</v>
      </c>
      <c r="BA267" s="3">
        <v>0</v>
      </c>
      <c r="BB267" s="3">
        <v>0</v>
      </c>
      <c r="BC267" s="3">
        <v>0</v>
      </c>
      <c r="BD267" s="3">
        <v>0</v>
      </c>
      <c r="BE267" s="3">
        <v>0</v>
      </c>
      <c r="BF267" s="3">
        <v>0</v>
      </c>
      <c r="BG267" s="3"/>
    </row>
    <row r="268" spans="1:59">
      <c r="A268" s="3" t="s">
        <v>321</v>
      </c>
      <c r="B268" s="3">
        <v>0</v>
      </c>
      <c r="C268" s="3">
        <v>108238.25</v>
      </c>
      <c r="D268" s="3">
        <v>42226</v>
      </c>
      <c r="E268" s="3">
        <v>-62</v>
      </c>
      <c r="F268" s="3">
        <v>354</v>
      </c>
      <c r="G268" s="3">
        <v>75369</v>
      </c>
      <c r="H268" s="3">
        <v>9836</v>
      </c>
      <c r="I268" s="3">
        <v>8450</v>
      </c>
      <c r="J268" s="3">
        <v>4683</v>
      </c>
      <c r="K268" s="3">
        <v>49124</v>
      </c>
      <c r="L268" s="3">
        <v>54908</v>
      </c>
      <c r="M268" s="3">
        <v>42114</v>
      </c>
      <c r="N268" s="3">
        <v>27889</v>
      </c>
      <c r="O268" s="3">
        <v>87088</v>
      </c>
      <c r="P268" s="3">
        <v>6872</v>
      </c>
      <c r="Q268" s="3">
        <v>6163</v>
      </c>
      <c r="R268" s="3">
        <v>-3062</v>
      </c>
      <c r="S268" s="3">
        <v>73253</v>
      </c>
      <c r="T268" s="3">
        <v>0</v>
      </c>
      <c r="U268" s="3">
        <v>0</v>
      </c>
      <c r="V268" s="3">
        <v>0</v>
      </c>
      <c r="W268" s="3">
        <v>-1045.0899999999999</v>
      </c>
      <c r="X268" s="3">
        <v>-659</v>
      </c>
      <c r="Y268" s="3">
        <v>-162</v>
      </c>
      <c r="Z268" s="3">
        <v>-339</v>
      </c>
      <c r="AA268" s="3">
        <v>0</v>
      </c>
      <c r="AB268" s="3">
        <v>0</v>
      </c>
      <c r="AC268" s="3">
        <v>0</v>
      </c>
      <c r="AD268" s="3">
        <v>0</v>
      </c>
      <c r="AE268" s="3">
        <v>0</v>
      </c>
      <c r="AF268" s="3">
        <v>0</v>
      </c>
      <c r="AG268" s="3">
        <v>0</v>
      </c>
      <c r="AH268" s="3">
        <v>0</v>
      </c>
      <c r="AI268" s="3">
        <v>0</v>
      </c>
      <c r="AJ268" s="3">
        <v>-1729</v>
      </c>
      <c r="AK268" s="3">
        <v>-1729</v>
      </c>
      <c r="AL268" s="3">
        <v>-965</v>
      </c>
      <c r="AM268" s="3">
        <v>-4555</v>
      </c>
      <c r="AN268" s="3">
        <v>-856</v>
      </c>
      <c r="AO268" s="3">
        <v>-4446</v>
      </c>
      <c r="AP268" s="3">
        <v>-4391</v>
      </c>
      <c r="AQ268" s="3">
        <v>-3752</v>
      </c>
      <c r="AR268" s="3">
        <v>0</v>
      </c>
      <c r="AS268" s="3">
        <v>0</v>
      </c>
      <c r="AT268" s="3">
        <v>0</v>
      </c>
      <c r="AU268" s="3">
        <v>55</v>
      </c>
      <c r="AV268" s="3">
        <v>0</v>
      </c>
      <c r="AW268" s="3">
        <v>0</v>
      </c>
      <c r="AX268" s="3">
        <v>0</v>
      </c>
      <c r="AY268" s="3">
        <v>0</v>
      </c>
      <c r="AZ268" s="3">
        <v>0</v>
      </c>
      <c r="BA268" s="3">
        <v>0</v>
      </c>
      <c r="BB268" s="3">
        <v>0</v>
      </c>
      <c r="BC268" s="3">
        <v>0</v>
      </c>
      <c r="BD268" s="3">
        <v>0</v>
      </c>
      <c r="BE268" s="3">
        <v>0</v>
      </c>
      <c r="BF268" s="3">
        <v>0</v>
      </c>
      <c r="BG268" s="3"/>
    </row>
    <row r="269" spans="1:59">
      <c r="A269" s="3" t="s">
        <v>322</v>
      </c>
      <c r="B269" s="3">
        <v>0</v>
      </c>
      <c r="C269" s="3">
        <v>0</v>
      </c>
      <c r="D269" s="3">
        <v>0</v>
      </c>
      <c r="E269" s="3">
        <v>0</v>
      </c>
      <c r="F269" s="3">
        <v>0</v>
      </c>
      <c r="G269" s="3">
        <v>5511</v>
      </c>
      <c r="H269" s="3">
        <v>0</v>
      </c>
      <c r="I269" s="3">
        <v>0</v>
      </c>
      <c r="J269" s="3">
        <v>0</v>
      </c>
      <c r="K269" s="3">
        <v>2304</v>
      </c>
      <c r="L269" s="3">
        <v>0</v>
      </c>
      <c r="M269" s="3">
        <v>0</v>
      </c>
      <c r="N269" s="3">
        <v>0</v>
      </c>
      <c r="O269" s="3">
        <v>10376</v>
      </c>
      <c r="P269" s="3">
        <v>0</v>
      </c>
      <c r="Q269" s="3">
        <v>0</v>
      </c>
      <c r="R269" s="3">
        <v>0</v>
      </c>
      <c r="S269" s="3">
        <v>0</v>
      </c>
      <c r="T269" s="3">
        <v>0</v>
      </c>
      <c r="U269" s="3">
        <v>0</v>
      </c>
      <c r="V269" s="3">
        <v>0</v>
      </c>
      <c r="W269" s="3">
        <v>0</v>
      </c>
      <c r="X269" s="3">
        <v>0</v>
      </c>
      <c r="Y269" s="3">
        <v>0</v>
      </c>
      <c r="Z269" s="3">
        <v>-73</v>
      </c>
      <c r="AA269" s="3">
        <v>0</v>
      </c>
      <c r="AB269" s="3">
        <v>0</v>
      </c>
      <c r="AC269" s="3">
        <v>0</v>
      </c>
      <c r="AD269" s="3">
        <v>0</v>
      </c>
      <c r="AE269" s="3">
        <v>0</v>
      </c>
      <c r="AF269" s="3">
        <v>0</v>
      </c>
      <c r="AG269" s="3">
        <v>0</v>
      </c>
      <c r="AH269" s="3">
        <v>0</v>
      </c>
      <c r="AI269" s="3">
        <v>-345.88</v>
      </c>
      <c r="AJ269" s="3">
        <v>0</v>
      </c>
      <c r="AK269" s="3">
        <v>0</v>
      </c>
      <c r="AL269" s="3">
        <v>0</v>
      </c>
      <c r="AM269" s="3">
        <v>0</v>
      </c>
      <c r="AN269" s="3">
        <v>-3644</v>
      </c>
      <c r="AO269" s="3">
        <v>0</v>
      </c>
      <c r="AP269" s="3">
        <v>0</v>
      </c>
      <c r="AQ269" s="3">
        <v>2489</v>
      </c>
      <c r="AR269" s="3">
        <v>0</v>
      </c>
      <c r="AS269" s="3">
        <v>0</v>
      </c>
      <c r="AT269" s="3">
        <v>0</v>
      </c>
      <c r="AU269" s="3">
        <v>0</v>
      </c>
      <c r="AV269" s="3">
        <v>0</v>
      </c>
      <c r="AW269" s="3">
        <v>0</v>
      </c>
      <c r="AX269" s="3">
        <v>0</v>
      </c>
      <c r="AY269" s="3">
        <v>0</v>
      </c>
      <c r="AZ269" s="3">
        <v>0</v>
      </c>
      <c r="BA269" s="3">
        <v>0</v>
      </c>
      <c r="BB269" s="3">
        <v>0</v>
      </c>
      <c r="BC269" s="3">
        <v>0</v>
      </c>
      <c r="BD269" s="3">
        <v>0</v>
      </c>
      <c r="BE269" s="3">
        <v>0</v>
      </c>
      <c r="BF269" s="3">
        <v>0</v>
      </c>
      <c r="BG269" s="3"/>
    </row>
    <row r="270" spans="1:59">
      <c r="A270" s="3" t="s">
        <v>323</v>
      </c>
      <c r="B270" s="3">
        <v>-6027</v>
      </c>
      <c r="C270" s="3">
        <v>-23969.09</v>
      </c>
      <c r="D270" s="3">
        <v>-15000</v>
      </c>
      <c r="E270" s="3">
        <v>-9430</v>
      </c>
      <c r="F270" s="3">
        <v>-4043</v>
      </c>
      <c r="G270" s="3">
        <v>0</v>
      </c>
      <c r="H270" s="3">
        <v>0</v>
      </c>
      <c r="I270" s="3">
        <v>0</v>
      </c>
      <c r="J270" s="3">
        <v>0</v>
      </c>
      <c r="K270" s="3">
        <v>0</v>
      </c>
      <c r="L270" s="3">
        <v>0</v>
      </c>
      <c r="M270" s="3">
        <v>0</v>
      </c>
      <c r="N270" s="3">
        <v>0</v>
      </c>
      <c r="O270" s="3">
        <v>0</v>
      </c>
      <c r="P270" s="3">
        <v>0</v>
      </c>
      <c r="Q270" s="3">
        <v>0</v>
      </c>
      <c r="R270" s="3">
        <v>0</v>
      </c>
      <c r="S270" s="3">
        <v>0</v>
      </c>
      <c r="T270" s="3">
        <v>0</v>
      </c>
      <c r="U270" s="3">
        <v>0</v>
      </c>
      <c r="V270" s="3">
        <v>0</v>
      </c>
      <c r="W270" s="3">
        <v>0</v>
      </c>
      <c r="X270" s="3">
        <v>0</v>
      </c>
      <c r="Y270" s="3">
        <v>0</v>
      </c>
      <c r="Z270" s="3">
        <v>0</v>
      </c>
      <c r="AA270" s="3">
        <v>0</v>
      </c>
      <c r="AB270" s="3">
        <v>0</v>
      </c>
      <c r="AC270" s="3">
        <v>0</v>
      </c>
      <c r="AD270" s="3">
        <v>0</v>
      </c>
      <c r="AE270" s="3">
        <v>0</v>
      </c>
      <c r="AF270" s="3">
        <v>0</v>
      </c>
      <c r="AG270" s="3">
        <v>0</v>
      </c>
      <c r="AH270" s="3">
        <v>0</v>
      </c>
      <c r="AI270" s="3">
        <v>0</v>
      </c>
      <c r="AJ270" s="3">
        <v>0</v>
      </c>
      <c r="AK270" s="3">
        <v>0</v>
      </c>
      <c r="AL270" s="3">
        <v>0</v>
      </c>
      <c r="AM270" s="3">
        <v>0</v>
      </c>
      <c r="AN270" s="3">
        <v>0</v>
      </c>
      <c r="AO270" s="3">
        <v>0</v>
      </c>
      <c r="AP270" s="3">
        <v>0</v>
      </c>
      <c r="AQ270" s="3">
        <v>0</v>
      </c>
      <c r="AR270" s="3">
        <v>0</v>
      </c>
      <c r="AS270" s="3">
        <v>0</v>
      </c>
      <c r="AT270" s="3">
        <v>0</v>
      </c>
      <c r="AU270" s="3">
        <v>0</v>
      </c>
      <c r="AV270" s="3">
        <v>0</v>
      </c>
      <c r="AW270" s="3">
        <v>0</v>
      </c>
      <c r="AX270" s="3">
        <v>0</v>
      </c>
      <c r="AY270" s="3">
        <v>0</v>
      </c>
      <c r="AZ270" s="3">
        <v>0</v>
      </c>
      <c r="BA270" s="3">
        <v>0</v>
      </c>
      <c r="BB270" s="3">
        <v>0</v>
      </c>
      <c r="BC270" s="3">
        <v>0</v>
      </c>
      <c r="BD270" s="3">
        <v>0</v>
      </c>
      <c r="BE270" s="3">
        <v>0</v>
      </c>
      <c r="BF270" s="3">
        <v>0</v>
      </c>
      <c r="BG270" s="3"/>
    </row>
    <row r="271" spans="1:59">
      <c r="A271" s="3" t="s">
        <v>251</v>
      </c>
      <c r="B271" s="3">
        <v>-6027</v>
      </c>
      <c r="C271" s="3">
        <v>-23969.09</v>
      </c>
      <c r="D271" s="3">
        <v>-15000</v>
      </c>
      <c r="E271" s="3">
        <v>-9430</v>
      </c>
      <c r="F271" s="3">
        <v>-4043</v>
      </c>
      <c r="G271" s="3">
        <v>0</v>
      </c>
      <c r="H271" s="3">
        <v>0</v>
      </c>
      <c r="I271" s="3">
        <v>0</v>
      </c>
      <c r="J271" s="3">
        <v>0</v>
      </c>
      <c r="K271" s="3">
        <v>0</v>
      </c>
      <c r="L271" s="3">
        <v>0</v>
      </c>
      <c r="M271" s="3">
        <v>0</v>
      </c>
      <c r="N271" s="3">
        <v>0</v>
      </c>
      <c r="O271" s="3">
        <v>0</v>
      </c>
      <c r="P271" s="3">
        <v>0</v>
      </c>
      <c r="Q271" s="3">
        <v>0</v>
      </c>
      <c r="R271" s="3">
        <v>0</v>
      </c>
      <c r="S271" s="3">
        <v>0</v>
      </c>
      <c r="T271" s="3">
        <v>0</v>
      </c>
      <c r="U271" s="3">
        <v>0</v>
      </c>
      <c r="V271" s="3">
        <v>0</v>
      </c>
      <c r="W271" s="3">
        <v>0</v>
      </c>
      <c r="X271" s="3">
        <v>0</v>
      </c>
      <c r="Y271" s="3">
        <v>0</v>
      </c>
      <c r="Z271" s="3">
        <v>0</v>
      </c>
      <c r="AA271" s="3">
        <v>0</v>
      </c>
      <c r="AB271" s="3">
        <v>0</v>
      </c>
      <c r="AC271" s="3">
        <v>0</v>
      </c>
      <c r="AD271" s="3">
        <v>0</v>
      </c>
      <c r="AE271" s="3">
        <v>0</v>
      </c>
      <c r="AF271" s="3">
        <v>0</v>
      </c>
      <c r="AG271" s="3">
        <v>0</v>
      </c>
      <c r="AH271" s="3">
        <v>0</v>
      </c>
      <c r="AI271" s="3">
        <v>0</v>
      </c>
      <c r="AJ271" s="3">
        <v>0</v>
      </c>
      <c r="AK271" s="3">
        <v>0</v>
      </c>
      <c r="AL271" s="3">
        <v>0</v>
      </c>
      <c r="AM271" s="3">
        <v>0</v>
      </c>
      <c r="AN271" s="3">
        <v>0</v>
      </c>
      <c r="AO271" s="3">
        <v>0</v>
      </c>
      <c r="AP271" s="3">
        <v>0</v>
      </c>
      <c r="AQ271" s="3">
        <v>0</v>
      </c>
      <c r="AR271" s="3">
        <v>0</v>
      </c>
      <c r="AS271" s="3">
        <v>0</v>
      </c>
      <c r="AT271" s="3">
        <v>0</v>
      </c>
      <c r="AU271" s="3">
        <v>0</v>
      </c>
      <c r="AV271" s="3">
        <v>0</v>
      </c>
      <c r="AW271" s="3">
        <v>0</v>
      </c>
      <c r="AX271" s="3">
        <v>0</v>
      </c>
      <c r="AY271" s="3">
        <v>0</v>
      </c>
      <c r="AZ271" s="3">
        <v>0</v>
      </c>
      <c r="BA271" s="3">
        <v>0</v>
      </c>
      <c r="BB271" s="3">
        <v>0</v>
      </c>
      <c r="BC271" s="3">
        <v>0</v>
      </c>
      <c r="BD271" s="3">
        <v>0</v>
      </c>
      <c r="BE271" s="3">
        <v>0</v>
      </c>
      <c r="BF271" s="3">
        <v>0</v>
      </c>
      <c r="BG271" s="3"/>
    </row>
    <row r="272" spans="1:59">
      <c r="A272" s="3" t="s">
        <v>271</v>
      </c>
      <c r="B272" s="3">
        <v>1187978</v>
      </c>
      <c r="C272" s="3">
        <v>5093805.33</v>
      </c>
      <c r="D272" s="3">
        <v>3795254</v>
      </c>
      <c r="E272" s="3">
        <v>2512316</v>
      </c>
      <c r="F272" s="3">
        <v>1254251</v>
      </c>
      <c r="G272" s="3">
        <v>5272618</v>
      </c>
      <c r="H272" s="3">
        <v>3986529</v>
      </c>
      <c r="I272" s="3">
        <v>2652327</v>
      </c>
      <c r="J272" s="3">
        <v>1330065</v>
      </c>
      <c r="K272" s="3">
        <v>4970938</v>
      </c>
      <c r="L272" s="3">
        <v>3698750</v>
      </c>
      <c r="M272" s="3">
        <v>2442264</v>
      </c>
      <c r="N272" s="3">
        <v>1197240</v>
      </c>
      <c r="O272" s="3">
        <v>4719358</v>
      </c>
      <c r="P272" s="3">
        <v>3508438</v>
      </c>
      <c r="Q272" s="3">
        <v>2315711</v>
      </c>
      <c r="R272" s="3">
        <v>1145732</v>
      </c>
      <c r="S272" s="3">
        <v>4528191</v>
      </c>
      <c r="T272" s="3">
        <v>3353706</v>
      </c>
      <c r="U272" s="3">
        <v>2237693</v>
      </c>
      <c r="V272" s="3">
        <v>1124748</v>
      </c>
      <c r="W272" s="3">
        <v>5202828.8899999997</v>
      </c>
      <c r="X272" s="3">
        <v>4026596</v>
      </c>
      <c r="Y272" s="3">
        <v>2276359</v>
      </c>
      <c r="Z272" s="3">
        <v>273403</v>
      </c>
      <c r="AA272" s="3">
        <v>492514</v>
      </c>
      <c r="AB272" s="3">
        <v>370565</v>
      </c>
      <c r="AC272" s="3">
        <v>259843</v>
      </c>
      <c r="AD272" s="3">
        <v>131487</v>
      </c>
      <c r="AE272" s="3">
        <v>612233.66</v>
      </c>
      <c r="AF272" s="3">
        <v>445070</v>
      </c>
      <c r="AG272" s="3">
        <v>301829</v>
      </c>
      <c r="AH272" s="3">
        <v>151437</v>
      </c>
      <c r="AI272" s="3">
        <v>575180.01</v>
      </c>
      <c r="AJ272" s="3">
        <v>424382</v>
      </c>
      <c r="AK272" s="3">
        <v>271610</v>
      </c>
      <c r="AL272" s="3">
        <v>138521</v>
      </c>
      <c r="AM272" s="3">
        <v>502881</v>
      </c>
      <c r="AN272" s="3">
        <v>378068</v>
      </c>
      <c r="AO272" s="3">
        <v>246161</v>
      </c>
      <c r="AP272" s="3">
        <v>136019</v>
      </c>
      <c r="AQ272" s="3">
        <v>366044</v>
      </c>
      <c r="AR272" s="3">
        <v>255602</v>
      </c>
      <c r="AS272" s="3">
        <v>140728</v>
      </c>
      <c r="AT272" s="3">
        <v>72052</v>
      </c>
      <c r="AU272" s="3">
        <v>227007</v>
      </c>
      <c r="AV272" s="3">
        <v>154192</v>
      </c>
      <c r="AW272" s="3">
        <v>78726</v>
      </c>
      <c r="AX272" s="3">
        <v>34636</v>
      </c>
      <c r="AY272" s="3">
        <v>222160</v>
      </c>
      <c r="AZ272" s="3">
        <v>171966</v>
      </c>
      <c r="BA272" s="3">
        <v>120188</v>
      </c>
      <c r="BB272" s="3">
        <v>0</v>
      </c>
      <c r="BC272" s="3">
        <v>0</v>
      </c>
      <c r="BD272" s="3">
        <v>0</v>
      </c>
      <c r="BE272" s="3">
        <v>0</v>
      </c>
      <c r="BF272" s="3">
        <v>0</v>
      </c>
      <c r="BG272" s="3"/>
    </row>
    <row r="273" spans="1:59">
      <c r="A273" s="3" t="s">
        <v>272</v>
      </c>
      <c r="B273" s="3">
        <v>137164</v>
      </c>
      <c r="C273" s="3">
        <v>508316.03</v>
      </c>
      <c r="D273" s="3">
        <v>385653</v>
      </c>
      <c r="E273" s="3">
        <v>191956</v>
      </c>
      <c r="F273" s="3">
        <v>122582</v>
      </c>
      <c r="G273" s="3">
        <v>787114</v>
      </c>
      <c r="H273" s="3">
        <v>568940</v>
      </c>
      <c r="I273" s="3">
        <v>430216</v>
      </c>
      <c r="J273" s="3">
        <v>299410</v>
      </c>
      <c r="K273" s="3">
        <v>820341</v>
      </c>
      <c r="L273" s="3">
        <v>818724</v>
      </c>
      <c r="M273" s="3">
        <v>501756</v>
      </c>
      <c r="N273" s="3">
        <v>289203</v>
      </c>
      <c r="O273" s="3">
        <v>1646735</v>
      </c>
      <c r="P273" s="3">
        <v>1234968</v>
      </c>
      <c r="Q273" s="3">
        <v>1039779</v>
      </c>
      <c r="R273" s="3">
        <v>583647</v>
      </c>
      <c r="S273" s="3">
        <v>2259846</v>
      </c>
      <c r="T273" s="3">
        <v>1702098</v>
      </c>
      <c r="U273" s="3">
        <v>1125616</v>
      </c>
      <c r="V273" s="3">
        <v>0</v>
      </c>
      <c r="W273" s="3">
        <v>0</v>
      </c>
      <c r="X273" s="3">
        <v>0</v>
      </c>
      <c r="Y273" s="3">
        <v>563012</v>
      </c>
      <c r="Z273" s="3">
        <v>197728</v>
      </c>
      <c r="AA273" s="3">
        <v>400074</v>
      </c>
      <c r="AB273" s="3">
        <v>275109</v>
      </c>
      <c r="AC273" s="3">
        <v>194802</v>
      </c>
      <c r="AD273" s="3">
        <v>108315</v>
      </c>
      <c r="AE273" s="3">
        <v>0</v>
      </c>
      <c r="AF273" s="3">
        <v>301769</v>
      </c>
      <c r="AG273" s="3">
        <v>243319</v>
      </c>
      <c r="AH273" s="3">
        <v>143919</v>
      </c>
      <c r="AI273" s="3">
        <v>0</v>
      </c>
      <c r="AJ273" s="3">
        <v>0</v>
      </c>
      <c r="AK273" s="3">
        <v>0</v>
      </c>
      <c r="AL273" s="3">
        <v>0</v>
      </c>
      <c r="AM273" s="3">
        <v>604615</v>
      </c>
      <c r="AN273" s="3">
        <v>0</v>
      </c>
      <c r="AO273" s="3">
        <v>340797</v>
      </c>
      <c r="AP273" s="3">
        <v>174880</v>
      </c>
      <c r="AQ273" s="3">
        <v>692673</v>
      </c>
      <c r="AR273" s="3">
        <v>614394</v>
      </c>
      <c r="AS273" s="3">
        <v>426329</v>
      </c>
      <c r="AT273" s="3">
        <v>225349</v>
      </c>
      <c r="AU273" s="3">
        <v>668053</v>
      </c>
      <c r="AV273" s="3">
        <v>498447</v>
      </c>
      <c r="AW273" s="3">
        <v>343751</v>
      </c>
      <c r="AX273" s="3">
        <v>173794</v>
      </c>
      <c r="AY273" s="3">
        <v>415221</v>
      </c>
      <c r="AZ273" s="3">
        <v>250001</v>
      </c>
      <c r="BA273" s="3">
        <v>145225</v>
      </c>
      <c r="BB273" s="3">
        <v>0</v>
      </c>
      <c r="BC273" s="3">
        <v>0</v>
      </c>
      <c r="BD273" s="3">
        <v>0</v>
      </c>
      <c r="BE273" s="3">
        <v>0</v>
      </c>
      <c r="BF273" s="3">
        <v>0</v>
      </c>
      <c r="BG273" s="3"/>
    </row>
    <row r="274" spans="1:59">
      <c r="A274" s="3" t="s">
        <v>324</v>
      </c>
      <c r="B274" s="3">
        <v>49072</v>
      </c>
      <c r="C274" s="3">
        <v>241136.25</v>
      </c>
      <c r="D274" s="3">
        <v>195091</v>
      </c>
      <c r="E274" s="3">
        <v>128600</v>
      </c>
      <c r="F274" s="3">
        <v>63542</v>
      </c>
      <c r="G274" s="3">
        <v>0</v>
      </c>
      <c r="H274" s="3">
        <v>0</v>
      </c>
      <c r="I274" s="3">
        <v>0</v>
      </c>
      <c r="J274" s="3">
        <v>0</v>
      </c>
      <c r="K274" s="3">
        <v>0</v>
      </c>
      <c r="L274" s="3">
        <v>0</v>
      </c>
      <c r="M274" s="3">
        <v>0</v>
      </c>
      <c r="N274" s="3">
        <v>0</v>
      </c>
      <c r="O274" s="3">
        <v>0</v>
      </c>
      <c r="P274" s="3">
        <v>0</v>
      </c>
      <c r="Q274" s="3">
        <v>0</v>
      </c>
      <c r="R274" s="3">
        <v>0</v>
      </c>
      <c r="S274" s="3">
        <v>0</v>
      </c>
      <c r="T274" s="3">
        <v>0</v>
      </c>
      <c r="U274" s="3">
        <v>0</v>
      </c>
      <c r="V274" s="3">
        <v>0</v>
      </c>
      <c r="W274" s="3">
        <v>0</v>
      </c>
      <c r="X274" s="3">
        <v>0</v>
      </c>
      <c r="Y274" s="3">
        <v>0</v>
      </c>
      <c r="Z274" s="3">
        <v>0</v>
      </c>
      <c r="AA274" s="3">
        <v>0</v>
      </c>
      <c r="AB274" s="3">
        <v>0</v>
      </c>
      <c r="AC274" s="3">
        <v>0</v>
      </c>
      <c r="AD274" s="3">
        <v>0</v>
      </c>
      <c r="AE274" s="3">
        <v>0</v>
      </c>
      <c r="AF274" s="3">
        <v>0</v>
      </c>
      <c r="AG274" s="3">
        <v>0</v>
      </c>
      <c r="AH274" s="3">
        <v>0</v>
      </c>
      <c r="AI274" s="3">
        <v>0</v>
      </c>
      <c r="AJ274" s="3">
        <v>0</v>
      </c>
      <c r="AK274" s="3">
        <v>0</v>
      </c>
      <c r="AL274" s="3">
        <v>0</v>
      </c>
      <c r="AM274" s="3">
        <v>0</v>
      </c>
      <c r="AN274" s="3">
        <v>0</v>
      </c>
      <c r="AO274" s="3">
        <v>0</v>
      </c>
      <c r="AP274" s="3">
        <v>0</v>
      </c>
      <c r="AQ274" s="3">
        <v>0</v>
      </c>
      <c r="AR274" s="3">
        <v>0</v>
      </c>
      <c r="AS274" s="3">
        <v>0</v>
      </c>
      <c r="AT274" s="3">
        <v>0</v>
      </c>
      <c r="AU274" s="3">
        <v>0</v>
      </c>
      <c r="AV274" s="3">
        <v>0</v>
      </c>
      <c r="AW274" s="3">
        <v>0</v>
      </c>
      <c r="AX274" s="3">
        <v>0</v>
      </c>
      <c r="AY274" s="3">
        <v>0</v>
      </c>
      <c r="AZ274" s="3">
        <v>0</v>
      </c>
      <c r="BA274" s="3">
        <v>0</v>
      </c>
      <c r="BB274" s="3">
        <v>0</v>
      </c>
      <c r="BC274" s="3">
        <v>0</v>
      </c>
      <c r="BD274" s="3">
        <v>0</v>
      </c>
      <c r="BE274" s="3">
        <v>0</v>
      </c>
      <c r="BF274" s="3">
        <v>0</v>
      </c>
      <c r="BG274" s="3"/>
    </row>
    <row r="275" spans="1:59">
      <c r="A275" s="3" t="s">
        <v>325</v>
      </c>
      <c r="B275" s="3">
        <v>-185</v>
      </c>
      <c r="C275" s="3">
        <v>-6539.61</v>
      </c>
      <c r="D275" s="3">
        <v>-1300</v>
      </c>
      <c r="E275" s="3">
        <v>-2867</v>
      </c>
      <c r="F275" s="3">
        <v>-1429</v>
      </c>
      <c r="G275" s="3">
        <v>0</v>
      </c>
      <c r="H275" s="3">
        <v>0</v>
      </c>
      <c r="I275" s="3">
        <v>0</v>
      </c>
      <c r="J275" s="3">
        <v>0</v>
      </c>
      <c r="K275" s="3">
        <v>0</v>
      </c>
      <c r="L275" s="3">
        <v>0</v>
      </c>
      <c r="M275" s="3">
        <v>0</v>
      </c>
      <c r="N275" s="3">
        <v>0</v>
      </c>
      <c r="O275" s="3">
        <v>0</v>
      </c>
      <c r="P275" s="3">
        <v>0</v>
      </c>
      <c r="Q275" s="3">
        <v>0</v>
      </c>
      <c r="R275" s="3">
        <v>0</v>
      </c>
      <c r="S275" s="3">
        <v>0</v>
      </c>
      <c r="T275" s="3">
        <v>0</v>
      </c>
      <c r="U275" s="3">
        <v>0</v>
      </c>
      <c r="V275" s="3">
        <v>0</v>
      </c>
      <c r="W275" s="3">
        <v>0</v>
      </c>
      <c r="X275" s="3">
        <v>0</v>
      </c>
      <c r="Y275" s="3">
        <v>0</v>
      </c>
      <c r="Z275" s="3">
        <v>0</v>
      </c>
      <c r="AA275" s="3">
        <v>0</v>
      </c>
      <c r="AB275" s="3">
        <v>0</v>
      </c>
      <c r="AC275" s="3">
        <v>0</v>
      </c>
      <c r="AD275" s="3">
        <v>0</v>
      </c>
      <c r="AE275" s="3">
        <v>0</v>
      </c>
      <c r="AF275" s="3">
        <v>0</v>
      </c>
      <c r="AG275" s="3">
        <v>0</v>
      </c>
      <c r="AH275" s="3">
        <v>0</v>
      </c>
      <c r="AI275" s="3">
        <v>0</v>
      </c>
      <c r="AJ275" s="3">
        <v>0</v>
      </c>
      <c r="AK275" s="3">
        <v>0</v>
      </c>
      <c r="AL275" s="3">
        <v>0</v>
      </c>
      <c r="AM275" s="3">
        <v>0</v>
      </c>
      <c r="AN275" s="3">
        <v>0</v>
      </c>
      <c r="AO275" s="3">
        <v>0</v>
      </c>
      <c r="AP275" s="3">
        <v>0</v>
      </c>
      <c r="AQ275" s="3">
        <v>0</v>
      </c>
      <c r="AR275" s="3">
        <v>0</v>
      </c>
      <c r="AS275" s="3">
        <v>0</v>
      </c>
      <c r="AT275" s="3">
        <v>0</v>
      </c>
      <c r="AU275" s="3">
        <v>0</v>
      </c>
      <c r="AV275" s="3">
        <v>0</v>
      </c>
      <c r="AW275" s="3">
        <v>0</v>
      </c>
      <c r="AX275" s="3">
        <v>0</v>
      </c>
      <c r="AY275" s="3">
        <v>0</v>
      </c>
      <c r="AZ275" s="3">
        <v>0</v>
      </c>
      <c r="BA275" s="3">
        <v>0</v>
      </c>
      <c r="BB275" s="3">
        <v>0</v>
      </c>
      <c r="BC275" s="3">
        <v>0</v>
      </c>
      <c r="BD275" s="3">
        <v>0</v>
      </c>
      <c r="BE275" s="3">
        <v>0</v>
      </c>
      <c r="BF275" s="3">
        <v>0</v>
      </c>
      <c r="BG275" s="3"/>
    </row>
    <row r="276" spans="1:59">
      <c r="A276" s="3" t="s">
        <v>326</v>
      </c>
      <c r="B276" s="3">
        <v>-19785</v>
      </c>
      <c r="C276" s="3">
        <v>-56281.2</v>
      </c>
      <c r="D276" s="3">
        <v>-44350</v>
      </c>
      <c r="E276" s="3">
        <v>-29545</v>
      </c>
      <c r="F276" s="3">
        <v>-14096</v>
      </c>
      <c r="G276" s="3">
        <v>700034</v>
      </c>
      <c r="H276" s="3">
        <v>-32641</v>
      </c>
      <c r="I276" s="3">
        <v>40509</v>
      </c>
      <c r="J276" s="3">
        <v>192683</v>
      </c>
      <c r="K276" s="3">
        <v>447719</v>
      </c>
      <c r="L276" s="3">
        <v>358538</v>
      </c>
      <c r="M276" s="3">
        <v>534659</v>
      </c>
      <c r="N276" s="3">
        <v>139057</v>
      </c>
      <c r="O276" s="3">
        <v>-46571</v>
      </c>
      <c r="P276" s="3">
        <v>-79592</v>
      </c>
      <c r="Q276" s="3">
        <v>261109</v>
      </c>
      <c r="R276" s="3">
        <v>145315</v>
      </c>
      <c r="S276" s="3">
        <v>-107976</v>
      </c>
      <c r="T276" s="3">
        <v>-58198</v>
      </c>
      <c r="U276" s="3">
        <v>192062</v>
      </c>
      <c r="V276" s="3">
        <v>82385</v>
      </c>
      <c r="W276" s="3">
        <v>-30382.49</v>
      </c>
      <c r="X276" s="3">
        <v>-225883</v>
      </c>
      <c r="Y276" s="3">
        <v>169512</v>
      </c>
      <c r="Z276" s="3">
        <v>50656</v>
      </c>
      <c r="AA276" s="3">
        <v>-730012</v>
      </c>
      <c r="AB276" s="3">
        <v>-723535</v>
      </c>
      <c r="AC276" s="3">
        <v>-245621</v>
      </c>
      <c r="AD276" s="3">
        <v>55296</v>
      </c>
      <c r="AE276" s="3">
        <v>165383.04000000001</v>
      </c>
      <c r="AF276" s="3">
        <v>58433</v>
      </c>
      <c r="AG276" s="3">
        <v>59237</v>
      </c>
      <c r="AH276" s="3">
        <v>14319</v>
      </c>
      <c r="AI276" s="3">
        <v>165696.32999999999</v>
      </c>
      <c r="AJ276" s="3">
        <v>206599</v>
      </c>
      <c r="AK276" s="3">
        <v>63149</v>
      </c>
      <c r="AL276" s="3">
        <v>-20673</v>
      </c>
      <c r="AM276" s="3">
        <v>-265237</v>
      </c>
      <c r="AN276" s="3">
        <v>-213017</v>
      </c>
      <c r="AO276" s="3">
        <v>-125405</v>
      </c>
      <c r="AP276" s="3">
        <v>-22838</v>
      </c>
      <c r="AQ276" s="3">
        <v>-110490</v>
      </c>
      <c r="AR276" s="3">
        <v>96918</v>
      </c>
      <c r="AS276" s="3">
        <v>64123</v>
      </c>
      <c r="AT276" s="3">
        <v>51625</v>
      </c>
      <c r="AU276" s="3">
        <v>128378</v>
      </c>
      <c r="AV276" s="3">
        <v>102562</v>
      </c>
      <c r="AW276" s="3">
        <v>39692</v>
      </c>
      <c r="AX276" s="3">
        <v>-23359</v>
      </c>
      <c r="AY276" s="3">
        <v>-61668</v>
      </c>
      <c r="AZ276" s="3">
        <v>77371</v>
      </c>
      <c r="BA276" s="3">
        <v>31731</v>
      </c>
      <c r="BB276" s="3">
        <v>155833</v>
      </c>
      <c r="BC276" s="3">
        <v>-94119</v>
      </c>
      <c r="BD276" s="3">
        <v>360427</v>
      </c>
      <c r="BE276" s="3">
        <v>302639</v>
      </c>
      <c r="BF276" s="3">
        <v>126653</v>
      </c>
      <c r="BG276" s="3"/>
    </row>
    <row r="277" spans="1:59">
      <c r="A277" s="3" t="s">
        <v>327</v>
      </c>
      <c r="B277" s="3">
        <v>5047053</v>
      </c>
      <c r="C277" s="3">
        <v>19274063.77</v>
      </c>
      <c r="D277" s="3">
        <v>13966473</v>
      </c>
      <c r="E277" s="3">
        <v>9656651</v>
      </c>
      <c r="F277" s="3">
        <v>4939775</v>
      </c>
      <c r="G277" s="3">
        <v>20678154</v>
      </c>
      <c r="H277" s="3">
        <v>14534241</v>
      </c>
      <c r="I277" s="3">
        <v>9674599</v>
      </c>
      <c r="J277" s="3">
        <v>5466996</v>
      </c>
      <c r="K277" s="3">
        <v>21928419</v>
      </c>
      <c r="L277" s="3">
        <v>16041290</v>
      </c>
      <c r="M277" s="3">
        <v>10896484</v>
      </c>
      <c r="N277" s="3">
        <v>5265217</v>
      </c>
      <c r="O277" s="3">
        <v>21186715</v>
      </c>
      <c r="P277" s="3">
        <v>15254412</v>
      </c>
      <c r="Q277" s="3">
        <v>10447063</v>
      </c>
      <c r="R277" s="3">
        <v>5227159</v>
      </c>
      <c r="S277" s="3">
        <v>20126783</v>
      </c>
      <c r="T277" s="3">
        <v>14340450</v>
      </c>
      <c r="U277" s="3">
        <v>9474097</v>
      </c>
      <c r="V277" s="3">
        <v>4637509</v>
      </c>
      <c r="W277" s="3">
        <v>16654431.77</v>
      </c>
      <c r="X277" s="3">
        <v>12316715</v>
      </c>
      <c r="Y277" s="3">
        <v>7125940</v>
      </c>
      <c r="Z277" s="3">
        <v>1914981</v>
      </c>
      <c r="AA277" s="3">
        <v>5628467</v>
      </c>
      <c r="AB277" s="3">
        <v>4024608</v>
      </c>
      <c r="AC277" s="3">
        <v>2716458</v>
      </c>
      <c r="AD277" s="3">
        <v>1435751</v>
      </c>
      <c r="AE277" s="3">
        <v>5225140.58</v>
      </c>
      <c r="AF277" s="3">
        <v>3632288</v>
      </c>
      <c r="AG277" s="3">
        <v>2618108</v>
      </c>
      <c r="AH277" s="3">
        <v>1403520</v>
      </c>
      <c r="AI277" s="3">
        <v>5867150.5999999996</v>
      </c>
      <c r="AJ277" s="3">
        <v>4523816</v>
      </c>
      <c r="AK277" s="3">
        <v>2966175</v>
      </c>
      <c r="AL277" s="3">
        <v>1428531</v>
      </c>
      <c r="AM277" s="3">
        <v>5121030</v>
      </c>
      <c r="AN277" s="3">
        <v>3821868</v>
      </c>
      <c r="AO277" s="3">
        <v>2594345</v>
      </c>
      <c r="AP277" s="3">
        <v>1401908</v>
      </c>
      <c r="AQ277" s="3">
        <v>5109000</v>
      </c>
      <c r="AR277" s="3">
        <v>3964688</v>
      </c>
      <c r="AS277" s="3">
        <v>2606456</v>
      </c>
      <c r="AT277" s="3">
        <v>1390770</v>
      </c>
      <c r="AU277" s="3">
        <v>4580734</v>
      </c>
      <c r="AV277" s="3">
        <v>3360236</v>
      </c>
      <c r="AW277" s="3">
        <v>2244801</v>
      </c>
      <c r="AX277" s="3">
        <v>1085840</v>
      </c>
      <c r="AY277" s="3">
        <v>3206738</v>
      </c>
      <c r="AZ277" s="3">
        <v>2323716</v>
      </c>
      <c r="BA277" s="3">
        <v>1358008</v>
      </c>
      <c r="BB277" s="3">
        <v>651261</v>
      </c>
      <c r="BC277" s="3">
        <v>2323136</v>
      </c>
      <c r="BD277" s="3">
        <v>2306503</v>
      </c>
      <c r="BE277" s="3">
        <v>1607831</v>
      </c>
      <c r="BF277" s="3">
        <v>691614</v>
      </c>
      <c r="BG277" s="3"/>
    </row>
    <row r="278" spans="1:59">
      <c r="A278" s="3" t="s">
        <v>328</v>
      </c>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row>
    <row r="279" spans="1:59">
      <c r="A279" s="3" t="s">
        <v>329</v>
      </c>
      <c r="B279" s="3">
        <v>-10275</v>
      </c>
      <c r="C279" s="3">
        <v>-1403146.54</v>
      </c>
      <c r="D279" s="3">
        <v>-80482</v>
      </c>
      <c r="E279" s="3">
        <v>-437937</v>
      </c>
      <c r="F279" s="3">
        <v>-34219</v>
      </c>
      <c r="G279" s="3">
        <v>299003</v>
      </c>
      <c r="H279" s="3">
        <v>560592</v>
      </c>
      <c r="I279" s="3">
        <v>-53224</v>
      </c>
      <c r="J279" s="3">
        <v>-371062</v>
      </c>
      <c r="K279" s="3">
        <v>1060385</v>
      </c>
      <c r="L279" s="3">
        <v>1197076</v>
      </c>
      <c r="M279" s="3">
        <v>481603</v>
      </c>
      <c r="N279" s="3">
        <v>781535</v>
      </c>
      <c r="O279" s="3">
        <v>-1601832</v>
      </c>
      <c r="P279" s="3">
        <v>-118414</v>
      </c>
      <c r="Q279" s="3">
        <v>-115388</v>
      </c>
      <c r="R279" s="3">
        <v>-529455</v>
      </c>
      <c r="S279" s="3">
        <v>-1448665</v>
      </c>
      <c r="T279" s="3">
        <v>-414691</v>
      </c>
      <c r="U279" s="3">
        <v>274387</v>
      </c>
      <c r="V279" s="3">
        <v>-247859</v>
      </c>
      <c r="W279" s="3">
        <v>2704813.39</v>
      </c>
      <c r="X279" s="3">
        <v>1325517</v>
      </c>
      <c r="Y279" s="3">
        <v>763306</v>
      </c>
      <c r="Z279" s="3">
        <v>-1406439</v>
      </c>
      <c r="AA279" s="3">
        <v>-638163</v>
      </c>
      <c r="AB279" s="3">
        <v>324291</v>
      </c>
      <c r="AC279" s="3">
        <v>124177</v>
      </c>
      <c r="AD279" s="3">
        <v>-328187</v>
      </c>
      <c r="AE279" s="3">
        <v>-407668.83</v>
      </c>
      <c r="AF279" s="3">
        <v>52702</v>
      </c>
      <c r="AG279" s="3">
        <v>-227726</v>
      </c>
      <c r="AH279" s="3">
        <v>72432</v>
      </c>
      <c r="AI279" s="3">
        <v>-655435.57999999996</v>
      </c>
      <c r="AJ279" s="3">
        <v>627669</v>
      </c>
      <c r="AK279" s="3">
        <v>273590</v>
      </c>
      <c r="AL279" s="3">
        <v>232515</v>
      </c>
      <c r="AM279" s="3">
        <v>-484663</v>
      </c>
      <c r="AN279" s="3">
        <v>-1031545</v>
      </c>
      <c r="AO279" s="3">
        <v>-516790</v>
      </c>
      <c r="AP279" s="3">
        <v>-470589</v>
      </c>
      <c r="AQ279" s="3">
        <v>-636457</v>
      </c>
      <c r="AR279" s="3">
        <v>-74289</v>
      </c>
      <c r="AS279" s="3">
        <v>-143423</v>
      </c>
      <c r="AT279" s="3">
        <v>-476778</v>
      </c>
      <c r="AU279" s="3">
        <v>-518593</v>
      </c>
      <c r="AV279" s="3">
        <v>-54103</v>
      </c>
      <c r="AW279" s="3">
        <v>-37961</v>
      </c>
      <c r="AX279" s="3">
        <v>-215050</v>
      </c>
      <c r="AY279" s="3">
        <v>-252502</v>
      </c>
      <c r="AZ279" s="3">
        <v>179521</v>
      </c>
      <c r="BA279" s="3">
        <v>124211</v>
      </c>
      <c r="BB279" s="3">
        <v>0</v>
      </c>
      <c r="BC279" s="3">
        <v>0</v>
      </c>
      <c r="BD279" s="3">
        <v>0</v>
      </c>
      <c r="BE279" s="3">
        <v>0</v>
      </c>
      <c r="BF279" s="3">
        <v>0</v>
      </c>
      <c r="BG279" s="3"/>
    </row>
    <row r="280" spans="1:59">
      <c r="A280" s="3" t="s">
        <v>330</v>
      </c>
      <c r="B280" s="3">
        <v>314712</v>
      </c>
      <c r="C280" s="3">
        <v>-2035832.58</v>
      </c>
      <c r="D280" s="3">
        <v>-1183326</v>
      </c>
      <c r="E280" s="3">
        <v>173852</v>
      </c>
      <c r="F280" s="3">
        <v>-588663</v>
      </c>
      <c r="G280" s="3">
        <v>2592511</v>
      </c>
      <c r="H280" s="3">
        <v>1877382</v>
      </c>
      <c r="I280" s="3">
        <v>1985207</v>
      </c>
      <c r="J280" s="3">
        <v>-439674</v>
      </c>
      <c r="K280" s="3">
        <v>-746487</v>
      </c>
      <c r="L280" s="3">
        <v>429905</v>
      </c>
      <c r="M280" s="3">
        <v>553072</v>
      </c>
      <c r="N280" s="3">
        <v>-200595</v>
      </c>
      <c r="O280" s="3">
        <v>-1829944</v>
      </c>
      <c r="P280" s="3">
        <v>-1381561</v>
      </c>
      <c r="Q280" s="3">
        <v>-1695046</v>
      </c>
      <c r="R280" s="3">
        <v>-1796168</v>
      </c>
      <c r="S280" s="3">
        <v>981394</v>
      </c>
      <c r="T280" s="3">
        <v>502685</v>
      </c>
      <c r="U280" s="3">
        <v>422201</v>
      </c>
      <c r="V280" s="3">
        <v>-766877</v>
      </c>
      <c r="W280" s="3">
        <v>471645.63</v>
      </c>
      <c r="X280" s="3">
        <v>1625462</v>
      </c>
      <c r="Y280" s="3">
        <v>1800183</v>
      </c>
      <c r="Z280" s="3">
        <v>25120</v>
      </c>
      <c r="AA280" s="3">
        <v>145126</v>
      </c>
      <c r="AB280" s="3">
        <v>-27971</v>
      </c>
      <c r="AC280" s="3">
        <v>95034</v>
      </c>
      <c r="AD280" s="3">
        <v>125755</v>
      </c>
      <c r="AE280" s="3">
        <v>515289.92</v>
      </c>
      <c r="AF280" s="3">
        <v>704475</v>
      </c>
      <c r="AG280" s="3">
        <v>783722</v>
      </c>
      <c r="AH280" s="3">
        <v>269597</v>
      </c>
      <c r="AI280" s="3">
        <v>-1427437.95</v>
      </c>
      <c r="AJ280" s="3">
        <v>-1202958</v>
      </c>
      <c r="AK280" s="3">
        <v>-351486</v>
      </c>
      <c r="AL280" s="3">
        <v>-22582</v>
      </c>
      <c r="AM280" s="3">
        <v>-1696611</v>
      </c>
      <c r="AN280" s="3">
        <v>-1406641</v>
      </c>
      <c r="AO280" s="3">
        <v>-709883</v>
      </c>
      <c r="AP280" s="3">
        <v>-267137</v>
      </c>
      <c r="AQ280" s="3">
        <v>-330581</v>
      </c>
      <c r="AR280" s="3">
        <v>-591189</v>
      </c>
      <c r="AS280" s="3">
        <v>-447978</v>
      </c>
      <c r="AT280" s="3">
        <v>-156427</v>
      </c>
      <c r="AU280" s="3">
        <v>397335</v>
      </c>
      <c r="AV280" s="3">
        <v>445166</v>
      </c>
      <c r="AW280" s="3">
        <v>548563</v>
      </c>
      <c r="AX280" s="3">
        <v>163543</v>
      </c>
      <c r="AY280" s="3">
        <v>-231905</v>
      </c>
      <c r="AZ280" s="3">
        <v>-17978</v>
      </c>
      <c r="BA280" s="3">
        <v>222558</v>
      </c>
      <c r="BB280" s="3">
        <v>0</v>
      </c>
      <c r="BC280" s="3">
        <v>0</v>
      </c>
      <c r="BD280" s="3">
        <v>0</v>
      </c>
      <c r="BE280" s="3">
        <v>0</v>
      </c>
      <c r="BF280" s="3">
        <v>0</v>
      </c>
      <c r="BG280" s="3"/>
    </row>
    <row r="281" spans="1:59">
      <c r="A281" s="3" t="s">
        <v>331</v>
      </c>
      <c r="B281" s="3">
        <v>30924</v>
      </c>
      <c r="C281" s="3">
        <v>23636.25</v>
      </c>
      <c r="D281" s="3">
        <v>-91109</v>
      </c>
      <c r="E281" s="3">
        <v>-58886</v>
      </c>
      <c r="F281" s="3">
        <v>-34245</v>
      </c>
      <c r="G281" s="3">
        <v>-243733</v>
      </c>
      <c r="H281" s="3">
        <v>-215346</v>
      </c>
      <c r="I281" s="3">
        <v>-321300</v>
      </c>
      <c r="J281" s="3">
        <v>-407288</v>
      </c>
      <c r="K281" s="3">
        <v>-206179</v>
      </c>
      <c r="L281" s="3">
        <v>-723165</v>
      </c>
      <c r="M281" s="3">
        <v>-80356</v>
      </c>
      <c r="N281" s="3">
        <v>-71136</v>
      </c>
      <c r="O281" s="3">
        <v>-88599</v>
      </c>
      <c r="P281" s="3">
        <v>-196357</v>
      </c>
      <c r="Q281" s="3">
        <v>-174822</v>
      </c>
      <c r="R281" s="3">
        <v>-107546</v>
      </c>
      <c r="S281" s="3">
        <v>-516471</v>
      </c>
      <c r="T281" s="3">
        <v>-505870</v>
      </c>
      <c r="U281" s="3">
        <v>-85858</v>
      </c>
      <c r="V281" s="3">
        <v>14768</v>
      </c>
      <c r="W281" s="3">
        <v>42526.68</v>
      </c>
      <c r="X281" s="3">
        <v>19506</v>
      </c>
      <c r="Y281" s="3">
        <v>31530</v>
      </c>
      <c r="Z281" s="3">
        <v>-10112</v>
      </c>
      <c r="AA281" s="3">
        <v>-10074</v>
      </c>
      <c r="AB281" s="3">
        <v>-79324</v>
      </c>
      <c r="AC281" s="3">
        <v>-70766</v>
      </c>
      <c r="AD281" s="3">
        <v>-76730</v>
      </c>
      <c r="AE281" s="3">
        <v>42712.22</v>
      </c>
      <c r="AF281" s="3">
        <v>-35666</v>
      </c>
      <c r="AG281" s="3">
        <v>-59111</v>
      </c>
      <c r="AH281" s="3">
        <v>-61200</v>
      </c>
      <c r="AI281" s="3">
        <v>-1801.79</v>
      </c>
      <c r="AJ281" s="3">
        <v>-80158</v>
      </c>
      <c r="AK281" s="3">
        <v>-103181</v>
      </c>
      <c r="AL281" s="3">
        <v>-49897</v>
      </c>
      <c r="AM281" s="3">
        <v>131484</v>
      </c>
      <c r="AN281" s="3">
        <v>24927</v>
      </c>
      <c r="AO281" s="3">
        <v>-160448</v>
      </c>
      <c r="AP281" s="3">
        <v>-48012</v>
      </c>
      <c r="AQ281" s="3">
        <v>-426059</v>
      </c>
      <c r="AR281" s="3">
        <v>-125697</v>
      </c>
      <c r="AS281" s="3">
        <v>-252189</v>
      </c>
      <c r="AT281" s="3">
        <v>-165471</v>
      </c>
      <c r="AU281" s="3">
        <v>-75908</v>
      </c>
      <c r="AV281" s="3">
        <v>-188477</v>
      </c>
      <c r="AW281" s="3">
        <v>-86287</v>
      </c>
      <c r="AX281" s="3">
        <v>-76847</v>
      </c>
      <c r="AY281" s="3">
        <v>73565</v>
      </c>
      <c r="AZ281" s="3">
        <v>-52186</v>
      </c>
      <c r="BA281" s="3">
        <v>-45981</v>
      </c>
      <c r="BB281" s="3">
        <v>308472</v>
      </c>
      <c r="BC281" s="3">
        <v>-1886321</v>
      </c>
      <c r="BD281" s="3">
        <v>-1508024</v>
      </c>
      <c r="BE281" s="3">
        <v>-712285</v>
      </c>
      <c r="BF281" s="3">
        <v>-174920</v>
      </c>
      <c r="BG281" s="3"/>
    </row>
    <row r="282" spans="1:59">
      <c r="A282" s="3" t="s">
        <v>332</v>
      </c>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row>
    <row r="283" spans="1:59">
      <c r="A283" s="3" t="s">
        <v>333</v>
      </c>
      <c r="B283" s="3">
        <v>-1227689</v>
      </c>
      <c r="C283" s="3">
        <v>2806576.67</v>
      </c>
      <c r="D283" s="3">
        <v>307979</v>
      </c>
      <c r="E283" s="3">
        <v>223226</v>
      </c>
      <c r="F283" s="3">
        <v>-204433</v>
      </c>
      <c r="G283" s="3">
        <v>-3936404</v>
      </c>
      <c r="H283" s="3">
        <v>-3744860</v>
      </c>
      <c r="I283" s="3">
        <v>-5117424</v>
      </c>
      <c r="J283" s="3">
        <v>-1200842</v>
      </c>
      <c r="K283" s="3">
        <v>-1358516</v>
      </c>
      <c r="L283" s="3">
        <v>-2483933</v>
      </c>
      <c r="M283" s="3">
        <v>-1664979</v>
      </c>
      <c r="N283" s="3">
        <v>-1724597</v>
      </c>
      <c r="O283" s="3">
        <v>2149496</v>
      </c>
      <c r="P283" s="3">
        <v>-39890</v>
      </c>
      <c r="Q283" s="3">
        <v>-389927</v>
      </c>
      <c r="R283" s="3">
        <v>50242</v>
      </c>
      <c r="S283" s="3">
        <v>-66664</v>
      </c>
      <c r="T283" s="3">
        <v>-1880994</v>
      </c>
      <c r="U283" s="3">
        <v>-3435286</v>
      </c>
      <c r="V283" s="3">
        <v>-2268087</v>
      </c>
      <c r="W283" s="3">
        <v>-417252.27</v>
      </c>
      <c r="X283" s="3">
        <v>-3056598</v>
      </c>
      <c r="Y283" s="3">
        <v>-1778473</v>
      </c>
      <c r="Z283" s="3">
        <v>835155</v>
      </c>
      <c r="AA283" s="3">
        <v>119747</v>
      </c>
      <c r="AB283" s="3">
        <v>-13760</v>
      </c>
      <c r="AC283" s="3">
        <v>-380911</v>
      </c>
      <c r="AD283" s="3">
        <v>-134727</v>
      </c>
      <c r="AE283" s="3">
        <v>-354035.35</v>
      </c>
      <c r="AF283" s="3">
        <v>-805518</v>
      </c>
      <c r="AG283" s="3">
        <v>-902424</v>
      </c>
      <c r="AH283" s="3">
        <v>-703228</v>
      </c>
      <c r="AI283" s="3">
        <v>1099951.75</v>
      </c>
      <c r="AJ283" s="3">
        <v>334759</v>
      </c>
      <c r="AK283" s="3">
        <v>149336</v>
      </c>
      <c r="AL283" s="3">
        <v>-42412</v>
      </c>
      <c r="AM283" s="3">
        <v>1291212</v>
      </c>
      <c r="AN283" s="3">
        <v>1670684</v>
      </c>
      <c r="AO283" s="3">
        <v>1184724</v>
      </c>
      <c r="AP283" s="3">
        <v>712679</v>
      </c>
      <c r="AQ283" s="3">
        <v>349907</v>
      </c>
      <c r="AR283" s="3">
        <v>-138313</v>
      </c>
      <c r="AS283" s="3">
        <v>-32922</v>
      </c>
      <c r="AT283" s="3">
        <v>328748</v>
      </c>
      <c r="AU283" s="3">
        <v>397905</v>
      </c>
      <c r="AV283" s="3">
        <v>-223076</v>
      </c>
      <c r="AW283" s="3">
        <v>-516513</v>
      </c>
      <c r="AX283" s="3">
        <v>-243374</v>
      </c>
      <c r="AY283" s="3">
        <v>-287531</v>
      </c>
      <c r="AZ283" s="3">
        <v>-514818</v>
      </c>
      <c r="BA283" s="3">
        <v>-326368</v>
      </c>
      <c r="BB283" s="3">
        <v>0</v>
      </c>
      <c r="BC283" s="3">
        <v>0</v>
      </c>
      <c r="BD283" s="3">
        <v>0</v>
      </c>
      <c r="BE283" s="3">
        <v>0</v>
      </c>
      <c r="BF283" s="3">
        <v>0</v>
      </c>
      <c r="BG283" s="3"/>
    </row>
    <row r="284" spans="1:59">
      <c r="A284" s="3" t="s">
        <v>334</v>
      </c>
      <c r="B284" s="3">
        <v>-45500</v>
      </c>
      <c r="C284" s="3">
        <v>-109765.6</v>
      </c>
      <c r="D284" s="3">
        <v>-81613</v>
      </c>
      <c r="E284" s="3">
        <v>-68014</v>
      </c>
      <c r="F284" s="3">
        <v>-35704</v>
      </c>
      <c r="G284" s="3">
        <v>0</v>
      </c>
      <c r="H284" s="3">
        <v>0</v>
      </c>
      <c r="I284" s="3">
        <v>0</v>
      </c>
      <c r="J284" s="3">
        <v>0</v>
      </c>
      <c r="K284" s="3">
        <v>0</v>
      </c>
      <c r="L284" s="3">
        <v>0</v>
      </c>
      <c r="M284" s="3">
        <v>0</v>
      </c>
      <c r="N284" s="3">
        <v>0</v>
      </c>
      <c r="O284" s="3">
        <v>0</v>
      </c>
      <c r="P284" s="3">
        <v>0</v>
      </c>
      <c r="Q284" s="3">
        <v>0</v>
      </c>
      <c r="R284" s="3">
        <v>0</v>
      </c>
      <c r="S284" s="3">
        <v>0</v>
      </c>
      <c r="T284" s="3">
        <v>0</v>
      </c>
      <c r="U284" s="3">
        <v>0</v>
      </c>
      <c r="V284" s="3">
        <v>0</v>
      </c>
      <c r="W284" s="3">
        <v>0</v>
      </c>
      <c r="X284" s="3">
        <v>0</v>
      </c>
      <c r="Y284" s="3">
        <v>0</v>
      </c>
      <c r="Z284" s="3">
        <v>0</v>
      </c>
      <c r="AA284" s="3">
        <v>0</v>
      </c>
      <c r="AB284" s="3">
        <v>0</v>
      </c>
      <c r="AC284" s="3">
        <v>0</v>
      </c>
      <c r="AD284" s="3">
        <v>0</v>
      </c>
      <c r="AE284" s="3">
        <v>0</v>
      </c>
      <c r="AF284" s="3">
        <v>0</v>
      </c>
      <c r="AG284" s="3">
        <v>0</v>
      </c>
      <c r="AH284" s="3">
        <v>0</v>
      </c>
      <c r="AI284" s="3">
        <v>0</v>
      </c>
      <c r="AJ284" s="3">
        <v>0</v>
      </c>
      <c r="AK284" s="3">
        <v>0</v>
      </c>
      <c r="AL284" s="3">
        <v>0</v>
      </c>
      <c r="AM284" s="3">
        <v>0</v>
      </c>
      <c r="AN284" s="3">
        <v>0</v>
      </c>
      <c r="AO284" s="3">
        <v>0</v>
      </c>
      <c r="AP284" s="3">
        <v>0</v>
      </c>
      <c r="AQ284" s="3">
        <v>0</v>
      </c>
      <c r="AR284" s="3">
        <v>0</v>
      </c>
      <c r="AS284" s="3">
        <v>0</v>
      </c>
      <c r="AT284" s="3">
        <v>0</v>
      </c>
      <c r="AU284" s="3">
        <v>0</v>
      </c>
      <c r="AV284" s="3">
        <v>0</v>
      </c>
      <c r="AW284" s="3">
        <v>0</v>
      </c>
      <c r="AX284" s="3">
        <v>0</v>
      </c>
      <c r="AY284" s="3">
        <v>0</v>
      </c>
      <c r="AZ284" s="3">
        <v>0</v>
      </c>
      <c r="BA284" s="3">
        <v>0</v>
      </c>
      <c r="BB284" s="3">
        <v>0</v>
      </c>
      <c r="BC284" s="3">
        <v>0</v>
      </c>
      <c r="BD284" s="3">
        <v>0</v>
      </c>
      <c r="BE284" s="3">
        <v>0</v>
      </c>
      <c r="BF284" s="3">
        <v>0</v>
      </c>
      <c r="BG284" s="3"/>
    </row>
    <row r="285" spans="1:59">
      <c r="A285" s="3" t="s">
        <v>335</v>
      </c>
      <c r="B285" s="3">
        <v>74418</v>
      </c>
      <c r="C285" s="3">
        <v>-48471.199999999997</v>
      </c>
      <c r="D285" s="3">
        <v>-62593</v>
      </c>
      <c r="E285" s="3">
        <v>15944</v>
      </c>
      <c r="F285" s="3">
        <v>20711</v>
      </c>
      <c r="G285" s="3">
        <v>-987421</v>
      </c>
      <c r="H285" s="3">
        <v>-120639</v>
      </c>
      <c r="I285" s="3">
        <v>-199290</v>
      </c>
      <c r="J285" s="3">
        <v>-75148</v>
      </c>
      <c r="K285" s="3">
        <v>42255</v>
      </c>
      <c r="L285" s="3">
        <v>-274728</v>
      </c>
      <c r="M285" s="3">
        <v>-140912</v>
      </c>
      <c r="N285" s="3">
        <v>-32479</v>
      </c>
      <c r="O285" s="3">
        <v>52826</v>
      </c>
      <c r="P285" s="3">
        <v>-44958</v>
      </c>
      <c r="Q285" s="3">
        <v>5379</v>
      </c>
      <c r="R285" s="3">
        <v>64331</v>
      </c>
      <c r="S285" s="3">
        <v>209290</v>
      </c>
      <c r="T285" s="3">
        <v>160636</v>
      </c>
      <c r="U285" s="3">
        <v>24167</v>
      </c>
      <c r="V285" s="3">
        <v>20775</v>
      </c>
      <c r="W285" s="3">
        <v>301164.49</v>
      </c>
      <c r="X285" s="3">
        <v>125289</v>
      </c>
      <c r="Y285" s="3">
        <v>-600</v>
      </c>
      <c r="Z285" s="3">
        <v>-3752</v>
      </c>
      <c r="AA285" s="3">
        <v>-105210</v>
      </c>
      <c r="AB285" s="3">
        <v>-75957</v>
      </c>
      <c r="AC285" s="3">
        <v>-54088</v>
      </c>
      <c r="AD285" s="3">
        <v>-49609</v>
      </c>
      <c r="AE285" s="3">
        <v>-110674.43</v>
      </c>
      <c r="AF285" s="3">
        <v>-27474</v>
      </c>
      <c r="AG285" s="3">
        <v>-30719</v>
      </c>
      <c r="AH285" s="3">
        <v>-40852</v>
      </c>
      <c r="AI285" s="3">
        <v>-102062.6</v>
      </c>
      <c r="AJ285" s="3">
        <v>-85891</v>
      </c>
      <c r="AK285" s="3">
        <v>-72987</v>
      </c>
      <c r="AL285" s="3">
        <v>-50895</v>
      </c>
      <c r="AM285" s="3">
        <v>-43690</v>
      </c>
      <c r="AN285" s="3">
        <v>-71950</v>
      </c>
      <c r="AO285" s="3">
        <v>-24555</v>
      </c>
      <c r="AP285" s="3">
        <v>-33823</v>
      </c>
      <c r="AQ285" s="3">
        <v>-149134</v>
      </c>
      <c r="AR285" s="3">
        <v>-38561</v>
      </c>
      <c r="AS285" s="3">
        <v>155190</v>
      </c>
      <c r="AT285" s="3">
        <v>12900</v>
      </c>
      <c r="AU285" s="3">
        <v>172208</v>
      </c>
      <c r="AV285" s="3">
        <v>462519</v>
      </c>
      <c r="AW285" s="3">
        <v>55887</v>
      </c>
      <c r="AX285" s="3">
        <v>34562</v>
      </c>
      <c r="AY285" s="3">
        <v>168757</v>
      </c>
      <c r="AZ285" s="3">
        <v>307907</v>
      </c>
      <c r="BA285" s="3">
        <v>274126</v>
      </c>
      <c r="BB285" s="3">
        <v>-475492</v>
      </c>
      <c r="BC285" s="3">
        <v>564372</v>
      </c>
      <c r="BD285" s="3">
        <v>688235</v>
      </c>
      <c r="BE285" s="3">
        <v>606526</v>
      </c>
      <c r="BF285" s="3">
        <v>512135</v>
      </c>
      <c r="BG285" s="3"/>
    </row>
    <row r="286" spans="1:59">
      <c r="A286" s="3" t="s">
        <v>336</v>
      </c>
      <c r="B286" s="3">
        <v>4183643</v>
      </c>
      <c r="C286" s="3">
        <v>18507060.789999999</v>
      </c>
      <c r="D286" s="3">
        <v>12775329</v>
      </c>
      <c r="E286" s="3">
        <v>9504836</v>
      </c>
      <c r="F286" s="3">
        <v>4063222</v>
      </c>
      <c r="G286" s="3">
        <v>18402110</v>
      </c>
      <c r="H286" s="3">
        <v>12891370</v>
      </c>
      <c r="I286" s="3">
        <v>5968568</v>
      </c>
      <c r="J286" s="3">
        <v>2972982</v>
      </c>
      <c r="K286" s="3">
        <v>20719877</v>
      </c>
      <c r="L286" s="3">
        <v>14186445</v>
      </c>
      <c r="M286" s="3">
        <v>10044912</v>
      </c>
      <c r="N286" s="3">
        <v>4017945</v>
      </c>
      <c r="O286" s="3">
        <v>19868662</v>
      </c>
      <c r="P286" s="3">
        <v>13473232</v>
      </c>
      <c r="Q286" s="3">
        <v>8077259</v>
      </c>
      <c r="R286" s="3">
        <v>2908563</v>
      </c>
      <c r="S286" s="3">
        <v>19285667</v>
      </c>
      <c r="T286" s="3">
        <v>12202216</v>
      </c>
      <c r="U286" s="3">
        <v>6673708</v>
      </c>
      <c r="V286" s="3">
        <v>1390229</v>
      </c>
      <c r="W286" s="3">
        <v>19757329.68</v>
      </c>
      <c r="X286" s="3">
        <v>12355891</v>
      </c>
      <c r="Y286" s="3">
        <v>7941886</v>
      </c>
      <c r="Z286" s="3">
        <v>1354953</v>
      </c>
      <c r="AA286" s="3">
        <v>5139893</v>
      </c>
      <c r="AB286" s="3">
        <v>4151887</v>
      </c>
      <c r="AC286" s="3">
        <v>2429904</v>
      </c>
      <c r="AD286" s="3">
        <v>972253</v>
      </c>
      <c r="AE286" s="3">
        <v>4910764.12</v>
      </c>
      <c r="AF286" s="3">
        <v>3520807</v>
      </c>
      <c r="AG286" s="3">
        <v>2181850</v>
      </c>
      <c r="AH286" s="3">
        <v>940269</v>
      </c>
      <c r="AI286" s="3">
        <v>4780364.4400000004</v>
      </c>
      <c r="AJ286" s="3">
        <v>4117237</v>
      </c>
      <c r="AK286" s="3">
        <v>2861447</v>
      </c>
      <c r="AL286" s="3">
        <v>1495260</v>
      </c>
      <c r="AM286" s="3">
        <v>4318762</v>
      </c>
      <c r="AN286" s="3">
        <v>3007343</v>
      </c>
      <c r="AO286" s="3">
        <v>2367393</v>
      </c>
      <c r="AP286" s="3">
        <v>1295026</v>
      </c>
      <c r="AQ286" s="3">
        <v>3916676</v>
      </c>
      <c r="AR286" s="3">
        <v>2996639</v>
      </c>
      <c r="AS286" s="3">
        <v>1885134</v>
      </c>
      <c r="AT286" s="3">
        <v>933742</v>
      </c>
      <c r="AU286" s="3">
        <v>4953681</v>
      </c>
      <c r="AV286" s="3">
        <v>3802265</v>
      </c>
      <c r="AW286" s="3">
        <v>2208490</v>
      </c>
      <c r="AX286" s="3">
        <v>748674</v>
      </c>
      <c r="AY286" s="3">
        <v>2677122</v>
      </c>
      <c r="AZ286" s="3">
        <v>2226162</v>
      </c>
      <c r="BA286" s="3">
        <v>1606554</v>
      </c>
      <c r="BB286" s="3">
        <v>484241</v>
      </c>
      <c r="BC286" s="3">
        <v>1001187</v>
      </c>
      <c r="BD286" s="3">
        <v>1486714</v>
      </c>
      <c r="BE286" s="3">
        <v>1502072</v>
      </c>
      <c r="BF286" s="3">
        <v>1028829</v>
      </c>
      <c r="BG286" s="3"/>
    </row>
    <row r="287" spans="1:59">
      <c r="A287" s="3" t="s">
        <v>337</v>
      </c>
      <c r="B287" s="3">
        <v>0</v>
      </c>
      <c r="C287" s="3">
        <v>0</v>
      </c>
      <c r="D287" s="3">
        <v>0</v>
      </c>
      <c r="E287" s="3">
        <v>0</v>
      </c>
      <c r="F287" s="3">
        <v>0</v>
      </c>
      <c r="G287" s="3">
        <v>0</v>
      </c>
      <c r="H287" s="3">
        <v>0</v>
      </c>
      <c r="I287" s="3">
        <v>0</v>
      </c>
      <c r="J287" s="3">
        <v>0</v>
      </c>
      <c r="K287" s="3">
        <v>0</v>
      </c>
      <c r="L287" s="3">
        <v>0</v>
      </c>
      <c r="M287" s="3">
        <v>0</v>
      </c>
      <c r="N287" s="3">
        <v>0</v>
      </c>
      <c r="O287" s="3">
        <v>0</v>
      </c>
      <c r="P287" s="3">
        <v>0</v>
      </c>
      <c r="Q287" s="3">
        <v>0</v>
      </c>
      <c r="R287" s="3">
        <v>0</v>
      </c>
      <c r="S287" s="3">
        <v>0</v>
      </c>
      <c r="T287" s="3">
        <v>0</v>
      </c>
      <c r="U287" s="3">
        <v>0</v>
      </c>
      <c r="V287" s="3">
        <v>0</v>
      </c>
      <c r="W287" s="3">
        <v>0</v>
      </c>
      <c r="X287" s="3">
        <v>0</v>
      </c>
      <c r="Y287" s="3">
        <v>0</v>
      </c>
      <c r="Z287" s="3">
        <v>0</v>
      </c>
      <c r="AA287" s="3">
        <v>0</v>
      </c>
      <c r="AB287" s="3">
        <v>0</v>
      </c>
      <c r="AC287" s="3">
        <v>0</v>
      </c>
      <c r="AD287" s="3">
        <v>0</v>
      </c>
      <c r="AE287" s="3">
        <v>0</v>
      </c>
      <c r="AF287" s="3">
        <v>0</v>
      </c>
      <c r="AG287" s="3">
        <v>0</v>
      </c>
      <c r="AH287" s="3">
        <v>0</v>
      </c>
      <c r="AI287" s="3">
        <v>0</v>
      </c>
      <c r="AJ287" s="3">
        <v>0</v>
      </c>
      <c r="AK287" s="3">
        <v>0</v>
      </c>
      <c r="AL287" s="3">
        <v>0</v>
      </c>
      <c r="AM287" s="3">
        <v>0</v>
      </c>
      <c r="AN287" s="3">
        <v>0</v>
      </c>
      <c r="AO287" s="3">
        <v>0</v>
      </c>
      <c r="AP287" s="3">
        <v>0</v>
      </c>
      <c r="AQ287" s="3">
        <v>0</v>
      </c>
      <c r="AR287" s="3">
        <v>0</v>
      </c>
      <c r="AS287" s="3">
        <v>0</v>
      </c>
      <c r="AT287" s="3">
        <v>0</v>
      </c>
      <c r="AU287" s="3">
        <v>0</v>
      </c>
      <c r="AV287" s="3">
        <v>0</v>
      </c>
      <c r="AW287" s="3">
        <v>0</v>
      </c>
      <c r="AX287" s="3">
        <v>0</v>
      </c>
      <c r="AY287" s="3">
        <v>0</v>
      </c>
      <c r="AZ287" s="3">
        <v>0</v>
      </c>
      <c r="BA287" s="3">
        <v>0</v>
      </c>
      <c r="BB287" s="3">
        <v>0</v>
      </c>
      <c r="BC287" s="3">
        <v>229515</v>
      </c>
      <c r="BD287" s="3">
        <v>0</v>
      </c>
      <c r="BE287" s="3">
        <v>0</v>
      </c>
      <c r="BF287" s="3">
        <v>0</v>
      </c>
      <c r="BG287" s="3"/>
    </row>
    <row r="288" spans="1:59">
      <c r="A288" s="3" t="s">
        <v>338</v>
      </c>
      <c r="B288" s="3">
        <v>-296006</v>
      </c>
      <c r="C288" s="3">
        <v>-1871420.2</v>
      </c>
      <c r="D288" s="3">
        <v>-1487858</v>
      </c>
      <c r="E288" s="3">
        <v>-1001313</v>
      </c>
      <c r="F288" s="3">
        <v>-310099</v>
      </c>
      <c r="G288" s="3">
        <v>-1771192</v>
      </c>
      <c r="H288" s="3">
        <v>-1457188</v>
      </c>
      <c r="I288" s="3">
        <v>-690539</v>
      </c>
      <c r="J288" s="3">
        <v>-534343</v>
      </c>
      <c r="K288" s="3">
        <v>-2019909</v>
      </c>
      <c r="L288" s="3">
        <v>-1219336</v>
      </c>
      <c r="M288" s="3">
        <v>-861811</v>
      </c>
      <c r="N288" s="3">
        <v>-92577</v>
      </c>
      <c r="O288" s="3">
        <v>-2232775</v>
      </c>
      <c r="P288" s="3">
        <v>-1832384</v>
      </c>
      <c r="Q288" s="3">
        <v>-1226089</v>
      </c>
      <c r="R288" s="3">
        <v>-271829</v>
      </c>
      <c r="S288" s="3">
        <v>-1905359</v>
      </c>
      <c r="T288" s="3">
        <v>-1614154</v>
      </c>
      <c r="U288" s="3">
        <v>-823240</v>
      </c>
      <c r="V288" s="3">
        <v>-224600</v>
      </c>
      <c r="W288" s="3">
        <v>-1819791.79</v>
      </c>
      <c r="X288" s="3">
        <v>-1556922</v>
      </c>
      <c r="Y288" s="3">
        <v>-599416</v>
      </c>
      <c r="Z288" s="3">
        <v>-77611</v>
      </c>
      <c r="AA288" s="3">
        <v>-446710</v>
      </c>
      <c r="AB288" s="3">
        <v>-395053</v>
      </c>
      <c r="AC288" s="3">
        <v>-234736</v>
      </c>
      <c r="AD288" s="3">
        <v>-22984</v>
      </c>
      <c r="AE288" s="3">
        <v>-427408.3</v>
      </c>
      <c r="AF288" s="3">
        <v>-391038</v>
      </c>
      <c r="AG288" s="3">
        <v>-289559</v>
      </c>
      <c r="AH288" s="3">
        <v>-32116</v>
      </c>
      <c r="AI288" s="3">
        <v>-692302.33</v>
      </c>
      <c r="AJ288" s="3">
        <v>-626266</v>
      </c>
      <c r="AK288" s="3">
        <v>-370650</v>
      </c>
      <c r="AL288" s="3">
        <v>-20356</v>
      </c>
      <c r="AM288" s="3">
        <v>-659862</v>
      </c>
      <c r="AN288" s="3">
        <v>-632006</v>
      </c>
      <c r="AO288" s="3">
        <v>-343796</v>
      </c>
      <c r="AP288" s="3">
        <v>-25473</v>
      </c>
      <c r="AQ288" s="3">
        <v>-761939</v>
      </c>
      <c r="AR288" s="3">
        <v>-748400</v>
      </c>
      <c r="AS288" s="3">
        <v>-386166</v>
      </c>
      <c r="AT288" s="3">
        <v>-61501</v>
      </c>
      <c r="AU288" s="3">
        <v>-453931</v>
      </c>
      <c r="AV288" s="3">
        <v>-420169</v>
      </c>
      <c r="AW288" s="3">
        <v>-228036</v>
      </c>
      <c r="AX288" s="3">
        <v>-17677</v>
      </c>
      <c r="AY288" s="3">
        <v>-390051</v>
      </c>
      <c r="AZ288" s="3">
        <v>-371454</v>
      </c>
      <c r="BA288" s="3">
        <v>-209762</v>
      </c>
      <c r="BB288" s="3">
        <v>-11959</v>
      </c>
      <c r="BC288" s="3">
        <v>294601</v>
      </c>
      <c r="BD288" s="3">
        <v>0</v>
      </c>
      <c r="BE288" s="3">
        <v>0</v>
      </c>
      <c r="BF288" s="3">
        <v>0</v>
      </c>
      <c r="BG288" s="3"/>
    </row>
    <row r="289" spans="1:59">
      <c r="A289" s="3" t="s">
        <v>339</v>
      </c>
      <c r="B289" s="3">
        <v>3887637</v>
      </c>
      <c r="C289" s="3">
        <v>16635640.59</v>
      </c>
      <c r="D289" s="3">
        <v>11287471</v>
      </c>
      <c r="E289" s="3">
        <v>8503523</v>
      </c>
      <c r="F289" s="3">
        <v>3753123</v>
      </c>
      <c r="G289" s="3">
        <v>16630918</v>
      </c>
      <c r="H289" s="3">
        <v>11434182</v>
      </c>
      <c r="I289" s="3">
        <v>5278029</v>
      </c>
      <c r="J289" s="3">
        <v>2438639</v>
      </c>
      <c r="K289" s="3">
        <v>18699968</v>
      </c>
      <c r="L289" s="3">
        <v>12967109</v>
      </c>
      <c r="M289" s="3">
        <v>9183101</v>
      </c>
      <c r="N289" s="3">
        <v>3925368</v>
      </c>
      <c r="O289" s="3">
        <v>17635887</v>
      </c>
      <c r="P289" s="3">
        <v>11640848</v>
      </c>
      <c r="Q289" s="3">
        <v>6851170</v>
      </c>
      <c r="R289" s="3">
        <v>2636734</v>
      </c>
      <c r="S289" s="3">
        <v>17380308</v>
      </c>
      <c r="T289" s="3">
        <v>10588062</v>
      </c>
      <c r="U289" s="3">
        <v>5850468</v>
      </c>
      <c r="V289" s="3">
        <v>1165629</v>
      </c>
      <c r="W289" s="3">
        <v>17937537.890000001</v>
      </c>
      <c r="X289" s="3">
        <v>10798969</v>
      </c>
      <c r="Y289" s="3">
        <v>7342470</v>
      </c>
      <c r="Z289" s="3">
        <v>1277342</v>
      </c>
      <c r="AA289" s="3">
        <v>4693183</v>
      </c>
      <c r="AB289" s="3">
        <v>3756834</v>
      </c>
      <c r="AC289" s="3">
        <v>2195168</v>
      </c>
      <c r="AD289" s="3">
        <v>949269</v>
      </c>
      <c r="AE289" s="3">
        <v>4483355.82</v>
      </c>
      <c r="AF289" s="3">
        <v>3129769</v>
      </c>
      <c r="AG289" s="3">
        <v>1892291</v>
      </c>
      <c r="AH289" s="3">
        <v>908153</v>
      </c>
      <c r="AI289" s="3">
        <v>4088062.1</v>
      </c>
      <c r="AJ289" s="3">
        <v>3490971</v>
      </c>
      <c r="AK289" s="3">
        <v>2490797</v>
      </c>
      <c r="AL289" s="3">
        <v>1474904</v>
      </c>
      <c r="AM289" s="3">
        <v>3658900</v>
      </c>
      <c r="AN289" s="3">
        <v>2375337</v>
      </c>
      <c r="AO289" s="3">
        <v>2023597</v>
      </c>
      <c r="AP289" s="3">
        <v>1269553</v>
      </c>
      <c r="AQ289" s="3">
        <v>3154737</v>
      </c>
      <c r="AR289" s="3">
        <v>2248239</v>
      </c>
      <c r="AS289" s="3">
        <v>1498968</v>
      </c>
      <c r="AT289" s="3">
        <v>872241</v>
      </c>
      <c r="AU289" s="3">
        <v>4499750</v>
      </c>
      <c r="AV289" s="3">
        <v>3382096</v>
      </c>
      <c r="AW289" s="3">
        <v>1980454</v>
      </c>
      <c r="AX289" s="3">
        <v>730997</v>
      </c>
      <c r="AY289" s="3">
        <v>2287071</v>
      </c>
      <c r="AZ289" s="3">
        <v>1854708</v>
      </c>
      <c r="BA289" s="3">
        <v>1396792</v>
      </c>
      <c r="BB289" s="3">
        <v>472282</v>
      </c>
      <c r="BC289" s="3">
        <v>1525303</v>
      </c>
      <c r="BD289" s="3">
        <v>1486714</v>
      </c>
      <c r="BE289" s="3">
        <v>1502072</v>
      </c>
      <c r="BF289" s="3">
        <v>1028829</v>
      </c>
      <c r="BG289" s="3"/>
    </row>
    <row r="290" spans="1:59">
      <c r="A290" s="3" t="s">
        <v>340</v>
      </c>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row>
    <row r="291" spans="1:59">
      <c r="A291" s="3" t="s">
        <v>341</v>
      </c>
      <c r="B291" s="3">
        <v>0</v>
      </c>
      <c r="C291" s="3">
        <v>0</v>
      </c>
      <c r="D291" s="3">
        <v>0</v>
      </c>
      <c r="E291" s="3">
        <v>0</v>
      </c>
      <c r="F291" s="3">
        <v>0</v>
      </c>
      <c r="G291" s="3">
        <v>0</v>
      </c>
      <c r="H291" s="3">
        <v>0</v>
      </c>
      <c r="I291" s="3">
        <v>0</v>
      </c>
      <c r="J291" s="3">
        <v>0</v>
      </c>
      <c r="K291" s="3">
        <v>284528</v>
      </c>
      <c r="L291" s="3">
        <v>-560815</v>
      </c>
      <c r="M291" s="3">
        <v>-453871</v>
      </c>
      <c r="N291" s="3">
        <v>315016</v>
      </c>
      <c r="O291" s="3">
        <v>436583</v>
      </c>
      <c r="P291" s="3">
        <v>-23477</v>
      </c>
      <c r="Q291" s="3">
        <v>-24631</v>
      </c>
      <c r="R291" s="3">
        <v>0</v>
      </c>
      <c r="S291" s="3">
        <v>4749</v>
      </c>
      <c r="T291" s="3">
        <v>4749</v>
      </c>
      <c r="U291" s="3">
        <v>4749</v>
      </c>
      <c r="V291" s="3">
        <v>4740</v>
      </c>
      <c r="W291" s="3">
        <v>1830267.98</v>
      </c>
      <c r="X291" s="3">
        <v>1827518</v>
      </c>
      <c r="Y291" s="3">
        <v>1824576</v>
      </c>
      <c r="Z291" s="3">
        <v>0</v>
      </c>
      <c r="AA291" s="3">
        <v>0</v>
      </c>
      <c r="AB291" s="3">
        <v>0</v>
      </c>
      <c r="AC291" s="3">
        <v>0</v>
      </c>
      <c r="AD291" s="3">
        <v>0</v>
      </c>
      <c r="AE291" s="3">
        <v>0</v>
      </c>
      <c r="AF291" s="3">
        <v>0</v>
      </c>
      <c r="AG291" s="3">
        <v>0</v>
      </c>
      <c r="AH291" s="3">
        <v>0</v>
      </c>
      <c r="AI291" s="3">
        <v>0</v>
      </c>
      <c r="AJ291" s="3">
        <v>0</v>
      </c>
      <c r="AK291" s="3">
        <v>0</v>
      </c>
      <c r="AL291" s="3">
        <v>0</v>
      </c>
      <c r="AM291" s="3">
        <v>0</v>
      </c>
      <c r="AN291" s="3">
        <v>0</v>
      </c>
      <c r="AO291" s="3">
        <v>0</v>
      </c>
      <c r="AP291" s="3">
        <v>0</v>
      </c>
      <c r="AQ291" s="3">
        <v>0</v>
      </c>
      <c r="AR291" s="3">
        <v>0</v>
      </c>
      <c r="AS291" s="3">
        <v>0</v>
      </c>
      <c r="AT291" s="3">
        <v>0</v>
      </c>
      <c r="AU291" s="3">
        <v>0</v>
      </c>
      <c r="AV291" s="3">
        <v>0</v>
      </c>
      <c r="AW291" s="3">
        <v>0</v>
      </c>
      <c r="AX291" s="3">
        <v>0</v>
      </c>
      <c r="AY291" s="3">
        <v>0</v>
      </c>
      <c r="AZ291" s="3">
        <v>0</v>
      </c>
      <c r="BA291" s="3">
        <v>0</v>
      </c>
      <c r="BB291" s="3">
        <v>0</v>
      </c>
      <c r="BC291" s="3">
        <v>0</v>
      </c>
      <c r="BD291" s="3">
        <v>0</v>
      </c>
      <c r="BE291" s="3">
        <v>0</v>
      </c>
      <c r="BF291" s="3">
        <v>0</v>
      </c>
      <c r="BG291" s="3"/>
    </row>
    <row r="292" spans="1:59">
      <c r="A292" s="3" t="s">
        <v>342</v>
      </c>
      <c r="B292" s="3">
        <v>0</v>
      </c>
      <c r="C292" s="3">
        <v>0</v>
      </c>
      <c r="D292" s="3">
        <v>0</v>
      </c>
      <c r="E292" s="3">
        <v>0</v>
      </c>
      <c r="F292" s="3">
        <v>0</v>
      </c>
      <c r="G292" s="3">
        <v>0</v>
      </c>
      <c r="H292" s="3">
        <v>0</v>
      </c>
      <c r="I292" s="3">
        <v>0</v>
      </c>
      <c r="J292" s="3">
        <v>0</v>
      </c>
      <c r="K292" s="3">
        <v>0</v>
      </c>
      <c r="L292" s="3">
        <v>0</v>
      </c>
      <c r="M292" s="3">
        <v>0</v>
      </c>
      <c r="N292" s="3">
        <v>0</v>
      </c>
      <c r="O292" s="3">
        <v>0</v>
      </c>
      <c r="P292" s="3">
        <v>0</v>
      </c>
      <c r="Q292" s="3">
        <v>0</v>
      </c>
      <c r="R292" s="3">
        <v>0</v>
      </c>
      <c r="S292" s="3">
        <v>0</v>
      </c>
      <c r="T292" s="3">
        <v>0</v>
      </c>
      <c r="U292" s="3">
        <v>0</v>
      </c>
      <c r="V292" s="3">
        <v>0</v>
      </c>
      <c r="W292" s="3">
        <v>6560</v>
      </c>
      <c r="X292" s="3">
        <v>6560</v>
      </c>
      <c r="Y292" s="3">
        <v>6560</v>
      </c>
      <c r="Z292" s="3">
        <v>0</v>
      </c>
      <c r="AA292" s="3">
        <v>30000</v>
      </c>
      <c r="AB292" s="3">
        <v>0</v>
      </c>
      <c r="AC292" s="3">
        <v>0</v>
      </c>
      <c r="AD292" s="3">
        <v>0</v>
      </c>
      <c r="AE292" s="3">
        <v>5087.6499999999996</v>
      </c>
      <c r="AF292" s="3">
        <v>4951</v>
      </c>
      <c r="AG292" s="3">
        <v>4038</v>
      </c>
      <c r="AH292" s="3">
        <v>4038</v>
      </c>
      <c r="AI292" s="3">
        <v>3541.69</v>
      </c>
      <c r="AJ292" s="3">
        <v>0</v>
      </c>
      <c r="AK292" s="3">
        <v>0</v>
      </c>
      <c r="AL292" s="3">
        <v>0</v>
      </c>
      <c r="AM292" s="3">
        <v>0</v>
      </c>
      <c r="AN292" s="3">
        <v>0</v>
      </c>
      <c r="AO292" s="3">
        <v>0</v>
      </c>
      <c r="AP292" s="3">
        <v>0</v>
      </c>
      <c r="AQ292" s="3">
        <v>0</v>
      </c>
      <c r="AR292" s="3">
        <v>0</v>
      </c>
      <c r="AS292" s="3">
        <v>0</v>
      </c>
      <c r="AT292" s="3">
        <v>0</v>
      </c>
      <c r="AU292" s="3">
        <v>0</v>
      </c>
      <c r="AV292" s="3">
        <v>0</v>
      </c>
      <c r="AW292" s="3">
        <v>0</v>
      </c>
      <c r="AX292" s="3">
        <v>0</v>
      </c>
      <c r="AY292" s="3">
        <v>0</v>
      </c>
      <c r="AZ292" s="3">
        <v>0</v>
      </c>
      <c r="BA292" s="3">
        <v>0</v>
      </c>
      <c r="BB292" s="3">
        <v>0</v>
      </c>
      <c r="BC292" s="3">
        <v>0</v>
      </c>
      <c r="BD292" s="3">
        <v>0</v>
      </c>
      <c r="BE292" s="3">
        <v>0</v>
      </c>
      <c r="BF292" s="3">
        <v>0</v>
      </c>
      <c r="BG292" s="3"/>
    </row>
    <row r="293" spans="1:59">
      <c r="A293" s="3" t="s">
        <v>343</v>
      </c>
      <c r="B293" s="3">
        <v>0</v>
      </c>
      <c r="C293" s="3">
        <v>0</v>
      </c>
      <c r="D293" s="3">
        <v>0</v>
      </c>
      <c r="E293" s="3">
        <v>0</v>
      </c>
      <c r="F293" s="3">
        <v>0</v>
      </c>
      <c r="G293" s="3">
        <v>0</v>
      </c>
      <c r="H293" s="3">
        <v>0</v>
      </c>
      <c r="I293" s="3">
        <v>0</v>
      </c>
      <c r="J293" s="3">
        <v>0</v>
      </c>
      <c r="K293" s="3">
        <v>0</v>
      </c>
      <c r="L293" s="3">
        <v>0</v>
      </c>
      <c r="M293" s="3">
        <v>0</v>
      </c>
      <c r="N293" s="3">
        <v>0</v>
      </c>
      <c r="O293" s="3">
        <v>-577</v>
      </c>
      <c r="P293" s="3">
        <v>-577</v>
      </c>
      <c r="Q293" s="3">
        <v>-577</v>
      </c>
      <c r="R293" s="3">
        <v>-577</v>
      </c>
      <c r="S293" s="3">
        <v>0</v>
      </c>
      <c r="T293" s="3">
        <v>0</v>
      </c>
      <c r="U293" s="3">
        <v>0</v>
      </c>
      <c r="V293" s="3">
        <v>0</v>
      </c>
      <c r="W293" s="3">
        <v>-123415737.7</v>
      </c>
      <c r="X293" s="3">
        <v>0</v>
      </c>
      <c r="Y293" s="3">
        <v>0</v>
      </c>
      <c r="Z293" s="3">
        <v>0</v>
      </c>
      <c r="AA293" s="3">
        <v>0</v>
      </c>
      <c r="AB293" s="3">
        <v>0</v>
      </c>
      <c r="AC293" s="3">
        <v>0</v>
      </c>
      <c r="AD293" s="3">
        <v>0</v>
      </c>
      <c r="AE293" s="3">
        <v>-30000</v>
      </c>
      <c r="AF293" s="3">
        <v>-30000</v>
      </c>
      <c r="AG293" s="3">
        <v>-30000</v>
      </c>
      <c r="AH293" s="3">
        <v>-30000</v>
      </c>
      <c r="AI293" s="3">
        <v>-1302117.1399999999</v>
      </c>
      <c r="AJ293" s="3">
        <v>-1299593</v>
      </c>
      <c r="AK293" s="3">
        <v>-1337688</v>
      </c>
      <c r="AL293" s="3">
        <v>-816314</v>
      </c>
      <c r="AM293" s="3">
        <v>0</v>
      </c>
      <c r="AN293" s="3">
        <v>-98385</v>
      </c>
      <c r="AO293" s="3">
        <v>0</v>
      </c>
      <c r="AP293" s="3">
        <v>0</v>
      </c>
      <c r="AQ293" s="3">
        <v>0</v>
      </c>
      <c r="AR293" s="3">
        <v>0</v>
      </c>
      <c r="AS293" s="3">
        <v>0</v>
      </c>
      <c r="AT293" s="3">
        <v>0</v>
      </c>
      <c r="AU293" s="3">
        <v>0</v>
      </c>
      <c r="AV293" s="3">
        <v>0</v>
      </c>
      <c r="AW293" s="3">
        <v>0</v>
      </c>
      <c r="AX293" s="3">
        <v>0</v>
      </c>
      <c r="AY293" s="3">
        <v>0</v>
      </c>
      <c r="AZ293" s="3">
        <v>-135809</v>
      </c>
      <c r="BA293" s="3">
        <v>-80000</v>
      </c>
      <c r="BB293" s="3">
        <v>0</v>
      </c>
      <c r="BC293" s="3">
        <v>-1163</v>
      </c>
      <c r="BD293" s="3">
        <v>-166784</v>
      </c>
      <c r="BE293" s="3">
        <v>-167309</v>
      </c>
      <c r="BF293" s="3">
        <v>-775</v>
      </c>
      <c r="BG293" s="3"/>
    </row>
    <row r="294" spans="1:59">
      <c r="A294" s="3" t="s">
        <v>344</v>
      </c>
      <c r="B294" s="3">
        <v>0</v>
      </c>
      <c r="C294" s="3">
        <v>143645.82999999999</v>
      </c>
      <c r="D294" s="3">
        <v>1144</v>
      </c>
      <c r="E294" s="3">
        <v>1144</v>
      </c>
      <c r="F294" s="3">
        <v>0</v>
      </c>
      <c r="G294" s="3">
        <v>0</v>
      </c>
      <c r="H294" s="3">
        <v>0</v>
      </c>
      <c r="I294" s="3">
        <v>0</v>
      </c>
      <c r="J294" s="3">
        <v>0</v>
      </c>
      <c r="K294" s="3">
        <v>0</v>
      </c>
      <c r="L294" s="3">
        <v>0</v>
      </c>
      <c r="M294" s="3">
        <v>0</v>
      </c>
      <c r="N294" s="3">
        <v>0</v>
      </c>
      <c r="O294" s="3">
        <v>585750</v>
      </c>
      <c r="P294" s="3">
        <v>585750</v>
      </c>
      <c r="Q294" s="3">
        <v>585750</v>
      </c>
      <c r="R294" s="3">
        <v>585750</v>
      </c>
      <c r="S294" s="3">
        <v>49</v>
      </c>
      <c r="T294" s="3">
        <v>49</v>
      </c>
      <c r="U294" s="3">
        <v>0</v>
      </c>
      <c r="V294" s="3">
        <v>0</v>
      </c>
      <c r="W294" s="3">
        <v>0</v>
      </c>
      <c r="X294" s="3">
        <v>0</v>
      </c>
      <c r="Y294" s="3">
        <v>0</v>
      </c>
      <c r="Z294" s="3">
        <v>0</v>
      </c>
      <c r="AA294" s="3">
        <v>0</v>
      </c>
      <c r="AB294" s="3">
        <v>0</v>
      </c>
      <c r="AC294" s="3">
        <v>0</v>
      </c>
      <c r="AD294" s="3">
        <v>0</v>
      </c>
      <c r="AE294" s="3">
        <v>0</v>
      </c>
      <c r="AF294" s="3">
        <v>0</v>
      </c>
      <c r="AG294" s="3">
        <v>0</v>
      </c>
      <c r="AH294" s="3">
        <v>0</v>
      </c>
      <c r="AI294" s="3">
        <v>0</v>
      </c>
      <c r="AJ294" s="3">
        <v>0</v>
      </c>
      <c r="AK294" s="3">
        <v>0</v>
      </c>
      <c r="AL294" s="3">
        <v>0</v>
      </c>
      <c r="AM294" s="3">
        <v>0</v>
      </c>
      <c r="AN294" s="3">
        <v>0</v>
      </c>
      <c r="AO294" s="3">
        <v>0</v>
      </c>
      <c r="AP294" s="3">
        <v>0</v>
      </c>
      <c r="AQ294" s="3">
        <v>0</v>
      </c>
      <c r="AR294" s="3">
        <v>0</v>
      </c>
      <c r="AS294" s="3">
        <v>0</v>
      </c>
      <c r="AT294" s="3">
        <v>0</v>
      </c>
      <c r="AU294" s="3">
        <v>0</v>
      </c>
      <c r="AV294" s="3">
        <v>0</v>
      </c>
      <c r="AW294" s="3">
        <v>0</v>
      </c>
      <c r="AX294" s="3">
        <v>0</v>
      </c>
      <c r="AY294" s="3">
        <v>0</v>
      </c>
      <c r="AZ294" s="3">
        <v>0</v>
      </c>
      <c r="BA294" s="3">
        <v>0</v>
      </c>
      <c r="BB294" s="3">
        <v>0</v>
      </c>
      <c r="BC294" s="3">
        <v>0</v>
      </c>
      <c r="BD294" s="3">
        <v>0</v>
      </c>
      <c r="BE294" s="3">
        <v>0</v>
      </c>
      <c r="BF294" s="3">
        <v>0</v>
      </c>
      <c r="BG294" s="3"/>
    </row>
    <row r="295" spans="1:59">
      <c r="A295" s="3" t="s">
        <v>345</v>
      </c>
      <c r="B295" s="3">
        <v>-529</v>
      </c>
      <c r="C295" s="3">
        <v>-267216.92</v>
      </c>
      <c r="D295" s="3">
        <v>-186847</v>
      </c>
      <c r="E295" s="3">
        <v>-59346</v>
      </c>
      <c r="F295" s="3">
        <v>-2205</v>
      </c>
      <c r="G295" s="3">
        <v>-133287</v>
      </c>
      <c r="H295" s="3">
        <v>-1418</v>
      </c>
      <c r="I295" s="3">
        <v>0</v>
      </c>
      <c r="J295" s="3">
        <v>0</v>
      </c>
      <c r="K295" s="3">
        <v>-171201</v>
      </c>
      <c r="L295" s="3">
        <v>-171201</v>
      </c>
      <c r="M295" s="3">
        <v>-171183</v>
      </c>
      <c r="N295" s="3">
        <v>-171183</v>
      </c>
      <c r="O295" s="3">
        <v>-3181485</v>
      </c>
      <c r="P295" s="3">
        <v>-472949</v>
      </c>
      <c r="Q295" s="3">
        <v>-280040</v>
      </c>
      <c r="R295" s="3">
        <v>-123096</v>
      </c>
      <c r="S295" s="3">
        <v>-3966952</v>
      </c>
      <c r="T295" s="3">
        <v>-3975979</v>
      </c>
      <c r="U295" s="3">
        <v>0</v>
      </c>
      <c r="V295" s="3">
        <v>0</v>
      </c>
      <c r="W295" s="3">
        <v>-81521110.129999995</v>
      </c>
      <c r="X295" s="3">
        <v>-204933736</v>
      </c>
      <c r="Y295" s="3">
        <v>-204810623</v>
      </c>
      <c r="Z295" s="3">
        <v>-123496175</v>
      </c>
      <c r="AA295" s="3">
        <v>264619</v>
      </c>
      <c r="AB295" s="3">
        <v>264619</v>
      </c>
      <c r="AC295" s="3">
        <v>264619</v>
      </c>
      <c r="AD295" s="3">
        <v>0</v>
      </c>
      <c r="AE295" s="3">
        <v>0</v>
      </c>
      <c r="AF295" s="3">
        <v>0</v>
      </c>
      <c r="AG295" s="3">
        <v>0</v>
      </c>
      <c r="AH295" s="3">
        <v>0</v>
      </c>
      <c r="AI295" s="3">
        <v>0</v>
      </c>
      <c r="AJ295" s="3">
        <v>0</v>
      </c>
      <c r="AK295" s="3">
        <v>0</v>
      </c>
      <c r="AL295" s="3">
        <v>0</v>
      </c>
      <c r="AM295" s="3">
        <v>-146508</v>
      </c>
      <c r="AN295" s="3">
        <v>0</v>
      </c>
      <c r="AO295" s="3">
        <v>-98385</v>
      </c>
      <c r="AP295" s="3">
        <v>0</v>
      </c>
      <c r="AQ295" s="3">
        <v>-1129397</v>
      </c>
      <c r="AR295" s="3">
        <v>-1129397</v>
      </c>
      <c r="AS295" s="3">
        <v>0</v>
      </c>
      <c r="AT295" s="3">
        <v>0</v>
      </c>
      <c r="AU295" s="3">
        <v>-2814901</v>
      </c>
      <c r="AV295" s="3">
        <v>-2786395</v>
      </c>
      <c r="AW295" s="3">
        <v>0</v>
      </c>
      <c r="AX295" s="3">
        <v>0</v>
      </c>
      <c r="AY295" s="3">
        <v>-135630</v>
      </c>
      <c r="AZ295" s="3">
        <v>0</v>
      </c>
      <c r="BA295" s="3">
        <v>0</v>
      </c>
      <c r="BB295" s="3">
        <v>0</v>
      </c>
      <c r="BC295" s="3">
        <v>0</v>
      </c>
      <c r="BD295" s="3">
        <v>0</v>
      </c>
      <c r="BE295" s="3">
        <v>0</v>
      </c>
      <c r="BF295" s="3">
        <v>0</v>
      </c>
      <c r="BG295" s="3"/>
    </row>
    <row r="296" spans="1:59">
      <c r="A296" s="3" t="s">
        <v>346</v>
      </c>
      <c r="B296" s="3">
        <v>0</v>
      </c>
      <c r="C296" s="3">
        <v>0</v>
      </c>
      <c r="D296" s="3">
        <v>0</v>
      </c>
      <c r="E296" s="3">
        <v>0</v>
      </c>
      <c r="F296" s="3">
        <v>0</v>
      </c>
      <c r="G296" s="3">
        <v>-15000</v>
      </c>
      <c r="H296" s="3">
        <v>-15000</v>
      </c>
      <c r="I296" s="3">
        <v>-15000</v>
      </c>
      <c r="J296" s="3">
        <v>0</v>
      </c>
      <c r="K296" s="3">
        <v>15300</v>
      </c>
      <c r="L296" s="3">
        <v>15300</v>
      </c>
      <c r="M296" s="3">
        <v>15300</v>
      </c>
      <c r="N296" s="3">
        <v>15300</v>
      </c>
      <c r="O296" s="3">
        <v>-15300</v>
      </c>
      <c r="P296" s="3">
        <v>-15300</v>
      </c>
      <c r="Q296" s="3">
        <v>0</v>
      </c>
      <c r="R296" s="3">
        <v>0</v>
      </c>
      <c r="S296" s="3">
        <v>0</v>
      </c>
      <c r="T296" s="3">
        <v>0</v>
      </c>
      <c r="U296" s="3">
        <v>0</v>
      </c>
      <c r="V296" s="3">
        <v>0</v>
      </c>
      <c r="W296" s="3">
        <v>120000</v>
      </c>
      <c r="X296" s="3">
        <v>120000</v>
      </c>
      <c r="Y296" s="3">
        <v>120000</v>
      </c>
      <c r="Z296" s="3">
        <v>120000</v>
      </c>
      <c r="AA296" s="3">
        <v>-120000</v>
      </c>
      <c r="AB296" s="3">
        <v>-120000</v>
      </c>
      <c r="AC296" s="3">
        <v>-80000</v>
      </c>
      <c r="AD296" s="3">
        <v>-55000</v>
      </c>
      <c r="AE296" s="3">
        <v>0</v>
      </c>
      <c r="AF296" s="3">
        <v>0</v>
      </c>
      <c r="AG296" s="3">
        <v>0</v>
      </c>
      <c r="AH296" s="3">
        <v>0</v>
      </c>
      <c r="AI296" s="3">
        <v>0</v>
      </c>
      <c r="AJ296" s="3">
        <v>0</v>
      </c>
      <c r="AK296" s="3">
        <v>0</v>
      </c>
      <c r="AL296" s="3">
        <v>0</v>
      </c>
      <c r="AM296" s="3">
        <v>0</v>
      </c>
      <c r="AN296" s="3">
        <v>0</v>
      </c>
      <c r="AO296" s="3">
        <v>0</v>
      </c>
      <c r="AP296" s="3">
        <v>0</v>
      </c>
      <c r="AQ296" s="3">
        <v>0</v>
      </c>
      <c r="AR296" s="3">
        <v>0</v>
      </c>
      <c r="AS296" s="3">
        <v>0</v>
      </c>
      <c r="AT296" s="3">
        <v>0</v>
      </c>
      <c r="AU296" s="3">
        <v>0</v>
      </c>
      <c r="AV296" s="3">
        <v>0</v>
      </c>
      <c r="AW296" s="3">
        <v>0</v>
      </c>
      <c r="AX296" s="3">
        <v>0</v>
      </c>
      <c r="AY296" s="3">
        <v>0</v>
      </c>
      <c r="AZ296" s="3">
        <v>0</v>
      </c>
      <c r="BA296" s="3">
        <v>0</v>
      </c>
      <c r="BB296" s="3">
        <v>0</v>
      </c>
      <c r="BC296" s="3">
        <v>0</v>
      </c>
      <c r="BD296" s="3">
        <v>0</v>
      </c>
      <c r="BE296" s="3">
        <v>0</v>
      </c>
      <c r="BF296" s="3">
        <v>0</v>
      </c>
      <c r="BG296" s="3"/>
    </row>
    <row r="297" spans="1:59">
      <c r="A297" s="3" t="s">
        <v>347</v>
      </c>
      <c r="B297" s="3">
        <v>0</v>
      </c>
      <c r="C297" s="3">
        <v>0</v>
      </c>
      <c r="D297" s="3">
        <v>0</v>
      </c>
      <c r="E297" s="3">
        <v>0</v>
      </c>
      <c r="F297" s="3">
        <v>0</v>
      </c>
      <c r="G297" s="3">
        <v>-15000</v>
      </c>
      <c r="H297" s="3">
        <v>0</v>
      </c>
      <c r="I297" s="3">
        <v>0</v>
      </c>
      <c r="J297" s="3">
        <v>0</v>
      </c>
      <c r="K297" s="3">
        <v>0</v>
      </c>
      <c r="L297" s="3">
        <v>0</v>
      </c>
      <c r="M297" s="3">
        <v>0</v>
      </c>
      <c r="N297" s="3">
        <v>15300</v>
      </c>
      <c r="O297" s="3">
        <v>0</v>
      </c>
      <c r="P297" s="3">
        <v>0</v>
      </c>
      <c r="Q297" s="3">
        <v>0</v>
      </c>
      <c r="R297" s="3">
        <v>0</v>
      </c>
      <c r="S297" s="3">
        <v>0</v>
      </c>
      <c r="T297" s="3">
        <v>0</v>
      </c>
      <c r="U297" s="3">
        <v>0</v>
      </c>
      <c r="V297" s="3">
        <v>0</v>
      </c>
      <c r="W297" s="3">
        <v>0</v>
      </c>
      <c r="X297" s="3">
        <v>0</v>
      </c>
      <c r="Y297" s="3">
        <v>0</v>
      </c>
      <c r="Z297" s="3">
        <v>0</v>
      </c>
      <c r="AA297" s="3">
        <v>0</v>
      </c>
      <c r="AB297" s="3">
        <v>0</v>
      </c>
      <c r="AC297" s="3">
        <v>0</v>
      </c>
      <c r="AD297" s="3">
        <v>0</v>
      </c>
      <c r="AE297" s="3">
        <v>0</v>
      </c>
      <c r="AF297" s="3">
        <v>0</v>
      </c>
      <c r="AG297" s="3">
        <v>0</v>
      </c>
      <c r="AH297" s="3">
        <v>0</v>
      </c>
      <c r="AI297" s="3">
        <v>0</v>
      </c>
      <c r="AJ297" s="3">
        <v>0</v>
      </c>
      <c r="AK297" s="3">
        <v>0</v>
      </c>
      <c r="AL297" s="3">
        <v>0</v>
      </c>
      <c r="AM297" s="3">
        <v>0</v>
      </c>
      <c r="AN297" s="3">
        <v>0</v>
      </c>
      <c r="AO297" s="3">
        <v>0</v>
      </c>
      <c r="AP297" s="3">
        <v>0</v>
      </c>
      <c r="AQ297" s="3">
        <v>0</v>
      </c>
      <c r="AR297" s="3">
        <v>0</v>
      </c>
      <c r="AS297" s="3">
        <v>0</v>
      </c>
      <c r="AT297" s="3">
        <v>0</v>
      </c>
      <c r="AU297" s="3">
        <v>0</v>
      </c>
      <c r="AV297" s="3">
        <v>0</v>
      </c>
      <c r="AW297" s="3">
        <v>0</v>
      </c>
      <c r="AX297" s="3">
        <v>0</v>
      </c>
      <c r="AY297" s="3">
        <v>0</v>
      </c>
      <c r="AZ297" s="3">
        <v>0</v>
      </c>
      <c r="BA297" s="3">
        <v>0</v>
      </c>
      <c r="BB297" s="3">
        <v>0</v>
      </c>
      <c r="BC297" s="3">
        <v>0</v>
      </c>
      <c r="BD297" s="3">
        <v>0</v>
      </c>
      <c r="BE297" s="3">
        <v>0</v>
      </c>
      <c r="BF297" s="3">
        <v>0</v>
      </c>
      <c r="BG297" s="3"/>
    </row>
    <row r="298" spans="1:59">
      <c r="A298" s="3" t="s">
        <v>348</v>
      </c>
      <c r="B298" s="3">
        <v>0</v>
      </c>
      <c r="C298" s="3">
        <v>0</v>
      </c>
      <c r="D298" s="3">
        <v>0</v>
      </c>
      <c r="E298" s="3">
        <v>0</v>
      </c>
      <c r="F298" s="3">
        <v>0</v>
      </c>
      <c r="G298" s="3">
        <v>0</v>
      </c>
      <c r="H298" s="3">
        <v>-15000</v>
      </c>
      <c r="I298" s="3">
        <v>-15000</v>
      </c>
      <c r="J298" s="3">
        <v>0</v>
      </c>
      <c r="K298" s="3">
        <v>15300</v>
      </c>
      <c r="L298" s="3">
        <v>15300</v>
      </c>
      <c r="M298" s="3">
        <v>15300</v>
      </c>
      <c r="N298" s="3">
        <v>0</v>
      </c>
      <c r="O298" s="3">
        <v>-15300</v>
      </c>
      <c r="P298" s="3">
        <v>-15300</v>
      </c>
      <c r="Q298" s="3">
        <v>0</v>
      </c>
      <c r="R298" s="3">
        <v>0</v>
      </c>
      <c r="S298" s="3">
        <v>0</v>
      </c>
      <c r="T298" s="3">
        <v>0</v>
      </c>
      <c r="U298" s="3">
        <v>0</v>
      </c>
      <c r="V298" s="3">
        <v>0</v>
      </c>
      <c r="W298" s="3">
        <v>120000</v>
      </c>
      <c r="X298" s="3">
        <v>120000</v>
      </c>
      <c r="Y298" s="3">
        <v>120000</v>
      </c>
      <c r="Z298" s="3">
        <v>120000</v>
      </c>
      <c r="AA298" s="3">
        <v>-120000</v>
      </c>
      <c r="AB298" s="3">
        <v>-120000</v>
      </c>
      <c r="AC298" s="3">
        <v>-80000</v>
      </c>
      <c r="AD298" s="3">
        <v>-55000</v>
      </c>
      <c r="AE298" s="3">
        <v>0</v>
      </c>
      <c r="AF298" s="3">
        <v>0</v>
      </c>
      <c r="AG298" s="3">
        <v>0</v>
      </c>
      <c r="AH298" s="3">
        <v>0</v>
      </c>
      <c r="AI298" s="3">
        <v>0</v>
      </c>
      <c r="AJ298" s="3">
        <v>0</v>
      </c>
      <c r="AK298" s="3">
        <v>0</v>
      </c>
      <c r="AL298" s="3">
        <v>0</v>
      </c>
      <c r="AM298" s="3">
        <v>0</v>
      </c>
      <c r="AN298" s="3">
        <v>0</v>
      </c>
      <c r="AO298" s="3">
        <v>0</v>
      </c>
      <c r="AP298" s="3">
        <v>0</v>
      </c>
      <c r="AQ298" s="3">
        <v>0</v>
      </c>
      <c r="AR298" s="3">
        <v>0</v>
      </c>
      <c r="AS298" s="3">
        <v>0</v>
      </c>
      <c r="AT298" s="3">
        <v>0</v>
      </c>
      <c r="AU298" s="3">
        <v>0</v>
      </c>
      <c r="AV298" s="3">
        <v>0</v>
      </c>
      <c r="AW298" s="3">
        <v>0</v>
      </c>
      <c r="AX298" s="3">
        <v>0</v>
      </c>
      <c r="AY298" s="3">
        <v>0</v>
      </c>
      <c r="AZ298" s="3">
        <v>0</v>
      </c>
      <c r="BA298" s="3">
        <v>0</v>
      </c>
      <c r="BB298" s="3">
        <v>0</v>
      </c>
      <c r="BC298" s="3">
        <v>0</v>
      </c>
      <c r="BD298" s="3">
        <v>0</v>
      </c>
      <c r="BE298" s="3">
        <v>0</v>
      </c>
      <c r="BF298" s="3">
        <v>0</v>
      </c>
      <c r="BG298" s="3"/>
    </row>
    <row r="299" spans="1:59">
      <c r="A299" s="3" t="s">
        <v>349</v>
      </c>
      <c r="B299" s="3">
        <v>0</v>
      </c>
      <c r="C299" s="3">
        <v>-32884.910000000003</v>
      </c>
      <c r="D299" s="3">
        <v>0</v>
      </c>
      <c r="E299" s="3">
        <v>0</v>
      </c>
      <c r="F299" s="3">
        <v>0</v>
      </c>
      <c r="G299" s="3">
        <v>0</v>
      </c>
      <c r="H299" s="3">
        <v>0</v>
      </c>
      <c r="I299" s="3">
        <v>0</v>
      </c>
      <c r="J299" s="3">
        <v>0</v>
      </c>
      <c r="K299" s="3">
        <v>0</v>
      </c>
      <c r="L299" s="3">
        <v>0</v>
      </c>
      <c r="M299" s="3">
        <v>0</v>
      </c>
      <c r="N299" s="3">
        <v>0</v>
      </c>
      <c r="O299" s="3">
        <v>0</v>
      </c>
      <c r="P299" s="3">
        <v>0</v>
      </c>
      <c r="Q299" s="3">
        <v>0</v>
      </c>
      <c r="R299" s="3">
        <v>0</v>
      </c>
      <c r="S299" s="3">
        <v>0</v>
      </c>
      <c r="T299" s="3">
        <v>0</v>
      </c>
      <c r="U299" s="3">
        <v>0</v>
      </c>
      <c r="V299" s="3">
        <v>0</v>
      </c>
      <c r="W299" s="3">
        <v>0</v>
      </c>
      <c r="X299" s="3">
        <v>0</v>
      </c>
      <c r="Y299" s="3">
        <v>0</v>
      </c>
      <c r="Z299" s="3">
        <v>0</v>
      </c>
      <c r="AA299" s="3">
        <v>0</v>
      </c>
      <c r="AB299" s="3">
        <v>0</v>
      </c>
      <c r="AC299" s="3">
        <v>0</v>
      </c>
      <c r="AD299" s="3">
        <v>0</v>
      </c>
      <c r="AE299" s="3">
        <v>0</v>
      </c>
      <c r="AF299" s="3">
        <v>0</v>
      </c>
      <c r="AG299" s="3">
        <v>0</v>
      </c>
      <c r="AH299" s="3">
        <v>0</v>
      </c>
      <c r="AI299" s="3">
        <v>0</v>
      </c>
      <c r="AJ299" s="3">
        <v>0</v>
      </c>
      <c r="AK299" s="3">
        <v>0</v>
      </c>
      <c r="AL299" s="3">
        <v>0</v>
      </c>
      <c r="AM299" s="3">
        <v>0</v>
      </c>
      <c r="AN299" s="3">
        <v>0</v>
      </c>
      <c r="AO299" s="3">
        <v>0</v>
      </c>
      <c r="AP299" s="3">
        <v>0</v>
      </c>
      <c r="AQ299" s="3">
        <v>0</v>
      </c>
      <c r="AR299" s="3">
        <v>0</v>
      </c>
      <c r="AS299" s="3">
        <v>0</v>
      </c>
      <c r="AT299" s="3">
        <v>0</v>
      </c>
      <c r="AU299" s="3">
        <v>0</v>
      </c>
      <c r="AV299" s="3">
        <v>0</v>
      </c>
      <c r="AW299" s="3">
        <v>0</v>
      </c>
      <c r="AX299" s="3">
        <v>0</v>
      </c>
      <c r="AY299" s="3">
        <v>0</v>
      </c>
      <c r="AZ299" s="3">
        <v>0</v>
      </c>
      <c r="BA299" s="3">
        <v>0</v>
      </c>
      <c r="BB299" s="3">
        <v>0</v>
      </c>
      <c r="BC299" s="3">
        <v>0</v>
      </c>
      <c r="BD299" s="3">
        <v>0</v>
      </c>
      <c r="BE299" s="3">
        <v>0</v>
      </c>
      <c r="BF299" s="3">
        <v>0</v>
      </c>
      <c r="BG299" s="3"/>
    </row>
    <row r="300" spans="1:59">
      <c r="A300" s="3" t="s">
        <v>350</v>
      </c>
      <c r="B300" s="3">
        <v>0</v>
      </c>
      <c r="C300" s="3">
        <v>-32884.910000000003</v>
      </c>
      <c r="D300" s="3">
        <v>0</v>
      </c>
      <c r="E300" s="3">
        <v>0</v>
      </c>
      <c r="F300" s="3">
        <v>0</v>
      </c>
      <c r="G300" s="3">
        <v>0</v>
      </c>
      <c r="H300" s="3">
        <v>0</v>
      </c>
      <c r="I300" s="3">
        <v>0</v>
      </c>
      <c r="J300" s="3">
        <v>0</v>
      </c>
      <c r="K300" s="3">
        <v>0</v>
      </c>
      <c r="L300" s="3">
        <v>0</v>
      </c>
      <c r="M300" s="3">
        <v>0</v>
      </c>
      <c r="N300" s="3">
        <v>0</v>
      </c>
      <c r="O300" s="3">
        <v>0</v>
      </c>
      <c r="P300" s="3">
        <v>0</v>
      </c>
      <c r="Q300" s="3">
        <v>0</v>
      </c>
      <c r="R300" s="3">
        <v>0</v>
      </c>
      <c r="S300" s="3">
        <v>0</v>
      </c>
      <c r="T300" s="3">
        <v>0</v>
      </c>
      <c r="U300" s="3">
        <v>0</v>
      </c>
      <c r="V300" s="3">
        <v>0</v>
      </c>
      <c r="W300" s="3">
        <v>0</v>
      </c>
      <c r="X300" s="3">
        <v>0</v>
      </c>
      <c r="Y300" s="3">
        <v>0</v>
      </c>
      <c r="Z300" s="3">
        <v>0</v>
      </c>
      <c r="AA300" s="3">
        <v>0</v>
      </c>
      <c r="AB300" s="3">
        <v>0</v>
      </c>
      <c r="AC300" s="3">
        <v>0</v>
      </c>
      <c r="AD300" s="3">
        <v>0</v>
      </c>
      <c r="AE300" s="3">
        <v>0</v>
      </c>
      <c r="AF300" s="3">
        <v>0</v>
      </c>
      <c r="AG300" s="3">
        <v>0</v>
      </c>
      <c r="AH300" s="3">
        <v>0</v>
      </c>
      <c r="AI300" s="3">
        <v>0</v>
      </c>
      <c r="AJ300" s="3">
        <v>0</v>
      </c>
      <c r="AK300" s="3">
        <v>0</v>
      </c>
      <c r="AL300" s="3">
        <v>0</v>
      </c>
      <c r="AM300" s="3">
        <v>0</v>
      </c>
      <c r="AN300" s="3">
        <v>0</v>
      </c>
      <c r="AO300" s="3">
        <v>0</v>
      </c>
      <c r="AP300" s="3">
        <v>0</v>
      </c>
      <c r="AQ300" s="3">
        <v>0</v>
      </c>
      <c r="AR300" s="3">
        <v>0</v>
      </c>
      <c r="AS300" s="3">
        <v>0</v>
      </c>
      <c r="AT300" s="3">
        <v>0</v>
      </c>
      <c r="AU300" s="3">
        <v>0</v>
      </c>
      <c r="AV300" s="3">
        <v>0</v>
      </c>
      <c r="AW300" s="3">
        <v>0</v>
      </c>
      <c r="AX300" s="3">
        <v>0</v>
      </c>
      <c r="AY300" s="3">
        <v>0</v>
      </c>
      <c r="AZ300" s="3">
        <v>0</v>
      </c>
      <c r="BA300" s="3">
        <v>0</v>
      </c>
      <c r="BB300" s="3">
        <v>0</v>
      </c>
      <c r="BC300" s="3">
        <v>0</v>
      </c>
      <c r="BD300" s="3">
        <v>0</v>
      </c>
      <c r="BE300" s="3">
        <v>0</v>
      </c>
      <c r="BF300" s="3">
        <v>0</v>
      </c>
      <c r="BG300" s="3"/>
    </row>
    <row r="301" spans="1:59">
      <c r="A301" s="3" t="s">
        <v>351</v>
      </c>
      <c r="B301" s="3">
        <v>0</v>
      </c>
      <c r="C301" s="3">
        <v>-32884.910000000003</v>
      </c>
      <c r="D301" s="3">
        <v>0</v>
      </c>
      <c r="E301" s="3">
        <v>0</v>
      </c>
      <c r="F301" s="3">
        <v>0</v>
      </c>
      <c r="G301" s="3">
        <v>0</v>
      </c>
      <c r="H301" s="3">
        <v>0</v>
      </c>
      <c r="I301" s="3">
        <v>0</v>
      </c>
      <c r="J301" s="3">
        <v>0</v>
      </c>
      <c r="K301" s="3">
        <v>0</v>
      </c>
      <c r="L301" s="3">
        <v>0</v>
      </c>
      <c r="M301" s="3">
        <v>0</v>
      </c>
      <c r="N301" s="3">
        <v>0</v>
      </c>
      <c r="O301" s="3">
        <v>0</v>
      </c>
      <c r="P301" s="3">
        <v>0</v>
      </c>
      <c r="Q301" s="3">
        <v>0</v>
      </c>
      <c r="R301" s="3">
        <v>0</v>
      </c>
      <c r="S301" s="3">
        <v>0</v>
      </c>
      <c r="T301" s="3">
        <v>0</v>
      </c>
      <c r="U301" s="3">
        <v>0</v>
      </c>
      <c r="V301" s="3">
        <v>0</v>
      </c>
      <c r="W301" s="3">
        <v>0</v>
      </c>
      <c r="X301" s="3">
        <v>0</v>
      </c>
      <c r="Y301" s="3">
        <v>0</v>
      </c>
      <c r="Z301" s="3">
        <v>0</v>
      </c>
      <c r="AA301" s="3">
        <v>0</v>
      </c>
      <c r="AB301" s="3">
        <v>0</v>
      </c>
      <c r="AC301" s="3">
        <v>0</v>
      </c>
      <c r="AD301" s="3">
        <v>0</v>
      </c>
      <c r="AE301" s="3">
        <v>0</v>
      </c>
      <c r="AF301" s="3">
        <v>0</v>
      </c>
      <c r="AG301" s="3">
        <v>0</v>
      </c>
      <c r="AH301" s="3">
        <v>0</v>
      </c>
      <c r="AI301" s="3">
        <v>0</v>
      </c>
      <c r="AJ301" s="3">
        <v>0</v>
      </c>
      <c r="AK301" s="3">
        <v>0</v>
      </c>
      <c r="AL301" s="3">
        <v>0</v>
      </c>
      <c r="AM301" s="3">
        <v>0</v>
      </c>
      <c r="AN301" s="3">
        <v>0</v>
      </c>
      <c r="AO301" s="3">
        <v>0</v>
      </c>
      <c r="AP301" s="3">
        <v>0</v>
      </c>
      <c r="AQ301" s="3">
        <v>0</v>
      </c>
      <c r="AR301" s="3">
        <v>0</v>
      </c>
      <c r="AS301" s="3">
        <v>0</v>
      </c>
      <c r="AT301" s="3">
        <v>0</v>
      </c>
      <c r="AU301" s="3">
        <v>0</v>
      </c>
      <c r="AV301" s="3">
        <v>0</v>
      </c>
      <c r="AW301" s="3">
        <v>0</v>
      </c>
      <c r="AX301" s="3">
        <v>0</v>
      </c>
      <c r="AY301" s="3">
        <v>0</v>
      </c>
      <c r="AZ301" s="3">
        <v>0</v>
      </c>
      <c r="BA301" s="3">
        <v>0</v>
      </c>
      <c r="BB301" s="3">
        <v>0</v>
      </c>
      <c r="BC301" s="3">
        <v>0</v>
      </c>
      <c r="BD301" s="3">
        <v>0</v>
      </c>
      <c r="BE301" s="3">
        <v>0</v>
      </c>
      <c r="BF301" s="3">
        <v>0</v>
      </c>
      <c r="BG301" s="3"/>
    </row>
    <row r="302" spans="1:59">
      <c r="A302" s="3" t="s">
        <v>352</v>
      </c>
      <c r="B302" s="3">
        <v>0</v>
      </c>
      <c r="C302" s="3">
        <v>15000</v>
      </c>
      <c r="D302" s="3">
        <v>15000</v>
      </c>
      <c r="E302" s="3">
        <v>15000</v>
      </c>
      <c r="F302" s="3">
        <v>0</v>
      </c>
      <c r="G302" s="3">
        <v>0</v>
      </c>
      <c r="H302" s="3">
        <v>0</v>
      </c>
      <c r="I302" s="3">
        <v>0</v>
      </c>
      <c r="J302" s="3">
        <v>0</v>
      </c>
      <c r="K302" s="3">
        <v>0</v>
      </c>
      <c r="L302" s="3">
        <v>0</v>
      </c>
      <c r="M302" s="3">
        <v>0</v>
      </c>
      <c r="N302" s="3">
        <v>0</v>
      </c>
      <c r="O302" s="3">
        <v>0</v>
      </c>
      <c r="P302" s="3">
        <v>0</v>
      </c>
      <c r="Q302" s="3">
        <v>0</v>
      </c>
      <c r="R302" s="3">
        <v>0</v>
      </c>
      <c r="S302" s="3">
        <v>0</v>
      </c>
      <c r="T302" s="3">
        <v>0</v>
      </c>
      <c r="U302" s="3">
        <v>0</v>
      </c>
      <c r="V302" s="3">
        <v>0</v>
      </c>
      <c r="W302" s="3">
        <v>0</v>
      </c>
      <c r="X302" s="3">
        <v>0</v>
      </c>
      <c r="Y302" s="3">
        <v>0</v>
      </c>
      <c r="Z302" s="3">
        <v>0</v>
      </c>
      <c r="AA302" s="3">
        <v>0</v>
      </c>
      <c r="AB302" s="3">
        <v>0</v>
      </c>
      <c r="AC302" s="3">
        <v>0</v>
      </c>
      <c r="AD302" s="3">
        <v>0</v>
      </c>
      <c r="AE302" s="3">
        <v>0</v>
      </c>
      <c r="AF302" s="3">
        <v>0</v>
      </c>
      <c r="AG302" s="3">
        <v>0</v>
      </c>
      <c r="AH302" s="3">
        <v>0</v>
      </c>
      <c r="AI302" s="3">
        <v>0</v>
      </c>
      <c r="AJ302" s="3">
        <v>0</v>
      </c>
      <c r="AK302" s="3">
        <v>0</v>
      </c>
      <c r="AL302" s="3">
        <v>0</v>
      </c>
      <c r="AM302" s="3">
        <v>0</v>
      </c>
      <c r="AN302" s="3">
        <v>0</v>
      </c>
      <c r="AO302" s="3">
        <v>0</v>
      </c>
      <c r="AP302" s="3">
        <v>0</v>
      </c>
      <c r="AQ302" s="3">
        <v>0</v>
      </c>
      <c r="AR302" s="3">
        <v>0</v>
      </c>
      <c r="AS302" s="3">
        <v>0</v>
      </c>
      <c r="AT302" s="3">
        <v>0</v>
      </c>
      <c r="AU302" s="3">
        <v>0</v>
      </c>
      <c r="AV302" s="3">
        <v>0</v>
      </c>
      <c r="AW302" s="3">
        <v>0</v>
      </c>
      <c r="AX302" s="3">
        <v>0</v>
      </c>
      <c r="AY302" s="3">
        <v>0</v>
      </c>
      <c r="AZ302" s="3">
        <v>0</v>
      </c>
      <c r="BA302" s="3">
        <v>0</v>
      </c>
      <c r="BB302" s="3">
        <v>0</v>
      </c>
      <c r="BC302" s="3">
        <v>30000</v>
      </c>
      <c r="BD302" s="3">
        <v>20000</v>
      </c>
      <c r="BE302" s="3">
        <v>15000</v>
      </c>
      <c r="BF302" s="3">
        <v>15000</v>
      </c>
      <c r="BG302" s="3"/>
    </row>
    <row r="303" spans="1:59">
      <c r="A303" s="3" t="s">
        <v>353</v>
      </c>
      <c r="B303" s="3">
        <v>0</v>
      </c>
      <c r="C303" s="3">
        <v>15000</v>
      </c>
      <c r="D303" s="3">
        <v>15000</v>
      </c>
      <c r="E303" s="3">
        <v>15000</v>
      </c>
      <c r="F303" s="3">
        <v>0</v>
      </c>
      <c r="G303" s="3">
        <v>0</v>
      </c>
      <c r="H303" s="3">
        <v>0</v>
      </c>
      <c r="I303" s="3">
        <v>0</v>
      </c>
      <c r="J303" s="3">
        <v>0</v>
      </c>
      <c r="K303" s="3">
        <v>0</v>
      </c>
      <c r="L303" s="3">
        <v>0</v>
      </c>
      <c r="M303" s="3">
        <v>0</v>
      </c>
      <c r="N303" s="3">
        <v>0</v>
      </c>
      <c r="O303" s="3">
        <v>0</v>
      </c>
      <c r="P303" s="3">
        <v>0</v>
      </c>
      <c r="Q303" s="3">
        <v>0</v>
      </c>
      <c r="R303" s="3">
        <v>0</v>
      </c>
      <c r="S303" s="3">
        <v>0</v>
      </c>
      <c r="T303" s="3">
        <v>0</v>
      </c>
      <c r="U303" s="3">
        <v>0</v>
      </c>
      <c r="V303" s="3">
        <v>0</v>
      </c>
      <c r="W303" s="3">
        <v>0</v>
      </c>
      <c r="X303" s="3">
        <v>0</v>
      </c>
      <c r="Y303" s="3">
        <v>0</v>
      </c>
      <c r="Z303" s="3">
        <v>0</v>
      </c>
      <c r="AA303" s="3">
        <v>0</v>
      </c>
      <c r="AB303" s="3">
        <v>0</v>
      </c>
      <c r="AC303" s="3">
        <v>0</v>
      </c>
      <c r="AD303" s="3">
        <v>0</v>
      </c>
      <c r="AE303" s="3">
        <v>0</v>
      </c>
      <c r="AF303" s="3">
        <v>0</v>
      </c>
      <c r="AG303" s="3">
        <v>0</v>
      </c>
      <c r="AH303" s="3">
        <v>0</v>
      </c>
      <c r="AI303" s="3">
        <v>0</v>
      </c>
      <c r="AJ303" s="3">
        <v>0</v>
      </c>
      <c r="AK303" s="3">
        <v>0</v>
      </c>
      <c r="AL303" s="3">
        <v>0</v>
      </c>
      <c r="AM303" s="3">
        <v>0</v>
      </c>
      <c r="AN303" s="3">
        <v>0</v>
      </c>
      <c r="AO303" s="3">
        <v>0</v>
      </c>
      <c r="AP303" s="3">
        <v>0</v>
      </c>
      <c r="AQ303" s="3">
        <v>0</v>
      </c>
      <c r="AR303" s="3">
        <v>0</v>
      </c>
      <c r="AS303" s="3">
        <v>0</v>
      </c>
      <c r="AT303" s="3">
        <v>0</v>
      </c>
      <c r="AU303" s="3">
        <v>0</v>
      </c>
      <c r="AV303" s="3">
        <v>0</v>
      </c>
      <c r="AW303" s="3">
        <v>0</v>
      </c>
      <c r="AX303" s="3">
        <v>0</v>
      </c>
      <c r="AY303" s="3">
        <v>0</v>
      </c>
      <c r="AZ303" s="3">
        <v>0</v>
      </c>
      <c r="BA303" s="3">
        <v>0</v>
      </c>
      <c r="BB303" s="3">
        <v>0</v>
      </c>
      <c r="BC303" s="3">
        <v>0</v>
      </c>
      <c r="BD303" s="3">
        <v>0</v>
      </c>
      <c r="BE303" s="3">
        <v>0</v>
      </c>
      <c r="BF303" s="3">
        <v>0</v>
      </c>
      <c r="BG303" s="3"/>
    </row>
    <row r="304" spans="1:59">
      <c r="A304" s="3" t="s">
        <v>354</v>
      </c>
      <c r="B304" s="3">
        <v>0</v>
      </c>
      <c r="C304" s="3">
        <v>15000</v>
      </c>
      <c r="D304" s="3">
        <v>15000</v>
      </c>
      <c r="E304" s="3">
        <v>15000</v>
      </c>
      <c r="F304" s="3">
        <v>0</v>
      </c>
      <c r="G304" s="3">
        <v>0</v>
      </c>
      <c r="H304" s="3">
        <v>0</v>
      </c>
      <c r="I304" s="3">
        <v>0</v>
      </c>
      <c r="J304" s="3">
        <v>0</v>
      </c>
      <c r="K304" s="3">
        <v>0</v>
      </c>
      <c r="L304" s="3">
        <v>0</v>
      </c>
      <c r="M304" s="3">
        <v>0</v>
      </c>
      <c r="N304" s="3">
        <v>0</v>
      </c>
      <c r="O304" s="3">
        <v>0</v>
      </c>
      <c r="P304" s="3">
        <v>0</v>
      </c>
      <c r="Q304" s="3">
        <v>0</v>
      </c>
      <c r="R304" s="3">
        <v>0</v>
      </c>
      <c r="S304" s="3">
        <v>0</v>
      </c>
      <c r="T304" s="3">
        <v>0</v>
      </c>
      <c r="U304" s="3">
        <v>0</v>
      </c>
      <c r="V304" s="3">
        <v>0</v>
      </c>
      <c r="W304" s="3">
        <v>0</v>
      </c>
      <c r="X304" s="3">
        <v>0</v>
      </c>
      <c r="Y304" s="3">
        <v>0</v>
      </c>
      <c r="Z304" s="3">
        <v>0</v>
      </c>
      <c r="AA304" s="3">
        <v>0</v>
      </c>
      <c r="AB304" s="3">
        <v>0</v>
      </c>
      <c r="AC304" s="3">
        <v>0</v>
      </c>
      <c r="AD304" s="3">
        <v>0</v>
      </c>
      <c r="AE304" s="3">
        <v>0</v>
      </c>
      <c r="AF304" s="3">
        <v>0</v>
      </c>
      <c r="AG304" s="3">
        <v>0</v>
      </c>
      <c r="AH304" s="3">
        <v>0</v>
      </c>
      <c r="AI304" s="3">
        <v>0</v>
      </c>
      <c r="AJ304" s="3">
        <v>0</v>
      </c>
      <c r="AK304" s="3">
        <v>0</v>
      </c>
      <c r="AL304" s="3">
        <v>0</v>
      </c>
      <c r="AM304" s="3">
        <v>0</v>
      </c>
      <c r="AN304" s="3">
        <v>0</v>
      </c>
      <c r="AO304" s="3">
        <v>0</v>
      </c>
      <c r="AP304" s="3">
        <v>0</v>
      </c>
      <c r="AQ304" s="3">
        <v>0</v>
      </c>
      <c r="AR304" s="3">
        <v>0</v>
      </c>
      <c r="AS304" s="3">
        <v>0</v>
      </c>
      <c r="AT304" s="3">
        <v>0</v>
      </c>
      <c r="AU304" s="3">
        <v>0</v>
      </c>
      <c r="AV304" s="3">
        <v>0</v>
      </c>
      <c r="AW304" s="3">
        <v>0</v>
      </c>
      <c r="AX304" s="3">
        <v>0</v>
      </c>
      <c r="AY304" s="3">
        <v>0</v>
      </c>
      <c r="AZ304" s="3">
        <v>0</v>
      </c>
      <c r="BA304" s="3">
        <v>0</v>
      </c>
      <c r="BB304" s="3">
        <v>0</v>
      </c>
      <c r="BC304" s="3">
        <v>0</v>
      </c>
      <c r="BD304" s="3">
        <v>0</v>
      </c>
      <c r="BE304" s="3">
        <v>0</v>
      </c>
      <c r="BF304" s="3">
        <v>0</v>
      </c>
      <c r="BG304" s="3"/>
    </row>
    <row r="305" spans="1:59">
      <c r="A305" s="3" t="s">
        <v>355</v>
      </c>
      <c r="B305" s="3">
        <v>0</v>
      </c>
      <c r="C305" s="3">
        <v>0</v>
      </c>
      <c r="D305" s="3">
        <v>0</v>
      </c>
      <c r="E305" s="3">
        <v>0</v>
      </c>
      <c r="F305" s="3">
        <v>0</v>
      </c>
      <c r="G305" s="3">
        <v>0</v>
      </c>
      <c r="H305" s="3">
        <v>0</v>
      </c>
      <c r="I305" s="3">
        <v>0</v>
      </c>
      <c r="J305" s="3">
        <v>0</v>
      </c>
      <c r="K305" s="3">
        <v>0</v>
      </c>
      <c r="L305" s="3">
        <v>0</v>
      </c>
      <c r="M305" s="3">
        <v>0</v>
      </c>
      <c r="N305" s="3">
        <v>0</v>
      </c>
      <c r="O305" s="3">
        <v>0</v>
      </c>
      <c r="P305" s="3">
        <v>0</v>
      </c>
      <c r="Q305" s="3">
        <v>0</v>
      </c>
      <c r="R305" s="3">
        <v>0</v>
      </c>
      <c r="S305" s="3">
        <v>0</v>
      </c>
      <c r="T305" s="3">
        <v>0</v>
      </c>
      <c r="U305" s="3">
        <v>0</v>
      </c>
      <c r="V305" s="3">
        <v>0</v>
      </c>
      <c r="W305" s="3">
        <v>0</v>
      </c>
      <c r="X305" s="3">
        <v>0</v>
      </c>
      <c r="Y305" s="3">
        <v>0</v>
      </c>
      <c r="Z305" s="3">
        <v>0</v>
      </c>
      <c r="AA305" s="3">
        <v>0</v>
      </c>
      <c r="AB305" s="3">
        <v>0</v>
      </c>
      <c r="AC305" s="3">
        <v>0</v>
      </c>
      <c r="AD305" s="3">
        <v>0</v>
      </c>
      <c r="AE305" s="3">
        <v>0</v>
      </c>
      <c r="AF305" s="3">
        <v>0</v>
      </c>
      <c r="AG305" s="3">
        <v>0</v>
      </c>
      <c r="AH305" s="3">
        <v>0</v>
      </c>
      <c r="AI305" s="3">
        <v>0</v>
      </c>
      <c r="AJ305" s="3">
        <v>0</v>
      </c>
      <c r="AK305" s="3">
        <v>0</v>
      </c>
      <c r="AL305" s="3">
        <v>0</v>
      </c>
      <c r="AM305" s="3">
        <v>0</v>
      </c>
      <c r="AN305" s="3">
        <v>0</v>
      </c>
      <c r="AO305" s="3">
        <v>0</v>
      </c>
      <c r="AP305" s="3">
        <v>0</v>
      </c>
      <c r="AQ305" s="3">
        <v>0</v>
      </c>
      <c r="AR305" s="3">
        <v>0</v>
      </c>
      <c r="AS305" s="3">
        <v>0</v>
      </c>
      <c r="AT305" s="3">
        <v>0</v>
      </c>
      <c r="AU305" s="3">
        <v>0</v>
      </c>
      <c r="AV305" s="3">
        <v>0</v>
      </c>
      <c r="AW305" s="3">
        <v>0</v>
      </c>
      <c r="AX305" s="3">
        <v>0</v>
      </c>
      <c r="AY305" s="3">
        <v>0</v>
      </c>
      <c r="AZ305" s="3">
        <v>0</v>
      </c>
      <c r="BA305" s="3">
        <v>0</v>
      </c>
      <c r="BB305" s="3">
        <v>0</v>
      </c>
      <c r="BC305" s="3">
        <v>30000</v>
      </c>
      <c r="BD305" s="3">
        <v>20000</v>
      </c>
      <c r="BE305" s="3">
        <v>15000</v>
      </c>
      <c r="BF305" s="3">
        <v>15000</v>
      </c>
      <c r="BG305" s="3"/>
    </row>
    <row r="306" spans="1:59">
      <c r="A306" s="3" t="s">
        <v>356</v>
      </c>
      <c r="B306" s="3">
        <v>0</v>
      </c>
      <c r="C306" s="3">
        <v>0</v>
      </c>
      <c r="D306" s="3">
        <v>0</v>
      </c>
      <c r="E306" s="3">
        <v>0</v>
      </c>
      <c r="F306" s="3">
        <v>0</v>
      </c>
      <c r="G306" s="3">
        <v>0</v>
      </c>
      <c r="H306" s="3">
        <v>0</v>
      </c>
      <c r="I306" s="3">
        <v>0</v>
      </c>
      <c r="J306" s="3">
        <v>0</v>
      </c>
      <c r="K306" s="3">
        <v>0</v>
      </c>
      <c r="L306" s="3">
        <v>0</v>
      </c>
      <c r="M306" s="3">
        <v>0</v>
      </c>
      <c r="N306" s="3">
        <v>0</v>
      </c>
      <c r="O306" s="3">
        <v>0</v>
      </c>
      <c r="P306" s="3">
        <v>0</v>
      </c>
      <c r="Q306" s="3">
        <v>0</v>
      </c>
      <c r="R306" s="3">
        <v>0</v>
      </c>
      <c r="S306" s="3">
        <v>0</v>
      </c>
      <c r="T306" s="3">
        <v>0</v>
      </c>
      <c r="U306" s="3">
        <v>0</v>
      </c>
      <c r="V306" s="3">
        <v>0</v>
      </c>
      <c r="W306" s="3">
        <v>0</v>
      </c>
      <c r="X306" s="3">
        <v>0</v>
      </c>
      <c r="Y306" s="3">
        <v>0</v>
      </c>
      <c r="Z306" s="3">
        <v>0</v>
      </c>
      <c r="AA306" s="3">
        <v>0</v>
      </c>
      <c r="AB306" s="3">
        <v>0</v>
      </c>
      <c r="AC306" s="3">
        <v>0</v>
      </c>
      <c r="AD306" s="3">
        <v>0</v>
      </c>
      <c r="AE306" s="3">
        <v>0</v>
      </c>
      <c r="AF306" s="3">
        <v>0</v>
      </c>
      <c r="AG306" s="3">
        <v>0</v>
      </c>
      <c r="AH306" s="3">
        <v>0</v>
      </c>
      <c r="AI306" s="3">
        <v>0</v>
      </c>
      <c r="AJ306" s="3">
        <v>0</v>
      </c>
      <c r="AK306" s="3">
        <v>0</v>
      </c>
      <c r="AL306" s="3">
        <v>0</v>
      </c>
      <c r="AM306" s="3">
        <v>0</v>
      </c>
      <c r="AN306" s="3">
        <v>0</v>
      </c>
      <c r="AO306" s="3">
        <v>0</v>
      </c>
      <c r="AP306" s="3">
        <v>0</v>
      </c>
      <c r="AQ306" s="3">
        <v>0</v>
      </c>
      <c r="AR306" s="3">
        <v>0</v>
      </c>
      <c r="AS306" s="3">
        <v>0</v>
      </c>
      <c r="AT306" s="3">
        <v>0</v>
      </c>
      <c r="AU306" s="3">
        <v>0</v>
      </c>
      <c r="AV306" s="3">
        <v>0</v>
      </c>
      <c r="AW306" s="3">
        <v>0</v>
      </c>
      <c r="AX306" s="3">
        <v>0</v>
      </c>
      <c r="AY306" s="3">
        <v>0</v>
      </c>
      <c r="AZ306" s="3">
        <v>0</v>
      </c>
      <c r="BA306" s="3">
        <v>0</v>
      </c>
      <c r="BB306" s="3">
        <v>0</v>
      </c>
      <c r="BC306" s="3">
        <v>30000</v>
      </c>
      <c r="BD306" s="3">
        <v>20000</v>
      </c>
      <c r="BE306" s="3">
        <v>15000</v>
      </c>
      <c r="BF306" s="3">
        <v>15000</v>
      </c>
      <c r="BG306" s="3"/>
    </row>
    <row r="307" spans="1:59">
      <c r="A307" s="3" t="s">
        <v>357</v>
      </c>
      <c r="B307" s="3">
        <v>7081</v>
      </c>
      <c r="C307" s="3">
        <v>39649.85</v>
      </c>
      <c r="D307" s="3">
        <v>24897</v>
      </c>
      <c r="E307" s="3">
        <v>16403</v>
      </c>
      <c r="F307" s="3">
        <v>9704</v>
      </c>
      <c r="G307" s="3">
        <v>76149</v>
      </c>
      <c r="H307" s="3">
        <v>63777</v>
      </c>
      <c r="I307" s="3">
        <v>36417</v>
      </c>
      <c r="J307" s="3">
        <v>31967</v>
      </c>
      <c r="K307" s="3">
        <v>74351</v>
      </c>
      <c r="L307" s="3">
        <v>24439</v>
      </c>
      <c r="M307" s="3">
        <v>8631</v>
      </c>
      <c r="N307" s="3">
        <v>4905</v>
      </c>
      <c r="O307" s="3">
        <v>88486</v>
      </c>
      <c r="P307" s="3">
        <v>78887</v>
      </c>
      <c r="Q307" s="3">
        <v>39291</v>
      </c>
      <c r="R307" s="3">
        <v>25850</v>
      </c>
      <c r="S307" s="3">
        <v>237128</v>
      </c>
      <c r="T307" s="3">
        <v>77369</v>
      </c>
      <c r="U307" s="3">
        <v>14580</v>
      </c>
      <c r="V307" s="3">
        <v>3389</v>
      </c>
      <c r="W307" s="3">
        <v>120909.25</v>
      </c>
      <c r="X307" s="3">
        <v>132182</v>
      </c>
      <c r="Y307" s="3">
        <v>76973</v>
      </c>
      <c r="Z307" s="3">
        <v>4653</v>
      </c>
      <c r="AA307" s="3">
        <v>59425</v>
      </c>
      <c r="AB307" s="3">
        <v>33230</v>
      </c>
      <c r="AC307" s="3">
        <v>30559</v>
      </c>
      <c r="AD307" s="3">
        <v>1765</v>
      </c>
      <c r="AE307" s="3">
        <v>154397.85</v>
      </c>
      <c r="AF307" s="3">
        <v>43121</v>
      </c>
      <c r="AG307" s="3">
        <v>15660</v>
      </c>
      <c r="AH307" s="3">
        <v>17072</v>
      </c>
      <c r="AI307" s="3">
        <v>39314.269999999997</v>
      </c>
      <c r="AJ307" s="3">
        <v>37400</v>
      </c>
      <c r="AK307" s="3">
        <v>12797</v>
      </c>
      <c r="AL307" s="3">
        <v>3271</v>
      </c>
      <c r="AM307" s="3">
        <v>16843</v>
      </c>
      <c r="AN307" s="3">
        <v>7440</v>
      </c>
      <c r="AO307" s="3">
        <v>2988</v>
      </c>
      <c r="AP307" s="3">
        <v>1245</v>
      </c>
      <c r="AQ307" s="3">
        <v>18762</v>
      </c>
      <c r="AR307" s="3">
        <v>8206</v>
      </c>
      <c r="AS307" s="3">
        <v>7360</v>
      </c>
      <c r="AT307" s="3">
        <v>3458</v>
      </c>
      <c r="AU307" s="3">
        <v>4839</v>
      </c>
      <c r="AV307" s="3">
        <v>8655</v>
      </c>
      <c r="AW307" s="3">
        <v>5457</v>
      </c>
      <c r="AX307" s="3">
        <v>2214</v>
      </c>
      <c r="AY307" s="3">
        <v>23703</v>
      </c>
      <c r="AZ307" s="3">
        <v>16093</v>
      </c>
      <c r="BA307" s="3">
        <v>12318</v>
      </c>
      <c r="BB307" s="3">
        <v>1436</v>
      </c>
      <c r="BC307" s="3">
        <v>47944</v>
      </c>
      <c r="BD307" s="3">
        <v>3425</v>
      </c>
      <c r="BE307" s="3">
        <v>2799</v>
      </c>
      <c r="BF307" s="3">
        <v>1609</v>
      </c>
      <c r="BG307" s="3"/>
    </row>
    <row r="308" spans="1:59">
      <c r="A308" s="3" t="s">
        <v>358</v>
      </c>
      <c r="B308" s="3">
        <v>0</v>
      </c>
      <c r="C308" s="3">
        <v>0</v>
      </c>
      <c r="D308" s="3">
        <v>0</v>
      </c>
      <c r="E308" s="3">
        <v>0</v>
      </c>
      <c r="F308" s="3">
        <v>0</v>
      </c>
      <c r="G308" s="3">
        <v>76122</v>
      </c>
      <c r="H308" s="3">
        <v>63777</v>
      </c>
      <c r="I308" s="3">
        <v>36417</v>
      </c>
      <c r="J308" s="3">
        <v>31967</v>
      </c>
      <c r="K308" s="3">
        <v>74039</v>
      </c>
      <c r="L308" s="3">
        <v>24127</v>
      </c>
      <c r="M308" s="3">
        <v>8292</v>
      </c>
      <c r="N308" s="3">
        <v>4905</v>
      </c>
      <c r="O308" s="3">
        <v>82730</v>
      </c>
      <c r="P308" s="3">
        <v>58332</v>
      </c>
      <c r="Q308" s="3">
        <v>33401</v>
      </c>
      <c r="R308" s="3">
        <v>19951</v>
      </c>
      <c r="S308" s="3">
        <v>221346</v>
      </c>
      <c r="T308" s="3">
        <v>61610</v>
      </c>
      <c r="U308" s="3">
        <v>14580</v>
      </c>
      <c r="V308" s="3">
        <v>3389</v>
      </c>
      <c r="W308" s="3">
        <v>118553.38</v>
      </c>
      <c r="X308" s="3">
        <v>132182</v>
      </c>
      <c r="Y308" s="3">
        <v>76973</v>
      </c>
      <c r="Z308" s="3">
        <v>4653</v>
      </c>
      <c r="AA308" s="3">
        <v>59425</v>
      </c>
      <c r="AB308" s="3">
        <v>33230</v>
      </c>
      <c r="AC308" s="3">
        <v>30559</v>
      </c>
      <c r="AD308" s="3">
        <v>1765</v>
      </c>
      <c r="AE308" s="3">
        <v>154397.85</v>
      </c>
      <c r="AF308" s="3">
        <v>43121</v>
      </c>
      <c r="AG308" s="3">
        <v>15660</v>
      </c>
      <c r="AH308" s="3">
        <v>17072</v>
      </c>
      <c r="AI308" s="3">
        <v>39314.269999999997</v>
      </c>
      <c r="AJ308" s="3">
        <v>37400</v>
      </c>
      <c r="AK308" s="3">
        <v>12797</v>
      </c>
      <c r="AL308" s="3">
        <v>3271</v>
      </c>
      <c r="AM308" s="3">
        <v>16843</v>
      </c>
      <c r="AN308" s="3">
        <v>7440</v>
      </c>
      <c r="AO308" s="3">
        <v>2988</v>
      </c>
      <c r="AP308" s="3">
        <v>1245</v>
      </c>
      <c r="AQ308" s="3">
        <v>18762</v>
      </c>
      <c r="AR308" s="3">
        <v>8206</v>
      </c>
      <c r="AS308" s="3">
        <v>7152</v>
      </c>
      <c r="AT308" s="3">
        <v>3458</v>
      </c>
      <c r="AU308" s="3">
        <v>4839</v>
      </c>
      <c r="AV308" s="3">
        <v>8655</v>
      </c>
      <c r="AW308" s="3">
        <v>5457</v>
      </c>
      <c r="AX308" s="3">
        <v>2214</v>
      </c>
      <c r="AY308" s="3">
        <v>23703</v>
      </c>
      <c r="AZ308" s="3">
        <v>16075</v>
      </c>
      <c r="BA308" s="3">
        <v>12300</v>
      </c>
      <c r="BB308" s="3">
        <v>1436</v>
      </c>
      <c r="BC308" s="3">
        <v>47944</v>
      </c>
      <c r="BD308" s="3">
        <v>3425</v>
      </c>
      <c r="BE308" s="3">
        <v>2799</v>
      </c>
      <c r="BF308" s="3">
        <v>1609</v>
      </c>
      <c r="BG308" s="3"/>
    </row>
    <row r="309" spans="1:59">
      <c r="A309" s="3" t="s">
        <v>359</v>
      </c>
      <c r="B309" s="3">
        <v>0</v>
      </c>
      <c r="C309" s="3">
        <v>0</v>
      </c>
      <c r="D309" s="3">
        <v>0</v>
      </c>
      <c r="E309" s="3">
        <v>0</v>
      </c>
      <c r="F309" s="3">
        <v>0</v>
      </c>
      <c r="G309" s="3">
        <v>27</v>
      </c>
      <c r="H309" s="3">
        <v>0</v>
      </c>
      <c r="I309" s="3">
        <v>0</v>
      </c>
      <c r="J309" s="3">
        <v>0</v>
      </c>
      <c r="K309" s="3">
        <v>312</v>
      </c>
      <c r="L309" s="3">
        <v>312</v>
      </c>
      <c r="M309" s="3">
        <v>339</v>
      </c>
      <c r="N309" s="3">
        <v>0</v>
      </c>
      <c r="O309" s="3">
        <v>5756</v>
      </c>
      <c r="P309" s="3">
        <v>20555</v>
      </c>
      <c r="Q309" s="3">
        <v>5890</v>
      </c>
      <c r="R309" s="3">
        <v>5899</v>
      </c>
      <c r="S309" s="3">
        <v>15782</v>
      </c>
      <c r="T309" s="3">
        <v>15759</v>
      </c>
      <c r="U309" s="3">
        <v>0</v>
      </c>
      <c r="V309" s="3">
        <v>0</v>
      </c>
      <c r="W309" s="3">
        <v>1676.73</v>
      </c>
      <c r="X309" s="3">
        <v>0</v>
      </c>
      <c r="Y309" s="3">
        <v>0</v>
      </c>
      <c r="Z309" s="3">
        <v>0</v>
      </c>
      <c r="AA309" s="3">
        <v>0</v>
      </c>
      <c r="AB309" s="3">
        <v>0</v>
      </c>
      <c r="AC309" s="3">
        <v>0</v>
      </c>
      <c r="AD309" s="3">
        <v>0</v>
      </c>
      <c r="AE309" s="3">
        <v>0</v>
      </c>
      <c r="AF309" s="3">
        <v>0</v>
      </c>
      <c r="AG309" s="3">
        <v>0</v>
      </c>
      <c r="AH309" s="3">
        <v>0</v>
      </c>
      <c r="AI309" s="3">
        <v>0</v>
      </c>
      <c r="AJ309" s="3">
        <v>0</v>
      </c>
      <c r="AK309" s="3">
        <v>0</v>
      </c>
      <c r="AL309" s="3">
        <v>0</v>
      </c>
      <c r="AM309" s="3">
        <v>0</v>
      </c>
      <c r="AN309" s="3">
        <v>0</v>
      </c>
      <c r="AO309" s="3">
        <v>0</v>
      </c>
      <c r="AP309" s="3">
        <v>0</v>
      </c>
      <c r="AQ309" s="3">
        <v>0</v>
      </c>
      <c r="AR309" s="3">
        <v>0</v>
      </c>
      <c r="AS309" s="3">
        <v>208</v>
      </c>
      <c r="AT309" s="3">
        <v>0</v>
      </c>
      <c r="AU309" s="3">
        <v>0</v>
      </c>
      <c r="AV309" s="3">
        <v>0</v>
      </c>
      <c r="AW309" s="3">
        <v>0</v>
      </c>
      <c r="AX309" s="3">
        <v>0</v>
      </c>
      <c r="AY309" s="3">
        <v>0</v>
      </c>
      <c r="AZ309" s="3">
        <v>18</v>
      </c>
      <c r="BA309" s="3">
        <v>18</v>
      </c>
      <c r="BB309" s="3">
        <v>0</v>
      </c>
      <c r="BC309" s="3">
        <v>0</v>
      </c>
      <c r="BD309" s="3">
        <v>0</v>
      </c>
      <c r="BE309" s="3">
        <v>0</v>
      </c>
      <c r="BF309" s="3">
        <v>0</v>
      </c>
      <c r="BG309" s="3"/>
    </row>
    <row r="310" spans="1:59">
      <c r="A310" s="3" t="s">
        <v>360</v>
      </c>
      <c r="B310" s="3">
        <v>0</v>
      </c>
      <c r="C310" s="3">
        <v>0</v>
      </c>
      <c r="D310" s="3">
        <v>0</v>
      </c>
      <c r="E310" s="3">
        <v>0</v>
      </c>
      <c r="F310" s="3">
        <v>0</v>
      </c>
      <c r="G310" s="3">
        <v>0</v>
      </c>
      <c r="H310" s="3">
        <v>0</v>
      </c>
      <c r="I310" s="3">
        <v>0</v>
      </c>
      <c r="J310" s="3">
        <v>0</v>
      </c>
      <c r="K310" s="3">
        <v>0</v>
      </c>
      <c r="L310" s="3">
        <v>0</v>
      </c>
      <c r="M310" s="3">
        <v>0</v>
      </c>
      <c r="N310" s="3">
        <v>0</v>
      </c>
      <c r="O310" s="3">
        <v>0</v>
      </c>
      <c r="P310" s="3">
        <v>0</v>
      </c>
      <c r="Q310" s="3">
        <v>0</v>
      </c>
      <c r="R310" s="3">
        <v>0</v>
      </c>
      <c r="S310" s="3">
        <v>0</v>
      </c>
      <c r="T310" s="3">
        <v>0</v>
      </c>
      <c r="U310" s="3">
        <v>0</v>
      </c>
      <c r="V310" s="3">
        <v>0</v>
      </c>
      <c r="W310" s="3">
        <v>679.14</v>
      </c>
      <c r="X310" s="3">
        <v>0</v>
      </c>
      <c r="Y310" s="3">
        <v>0</v>
      </c>
      <c r="Z310" s="3">
        <v>0</v>
      </c>
      <c r="AA310" s="3">
        <v>0</v>
      </c>
      <c r="AB310" s="3">
        <v>0</v>
      </c>
      <c r="AC310" s="3">
        <v>0</v>
      </c>
      <c r="AD310" s="3">
        <v>0</v>
      </c>
      <c r="AE310" s="3">
        <v>0</v>
      </c>
      <c r="AF310" s="3">
        <v>0</v>
      </c>
      <c r="AG310" s="3">
        <v>0</v>
      </c>
      <c r="AH310" s="3">
        <v>0</v>
      </c>
      <c r="AI310" s="3">
        <v>0</v>
      </c>
      <c r="AJ310" s="3">
        <v>0</v>
      </c>
      <c r="AK310" s="3">
        <v>0</v>
      </c>
      <c r="AL310" s="3">
        <v>0</v>
      </c>
      <c r="AM310" s="3">
        <v>0</v>
      </c>
      <c r="AN310" s="3">
        <v>0</v>
      </c>
      <c r="AO310" s="3">
        <v>0</v>
      </c>
      <c r="AP310" s="3">
        <v>0</v>
      </c>
      <c r="AQ310" s="3">
        <v>0</v>
      </c>
      <c r="AR310" s="3">
        <v>0</v>
      </c>
      <c r="AS310" s="3">
        <v>0</v>
      </c>
      <c r="AT310" s="3">
        <v>0</v>
      </c>
      <c r="AU310" s="3">
        <v>0</v>
      </c>
      <c r="AV310" s="3">
        <v>0</v>
      </c>
      <c r="AW310" s="3">
        <v>0</v>
      </c>
      <c r="AX310" s="3">
        <v>0</v>
      </c>
      <c r="AY310" s="3">
        <v>0</v>
      </c>
      <c r="AZ310" s="3">
        <v>0</v>
      </c>
      <c r="BA310" s="3">
        <v>0</v>
      </c>
      <c r="BB310" s="3">
        <v>0</v>
      </c>
      <c r="BC310" s="3">
        <v>0</v>
      </c>
      <c r="BD310" s="3">
        <v>0</v>
      </c>
      <c r="BE310" s="3">
        <v>0</v>
      </c>
      <c r="BF310" s="3">
        <v>0</v>
      </c>
      <c r="BG310" s="3"/>
    </row>
    <row r="311" spans="1:59">
      <c r="A311" s="3" t="s">
        <v>361</v>
      </c>
      <c r="B311" s="3">
        <v>-1196740</v>
      </c>
      <c r="C311" s="3">
        <v>-3349090.44</v>
      </c>
      <c r="D311" s="3">
        <v>-2256827</v>
      </c>
      <c r="E311" s="3">
        <v>-1230347</v>
      </c>
      <c r="F311" s="3">
        <v>-615302</v>
      </c>
      <c r="G311" s="3">
        <v>-6106391</v>
      </c>
      <c r="H311" s="3">
        <v>-4608980</v>
      </c>
      <c r="I311" s="3">
        <v>-3220689</v>
      </c>
      <c r="J311" s="3">
        <v>-2082205</v>
      </c>
      <c r="K311" s="3">
        <v>-6872942</v>
      </c>
      <c r="L311" s="3">
        <v>-4193333</v>
      </c>
      <c r="M311" s="3">
        <v>-2224896</v>
      </c>
      <c r="N311" s="3">
        <v>-1384977</v>
      </c>
      <c r="O311" s="3">
        <v>-8670971</v>
      </c>
      <c r="P311" s="3">
        <v>-6643642</v>
      </c>
      <c r="Q311" s="3">
        <v>-4663846</v>
      </c>
      <c r="R311" s="3">
        <v>-2661212</v>
      </c>
      <c r="S311" s="3">
        <v>-10725507</v>
      </c>
      <c r="T311" s="3">
        <v>-7111526</v>
      </c>
      <c r="U311" s="3">
        <v>-3616647</v>
      </c>
      <c r="V311" s="3">
        <v>-1664282</v>
      </c>
      <c r="W311" s="3">
        <v>-5431462.0300000003</v>
      </c>
      <c r="X311" s="3">
        <v>-3543736</v>
      </c>
      <c r="Y311" s="3">
        <v>-2043193</v>
      </c>
      <c r="Z311" s="3">
        <v>-785644</v>
      </c>
      <c r="AA311" s="3">
        <v>-1911695</v>
      </c>
      <c r="AB311" s="3">
        <v>-1357366</v>
      </c>
      <c r="AC311" s="3">
        <v>-849724</v>
      </c>
      <c r="AD311" s="3">
        <v>-321430</v>
      </c>
      <c r="AE311" s="3">
        <v>-3478630.7</v>
      </c>
      <c r="AF311" s="3">
        <v>-2961918</v>
      </c>
      <c r="AG311" s="3">
        <v>-2111534</v>
      </c>
      <c r="AH311" s="3">
        <v>-1038169</v>
      </c>
      <c r="AI311" s="3">
        <v>-3969594.12</v>
      </c>
      <c r="AJ311" s="3">
        <v>-3157230</v>
      </c>
      <c r="AK311" s="3">
        <v>-2111330</v>
      </c>
      <c r="AL311" s="3">
        <v>-1057178</v>
      </c>
      <c r="AM311" s="3">
        <v>-3741447</v>
      </c>
      <c r="AN311" s="3">
        <v>-2167971</v>
      </c>
      <c r="AO311" s="3">
        <v>-1128138</v>
      </c>
      <c r="AP311" s="3">
        <v>-642822</v>
      </c>
      <c r="AQ311" s="3">
        <v>-2960726</v>
      </c>
      <c r="AR311" s="3">
        <v>-1923820</v>
      </c>
      <c r="AS311" s="3">
        <v>-1205050</v>
      </c>
      <c r="AT311" s="3">
        <v>-389210</v>
      </c>
      <c r="AU311" s="3">
        <v>-1231548</v>
      </c>
      <c r="AV311" s="3">
        <v>-678149</v>
      </c>
      <c r="AW311" s="3">
        <v>-422852</v>
      </c>
      <c r="AX311" s="3">
        <v>-246455</v>
      </c>
      <c r="AY311" s="3">
        <v>-639892</v>
      </c>
      <c r="AZ311" s="3">
        <v>-498834</v>
      </c>
      <c r="BA311" s="3">
        <v>-293466</v>
      </c>
      <c r="BB311" s="3">
        <v>-198648</v>
      </c>
      <c r="BC311" s="3">
        <v>-2228381</v>
      </c>
      <c r="BD311" s="3">
        <v>-1931289</v>
      </c>
      <c r="BE311" s="3">
        <v>-1585005</v>
      </c>
      <c r="BF311" s="3">
        <v>-621738</v>
      </c>
      <c r="BG311" s="3"/>
    </row>
    <row r="312" spans="1:59">
      <c r="A312" s="3" t="s">
        <v>358</v>
      </c>
      <c r="B312" s="3">
        <v>0</v>
      </c>
      <c r="C312" s="3">
        <v>0</v>
      </c>
      <c r="D312" s="3">
        <v>0</v>
      </c>
      <c r="E312" s="3">
        <v>0</v>
      </c>
      <c r="F312" s="3">
        <v>0</v>
      </c>
      <c r="G312" s="3">
        <v>-6022157</v>
      </c>
      <c r="H312" s="3">
        <v>-4556768</v>
      </c>
      <c r="I312" s="3">
        <v>-3194978</v>
      </c>
      <c r="J312" s="3">
        <v>-2070500</v>
      </c>
      <c r="K312" s="3">
        <v>-6734060</v>
      </c>
      <c r="L312" s="3">
        <v>-4096901</v>
      </c>
      <c r="M312" s="3">
        <v>-2154391</v>
      </c>
      <c r="N312" s="3">
        <v>-1365026</v>
      </c>
      <c r="O312" s="3">
        <v>-8582047</v>
      </c>
      <c r="P312" s="3">
        <v>-6585305</v>
      </c>
      <c r="Q312" s="3">
        <v>-4633617</v>
      </c>
      <c r="R312" s="3">
        <v>-2637566</v>
      </c>
      <c r="S312" s="3">
        <v>-10551546</v>
      </c>
      <c r="T312" s="3">
        <v>-7016728</v>
      </c>
      <c r="U312" s="3">
        <v>-3570038</v>
      </c>
      <c r="V312" s="3">
        <v>-1549606</v>
      </c>
      <c r="W312" s="3">
        <v>-5072055.17</v>
      </c>
      <c r="X312" s="3">
        <v>-2887899</v>
      </c>
      <c r="Y312" s="3">
        <v>-1665952</v>
      </c>
      <c r="Z312" s="3">
        <v>-710774</v>
      </c>
      <c r="AA312" s="3">
        <v>-1705094</v>
      </c>
      <c r="AB312" s="3">
        <v>-1177629</v>
      </c>
      <c r="AC312" s="3">
        <v>-827253</v>
      </c>
      <c r="AD312" s="3">
        <v>-312890</v>
      </c>
      <c r="AE312" s="3">
        <v>-3407909.44</v>
      </c>
      <c r="AF312" s="3">
        <v>-2912787</v>
      </c>
      <c r="AG312" s="3">
        <v>-2091532</v>
      </c>
      <c r="AH312" s="3">
        <v>-1032523</v>
      </c>
      <c r="AI312" s="3">
        <v>-3656038.69</v>
      </c>
      <c r="AJ312" s="3">
        <v>-2904447</v>
      </c>
      <c r="AK312" s="3">
        <v>-2035337</v>
      </c>
      <c r="AL312" s="3">
        <v>-1043353</v>
      </c>
      <c r="AM312" s="3">
        <v>-3661428</v>
      </c>
      <c r="AN312" s="3">
        <v>-2104865</v>
      </c>
      <c r="AO312" s="3">
        <v>-1079324</v>
      </c>
      <c r="AP312" s="3">
        <v>-600232</v>
      </c>
      <c r="AQ312" s="3">
        <v>-2711258</v>
      </c>
      <c r="AR312" s="3">
        <v>-1797374</v>
      </c>
      <c r="AS312" s="3">
        <v>-1107665</v>
      </c>
      <c r="AT312" s="3">
        <v>-369508</v>
      </c>
      <c r="AU312" s="3">
        <v>-1107879</v>
      </c>
      <c r="AV312" s="3">
        <v>-597245</v>
      </c>
      <c r="AW312" s="3">
        <v>-394939</v>
      </c>
      <c r="AX312" s="3">
        <v>-235764</v>
      </c>
      <c r="AY312" s="3">
        <v>-618696</v>
      </c>
      <c r="AZ312" s="3">
        <v>-494915</v>
      </c>
      <c r="BA312" s="3">
        <v>-292016</v>
      </c>
      <c r="BB312" s="3">
        <v>-198648</v>
      </c>
      <c r="BC312" s="3">
        <v>-2228381</v>
      </c>
      <c r="BD312" s="3">
        <v>-1931289</v>
      </c>
      <c r="BE312" s="3">
        <v>-1585005</v>
      </c>
      <c r="BF312" s="3">
        <v>-621738</v>
      </c>
      <c r="BG312" s="3"/>
    </row>
    <row r="313" spans="1:59">
      <c r="A313" s="3" t="s">
        <v>359</v>
      </c>
      <c r="B313" s="3">
        <v>-12776</v>
      </c>
      <c r="C313" s="3">
        <v>-77523.69</v>
      </c>
      <c r="D313" s="3">
        <v>0</v>
      </c>
      <c r="E313" s="3">
        <v>0</v>
      </c>
      <c r="F313" s="3">
        <v>0</v>
      </c>
      <c r="G313" s="3">
        <v>-84234</v>
      </c>
      <c r="H313" s="3">
        <v>-52212</v>
      </c>
      <c r="I313" s="3">
        <v>-25711</v>
      </c>
      <c r="J313" s="3">
        <v>-11705</v>
      </c>
      <c r="K313" s="3">
        <v>-138882</v>
      </c>
      <c r="L313" s="3">
        <v>-96432</v>
      </c>
      <c r="M313" s="3">
        <v>-70505</v>
      </c>
      <c r="N313" s="3">
        <v>-19951</v>
      </c>
      <c r="O313" s="3">
        <v>-88924</v>
      </c>
      <c r="P313" s="3">
        <v>-58337</v>
      </c>
      <c r="Q313" s="3">
        <v>-30229</v>
      </c>
      <c r="R313" s="3">
        <v>-23646</v>
      </c>
      <c r="S313" s="3">
        <v>-173961</v>
      </c>
      <c r="T313" s="3">
        <v>-94798</v>
      </c>
      <c r="U313" s="3">
        <v>-46609</v>
      </c>
      <c r="V313" s="3">
        <v>-30599</v>
      </c>
      <c r="W313" s="3">
        <v>-108085.11</v>
      </c>
      <c r="X313" s="3">
        <v>-55271</v>
      </c>
      <c r="Y313" s="3">
        <v>-35059</v>
      </c>
      <c r="Z313" s="3">
        <v>-8019</v>
      </c>
      <c r="AA313" s="3">
        <v>-206601</v>
      </c>
      <c r="AB313" s="3">
        <v>-179737</v>
      </c>
      <c r="AC313" s="3">
        <v>-22471</v>
      </c>
      <c r="AD313" s="3">
        <v>-8540</v>
      </c>
      <c r="AE313" s="3">
        <v>-70721.259999999995</v>
      </c>
      <c r="AF313" s="3">
        <v>-49131</v>
      </c>
      <c r="AG313" s="3">
        <v>-20002</v>
      </c>
      <c r="AH313" s="3">
        <v>-5646</v>
      </c>
      <c r="AI313" s="3">
        <v>-313555.43</v>
      </c>
      <c r="AJ313" s="3">
        <v>-252783</v>
      </c>
      <c r="AK313" s="3">
        <v>-75993</v>
      </c>
      <c r="AL313" s="3">
        <v>-13825</v>
      </c>
      <c r="AM313" s="3">
        <v>-80019</v>
      </c>
      <c r="AN313" s="3">
        <v>-63106</v>
      </c>
      <c r="AO313" s="3">
        <v>-48814</v>
      </c>
      <c r="AP313" s="3">
        <v>-42590</v>
      </c>
      <c r="AQ313" s="3">
        <v>-249468</v>
      </c>
      <c r="AR313" s="3">
        <v>-126446</v>
      </c>
      <c r="AS313" s="3">
        <v>-97385</v>
      </c>
      <c r="AT313" s="3">
        <v>-19702</v>
      </c>
      <c r="AU313" s="3">
        <v>-123669</v>
      </c>
      <c r="AV313" s="3">
        <v>-80904</v>
      </c>
      <c r="AW313" s="3">
        <v>-27913</v>
      </c>
      <c r="AX313" s="3">
        <v>-10691</v>
      </c>
      <c r="AY313" s="3">
        <v>-21196</v>
      </c>
      <c r="AZ313" s="3">
        <v>-3919</v>
      </c>
      <c r="BA313" s="3">
        <v>-1450</v>
      </c>
      <c r="BB313" s="3">
        <v>0</v>
      </c>
      <c r="BC313" s="3">
        <v>0</v>
      </c>
      <c r="BD313" s="3">
        <v>0</v>
      </c>
      <c r="BE313" s="3">
        <v>0</v>
      </c>
      <c r="BF313" s="3">
        <v>0</v>
      </c>
      <c r="BG313" s="3"/>
    </row>
    <row r="314" spans="1:59">
      <c r="A314" s="3" t="s">
        <v>360</v>
      </c>
      <c r="B314" s="3">
        <v>0</v>
      </c>
      <c r="C314" s="3">
        <v>0</v>
      </c>
      <c r="D314" s="3">
        <v>0</v>
      </c>
      <c r="E314" s="3">
        <v>0</v>
      </c>
      <c r="F314" s="3">
        <v>0</v>
      </c>
      <c r="G314" s="3">
        <v>0</v>
      </c>
      <c r="H314" s="3">
        <v>0</v>
      </c>
      <c r="I314" s="3">
        <v>0</v>
      </c>
      <c r="J314" s="3">
        <v>0</v>
      </c>
      <c r="K314" s="3">
        <v>0</v>
      </c>
      <c r="L314" s="3">
        <v>0</v>
      </c>
      <c r="M314" s="3">
        <v>0</v>
      </c>
      <c r="N314" s="3">
        <v>0</v>
      </c>
      <c r="O314" s="3">
        <v>0</v>
      </c>
      <c r="P314" s="3">
        <v>0</v>
      </c>
      <c r="Q314" s="3">
        <v>0</v>
      </c>
      <c r="R314" s="3">
        <v>0</v>
      </c>
      <c r="S314" s="3">
        <v>0</v>
      </c>
      <c r="T314" s="3">
        <v>0</v>
      </c>
      <c r="U314" s="3">
        <v>0</v>
      </c>
      <c r="V314" s="3">
        <v>-84077</v>
      </c>
      <c r="W314" s="3">
        <v>-251321.75</v>
      </c>
      <c r="X314" s="3">
        <v>-600566</v>
      </c>
      <c r="Y314" s="3">
        <v>-342182</v>
      </c>
      <c r="Z314" s="3">
        <v>-66851</v>
      </c>
      <c r="AA314" s="3">
        <v>0</v>
      </c>
      <c r="AB314" s="3">
        <v>0</v>
      </c>
      <c r="AC314" s="3">
        <v>0</v>
      </c>
      <c r="AD314" s="3">
        <v>0</v>
      </c>
      <c r="AE314" s="3">
        <v>0</v>
      </c>
      <c r="AF314" s="3">
        <v>0</v>
      </c>
      <c r="AG314" s="3">
        <v>0</v>
      </c>
      <c r="AH314" s="3">
        <v>0</v>
      </c>
      <c r="AI314" s="3">
        <v>0</v>
      </c>
      <c r="AJ314" s="3">
        <v>0</v>
      </c>
      <c r="AK314" s="3">
        <v>0</v>
      </c>
      <c r="AL314" s="3">
        <v>0</v>
      </c>
      <c r="AM314" s="3">
        <v>0</v>
      </c>
      <c r="AN314" s="3">
        <v>0</v>
      </c>
      <c r="AO314" s="3">
        <v>0</v>
      </c>
      <c r="AP314" s="3">
        <v>0</v>
      </c>
      <c r="AQ314" s="3">
        <v>0</v>
      </c>
      <c r="AR314" s="3">
        <v>0</v>
      </c>
      <c r="AS314" s="3">
        <v>0</v>
      </c>
      <c r="AT314" s="3">
        <v>0</v>
      </c>
      <c r="AU314" s="3">
        <v>0</v>
      </c>
      <c r="AV314" s="3">
        <v>0</v>
      </c>
      <c r="AW314" s="3">
        <v>0</v>
      </c>
      <c r="AX314" s="3">
        <v>0</v>
      </c>
      <c r="AY314" s="3">
        <v>0</v>
      </c>
      <c r="AZ314" s="3">
        <v>0</v>
      </c>
      <c r="BA314" s="3">
        <v>0</v>
      </c>
      <c r="BB314" s="3">
        <v>0</v>
      </c>
      <c r="BC314" s="3">
        <v>0</v>
      </c>
      <c r="BD314" s="3">
        <v>0</v>
      </c>
      <c r="BE314" s="3">
        <v>0</v>
      </c>
      <c r="BF314" s="3">
        <v>0</v>
      </c>
      <c r="BG314" s="3"/>
    </row>
    <row r="315" spans="1:59">
      <c r="A315" s="3" t="s">
        <v>362</v>
      </c>
      <c r="B315" s="3">
        <v>0</v>
      </c>
      <c r="C315" s="3">
        <v>4520</v>
      </c>
      <c r="D315" s="3">
        <v>4520</v>
      </c>
      <c r="E315" s="3">
        <v>2520</v>
      </c>
      <c r="F315" s="3">
        <v>0</v>
      </c>
      <c r="G315" s="3">
        <v>5200</v>
      </c>
      <c r="H315" s="3">
        <v>5200</v>
      </c>
      <c r="I315" s="3">
        <v>5200</v>
      </c>
      <c r="J315" s="3">
        <v>0</v>
      </c>
      <c r="K315" s="3">
        <v>39000</v>
      </c>
      <c r="L315" s="3">
        <v>39000</v>
      </c>
      <c r="M315" s="3">
        <v>19800</v>
      </c>
      <c r="N315" s="3">
        <v>0</v>
      </c>
      <c r="O315" s="3">
        <v>45104</v>
      </c>
      <c r="P315" s="3">
        <v>45104</v>
      </c>
      <c r="Q315" s="3">
        <v>29104</v>
      </c>
      <c r="R315" s="3">
        <v>0</v>
      </c>
      <c r="S315" s="3">
        <v>51425</v>
      </c>
      <c r="T315" s="3">
        <v>51425</v>
      </c>
      <c r="U315" s="3">
        <v>27425</v>
      </c>
      <c r="V315" s="3">
        <v>0</v>
      </c>
      <c r="W315" s="3">
        <v>42479.94</v>
      </c>
      <c r="X315" s="3">
        <v>42480</v>
      </c>
      <c r="Y315" s="3">
        <v>38480</v>
      </c>
      <c r="Z315" s="3">
        <v>0</v>
      </c>
      <c r="AA315" s="3">
        <v>45070</v>
      </c>
      <c r="AB315" s="3">
        <v>45070</v>
      </c>
      <c r="AC315" s="3">
        <v>32270</v>
      </c>
      <c r="AD315" s="3">
        <v>0</v>
      </c>
      <c r="AE315" s="3">
        <v>58510</v>
      </c>
      <c r="AF315" s="3">
        <v>58510</v>
      </c>
      <c r="AG315" s="3">
        <v>39310</v>
      </c>
      <c r="AH315" s="3">
        <v>0</v>
      </c>
      <c r="AI315" s="3">
        <v>36302.49</v>
      </c>
      <c r="AJ315" s="3">
        <v>31422</v>
      </c>
      <c r="AK315" s="3">
        <v>26622</v>
      </c>
      <c r="AL315" s="3">
        <v>1322</v>
      </c>
      <c r="AM315" s="3">
        <v>51476</v>
      </c>
      <c r="AN315" s="3">
        <v>51476</v>
      </c>
      <c r="AO315" s="3">
        <v>24460</v>
      </c>
      <c r="AP315" s="3">
        <v>0</v>
      </c>
      <c r="AQ315" s="3">
        <v>42754</v>
      </c>
      <c r="AR315" s="3">
        <v>41394</v>
      </c>
      <c r="AS315" s="3">
        <v>31793</v>
      </c>
      <c r="AT315" s="3">
        <v>0</v>
      </c>
      <c r="AU315" s="3">
        <v>48560</v>
      </c>
      <c r="AV315" s="3">
        <v>47519</v>
      </c>
      <c r="AW315" s="3">
        <v>31520</v>
      </c>
      <c r="AX315" s="3">
        <v>23520</v>
      </c>
      <c r="AY315" s="3">
        <v>46600</v>
      </c>
      <c r="AZ315" s="3">
        <v>46601</v>
      </c>
      <c r="BA315" s="3">
        <v>46321</v>
      </c>
      <c r="BB315" s="3">
        <v>15920</v>
      </c>
      <c r="BC315" s="3">
        <v>44022</v>
      </c>
      <c r="BD315" s="3">
        <v>44022</v>
      </c>
      <c r="BE315" s="3">
        <v>14655</v>
      </c>
      <c r="BF315" s="3">
        <v>5055</v>
      </c>
      <c r="BG315" s="3"/>
    </row>
    <row r="316" spans="1:59">
      <c r="A316" s="3" t="s">
        <v>363</v>
      </c>
      <c r="B316" s="3">
        <v>4710</v>
      </c>
      <c r="C316" s="3">
        <v>25401.599999999999</v>
      </c>
      <c r="D316" s="3">
        <v>15547</v>
      </c>
      <c r="E316" s="3">
        <v>10889</v>
      </c>
      <c r="F316" s="3">
        <v>3648</v>
      </c>
      <c r="G316" s="3">
        <v>73519</v>
      </c>
      <c r="H316" s="3">
        <v>53242</v>
      </c>
      <c r="I316" s="3">
        <v>39836</v>
      </c>
      <c r="J316" s="3">
        <v>14444</v>
      </c>
      <c r="K316" s="3">
        <v>60799</v>
      </c>
      <c r="L316" s="3">
        <v>33597</v>
      </c>
      <c r="M316" s="3">
        <v>26305</v>
      </c>
      <c r="N316" s="3">
        <v>3020</v>
      </c>
      <c r="O316" s="3">
        <v>28135</v>
      </c>
      <c r="P316" s="3">
        <v>16373</v>
      </c>
      <c r="Q316" s="3">
        <v>11843</v>
      </c>
      <c r="R316" s="3">
        <v>4148</v>
      </c>
      <c r="S316" s="3">
        <v>17663</v>
      </c>
      <c r="T316" s="3">
        <v>12501</v>
      </c>
      <c r="U316" s="3">
        <v>8943</v>
      </c>
      <c r="V316" s="3">
        <v>3341</v>
      </c>
      <c r="W316" s="3">
        <v>43665.18</v>
      </c>
      <c r="X316" s="3">
        <v>27832</v>
      </c>
      <c r="Y316" s="3">
        <v>22791</v>
      </c>
      <c r="Z316" s="3">
        <v>2678</v>
      </c>
      <c r="AA316" s="3">
        <v>21529</v>
      </c>
      <c r="AB316" s="3">
        <v>12958</v>
      </c>
      <c r="AC316" s="3">
        <v>9303</v>
      </c>
      <c r="AD316" s="3">
        <v>3190</v>
      </c>
      <c r="AE316" s="3">
        <v>18723.330000000002</v>
      </c>
      <c r="AF316" s="3">
        <v>12968</v>
      </c>
      <c r="AG316" s="3">
        <v>13497</v>
      </c>
      <c r="AH316" s="3">
        <v>5923</v>
      </c>
      <c r="AI316" s="3">
        <v>15029.62</v>
      </c>
      <c r="AJ316" s="3">
        <v>12750</v>
      </c>
      <c r="AK316" s="3">
        <v>4558</v>
      </c>
      <c r="AL316" s="3">
        <v>2920</v>
      </c>
      <c r="AM316" s="3">
        <v>22393</v>
      </c>
      <c r="AN316" s="3">
        <v>17676</v>
      </c>
      <c r="AO316" s="3">
        <v>12034</v>
      </c>
      <c r="AP316" s="3">
        <v>10840</v>
      </c>
      <c r="AQ316" s="3">
        <v>22047</v>
      </c>
      <c r="AR316" s="3">
        <v>9043</v>
      </c>
      <c r="AS316" s="3">
        <v>8007</v>
      </c>
      <c r="AT316" s="3">
        <v>2321</v>
      </c>
      <c r="AU316" s="3">
        <v>6090</v>
      </c>
      <c r="AV316" s="3">
        <v>2869</v>
      </c>
      <c r="AW316" s="3">
        <v>1534</v>
      </c>
      <c r="AX316" s="3">
        <v>501</v>
      </c>
      <c r="AY316" s="3">
        <v>4896</v>
      </c>
      <c r="AZ316" s="3">
        <v>3549</v>
      </c>
      <c r="BA316" s="3">
        <v>2966</v>
      </c>
      <c r="BB316" s="3">
        <v>0</v>
      </c>
      <c r="BC316" s="3">
        <v>0</v>
      </c>
      <c r="BD316" s="3">
        <v>0</v>
      </c>
      <c r="BE316" s="3">
        <v>0</v>
      </c>
      <c r="BF316" s="3">
        <v>0</v>
      </c>
      <c r="BG316" s="3"/>
    </row>
    <row r="317" spans="1:59">
      <c r="A317" s="3" t="s">
        <v>364</v>
      </c>
      <c r="B317" s="3">
        <v>-13932</v>
      </c>
      <c r="C317" s="3">
        <v>-443743.33</v>
      </c>
      <c r="D317" s="3">
        <v>-71854</v>
      </c>
      <c r="E317" s="3">
        <v>-38465</v>
      </c>
      <c r="F317" s="3">
        <v>-47600</v>
      </c>
      <c r="G317" s="3">
        <v>321669</v>
      </c>
      <c r="H317" s="3">
        <v>-1061466</v>
      </c>
      <c r="I317" s="3">
        <v>-1042880</v>
      </c>
      <c r="J317" s="3">
        <v>253564</v>
      </c>
      <c r="K317" s="3">
        <v>-1543923</v>
      </c>
      <c r="L317" s="3">
        <v>-1087194</v>
      </c>
      <c r="M317" s="3">
        <v>-982157</v>
      </c>
      <c r="N317" s="3">
        <v>-932146</v>
      </c>
      <c r="O317" s="3">
        <v>-956432</v>
      </c>
      <c r="P317" s="3">
        <v>-912640</v>
      </c>
      <c r="Q317" s="3">
        <v>-37550</v>
      </c>
      <c r="R317" s="3">
        <v>-35400</v>
      </c>
      <c r="S317" s="3">
        <v>-464123</v>
      </c>
      <c r="T317" s="3">
        <v>-451386</v>
      </c>
      <c r="U317" s="3">
        <v>-181465</v>
      </c>
      <c r="V317" s="3">
        <v>-22940</v>
      </c>
      <c r="W317" s="3">
        <v>-307762.71000000002</v>
      </c>
      <c r="X317" s="3">
        <v>-255615</v>
      </c>
      <c r="Y317" s="3">
        <v>-176687</v>
      </c>
      <c r="Z317" s="3">
        <v>-150785</v>
      </c>
      <c r="AA317" s="3">
        <v>0</v>
      </c>
      <c r="AB317" s="3">
        <v>0</v>
      </c>
      <c r="AC317" s="3">
        <v>0</v>
      </c>
      <c r="AD317" s="3">
        <v>0</v>
      </c>
      <c r="AE317" s="3">
        <v>0</v>
      </c>
      <c r="AF317" s="3">
        <v>0</v>
      </c>
      <c r="AG317" s="3">
        <v>0</v>
      </c>
      <c r="AH317" s="3">
        <v>0</v>
      </c>
      <c r="AI317" s="3">
        <v>130631.9</v>
      </c>
      <c r="AJ317" s="3">
        <v>114739</v>
      </c>
      <c r="AK317" s="3">
        <v>0</v>
      </c>
      <c r="AL317" s="3">
        <v>0</v>
      </c>
      <c r="AM317" s="3">
        <v>-94687</v>
      </c>
      <c r="AN317" s="3">
        <v>0</v>
      </c>
      <c r="AO317" s="3">
        <v>0</v>
      </c>
      <c r="AP317" s="3">
        <v>215993</v>
      </c>
      <c r="AQ317" s="3">
        <v>633690</v>
      </c>
      <c r="AR317" s="3">
        <v>565736</v>
      </c>
      <c r="AS317" s="3">
        <v>252461</v>
      </c>
      <c r="AT317" s="3">
        <v>0</v>
      </c>
      <c r="AU317" s="3">
        <v>0</v>
      </c>
      <c r="AV317" s="3">
        <v>0</v>
      </c>
      <c r="AW317" s="3">
        <v>0</v>
      </c>
      <c r="AX317" s="3">
        <v>0</v>
      </c>
      <c r="AY317" s="3">
        <v>0</v>
      </c>
      <c r="AZ317" s="3">
        <v>0</v>
      </c>
      <c r="BA317" s="3">
        <v>0</v>
      </c>
      <c r="BB317" s="3">
        <v>-820</v>
      </c>
      <c r="BC317" s="3">
        <v>-171379</v>
      </c>
      <c r="BD317" s="3">
        <v>1446</v>
      </c>
      <c r="BE317" s="3">
        <v>5359</v>
      </c>
      <c r="BF317" s="3">
        <v>1021</v>
      </c>
      <c r="BG317" s="3"/>
    </row>
    <row r="318" spans="1:59">
      <c r="A318" s="3" t="s">
        <v>365</v>
      </c>
      <c r="B318" s="3">
        <v>-1199410</v>
      </c>
      <c r="C318" s="3">
        <v>-3864718.32</v>
      </c>
      <c r="D318" s="3">
        <v>-2454420</v>
      </c>
      <c r="E318" s="3">
        <v>-1282202</v>
      </c>
      <c r="F318" s="3">
        <v>-651755</v>
      </c>
      <c r="G318" s="3">
        <v>-5778141</v>
      </c>
      <c r="H318" s="3">
        <v>-5564645</v>
      </c>
      <c r="I318" s="3">
        <v>-4197116</v>
      </c>
      <c r="J318" s="3">
        <v>-1782230</v>
      </c>
      <c r="K318" s="3">
        <v>-8114088</v>
      </c>
      <c r="L318" s="3">
        <v>-5900207</v>
      </c>
      <c r="M318" s="3">
        <v>-3762071</v>
      </c>
      <c r="N318" s="3">
        <v>-2150065</v>
      </c>
      <c r="O318" s="3">
        <v>-11640707</v>
      </c>
      <c r="P318" s="3">
        <v>-7342471</v>
      </c>
      <c r="Q318" s="3">
        <v>-4340656</v>
      </c>
      <c r="R318" s="3">
        <v>-2204537</v>
      </c>
      <c r="S318" s="3">
        <v>-14845568</v>
      </c>
      <c r="T318" s="3">
        <v>-11392798</v>
      </c>
      <c r="U318" s="3">
        <v>-3742415</v>
      </c>
      <c r="V318" s="3">
        <v>-1675752</v>
      </c>
      <c r="W318" s="3">
        <v>-208512190.22</v>
      </c>
      <c r="X318" s="3">
        <v>-206576515</v>
      </c>
      <c r="Y318" s="3">
        <v>-204941123</v>
      </c>
      <c r="Z318" s="3">
        <v>-124305273</v>
      </c>
      <c r="AA318" s="3">
        <v>-1611052</v>
      </c>
      <c r="AB318" s="3">
        <v>-1121489</v>
      </c>
      <c r="AC318" s="3">
        <v>-592973</v>
      </c>
      <c r="AD318" s="3">
        <v>-371475</v>
      </c>
      <c r="AE318" s="3">
        <v>-3271911.87</v>
      </c>
      <c r="AF318" s="3">
        <v>-2872368</v>
      </c>
      <c r="AG318" s="3">
        <v>-2069029</v>
      </c>
      <c r="AH318" s="3">
        <v>-1041136</v>
      </c>
      <c r="AI318" s="3">
        <v>-5046891.29</v>
      </c>
      <c r="AJ318" s="3">
        <v>-4260512</v>
      </c>
      <c r="AK318" s="3">
        <v>-3405041</v>
      </c>
      <c r="AL318" s="3">
        <v>-1865979</v>
      </c>
      <c r="AM318" s="3">
        <v>-3891930</v>
      </c>
      <c r="AN318" s="3">
        <v>-2189764</v>
      </c>
      <c r="AO318" s="3">
        <v>-1187041</v>
      </c>
      <c r="AP318" s="3">
        <v>-414744</v>
      </c>
      <c r="AQ318" s="3">
        <v>-3372870</v>
      </c>
      <c r="AR318" s="3">
        <v>-2428838</v>
      </c>
      <c r="AS318" s="3">
        <v>-905429</v>
      </c>
      <c r="AT318" s="3">
        <v>-383431</v>
      </c>
      <c r="AU318" s="3">
        <v>-3986960</v>
      </c>
      <c r="AV318" s="3">
        <v>-3405501</v>
      </c>
      <c r="AW318" s="3">
        <v>-384341</v>
      </c>
      <c r="AX318" s="3">
        <v>-220220</v>
      </c>
      <c r="AY318" s="3">
        <v>-700323</v>
      </c>
      <c r="AZ318" s="3">
        <v>-568400</v>
      </c>
      <c r="BA318" s="3">
        <v>-311861</v>
      </c>
      <c r="BB318" s="3">
        <v>-182112</v>
      </c>
      <c r="BC318" s="3">
        <v>-2278957</v>
      </c>
      <c r="BD318" s="3">
        <v>-2029180</v>
      </c>
      <c r="BE318" s="3">
        <v>-1714501</v>
      </c>
      <c r="BF318" s="3">
        <v>-599828</v>
      </c>
      <c r="BG318" s="3"/>
    </row>
    <row r="319" spans="1:59">
      <c r="A319" s="3" t="s">
        <v>366</v>
      </c>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row>
    <row r="320" spans="1:59">
      <c r="A320" s="3" t="s">
        <v>367</v>
      </c>
      <c r="B320" s="3">
        <v>0</v>
      </c>
      <c r="C320" s="3">
        <v>0</v>
      </c>
      <c r="D320" s="3">
        <v>0</v>
      </c>
      <c r="E320" s="3">
        <v>0</v>
      </c>
      <c r="F320" s="3">
        <v>0</v>
      </c>
      <c r="G320" s="3">
        <v>12412033</v>
      </c>
      <c r="H320" s="3">
        <v>5762012</v>
      </c>
      <c r="I320" s="3">
        <v>3104526</v>
      </c>
      <c r="J320" s="3">
        <v>-631522</v>
      </c>
      <c r="K320" s="3">
        <v>-4098348</v>
      </c>
      <c r="L320" s="3">
        <v>-4371828</v>
      </c>
      <c r="M320" s="3">
        <v>-4645396</v>
      </c>
      <c r="N320" s="3">
        <v>-659512</v>
      </c>
      <c r="O320" s="3">
        <v>-4905233</v>
      </c>
      <c r="P320" s="3">
        <v>-5823317</v>
      </c>
      <c r="Q320" s="3">
        <v>-7833264</v>
      </c>
      <c r="R320" s="3">
        <v>-3808925</v>
      </c>
      <c r="S320" s="3">
        <v>-1090267</v>
      </c>
      <c r="T320" s="3">
        <v>3932963</v>
      </c>
      <c r="U320" s="3">
        <v>-1262604</v>
      </c>
      <c r="V320" s="3">
        <v>1483493</v>
      </c>
      <c r="W320" s="3">
        <v>2921391.4</v>
      </c>
      <c r="X320" s="3">
        <v>1339783</v>
      </c>
      <c r="Y320" s="3">
        <v>205647686</v>
      </c>
      <c r="Z320" s="3">
        <v>125119321</v>
      </c>
      <c r="AA320" s="3">
        <v>-2164619</v>
      </c>
      <c r="AB320" s="3">
        <v>-1416407</v>
      </c>
      <c r="AC320" s="3">
        <v>-362399</v>
      </c>
      <c r="AD320" s="3">
        <v>6386</v>
      </c>
      <c r="AE320" s="3">
        <v>2072485.87</v>
      </c>
      <c r="AF320" s="3">
        <v>2656280</v>
      </c>
      <c r="AG320" s="3">
        <v>2815334</v>
      </c>
      <c r="AH320" s="3">
        <v>-72696</v>
      </c>
      <c r="AI320" s="3">
        <v>-774114.41</v>
      </c>
      <c r="AJ320" s="3">
        <v>258354</v>
      </c>
      <c r="AK320" s="3">
        <v>-425398</v>
      </c>
      <c r="AL320" s="3">
        <v>-395507</v>
      </c>
      <c r="AM320" s="3">
        <v>1444975</v>
      </c>
      <c r="AN320" s="3">
        <v>663813</v>
      </c>
      <c r="AO320" s="3">
        <v>304224</v>
      </c>
      <c r="AP320" s="3">
        <v>-330399</v>
      </c>
      <c r="AQ320" s="3">
        <v>1890703</v>
      </c>
      <c r="AR320" s="3">
        <v>2231815</v>
      </c>
      <c r="AS320" s="3">
        <v>759315</v>
      </c>
      <c r="AT320" s="3">
        <v>2750791</v>
      </c>
      <c r="AU320" s="3">
        <v>-1617808</v>
      </c>
      <c r="AV320" s="3">
        <v>-1659288</v>
      </c>
      <c r="AW320" s="3">
        <v>-1193500</v>
      </c>
      <c r="AX320" s="3">
        <v>-503222</v>
      </c>
      <c r="AY320" s="3">
        <v>90424</v>
      </c>
      <c r="AZ320" s="3">
        <v>110010</v>
      </c>
      <c r="BA320" s="3">
        <v>-131940</v>
      </c>
      <c r="BB320" s="3">
        <v>0</v>
      </c>
      <c r="BC320" s="3">
        <v>0</v>
      </c>
      <c r="BD320" s="3">
        <v>0</v>
      </c>
      <c r="BE320" s="3">
        <v>0</v>
      </c>
      <c r="BF320" s="3">
        <v>0</v>
      </c>
      <c r="BG320" s="3"/>
    </row>
    <row r="321" spans="1:59">
      <c r="A321" s="3" t="s">
        <v>368</v>
      </c>
      <c r="B321" s="3">
        <v>0</v>
      </c>
      <c r="C321" s="3">
        <v>0</v>
      </c>
      <c r="D321" s="3">
        <v>0</v>
      </c>
      <c r="E321" s="3">
        <v>0</v>
      </c>
      <c r="F321" s="3">
        <v>0</v>
      </c>
      <c r="G321" s="3">
        <v>0</v>
      </c>
      <c r="H321" s="3">
        <v>0</v>
      </c>
      <c r="I321" s="3">
        <v>0</v>
      </c>
      <c r="J321" s="3">
        <v>0</v>
      </c>
      <c r="K321" s="3">
        <v>0</v>
      </c>
      <c r="L321" s="3">
        <v>0</v>
      </c>
      <c r="M321" s="3">
        <v>0</v>
      </c>
      <c r="N321" s="3">
        <v>0</v>
      </c>
      <c r="O321" s="3">
        <v>-118640</v>
      </c>
      <c r="P321" s="3">
        <v>0</v>
      </c>
      <c r="Q321" s="3">
        <v>0</v>
      </c>
      <c r="R321" s="3">
        <v>0</v>
      </c>
      <c r="S321" s="3">
        <v>0</v>
      </c>
      <c r="T321" s="3">
        <v>0</v>
      </c>
      <c r="U321" s="3">
        <v>0</v>
      </c>
      <c r="V321" s="3">
        <v>0</v>
      </c>
      <c r="W321" s="3">
        <v>5000</v>
      </c>
      <c r="X321" s="3">
        <v>5000</v>
      </c>
      <c r="Y321" s="3">
        <v>0</v>
      </c>
      <c r="Z321" s="3">
        <v>0</v>
      </c>
      <c r="AA321" s="3">
        <v>0</v>
      </c>
      <c r="AB321" s="3">
        <v>0</v>
      </c>
      <c r="AC321" s="3">
        <v>0</v>
      </c>
      <c r="AD321" s="3">
        <v>0</v>
      </c>
      <c r="AE321" s="3">
        <v>0</v>
      </c>
      <c r="AF321" s="3">
        <v>0</v>
      </c>
      <c r="AG321" s="3">
        <v>0</v>
      </c>
      <c r="AH321" s="3">
        <v>0</v>
      </c>
      <c r="AI321" s="3">
        <v>0</v>
      </c>
      <c r="AJ321" s="3">
        <v>0</v>
      </c>
      <c r="AK321" s="3">
        <v>0</v>
      </c>
      <c r="AL321" s="3">
        <v>0</v>
      </c>
      <c r="AM321" s="3">
        <v>0</v>
      </c>
      <c r="AN321" s="3">
        <v>0</v>
      </c>
      <c r="AO321" s="3">
        <v>0</v>
      </c>
      <c r="AP321" s="3">
        <v>0</v>
      </c>
      <c r="AQ321" s="3">
        <v>0</v>
      </c>
      <c r="AR321" s="3">
        <v>0</v>
      </c>
      <c r="AS321" s="3">
        <v>0</v>
      </c>
      <c r="AT321" s="3">
        <v>0</v>
      </c>
      <c r="AU321" s="3">
        <v>0</v>
      </c>
      <c r="AV321" s="3">
        <v>0</v>
      </c>
      <c r="AW321" s="3">
        <v>0</v>
      </c>
      <c r="AX321" s="3">
        <v>0</v>
      </c>
      <c r="AY321" s="3">
        <v>0</v>
      </c>
      <c r="AZ321" s="3">
        <v>0</v>
      </c>
      <c r="BA321" s="3">
        <v>0</v>
      </c>
      <c r="BB321" s="3">
        <v>0</v>
      </c>
      <c r="BC321" s="3">
        <v>0</v>
      </c>
      <c r="BD321" s="3">
        <v>0</v>
      </c>
      <c r="BE321" s="3">
        <v>0</v>
      </c>
      <c r="BF321" s="3">
        <v>0</v>
      </c>
      <c r="BG321" s="3"/>
    </row>
    <row r="322" spans="1:59">
      <c r="A322" s="3" t="s">
        <v>369</v>
      </c>
      <c r="B322" s="3">
        <v>0</v>
      </c>
      <c r="C322" s="3">
        <v>0</v>
      </c>
      <c r="D322" s="3">
        <v>0</v>
      </c>
      <c r="E322" s="3">
        <v>0</v>
      </c>
      <c r="F322" s="3">
        <v>0</v>
      </c>
      <c r="G322" s="3">
        <v>0</v>
      </c>
      <c r="H322" s="3">
        <v>0</v>
      </c>
      <c r="I322" s="3">
        <v>0</v>
      </c>
      <c r="J322" s="3">
        <v>0</v>
      </c>
      <c r="K322" s="3">
        <v>0</v>
      </c>
      <c r="L322" s="3">
        <v>0</v>
      </c>
      <c r="M322" s="3">
        <v>0</v>
      </c>
      <c r="N322" s="3">
        <v>0</v>
      </c>
      <c r="O322" s="3">
        <v>-118640</v>
      </c>
      <c r="P322" s="3">
        <v>0</v>
      </c>
      <c r="Q322" s="3">
        <v>0</v>
      </c>
      <c r="R322" s="3">
        <v>0</v>
      </c>
      <c r="S322" s="3">
        <v>0</v>
      </c>
      <c r="T322" s="3">
        <v>0</v>
      </c>
      <c r="U322" s="3">
        <v>0</v>
      </c>
      <c r="V322" s="3">
        <v>0</v>
      </c>
      <c r="W322" s="3">
        <v>5000</v>
      </c>
      <c r="X322" s="3">
        <v>5000</v>
      </c>
      <c r="Y322" s="3">
        <v>0</v>
      </c>
      <c r="Z322" s="3">
        <v>0</v>
      </c>
      <c r="AA322" s="3">
        <v>0</v>
      </c>
      <c r="AB322" s="3">
        <v>0</v>
      </c>
      <c r="AC322" s="3">
        <v>0</v>
      </c>
      <c r="AD322" s="3">
        <v>0</v>
      </c>
      <c r="AE322" s="3">
        <v>0</v>
      </c>
      <c r="AF322" s="3">
        <v>0</v>
      </c>
      <c r="AG322" s="3">
        <v>0</v>
      </c>
      <c r="AH322" s="3">
        <v>0</v>
      </c>
      <c r="AI322" s="3">
        <v>0</v>
      </c>
      <c r="AJ322" s="3">
        <v>0</v>
      </c>
      <c r="AK322" s="3">
        <v>0</v>
      </c>
      <c r="AL322" s="3">
        <v>0</v>
      </c>
      <c r="AM322" s="3">
        <v>0</v>
      </c>
      <c r="AN322" s="3">
        <v>0</v>
      </c>
      <c r="AO322" s="3">
        <v>0</v>
      </c>
      <c r="AP322" s="3">
        <v>0</v>
      </c>
      <c r="AQ322" s="3">
        <v>0</v>
      </c>
      <c r="AR322" s="3">
        <v>0</v>
      </c>
      <c r="AS322" s="3">
        <v>0</v>
      </c>
      <c r="AT322" s="3">
        <v>0</v>
      </c>
      <c r="AU322" s="3">
        <v>0</v>
      </c>
      <c r="AV322" s="3">
        <v>0</v>
      </c>
      <c r="AW322" s="3">
        <v>0</v>
      </c>
      <c r="AX322" s="3">
        <v>0</v>
      </c>
      <c r="AY322" s="3">
        <v>0</v>
      </c>
      <c r="AZ322" s="3">
        <v>0</v>
      </c>
      <c r="BA322" s="3">
        <v>0</v>
      </c>
      <c r="BB322" s="3">
        <v>0</v>
      </c>
      <c r="BC322" s="3">
        <v>0</v>
      </c>
      <c r="BD322" s="3">
        <v>0</v>
      </c>
      <c r="BE322" s="3">
        <v>0</v>
      </c>
      <c r="BF322" s="3">
        <v>0</v>
      </c>
      <c r="BG322" s="3"/>
    </row>
    <row r="323" spans="1:59">
      <c r="A323" s="3" t="s">
        <v>370</v>
      </c>
      <c r="B323" s="3">
        <v>30396028</v>
      </c>
      <c r="C323" s="3">
        <v>127591206.67</v>
      </c>
      <c r="D323" s="3">
        <v>104179577</v>
      </c>
      <c r="E323" s="3">
        <v>77383428</v>
      </c>
      <c r="F323" s="3">
        <v>43881735</v>
      </c>
      <c r="G323" s="3">
        <v>623620</v>
      </c>
      <c r="H323" s="3">
        <v>106758</v>
      </c>
      <c r="I323" s="3">
        <v>124851</v>
      </c>
      <c r="J323" s="3">
        <v>106446</v>
      </c>
      <c r="K323" s="3">
        <v>10021084</v>
      </c>
      <c r="L323" s="3">
        <v>9891751</v>
      </c>
      <c r="M323" s="3">
        <v>7825709</v>
      </c>
      <c r="N323" s="3">
        <v>1735000</v>
      </c>
      <c r="O323" s="3">
        <v>10371348</v>
      </c>
      <c r="P323" s="3">
        <v>10370091</v>
      </c>
      <c r="Q323" s="3">
        <v>10366923</v>
      </c>
      <c r="R323" s="3">
        <v>4262766</v>
      </c>
      <c r="S323" s="3">
        <v>13455305</v>
      </c>
      <c r="T323" s="3">
        <v>9207676</v>
      </c>
      <c r="U323" s="3">
        <v>6600000</v>
      </c>
      <c r="V323" s="3">
        <v>0</v>
      </c>
      <c r="W323" s="3">
        <v>67873157.280000001</v>
      </c>
      <c r="X323" s="3">
        <v>69058233</v>
      </c>
      <c r="Y323" s="3">
        <v>1458383</v>
      </c>
      <c r="Z323" s="3">
        <v>1179691</v>
      </c>
      <c r="AA323" s="3">
        <v>7100629</v>
      </c>
      <c r="AB323" s="3">
        <v>5702395</v>
      </c>
      <c r="AC323" s="3">
        <v>847079</v>
      </c>
      <c r="AD323" s="3">
        <v>455000</v>
      </c>
      <c r="AE323" s="3">
        <v>1786490.72</v>
      </c>
      <c r="AF323" s="3">
        <v>1210033</v>
      </c>
      <c r="AG323" s="3">
        <v>999960</v>
      </c>
      <c r="AH323" s="3">
        <v>549792</v>
      </c>
      <c r="AI323" s="3">
        <v>4340000</v>
      </c>
      <c r="AJ323" s="3">
        <v>2700000</v>
      </c>
      <c r="AK323" s="3">
        <v>1973205</v>
      </c>
      <c r="AL323" s="3">
        <v>600000</v>
      </c>
      <c r="AM323" s="3">
        <v>1749929</v>
      </c>
      <c r="AN323" s="3">
        <v>1754369</v>
      </c>
      <c r="AO323" s="3">
        <v>254369</v>
      </c>
      <c r="AP323" s="3">
        <v>95553</v>
      </c>
      <c r="AQ323" s="3">
        <v>1844052</v>
      </c>
      <c r="AR323" s="3">
        <v>1741086</v>
      </c>
      <c r="AS323" s="3">
        <v>356208</v>
      </c>
      <c r="AT323" s="3">
        <v>96900</v>
      </c>
      <c r="AU323" s="3">
        <v>1109447</v>
      </c>
      <c r="AV323" s="3">
        <v>1512219</v>
      </c>
      <c r="AW323" s="3">
        <v>65000</v>
      </c>
      <c r="AX323" s="3">
        <v>65000</v>
      </c>
      <c r="AY323" s="3">
        <v>35000</v>
      </c>
      <c r="AZ323" s="3">
        <v>0</v>
      </c>
      <c r="BA323" s="3">
        <v>0</v>
      </c>
      <c r="BB323" s="3">
        <v>0</v>
      </c>
      <c r="BC323" s="3">
        <v>0</v>
      </c>
      <c r="BD323" s="3">
        <v>0</v>
      </c>
      <c r="BE323" s="3">
        <v>0</v>
      </c>
      <c r="BF323" s="3">
        <v>0</v>
      </c>
      <c r="BG323" s="3"/>
    </row>
    <row r="324" spans="1:59">
      <c r="A324" s="3" t="s">
        <v>371</v>
      </c>
      <c r="B324" s="3">
        <v>25355374</v>
      </c>
      <c r="C324" s="3">
        <v>101589777.91</v>
      </c>
      <c r="D324" s="3">
        <v>78229577</v>
      </c>
      <c r="E324" s="3">
        <v>60433428</v>
      </c>
      <c r="F324" s="3">
        <v>29381735</v>
      </c>
      <c r="G324" s="3">
        <v>0</v>
      </c>
      <c r="H324" s="3">
        <v>0</v>
      </c>
      <c r="I324" s="3">
        <v>0</v>
      </c>
      <c r="J324" s="3">
        <v>0</v>
      </c>
      <c r="K324" s="3">
        <v>0</v>
      </c>
      <c r="L324" s="3">
        <v>0</v>
      </c>
      <c r="M324" s="3">
        <v>0</v>
      </c>
      <c r="N324" s="3">
        <v>0</v>
      </c>
      <c r="O324" s="3">
        <v>0</v>
      </c>
      <c r="P324" s="3">
        <v>0</v>
      </c>
      <c r="Q324" s="3">
        <v>0</v>
      </c>
      <c r="R324" s="3">
        <v>0</v>
      </c>
      <c r="S324" s="3">
        <v>0</v>
      </c>
      <c r="T324" s="3">
        <v>0</v>
      </c>
      <c r="U324" s="3">
        <v>0</v>
      </c>
      <c r="V324" s="3">
        <v>0</v>
      </c>
      <c r="W324" s="3">
        <v>0</v>
      </c>
      <c r="X324" s="3">
        <v>0</v>
      </c>
      <c r="Y324" s="3">
        <v>0</v>
      </c>
      <c r="Z324" s="3">
        <v>0</v>
      </c>
      <c r="AA324" s="3">
        <v>0</v>
      </c>
      <c r="AB324" s="3">
        <v>0</v>
      </c>
      <c r="AC324" s="3">
        <v>0</v>
      </c>
      <c r="AD324" s="3">
        <v>0</v>
      </c>
      <c r="AE324" s="3">
        <v>0</v>
      </c>
      <c r="AF324" s="3">
        <v>0</v>
      </c>
      <c r="AG324" s="3">
        <v>0</v>
      </c>
      <c r="AH324" s="3">
        <v>0</v>
      </c>
      <c r="AI324" s="3">
        <v>0</v>
      </c>
      <c r="AJ324" s="3">
        <v>0</v>
      </c>
      <c r="AK324" s="3">
        <v>0</v>
      </c>
      <c r="AL324" s="3">
        <v>0</v>
      </c>
      <c r="AM324" s="3">
        <v>0</v>
      </c>
      <c r="AN324" s="3">
        <v>0</v>
      </c>
      <c r="AO324" s="3">
        <v>0</v>
      </c>
      <c r="AP324" s="3">
        <v>0</v>
      </c>
      <c r="AQ324" s="3">
        <v>0</v>
      </c>
      <c r="AR324" s="3">
        <v>0</v>
      </c>
      <c r="AS324" s="3">
        <v>0</v>
      </c>
      <c r="AT324" s="3">
        <v>0</v>
      </c>
      <c r="AU324" s="3">
        <v>0</v>
      </c>
      <c r="AV324" s="3">
        <v>0</v>
      </c>
      <c r="AW324" s="3">
        <v>0</v>
      </c>
      <c r="AX324" s="3">
        <v>0</v>
      </c>
      <c r="AY324" s="3">
        <v>0</v>
      </c>
      <c r="AZ324" s="3">
        <v>0</v>
      </c>
      <c r="BA324" s="3">
        <v>0</v>
      </c>
      <c r="BB324" s="3">
        <v>0</v>
      </c>
      <c r="BC324" s="3">
        <v>0</v>
      </c>
      <c r="BD324" s="3">
        <v>0</v>
      </c>
      <c r="BE324" s="3">
        <v>0</v>
      </c>
      <c r="BF324" s="3">
        <v>0</v>
      </c>
      <c r="BG324" s="3"/>
    </row>
    <row r="325" spans="1:59">
      <c r="A325" s="3" t="s">
        <v>372</v>
      </c>
      <c r="B325" s="3">
        <v>25355374</v>
      </c>
      <c r="C325" s="3">
        <v>101589777.91</v>
      </c>
      <c r="D325" s="3">
        <v>78229577</v>
      </c>
      <c r="E325" s="3">
        <v>60433428</v>
      </c>
      <c r="F325" s="3">
        <v>29381735</v>
      </c>
      <c r="G325" s="3">
        <v>0</v>
      </c>
      <c r="H325" s="3">
        <v>0</v>
      </c>
      <c r="I325" s="3">
        <v>0</v>
      </c>
      <c r="J325" s="3">
        <v>0</v>
      </c>
      <c r="K325" s="3">
        <v>0</v>
      </c>
      <c r="L325" s="3">
        <v>0</v>
      </c>
      <c r="M325" s="3">
        <v>0</v>
      </c>
      <c r="N325" s="3">
        <v>0</v>
      </c>
      <c r="O325" s="3">
        <v>0</v>
      </c>
      <c r="P325" s="3">
        <v>0</v>
      </c>
      <c r="Q325" s="3">
        <v>0</v>
      </c>
      <c r="R325" s="3">
        <v>0</v>
      </c>
      <c r="S325" s="3">
        <v>0</v>
      </c>
      <c r="T325" s="3">
        <v>0</v>
      </c>
      <c r="U325" s="3">
        <v>0</v>
      </c>
      <c r="V325" s="3">
        <v>0</v>
      </c>
      <c r="W325" s="3">
        <v>0</v>
      </c>
      <c r="X325" s="3">
        <v>0</v>
      </c>
      <c r="Y325" s="3">
        <v>0</v>
      </c>
      <c r="Z325" s="3">
        <v>0</v>
      </c>
      <c r="AA325" s="3">
        <v>0</v>
      </c>
      <c r="AB325" s="3">
        <v>0</v>
      </c>
      <c r="AC325" s="3">
        <v>0</v>
      </c>
      <c r="AD325" s="3">
        <v>0</v>
      </c>
      <c r="AE325" s="3">
        <v>0</v>
      </c>
      <c r="AF325" s="3">
        <v>0</v>
      </c>
      <c r="AG325" s="3">
        <v>0</v>
      </c>
      <c r="AH325" s="3">
        <v>0</v>
      </c>
      <c r="AI325" s="3">
        <v>0</v>
      </c>
      <c r="AJ325" s="3">
        <v>0</v>
      </c>
      <c r="AK325" s="3">
        <v>0</v>
      </c>
      <c r="AL325" s="3">
        <v>0</v>
      </c>
      <c r="AM325" s="3">
        <v>0</v>
      </c>
      <c r="AN325" s="3">
        <v>0</v>
      </c>
      <c r="AO325" s="3">
        <v>0</v>
      </c>
      <c r="AP325" s="3">
        <v>0</v>
      </c>
      <c r="AQ325" s="3">
        <v>0</v>
      </c>
      <c r="AR325" s="3">
        <v>0</v>
      </c>
      <c r="AS325" s="3">
        <v>0</v>
      </c>
      <c r="AT325" s="3">
        <v>0</v>
      </c>
      <c r="AU325" s="3">
        <v>0</v>
      </c>
      <c r="AV325" s="3">
        <v>0</v>
      </c>
      <c r="AW325" s="3">
        <v>0</v>
      </c>
      <c r="AX325" s="3">
        <v>0</v>
      </c>
      <c r="AY325" s="3">
        <v>0</v>
      </c>
      <c r="AZ325" s="3">
        <v>0</v>
      </c>
      <c r="BA325" s="3">
        <v>0</v>
      </c>
      <c r="BB325" s="3">
        <v>0</v>
      </c>
      <c r="BC325" s="3">
        <v>0</v>
      </c>
      <c r="BD325" s="3">
        <v>0</v>
      </c>
      <c r="BE325" s="3">
        <v>0</v>
      </c>
      <c r="BF325" s="3">
        <v>0</v>
      </c>
      <c r="BG325" s="3"/>
    </row>
    <row r="326" spans="1:59">
      <c r="A326" s="3" t="s">
        <v>373</v>
      </c>
      <c r="B326" s="3">
        <v>5040654</v>
      </c>
      <c r="C326" s="3">
        <v>26001428.760000002</v>
      </c>
      <c r="D326" s="3">
        <v>25950000</v>
      </c>
      <c r="E326" s="3">
        <v>16950000</v>
      </c>
      <c r="F326" s="3">
        <v>14500000</v>
      </c>
      <c r="G326" s="3">
        <v>623620</v>
      </c>
      <c r="H326" s="3">
        <v>106758</v>
      </c>
      <c r="I326" s="3">
        <v>124851</v>
      </c>
      <c r="J326" s="3">
        <v>106446</v>
      </c>
      <c r="K326" s="3">
        <v>10021084</v>
      </c>
      <c r="L326" s="3">
        <v>9891751</v>
      </c>
      <c r="M326" s="3">
        <v>7825709</v>
      </c>
      <c r="N326" s="3">
        <v>1735000</v>
      </c>
      <c r="O326" s="3">
        <v>10371348</v>
      </c>
      <c r="P326" s="3">
        <v>10370091</v>
      </c>
      <c r="Q326" s="3">
        <v>10366923</v>
      </c>
      <c r="R326" s="3">
        <v>4262766</v>
      </c>
      <c r="S326" s="3">
        <v>13455305</v>
      </c>
      <c r="T326" s="3">
        <v>9207676</v>
      </c>
      <c r="U326" s="3">
        <v>6600000</v>
      </c>
      <c r="V326" s="3">
        <v>0</v>
      </c>
      <c r="W326" s="3">
        <v>67873157.280000001</v>
      </c>
      <c r="X326" s="3">
        <v>69058233</v>
      </c>
      <c r="Y326" s="3">
        <v>1458383</v>
      </c>
      <c r="Z326" s="3">
        <v>1179691</v>
      </c>
      <c r="AA326" s="3">
        <v>7100629</v>
      </c>
      <c r="AB326" s="3">
        <v>5702395</v>
      </c>
      <c r="AC326" s="3">
        <v>847079</v>
      </c>
      <c r="AD326" s="3">
        <v>455000</v>
      </c>
      <c r="AE326" s="3">
        <v>1786490.72</v>
      </c>
      <c r="AF326" s="3">
        <v>1210033</v>
      </c>
      <c r="AG326" s="3">
        <v>999960</v>
      </c>
      <c r="AH326" s="3">
        <v>549792</v>
      </c>
      <c r="AI326" s="3">
        <v>4340000</v>
      </c>
      <c r="AJ326" s="3">
        <v>2700000</v>
      </c>
      <c r="AK326" s="3">
        <v>1973205</v>
      </c>
      <c r="AL326" s="3">
        <v>600000</v>
      </c>
      <c r="AM326" s="3">
        <v>1749929</v>
      </c>
      <c r="AN326" s="3">
        <v>1754369</v>
      </c>
      <c r="AO326" s="3">
        <v>254369</v>
      </c>
      <c r="AP326" s="3">
        <v>95553</v>
      </c>
      <c r="AQ326" s="3">
        <v>1844052</v>
      </c>
      <c r="AR326" s="3">
        <v>1741086</v>
      </c>
      <c r="AS326" s="3">
        <v>356208</v>
      </c>
      <c r="AT326" s="3">
        <v>96900</v>
      </c>
      <c r="AU326" s="3">
        <v>1109447</v>
      </c>
      <c r="AV326" s="3">
        <v>1512219</v>
      </c>
      <c r="AW326" s="3">
        <v>65000</v>
      </c>
      <c r="AX326" s="3">
        <v>65000</v>
      </c>
      <c r="AY326" s="3">
        <v>35000</v>
      </c>
      <c r="AZ326" s="3">
        <v>0</v>
      </c>
      <c r="BA326" s="3">
        <v>0</v>
      </c>
      <c r="BB326" s="3">
        <v>0</v>
      </c>
      <c r="BC326" s="3">
        <v>0</v>
      </c>
      <c r="BD326" s="3">
        <v>0</v>
      </c>
      <c r="BE326" s="3">
        <v>0</v>
      </c>
      <c r="BF326" s="3">
        <v>0</v>
      </c>
      <c r="BG326" s="3"/>
    </row>
    <row r="327" spans="1:59">
      <c r="A327" s="3" t="s">
        <v>374</v>
      </c>
      <c r="B327" s="3">
        <v>5040654</v>
      </c>
      <c r="C327" s="3">
        <v>26001428.760000002</v>
      </c>
      <c r="D327" s="3">
        <v>25950000</v>
      </c>
      <c r="E327" s="3">
        <v>16950000</v>
      </c>
      <c r="F327" s="3">
        <v>14500000</v>
      </c>
      <c r="G327" s="3">
        <v>623620</v>
      </c>
      <c r="H327" s="3">
        <v>106758</v>
      </c>
      <c r="I327" s="3">
        <v>124851</v>
      </c>
      <c r="J327" s="3">
        <v>106446</v>
      </c>
      <c r="K327" s="3">
        <v>10021084</v>
      </c>
      <c r="L327" s="3">
        <v>9891751</v>
      </c>
      <c r="M327" s="3">
        <v>7825709</v>
      </c>
      <c r="N327" s="3">
        <v>1735000</v>
      </c>
      <c r="O327" s="3">
        <v>10371348</v>
      </c>
      <c r="P327" s="3">
        <v>10370091</v>
      </c>
      <c r="Q327" s="3">
        <v>10366923</v>
      </c>
      <c r="R327" s="3">
        <v>4262766</v>
      </c>
      <c r="S327" s="3">
        <v>13455305</v>
      </c>
      <c r="T327" s="3">
        <v>9207676</v>
      </c>
      <c r="U327" s="3">
        <v>6600000</v>
      </c>
      <c r="V327" s="3">
        <v>0</v>
      </c>
      <c r="W327" s="3">
        <v>67873157.280000001</v>
      </c>
      <c r="X327" s="3">
        <v>69058233</v>
      </c>
      <c r="Y327" s="3">
        <v>1458383</v>
      </c>
      <c r="Z327" s="3">
        <v>1179691</v>
      </c>
      <c r="AA327" s="3">
        <v>7100629</v>
      </c>
      <c r="AB327" s="3">
        <v>5702395</v>
      </c>
      <c r="AC327" s="3">
        <v>847079</v>
      </c>
      <c r="AD327" s="3">
        <v>455000</v>
      </c>
      <c r="AE327" s="3">
        <v>1786490.72</v>
      </c>
      <c r="AF327" s="3">
        <v>1210033</v>
      </c>
      <c r="AG327" s="3">
        <v>999960</v>
      </c>
      <c r="AH327" s="3">
        <v>549792</v>
      </c>
      <c r="AI327" s="3">
        <v>4340000</v>
      </c>
      <c r="AJ327" s="3">
        <v>2700000</v>
      </c>
      <c r="AK327" s="3">
        <v>1973205</v>
      </c>
      <c r="AL327" s="3">
        <v>600000</v>
      </c>
      <c r="AM327" s="3">
        <v>1749929</v>
      </c>
      <c r="AN327" s="3">
        <v>1754369</v>
      </c>
      <c r="AO327" s="3">
        <v>254369</v>
      </c>
      <c r="AP327" s="3">
        <v>95553</v>
      </c>
      <c r="AQ327" s="3">
        <v>1844052</v>
      </c>
      <c r="AR327" s="3">
        <v>1741086</v>
      </c>
      <c r="AS327" s="3">
        <v>356208</v>
      </c>
      <c r="AT327" s="3">
        <v>96900</v>
      </c>
      <c r="AU327" s="3">
        <v>1109447</v>
      </c>
      <c r="AV327" s="3">
        <v>1512219</v>
      </c>
      <c r="AW327" s="3">
        <v>65000</v>
      </c>
      <c r="AX327" s="3">
        <v>65000</v>
      </c>
      <c r="AY327" s="3">
        <v>35000</v>
      </c>
      <c r="AZ327" s="3">
        <v>0</v>
      </c>
      <c r="BA327" s="3">
        <v>0</v>
      </c>
      <c r="BB327" s="3">
        <v>0</v>
      </c>
      <c r="BC327" s="3">
        <v>0</v>
      </c>
      <c r="BD327" s="3">
        <v>0</v>
      </c>
      <c r="BE327" s="3">
        <v>0</v>
      </c>
      <c r="BF327" s="3">
        <v>0</v>
      </c>
      <c r="BG327" s="3"/>
    </row>
    <row r="328" spans="1:59">
      <c r="A328" s="3" t="s">
        <v>375</v>
      </c>
      <c r="B328" s="3">
        <v>-21222400</v>
      </c>
      <c r="C328" s="3">
        <v>-117537154.98999999</v>
      </c>
      <c r="D328" s="3">
        <v>-100068030</v>
      </c>
      <c r="E328" s="3">
        <v>-79009368</v>
      </c>
      <c r="F328" s="3">
        <v>-45332861</v>
      </c>
      <c r="G328" s="3">
        <v>-16380934</v>
      </c>
      <c r="H328" s="3">
        <v>-5611555</v>
      </c>
      <c r="I328" s="3">
        <v>-1138961</v>
      </c>
      <c r="J328" s="3">
        <v>-93773</v>
      </c>
      <c r="K328" s="3">
        <v>-7773702</v>
      </c>
      <c r="L328" s="3">
        <v>-7025195</v>
      </c>
      <c r="M328" s="3">
        <v>-4937459</v>
      </c>
      <c r="N328" s="3">
        <v>-169509</v>
      </c>
      <c r="O328" s="3">
        <v>-2799908</v>
      </c>
      <c r="P328" s="3">
        <v>-2592412</v>
      </c>
      <c r="Q328" s="3">
        <v>-2052004</v>
      </c>
      <c r="R328" s="3">
        <v>-374619</v>
      </c>
      <c r="S328" s="3">
        <v>-47425826</v>
      </c>
      <c r="T328" s="3">
        <v>-47070826</v>
      </c>
      <c r="U328" s="3">
        <v>-45068923</v>
      </c>
      <c r="V328" s="3">
        <v>-40808949</v>
      </c>
      <c r="W328" s="3">
        <v>-35328872.039999999</v>
      </c>
      <c r="X328" s="3">
        <v>-3784588</v>
      </c>
      <c r="Y328" s="3">
        <v>-1695208</v>
      </c>
      <c r="Z328" s="3">
        <v>-1056774</v>
      </c>
      <c r="AA328" s="3">
        <v>-4599058</v>
      </c>
      <c r="AB328" s="3">
        <v>-3489257</v>
      </c>
      <c r="AC328" s="3">
        <v>-1368434</v>
      </c>
      <c r="AD328" s="3">
        <v>-723463</v>
      </c>
      <c r="AE328" s="3">
        <v>-1988338.73</v>
      </c>
      <c r="AF328" s="3">
        <v>-1332931</v>
      </c>
      <c r="AG328" s="3">
        <v>-1000784</v>
      </c>
      <c r="AH328" s="3">
        <v>-327747</v>
      </c>
      <c r="AI328" s="3">
        <v>-814146.44</v>
      </c>
      <c r="AJ328" s="3">
        <v>-794754</v>
      </c>
      <c r="AK328" s="3">
        <v>-379064</v>
      </c>
      <c r="AL328" s="3">
        <v>-206949</v>
      </c>
      <c r="AM328" s="3">
        <v>-1114459</v>
      </c>
      <c r="AN328" s="3">
        <v>-1003268</v>
      </c>
      <c r="AO328" s="3">
        <v>-429728</v>
      </c>
      <c r="AP328" s="3">
        <v>-88840</v>
      </c>
      <c r="AQ328" s="3">
        <v>-880605</v>
      </c>
      <c r="AR328" s="3">
        <v>-682926</v>
      </c>
      <c r="AS328" s="3">
        <v>-221500</v>
      </c>
      <c r="AT328" s="3">
        <v>-83500</v>
      </c>
      <c r="AU328" s="3">
        <v>-369000</v>
      </c>
      <c r="AV328" s="3">
        <v>-687500</v>
      </c>
      <c r="AW328" s="3">
        <v>-235000</v>
      </c>
      <c r="AX328" s="3">
        <v>-83500</v>
      </c>
      <c r="AY328" s="3">
        <v>-733500</v>
      </c>
      <c r="AZ328" s="3">
        <v>-575000</v>
      </c>
      <c r="BA328" s="3">
        <v>-387500</v>
      </c>
      <c r="BB328" s="3">
        <v>-216086</v>
      </c>
      <c r="BC328" s="3">
        <v>-1406252</v>
      </c>
      <c r="BD328" s="3">
        <v>-1653198</v>
      </c>
      <c r="BE328" s="3">
        <v>-2282682</v>
      </c>
      <c r="BF328" s="3">
        <v>-2426357</v>
      </c>
      <c r="BG328" s="3"/>
    </row>
    <row r="329" spans="1:59">
      <c r="A329" s="3" t="s">
        <v>376</v>
      </c>
      <c r="B329" s="3">
        <v>-21158072</v>
      </c>
      <c r="C329" s="3">
        <v>-111279704.72</v>
      </c>
      <c r="D329" s="3">
        <v>-94542212</v>
      </c>
      <c r="E329" s="3">
        <v>-73547624</v>
      </c>
      <c r="F329" s="3">
        <v>-42864826</v>
      </c>
      <c r="G329" s="3">
        <v>0</v>
      </c>
      <c r="H329" s="3">
        <v>0</v>
      </c>
      <c r="I329" s="3">
        <v>0</v>
      </c>
      <c r="J329" s="3">
        <v>0</v>
      </c>
      <c r="K329" s="3">
        <v>0</v>
      </c>
      <c r="L329" s="3">
        <v>0</v>
      </c>
      <c r="M329" s="3">
        <v>0</v>
      </c>
      <c r="N329" s="3">
        <v>0</v>
      </c>
      <c r="O329" s="3">
        <v>0</v>
      </c>
      <c r="P329" s="3">
        <v>0</v>
      </c>
      <c r="Q329" s="3">
        <v>0</v>
      </c>
      <c r="R329" s="3">
        <v>0</v>
      </c>
      <c r="S329" s="3">
        <v>0</v>
      </c>
      <c r="T329" s="3">
        <v>0</v>
      </c>
      <c r="U329" s="3">
        <v>0</v>
      </c>
      <c r="V329" s="3">
        <v>0</v>
      </c>
      <c r="W329" s="3">
        <v>0</v>
      </c>
      <c r="X329" s="3">
        <v>0</v>
      </c>
      <c r="Y329" s="3">
        <v>0</v>
      </c>
      <c r="Z329" s="3">
        <v>0</v>
      </c>
      <c r="AA329" s="3">
        <v>0</v>
      </c>
      <c r="AB329" s="3">
        <v>0</v>
      </c>
      <c r="AC329" s="3">
        <v>0</v>
      </c>
      <c r="AD329" s="3">
        <v>0</v>
      </c>
      <c r="AE329" s="3">
        <v>0</v>
      </c>
      <c r="AF329" s="3">
        <v>0</v>
      </c>
      <c r="AG329" s="3">
        <v>0</v>
      </c>
      <c r="AH329" s="3">
        <v>0</v>
      </c>
      <c r="AI329" s="3">
        <v>0</v>
      </c>
      <c r="AJ329" s="3">
        <v>0</v>
      </c>
      <c r="AK329" s="3">
        <v>0</v>
      </c>
      <c r="AL329" s="3">
        <v>0</v>
      </c>
      <c r="AM329" s="3">
        <v>0</v>
      </c>
      <c r="AN329" s="3">
        <v>0</v>
      </c>
      <c r="AO329" s="3">
        <v>0</v>
      </c>
      <c r="AP329" s="3">
        <v>0</v>
      </c>
      <c r="AQ329" s="3">
        <v>0</v>
      </c>
      <c r="AR329" s="3">
        <v>0</v>
      </c>
      <c r="AS329" s="3">
        <v>0</v>
      </c>
      <c r="AT329" s="3">
        <v>0</v>
      </c>
      <c r="AU329" s="3">
        <v>0</v>
      </c>
      <c r="AV329" s="3">
        <v>0</v>
      </c>
      <c r="AW329" s="3">
        <v>0</v>
      </c>
      <c r="AX329" s="3">
        <v>0</v>
      </c>
      <c r="AY329" s="3">
        <v>0</v>
      </c>
      <c r="AZ329" s="3">
        <v>0</v>
      </c>
      <c r="BA329" s="3">
        <v>0</v>
      </c>
      <c r="BB329" s="3">
        <v>0</v>
      </c>
      <c r="BC329" s="3">
        <v>0</v>
      </c>
      <c r="BD329" s="3">
        <v>0</v>
      </c>
      <c r="BE329" s="3">
        <v>0</v>
      </c>
      <c r="BF329" s="3">
        <v>0</v>
      </c>
      <c r="BG329" s="3"/>
    </row>
    <row r="330" spans="1:59">
      <c r="A330" s="3" t="s">
        <v>377</v>
      </c>
      <c r="B330" s="3">
        <v>-21158072</v>
      </c>
      <c r="C330" s="3">
        <v>-111279704.72</v>
      </c>
      <c r="D330" s="3">
        <v>-94542212</v>
      </c>
      <c r="E330" s="3">
        <v>-73547624</v>
      </c>
      <c r="F330" s="3">
        <v>-42864826</v>
      </c>
      <c r="G330" s="3">
        <v>0</v>
      </c>
      <c r="H330" s="3">
        <v>0</v>
      </c>
      <c r="I330" s="3">
        <v>0</v>
      </c>
      <c r="J330" s="3">
        <v>0</v>
      </c>
      <c r="K330" s="3">
        <v>0</v>
      </c>
      <c r="L330" s="3">
        <v>0</v>
      </c>
      <c r="M330" s="3">
        <v>0</v>
      </c>
      <c r="N330" s="3">
        <v>0</v>
      </c>
      <c r="O330" s="3">
        <v>0</v>
      </c>
      <c r="P330" s="3">
        <v>0</v>
      </c>
      <c r="Q330" s="3">
        <v>0</v>
      </c>
      <c r="R330" s="3">
        <v>0</v>
      </c>
      <c r="S330" s="3">
        <v>0</v>
      </c>
      <c r="T330" s="3">
        <v>0</v>
      </c>
      <c r="U330" s="3">
        <v>0</v>
      </c>
      <c r="V330" s="3">
        <v>0</v>
      </c>
      <c r="W330" s="3">
        <v>0</v>
      </c>
      <c r="X330" s="3">
        <v>0</v>
      </c>
      <c r="Y330" s="3">
        <v>0</v>
      </c>
      <c r="Z330" s="3">
        <v>0</v>
      </c>
      <c r="AA330" s="3">
        <v>0</v>
      </c>
      <c r="AB330" s="3">
        <v>0</v>
      </c>
      <c r="AC330" s="3">
        <v>0</v>
      </c>
      <c r="AD330" s="3">
        <v>0</v>
      </c>
      <c r="AE330" s="3">
        <v>0</v>
      </c>
      <c r="AF330" s="3">
        <v>0</v>
      </c>
      <c r="AG330" s="3">
        <v>0</v>
      </c>
      <c r="AH330" s="3">
        <v>0</v>
      </c>
      <c r="AI330" s="3">
        <v>0</v>
      </c>
      <c r="AJ330" s="3">
        <v>0</v>
      </c>
      <c r="AK330" s="3">
        <v>0</v>
      </c>
      <c r="AL330" s="3">
        <v>0</v>
      </c>
      <c r="AM330" s="3">
        <v>0</v>
      </c>
      <c r="AN330" s="3">
        <v>0</v>
      </c>
      <c r="AO330" s="3">
        <v>0</v>
      </c>
      <c r="AP330" s="3">
        <v>0</v>
      </c>
      <c r="AQ330" s="3">
        <v>0</v>
      </c>
      <c r="AR330" s="3">
        <v>0</v>
      </c>
      <c r="AS330" s="3">
        <v>0</v>
      </c>
      <c r="AT330" s="3">
        <v>0</v>
      </c>
      <c r="AU330" s="3">
        <v>0</v>
      </c>
      <c r="AV330" s="3">
        <v>0</v>
      </c>
      <c r="AW330" s="3">
        <v>0</v>
      </c>
      <c r="AX330" s="3">
        <v>0</v>
      </c>
      <c r="AY330" s="3">
        <v>0</v>
      </c>
      <c r="AZ330" s="3">
        <v>0</v>
      </c>
      <c r="BA330" s="3">
        <v>0</v>
      </c>
      <c r="BB330" s="3">
        <v>0</v>
      </c>
      <c r="BC330" s="3">
        <v>0</v>
      </c>
      <c r="BD330" s="3">
        <v>0</v>
      </c>
      <c r="BE330" s="3">
        <v>0</v>
      </c>
      <c r="BF330" s="3">
        <v>0</v>
      </c>
      <c r="BG330" s="3"/>
    </row>
    <row r="331" spans="1:59">
      <c r="A331" s="3" t="s">
        <v>378</v>
      </c>
      <c r="B331" s="3">
        <v>-64328</v>
      </c>
      <c r="C331" s="3">
        <v>-6257450.2699999996</v>
      </c>
      <c r="D331" s="3">
        <v>-5525818</v>
      </c>
      <c r="E331" s="3">
        <v>-5461744</v>
      </c>
      <c r="F331" s="3">
        <v>-2468035</v>
      </c>
      <c r="G331" s="3">
        <v>-16380934</v>
      </c>
      <c r="H331" s="3">
        <v>-5611555</v>
      </c>
      <c r="I331" s="3">
        <v>-1138961</v>
      </c>
      <c r="J331" s="3">
        <v>-93773</v>
      </c>
      <c r="K331" s="3">
        <v>-7773702</v>
      </c>
      <c r="L331" s="3">
        <v>-7025195</v>
      </c>
      <c r="M331" s="3">
        <v>-4937459</v>
      </c>
      <c r="N331" s="3">
        <v>-169509</v>
      </c>
      <c r="O331" s="3">
        <v>-2799908</v>
      </c>
      <c r="P331" s="3">
        <v>-2592412</v>
      </c>
      <c r="Q331" s="3">
        <v>-2052004</v>
      </c>
      <c r="R331" s="3">
        <v>-374619</v>
      </c>
      <c r="S331" s="3">
        <v>-47425826</v>
      </c>
      <c r="T331" s="3">
        <v>-47070826</v>
      </c>
      <c r="U331" s="3">
        <v>-45068923</v>
      </c>
      <c r="V331" s="3">
        <v>-40808949</v>
      </c>
      <c r="W331" s="3">
        <v>-35328872.039999999</v>
      </c>
      <c r="X331" s="3">
        <v>-3784588</v>
      </c>
      <c r="Y331" s="3">
        <v>-1695208</v>
      </c>
      <c r="Z331" s="3">
        <v>-1056774</v>
      </c>
      <c r="AA331" s="3">
        <v>-4599058</v>
      </c>
      <c r="AB331" s="3">
        <v>-3489257</v>
      </c>
      <c r="AC331" s="3">
        <v>-1368434</v>
      </c>
      <c r="AD331" s="3">
        <v>-723463</v>
      </c>
      <c r="AE331" s="3">
        <v>-1988338.73</v>
      </c>
      <c r="AF331" s="3">
        <v>-1332931</v>
      </c>
      <c r="AG331" s="3">
        <v>-1000784</v>
      </c>
      <c r="AH331" s="3">
        <v>-327747</v>
      </c>
      <c r="AI331" s="3">
        <v>-814146.44</v>
      </c>
      <c r="AJ331" s="3">
        <v>-794754</v>
      </c>
      <c r="AK331" s="3">
        <v>-379064</v>
      </c>
      <c r="AL331" s="3">
        <v>-206949</v>
      </c>
      <c r="AM331" s="3">
        <v>-1114459</v>
      </c>
      <c r="AN331" s="3">
        <v>-1003268</v>
      </c>
      <c r="AO331" s="3">
        <v>-429728</v>
      </c>
      <c r="AP331" s="3">
        <v>-88840</v>
      </c>
      <c r="AQ331" s="3">
        <v>-880605</v>
      </c>
      <c r="AR331" s="3">
        <v>-682926</v>
      </c>
      <c r="AS331" s="3">
        <v>-221500</v>
      </c>
      <c r="AT331" s="3">
        <v>-83500</v>
      </c>
      <c r="AU331" s="3">
        <v>-369000</v>
      </c>
      <c r="AV331" s="3">
        <v>-687500</v>
      </c>
      <c r="AW331" s="3">
        <v>-235000</v>
      </c>
      <c r="AX331" s="3">
        <v>-83500</v>
      </c>
      <c r="AY331" s="3">
        <v>-733500</v>
      </c>
      <c r="AZ331" s="3">
        <v>-575000</v>
      </c>
      <c r="BA331" s="3">
        <v>-387500</v>
      </c>
      <c r="BB331" s="3">
        <v>-216086</v>
      </c>
      <c r="BC331" s="3">
        <v>-1406252</v>
      </c>
      <c r="BD331" s="3">
        <v>-1653198</v>
      </c>
      <c r="BE331" s="3">
        <v>-2282682</v>
      </c>
      <c r="BF331" s="3">
        <v>-2426357</v>
      </c>
      <c r="BG331" s="3"/>
    </row>
    <row r="332" spans="1:59">
      <c r="A332" s="3" t="s">
        <v>379</v>
      </c>
      <c r="B332" s="3">
        <v>-64328</v>
      </c>
      <c r="C332" s="3">
        <v>-6257450.2699999996</v>
      </c>
      <c r="D332" s="3">
        <v>-5525818</v>
      </c>
      <c r="E332" s="3">
        <v>-5461744</v>
      </c>
      <c r="F332" s="3">
        <v>-2468035</v>
      </c>
      <c r="G332" s="3">
        <v>-16380934</v>
      </c>
      <c r="H332" s="3">
        <v>-5611555</v>
      </c>
      <c r="I332" s="3">
        <v>-1138961</v>
      </c>
      <c r="J332" s="3">
        <v>-93773</v>
      </c>
      <c r="K332" s="3">
        <v>-7773702</v>
      </c>
      <c r="L332" s="3">
        <v>-7025195</v>
      </c>
      <c r="M332" s="3">
        <v>-4937459</v>
      </c>
      <c r="N332" s="3">
        <v>-169509</v>
      </c>
      <c r="O332" s="3">
        <v>-2496908</v>
      </c>
      <c r="P332" s="3">
        <v>-2289412</v>
      </c>
      <c r="Q332" s="3">
        <v>-2052004</v>
      </c>
      <c r="R332" s="3">
        <v>-374619</v>
      </c>
      <c r="S332" s="3">
        <v>-47425826</v>
      </c>
      <c r="T332" s="3">
        <v>-47070826</v>
      </c>
      <c r="U332" s="3">
        <v>-45068923</v>
      </c>
      <c r="V332" s="3">
        <v>-40808949</v>
      </c>
      <c r="W332" s="3">
        <v>-35328872.039999999</v>
      </c>
      <c r="X332" s="3">
        <v>-3784588</v>
      </c>
      <c r="Y332" s="3">
        <v>-1695208</v>
      </c>
      <c r="Z332" s="3">
        <v>-1056774</v>
      </c>
      <c r="AA332" s="3">
        <v>-4599058</v>
      </c>
      <c r="AB332" s="3">
        <v>-3489257</v>
      </c>
      <c r="AC332" s="3">
        <v>-1368434</v>
      </c>
      <c r="AD332" s="3">
        <v>-723463</v>
      </c>
      <c r="AE332" s="3">
        <v>-1988338.73</v>
      </c>
      <c r="AF332" s="3">
        <v>-1332931</v>
      </c>
      <c r="AG332" s="3">
        <v>-1000784</v>
      </c>
      <c r="AH332" s="3">
        <v>-327747</v>
      </c>
      <c r="AI332" s="3">
        <v>-814146.44</v>
      </c>
      <c r="AJ332" s="3">
        <v>-794754</v>
      </c>
      <c r="AK332" s="3">
        <v>-379064</v>
      </c>
      <c r="AL332" s="3">
        <v>-206949</v>
      </c>
      <c r="AM332" s="3">
        <v>-1114459</v>
      </c>
      <c r="AN332" s="3">
        <v>-1003268</v>
      </c>
      <c r="AO332" s="3">
        <v>-429728</v>
      </c>
      <c r="AP332" s="3">
        <v>-88840</v>
      </c>
      <c r="AQ332" s="3">
        <v>-646669</v>
      </c>
      <c r="AR332" s="3">
        <v>-448990</v>
      </c>
      <c r="AS332" s="3">
        <v>-221500</v>
      </c>
      <c r="AT332" s="3">
        <v>-83500</v>
      </c>
      <c r="AU332" s="3">
        <v>-369000</v>
      </c>
      <c r="AV332" s="3">
        <v>-687500</v>
      </c>
      <c r="AW332" s="3">
        <v>-235000</v>
      </c>
      <c r="AX332" s="3">
        <v>-83500</v>
      </c>
      <c r="AY332" s="3">
        <v>-733500</v>
      </c>
      <c r="AZ332" s="3">
        <v>-575000</v>
      </c>
      <c r="BA332" s="3">
        <v>-387500</v>
      </c>
      <c r="BB332" s="3">
        <v>-216086</v>
      </c>
      <c r="BC332" s="3">
        <v>-1406252</v>
      </c>
      <c r="BD332" s="3">
        <v>-1653198</v>
      </c>
      <c r="BE332" s="3">
        <v>-2282682</v>
      </c>
      <c r="BF332" s="3">
        <v>-2426357</v>
      </c>
      <c r="BG332" s="3"/>
    </row>
    <row r="333" spans="1:59">
      <c r="A333" s="3" t="s">
        <v>380</v>
      </c>
      <c r="B333" s="3">
        <v>0</v>
      </c>
      <c r="C333" s="3">
        <v>0</v>
      </c>
      <c r="D333" s="3">
        <v>0</v>
      </c>
      <c r="E333" s="3">
        <v>0</v>
      </c>
      <c r="F333" s="3">
        <v>0</v>
      </c>
      <c r="G333" s="3">
        <v>0</v>
      </c>
      <c r="H333" s="3">
        <v>0</v>
      </c>
      <c r="I333" s="3">
        <v>0</v>
      </c>
      <c r="J333" s="3">
        <v>0</v>
      </c>
      <c r="K333" s="3">
        <v>0</v>
      </c>
      <c r="L333" s="3">
        <v>0</v>
      </c>
      <c r="M333" s="3">
        <v>0</v>
      </c>
      <c r="N333" s="3">
        <v>0</v>
      </c>
      <c r="O333" s="3">
        <v>-303000</v>
      </c>
      <c r="P333" s="3">
        <v>-303000</v>
      </c>
      <c r="Q333" s="3">
        <v>0</v>
      </c>
      <c r="R333" s="3">
        <v>0</v>
      </c>
      <c r="S333" s="3">
        <v>0</v>
      </c>
      <c r="T333" s="3">
        <v>0</v>
      </c>
      <c r="U333" s="3">
        <v>0</v>
      </c>
      <c r="V333" s="3">
        <v>0</v>
      </c>
      <c r="W333" s="3">
        <v>0</v>
      </c>
      <c r="X333" s="3">
        <v>0</v>
      </c>
      <c r="Y333" s="3">
        <v>0</v>
      </c>
      <c r="Z333" s="3">
        <v>0</v>
      </c>
      <c r="AA333" s="3">
        <v>0</v>
      </c>
      <c r="AB333" s="3">
        <v>0</v>
      </c>
      <c r="AC333" s="3">
        <v>0</v>
      </c>
      <c r="AD333" s="3">
        <v>0</v>
      </c>
      <c r="AE333" s="3">
        <v>0</v>
      </c>
      <c r="AF333" s="3">
        <v>0</v>
      </c>
      <c r="AG333" s="3">
        <v>0</v>
      </c>
      <c r="AH333" s="3">
        <v>0</v>
      </c>
      <c r="AI333" s="3">
        <v>0</v>
      </c>
      <c r="AJ333" s="3">
        <v>0</v>
      </c>
      <c r="AK333" s="3">
        <v>0</v>
      </c>
      <c r="AL333" s="3">
        <v>0</v>
      </c>
      <c r="AM333" s="3">
        <v>0</v>
      </c>
      <c r="AN333" s="3">
        <v>0</v>
      </c>
      <c r="AO333" s="3">
        <v>0</v>
      </c>
      <c r="AP333" s="3">
        <v>0</v>
      </c>
      <c r="AQ333" s="3">
        <v>0</v>
      </c>
      <c r="AR333" s="3">
        <v>0</v>
      </c>
      <c r="AS333" s="3">
        <v>0</v>
      </c>
      <c r="AT333" s="3">
        <v>0</v>
      </c>
      <c r="AU333" s="3">
        <v>0</v>
      </c>
      <c r="AV333" s="3">
        <v>0</v>
      </c>
      <c r="AW333" s="3">
        <v>0</v>
      </c>
      <c r="AX333" s="3">
        <v>0</v>
      </c>
      <c r="AY333" s="3">
        <v>0</v>
      </c>
      <c r="AZ333" s="3">
        <v>0</v>
      </c>
      <c r="BA333" s="3">
        <v>0</v>
      </c>
      <c r="BB333" s="3">
        <v>0</v>
      </c>
      <c r="BC333" s="3">
        <v>0</v>
      </c>
      <c r="BD333" s="3">
        <v>0</v>
      </c>
      <c r="BE333" s="3">
        <v>0</v>
      </c>
      <c r="BF333" s="3">
        <v>0</v>
      </c>
      <c r="BG333" s="3"/>
    </row>
    <row r="334" spans="1:59">
      <c r="A334" s="3" t="s">
        <v>381</v>
      </c>
      <c r="B334" s="3">
        <v>0</v>
      </c>
      <c r="C334" s="3">
        <v>0</v>
      </c>
      <c r="D334" s="3">
        <v>0</v>
      </c>
      <c r="E334" s="3">
        <v>0</v>
      </c>
      <c r="F334" s="3">
        <v>0</v>
      </c>
      <c r="G334" s="3">
        <v>0</v>
      </c>
      <c r="H334" s="3">
        <v>0</v>
      </c>
      <c r="I334" s="3">
        <v>0</v>
      </c>
      <c r="J334" s="3">
        <v>0</v>
      </c>
      <c r="K334" s="3">
        <v>0</v>
      </c>
      <c r="L334" s="3">
        <v>0</v>
      </c>
      <c r="M334" s="3">
        <v>0</v>
      </c>
      <c r="N334" s="3">
        <v>0</v>
      </c>
      <c r="O334" s="3">
        <v>0</v>
      </c>
      <c r="P334" s="3">
        <v>0</v>
      </c>
      <c r="Q334" s="3">
        <v>0</v>
      </c>
      <c r="R334" s="3">
        <v>0</v>
      </c>
      <c r="S334" s="3">
        <v>0</v>
      </c>
      <c r="T334" s="3">
        <v>0</v>
      </c>
      <c r="U334" s="3">
        <v>0</v>
      </c>
      <c r="V334" s="3">
        <v>0</v>
      </c>
      <c r="W334" s="3">
        <v>0</v>
      </c>
      <c r="X334" s="3">
        <v>0</v>
      </c>
      <c r="Y334" s="3">
        <v>0</v>
      </c>
      <c r="Z334" s="3">
        <v>0</v>
      </c>
      <c r="AA334" s="3">
        <v>0</v>
      </c>
      <c r="AB334" s="3">
        <v>0</v>
      </c>
      <c r="AC334" s="3">
        <v>0</v>
      </c>
      <c r="AD334" s="3">
        <v>0</v>
      </c>
      <c r="AE334" s="3">
        <v>0</v>
      </c>
      <c r="AF334" s="3">
        <v>0</v>
      </c>
      <c r="AG334" s="3">
        <v>0</v>
      </c>
      <c r="AH334" s="3">
        <v>0</v>
      </c>
      <c r="AI334" s="3">
        <v>0</v>
      </c>
      <c r="AJ334" s="3">
        <v>0</v>
      </c>
      <c r="AK334" s="3">
        <v>0</v>
      </c>
      <c r="AL334" s="3">
        <v>0</v>
      </c>
      <c r="AM334" s="3">
        <v>0</v>
      </c>
      <c r="AN334" s="3">
        <v>0</v>
      </c>
      <c r="AO334" s="3">
        <v>0</v>
      </c>
      <c r="AP334" s="3">
        <v>0</v>
      </c>
      <c r="AQ334" s="3">
        <v>-233936</v>
      </c>
      <c r="AR334" s="3">
        <v>-233936</v>
      </c>
      <c r="AS334" s="3">
        <v>0</v>
      </c>
      <c r="AT334" s="3">
        <v>0</v>
      </c>
      <c r="AU334" s="3">
        <v>0</v>
      </c>
      <c r="AV334" s="3">
        <v>0</v>
      </c>
      <c r="AW334" s="3">
        <v>0</v>
      </c>
      <c r="AX334" s="3">
        <v>0</v>
      </c>
      <c r="AY334" s="3">
        <v>0</v>
      </c>
      <c r="AZ334" s="3">
        <v>0</v>
      </c>
      <c r="BA334" s="3">
        <v>0</v>
      </c>
      <c r="BB334" s="3">
        <v>0</v>
      </c>
      <c r="BC334" s="3">
        <v>0</v>
      </c>
      <c r="BD334" s="3">
        <v>0</v>
      </c>
      <c r="BE334" s="3">
        <v>0</v>
      </c>
      <c r="BF334" s="3">
        <v>0</v>
      </c>
      <c r="BG334" s="3"/>
    </row>
    <row r="335" spans="1:59">
      <c r="A335" s="3" t="s">
        <v>382</v>
      </c>
      <c r="B335" s="3">
        <v>-436134</v>
      </c>
      <c r="C335" s="3">
        <v>-1602230</v>
      </c>
      <c r="D335" s="3">
        <v>-1125006</v>
      </c>
      <c r="E335" s="3">
        <v>-665732</v>
      </c>
      <c r="F335" s="3">
        <v>-375074</v>
      </c>
      <c r="G335" s="3">
        <v>-1765513</v>
      </c>
      <c r="H335" s="3">
        <v>-1368181</v>
      </c>
      <c r="I335" s="3">
        <v>-690539</v>
      </c>
      <c r="J335" s="3">
        <v>-387769</v>
      </c>
      <c r="K335" s="3">
        <v>-25702</v>
      </c>
      <c r="L335" s="3">
        <v>-18993</v>
      </c>
      <c r="M335" s="3">
        <v>-12301</v>
      </c>
      <c r="N335" s="3">
        <v>-6150</v>
      </c>
      <c r="O335" s="3">
        <v>-23558</v>
      </c>
      <c r="P335" s="3">
        <v>-17407</v>
      </c>
      <c r="Q335" s="3">
        <v>-11257</v>
      </c>
      <c r="R335" s="3">
        <v>-5367</v>
      </c>
      <c r="S335" s="3">
        <v>-11720</v>
      </c>
      <c r="T335" s="3">
        <v>-8741</v>
      </c>
      <c r="U335" s="3">
        <v>-5796</v>
      </c>
      <c r="V335" s="3">
        <v>-2882</v>
      </c>
      <c r="W335" s="3">
        <v>-8416.18</v>
      </c>
      <c r="X335" s="3">
        <v>-5566</v>
      </c>
      <c r="Y335" s="3">
        <v>-2747</v>
      </c>
      <c r="Z335" s="3">
        <v>0</v>
      </c>
      <c r="AA335" s="3">
        <v>0</v>
      </c>
      <c r="AB335" s="3">
        <v>0</v>
      </c>
      <c r="AC335" s="3">
        <v>0</v>
      </c>
      <c r="AD335" s="3">
        <v>0</v>
      </c>
      <c r="AE335" s="3">
        <v>0</v>
      </c>
      <c r="AF335" s="3">
        <v>0</v>
      </c>
      <c r="AG335" s="3">
        <v>0</v>
      </c>
      <c r="AH335" s="3">
        <v>0</v>
      </c>
      <c r="AI335" s="3">
        <v>0</v>
      </c>
      <c r="AJ335" s="3">
        <v>0</v>
      </c>
      <c r="AK335" s="3">
        <v>0</v>
      </c>
      <c r="AL335" s="3">
        <v>0</v>
      </c>
      <c r="AM335" s="3">
        <v>0</v>
      </c>
      <c r="AN335" s="3">
        <v>0</v>
      </c>
      <c r="AO335" s="3">
        <v>0</v>
      </c>
      <c r="AP335" s="3">
        <v>0</v>
      </c>
      <c r="AQ335" s="3">
        <v>0</v>
      </c>
      <c r="AR335" s="3">
        <v>0</v>
      </c>
      <c r="AS335" s="3">
        <v>0</v>
      </c>
      <c r="AT335" s="3">
        <v>0</v>
      </c>
      <c r="AU335" s="3">
        <v>0</v>
      </c>
      <c r="AV335" s="3">
        <v>0</v>
      </c>
      <c r="AW335" s="3">
        <v>0</v>
      </c>
      <c r="AX335" s="3">
        <v>0</v>
      </c>
      <c r="AY335" s="3">
        <v>0</v>
      </c>
      <c r="AZ335" s="3">
        <v>0</v>
      </c>
      <c r="BA335" s="3">
        <v>0</v>
      </c>
      <c r="BB335" s="3">
        <v>0</v>
      </c>
      <c r="BC335" s="3">
        <v>0</v>
      </c>
      <c r="BD335" s="3">
        <v>0</v>
      </c>
      <c r="BE335" s="3">
        <v>0</v>
      </c>
      <c r="BF335" s="3">
        <v>0</v>
      </c>
      <c r="BG335" s="3"/>
    </row>
    <row r="336" spans="1:59">
      <c r="A336" s="3" t="s">
        <v>383</v>
      </c>
      <c r="B336" s="3">
        <v>0</v>
      </c>
      <c r="C336" s="3">
        <v>5000000</v>
      </c>
      <c r="D336" s="3">
        <v>5000000</v>
      </c>
      <c r="E336" s="3">
        <v>0</v>
      </c>
      <c r="F336" s="3">
        <v>0</v>
      </c>
      <c r="G336" s="3">
        <v>30000000</v>
      </c>
      <c r="H336" s="3">
        <v>30000000</v>
      </c>
      <c r="I336" s="3">
        <v>30000000</v>
      </c>
      <c r="J336" s="3">
        <v>0</v>
      </c>
      <c r="K336" s="3">
        <v>38000000</v>
      </c>
      <c r="L336" s="3">
        <v>38000000</v>
      </c>
      <c r="M336" s="3">
        <v>16000000</v>
      </c>
      <c r="N336" s="3">
        <v>16000000</v>
      </c>
      <c r="O336" s="3">
        <v>0</v>
      </c>
      <c r="P336" s="3">
        <v>0</v>
      </c>
      <c r="Q336" s="3">
        <v>0</v>
      </c>
      <c r="R336" s="3">
        <v>0</v>
      </c>
      <c r="S336" s="3">
        <v>40000000</v>
      </c>
      <c r="T336" s="3">
        <v>40000000</v>
      </c>
      <c r="U336" s="3">
        <v>40000000</v>
      </c>
      <c r="V336" s="3">
        <v>40000000</v>
      </c>
      <c r="W336" s="3">
        <v>0</v>
      </c>
      <c r="X336" s="3">
        <v>54000000</v>
      </c>
      <c r="Y336" s="3">
        <v>0</v>
      </c>
      <c r="Z336" s="3">
        <v>0</v>
      </c>
      <c r="AA336" s="3">
        <v>0</v>
      </c>
      <c r="AB336" s="3">
        <v>0</v>
      </c>
      <c r="AC336" s="3">
        <v>0</v>
      </c>
      <c r="AD336" s="3">
        <v>0</v>
      </c>
      <c r="AE336" s="3">
        <v>0</v>
      </c>
      <c r="AF336" s="3">
        <v>0</v>
      </c>
      <c r="AG336" s="3">
        <v>0</v>
      </c>
      <c r="AH336" s="3">
        <v>0</v>
      </c>
      <c r="AI336" s="3">
        <v>0</v>
      </c>
      <c r="AJ336" s="3">
        <v>0</v>
      </c>
      <c r="AK336" s="3">
        <v>0</v>
      </c>
      <c r="AL336" s="3">
        <v>0</v>
      </c>
      <c r="AM336" s="3">
        <v>0</v>
      </c>
      <c r="AN336" s="3">
        <v>0</v>
      </c>
      <c r="AO336" s="3">
        <v>0</v>
      </c>
      <c r="AP336" s="3">
        <v>0</v>
      </c>
      <c r="AQ336" s="3">
        <v>2496291</v>
      </c>
      <c r="AR336" s="3">
        <v>2496291</v>
      </c>
      <c r="AS336" s="3">
        <v>2498026</v>
      </c>
      <c r="AT336" s="3">
        <v>0</v>
      </c>
      <c r="AU336" s="3">
        <v>1898360</v>
      </c>
      <c r="AV336" s="3">
        <v>1896390</v>
      </c>
      <c r="AW336" s="3">
        <v>0</v>
      </c>
      <c r="AX336" s="3">
        <v>0</v>
      </c>
      <c r="AY336" s="3">
        <v>0</v>
      </c>
      <c r="AZ336" s="3">
        <v>0</v>
      </c>
      <c r="BA336" s="3">
        <v>0</v>
      </c>
      <c r="BB336" s="3">
        <v>0</v>
      </c>
      <c r="BC336" s="3">
        <v>3024535</v>
      </c>
      <c r="BD336" s="3">
        <v>3024683</v>
      </c>
      <c r="BE336" s="3">
        <v>3024683</v>
      </c>
      <c r="BF336" s="3">
        <v>3024683</v>
      </c>
      <c r="BG336" s="3"/>
    </row>
    <row r="337" spans="1:59">
      <c r="A337" s="3" t="s">
        <v>384</v>
      </c>
      <c r="B337" s="3">
        <v>-10500000</v>
      </c>
      <c r="C337" s="3">
        <v>-17280000</v>
      </c>
      <c r="D337" s="3">
        <v>-9300000</v>
      </c>
      <c r="E337" s="3">
        <v>-300000</v>
      </c>
      <c r="F337" s="3">
        <v>-300000</v>
      </c>
      <c r="G337" s="3">
        <v>-29920000</v>
      </c>
      <c r="H337" s="3">
        <v>-29920000</v>
      </c>
      <c r="I337" s="3">
        <v>-29920000</v>
      </c>
      <c r="J337" s="3">
        <v>0</v>
      </c>
      <c r="K337" s="3">
        <v>-38200000</v>
      </c>
      <c r="L337" s="3">
        <v>-38200000</v>
      </c>
      <c r="M337" s="3">
        <v>-16200000</v>
      </c>
      <c r="N337" s="3">
        <v>-16200000</v>
      </c>
      <c r="O337" s="3">
        <v>0</v>
      </c>
      <c r="P337" s="3">
        <v>0</v>
      </c>
      <c r="Q337" s="3">
        <v>0</v>
      </c>
      <c r="R337" s="3">
        <v>0</v>
      </c>
      <c r="S337" s="3">
        <v>0</v>
      </c>
      <c r="T337" s="3">
        <v>0</v>
      </c>
      <c r="U337" s="3">
        <v>0</v>
      </c>
      <c r="V337" s="3">
        <v>0</v>
      </c>
      <c r="W337" s="3">
        <v>-1000000</v>
      </c>
      <c r="X337" s="3">
        <v>-1000000</v>
      </c>
      <c r="Y337" s="3">
        <v>-1000000</v>
      </c>
      <c r="Z337" s="3">
        <v>0</v>
      </c>
      <c r="AA337" s="3">
        <v>-1900000</v>
      </c>
      <c r="AB337" s="3">
        <v>-1900000</v>
      </c>
      <c r="AC337" s="3">
        <v>0</v>
      </c>
      <c r="AD337" s="3">
        <v>0</v>
      </c>
      <c r="AE337" s="3">
        <v>-1591500</v>
      </c>
      <c r="AF337" s="3">
        <v>-1500000</v>
      </c>
      <c r="AG337" s="3">
        <v>-1500000</v>
      </c>
      <c r="AH337" s="3">
        <v>0</v>
      </c>
      <c r="AI337" s="3">
        <v>-179200</v>
      </c>
      <c r="AJ337" s="3">
        <v>0</v>
      </c>
      <c r="AK337" s="3">
        <v>0</v>
      </c>
      <c r="AL337" s="3">
        <v>0</v>
      </c>
      <c r="AM337" s="3">
        <v>0</v>
      </c>
      <c r="AN337" s="3">
        <v>0</v>
      </c>
      <c r="AO337" s="3">
        <v>0</v>
      </c>
      <c r="AP337" s="3">
        <v>0</v>
      </c>
      <c r="AQ337" s="3">
        <v>-3029588</v>
      </c>
      <c r="AR337" s="3">
        <v>-3029588</v>
      </c>
      <c r="AS337" s="3">
        <v>-3029588</v>
      </c>
      <c r="AT337" s="3">
        <v>-3028800</v>
      </c>
      <c r="AU337" s="3">
        <v>0</v>
      </c>
      <c r="AV337" s="3">
        <v>0</v>
      </c>
      <c r="AW337" s="3">
        <v>0</v>
      </c>
      <c r="AX337" s="3">
        <v>0</v>
      </c>
      <c r="AY337" s="3">
        <v>0</v>
      </c>
      <c r="AZ337" s="3">
        <v>0</v>
      </c>
      <c r="BA337" s="3">
        <v>0</v>
      </c>
      <c r="BB337" s="3">
        <v>0</v>
      </c>
      <c r="BC337" s="3">
        <v>0</v>
      </c>
      <c r="BD337" s="3">
        <v>0</v>
      </c>
      <c r="BE337" s="3">
        <v>0</v>
      </c>
      <c r="BF337" s="3">
        <v>0</v>
      </c>
      <c r="BG337" s="3"/>
    </row>
    <row r="338" spans="1:59">
      <c r="A338" s="3" t="s">
        <v>385</v>
      </c>
      <c r="B338" s="3">
        <v>0</v>
      </c>
      <c r="C338" s="3">
        <v>0</v>
      </c>
      <c r="D338" s="3">
        <v>0</v>
      </c>
      <c r="E338" s="3">
        <v>0</v>
      </c>
      <c r="F338" s="3">
        <v>0</v>
      </c>
      <c r="G338" s="3">
        <v>33214</v>
      </c>
      <c r="H338" s="3">
        <v>32818</v>
      </c>
      <c r="I338" s="3">
        <v>26871</v>
      </c>
      <c r="J338" s="3">
        <v>61</v>
      </c>
      <c r="K338" s="3">
        <v>148725</v>
      </c>
      <c r="L338" s="3">
        <v>133404</v>
      </c>
      <c r="M338" s="3">
        <v>84093</v>
      </c>
      <c r="N338" s="3">
        <v>6829</v>
      </c>
      <c r="O338" s="3">
        <v>238869</v>
      </c>
      <c r="P338" s="3">
        <v>196219</v>
      </c>
      <c r="Q338" s="3">
        <v>148486</v>
      </c>
      <c r="R338" s="3">
        <v>32037</v>
      </c>
      <c r="S338" s="3">
        <v>231270</v>
      </c>
      <c r="T338" s="3">
        <v>112493</v>
      </c>
      <c r="U338" s="3">
        <v>72282</v>
      </c>
      <c r="V338" s="3">
        <v>50164</v>
      </c>
      <c r="W338" s="3">
        <v>165468029.03999999</v>
      </c>
      <c r="X338" s="3">
        <v>83263387</v>
      </c>
      <c r="Y338" s="3">
        <v>0</v>
      </c>
      <c r="Z338" s="3">
        <v>0</v>
      </c>
      <c r="AA338" s="3">
        <v>0</v>
      </c>
      <c r="AB338" s="3">
        <v>0</v>
      </c>
      <c r="AC338" s="3">
        <v>0</v>
      </c>
      <c r="AD338" s="3">
        <v>0</v>
      </c>
      <c r="AE338" s="3">
        <v>219010.71</v>
      </c>
      <c r="AF338" s="3">
        <v>70101</v>
      </c>
      <c r="AG338" s="3">
        <v>6077</v>
      </c>
      <c r="AH338" s="3">
        <v>724</v>
      </c>
      <c r="AI338" s="3">
        <v>348615.73</v>
      </c>
      <c r="AJ338" s="3">
        <v>92014</v>
      </c>
      <c r="AK338" s="3">
        <v>84820</v>
      </c>
      <c r="AL338" s="3">
        <v>0</v>
      </c>
      <c r="AM338" s="3">
        <v>0</v>
      </c>
      <c r="AN338" s="3">
        <v>264060</v>
      </c>
      <c r="AO338" s="3">
        <v>0</v>
      </c>
      <c r="AP338" s="3">
        <v>0</v>
      </c>
      <c r="AQ338" s="3">
        <v>0</v>
      </c>
      <c r="AR338" s="3">
        <v>0</v>
      </c>
      <c r="AS338" s="3">
        <v>0</v>
      </c>
      <c r="AT338" s="3">
        <v>0</v>
      </c>
      <c r="AU338" s="3">
        <v>0</v>
      </c>
      <c r="AV338" s="3">
        <v>0</v>
      </c>
      <c r="AW338" s="3">
        <v>0</v>
      </c>
      <c r="AX338" s="3">
        <v>0</v>
      </c>
      <c r="AY338" s="3">
        <v>0</v>
      </c>
      <c r="AZ338" s="3">
        <v>0</v>
      </c>
      <c r="BA338" s="3">
        <v>0</v>
      </c>
      <c r="BB338" s="3">
        <v>0</v>
      </c>
      <c r="BC338" s="3">
        <v>0</v>
      </c>
      <c r="BD338" s="3">
        <v>0</v>
      </c>
      <c r="BE338" s="3">
        <v>0</v>
      </c>
      <c r="BF338" s="3">
        <v>0</v>
      </c>
      <c r="BG338" s="3"/>
    </row>
    <row r="339" spans="1:59">
      <c r="A339" s="3" t="s">
        <v>386</v>
      </c>
      <c r="B339" s="3">
        <v>0</v>
      </c>
      <c r="C339" s="3">
        <v>0</v>
      </c>
      <c r="D339" s="3">
        <v>0</v>
      </c>
      <c r="E339" s="3">
        <v>0</v>
      </c>
      <c r="F339" s="3">
        <v>0</v>
      </c>
      <c r="G339" s="3">
        <v>0</v>
      </c>
      <c r="H339" s="3">
        <v>396</v>
      </c>
      <c r="I339" s="3">
        <v>2182</v>
      </c>
      <c r="J339" s="3">
        <v>0</v>
      </c>
      <c r="K339" s="3">
        <v>1297</v>
      </c>
      <c r="L339" s="3">
        <v>13977</v>
      </c>
      <c r="M339" s="3">
        <v>16094</v>
      </c>
      <c r="N339" s="3">
        <v>188</v>
      </c>
      <c r="O339" s="3">
        <v>2996</v>
      </c>
      <c r="P339" s="3">
        <v>26471</v>
      </c>
      <c r="Q339" s="3">
        <v>10827</v>
      </c>
      <c r="R339" s="3">
        <v>9333</v>
      </c>
      <c r="S339" s="3">
        <v>49808</v>
      </c>
      <c r="T339" s="3">
        <v>36062</v>
      </c>
      <c r="U339" s="3">
        <v>33553</v>
      </c>
      <c r="V339" s="3">
        <v>11112</v>
      </c>
      <c r="W339" s="3">
        <v>22806.09</v>
      </c>
      <c r="X339" s="3">
        <v>12418</v>
      </c>
      <c r="Y339" s="3">
        <v>39413</v>
      </c>
      <c r="Z339" s="3">
        <v>0</v>
      </c>
      <c r="AA339" s="3">
        <v>0</v>
      </c>
      <c r="AB339" s="3">
        <v>0</v>
      </c>
      <c r="AC339" s="3">
        <v>0</v>
      </c>
      <c r="AD339" s="3">
        <v>0</v>
      </c>
      <c r="AE339" s="3">
        <v>0</v>
      </c>
      <c r="AF339" s="3">
        <v>1505</v>
      </c>
      <c r="AG339" s="3">
        <v>11373</v>
      </c>
      <c r="AH339" s="3">
        <v>125</v>
      </c>
      <c r="AI339" s="3">
        <v>0</v>
      </c>
      <c r="AJ339" s="3">
        <v>0</v>
      </c>
      <c r="AK339" s="3">
        <v>0</v>
      </c>
      <c r="AL339" s="3">
        <v>0</v>
      </c>
      <c r="AM339" s="3">
        <v>0</v>
      </c>
      <c r="AN339" s="3">
        <v>0</v>
      </c>
      <c r="AO339" s="3">
        <v>0</v>
      </c>
      <c r="AP339" s="3">
        <v>0</v>
      </c>
      <c r="AQ339" s="3">
        <v>0</v>
      </c>
      <c r="AR339" s="3">
        <v>0</v>
      </c>
      <c r="AS339" s="3">
        <v>0</v>
      </c>
      <c r="AT339" s="3">
        <v>0</v>
      </c>
      <c r="AU339" s="3">
        <v>0</v>
      </c>
      <c r="AV339" s="3">
        <v>0</v>
      </c>
      <c r="AW339" s="3">
        <v>0</v>
      </c>
      <c r="AX339" s="3">
        <v>0</v>
      </c>
      <c r="AY339" s="3">
        <v>0</v>
      </c>
      <c r="AZ339" s="3">
        <v>0</v>
      </c>
      <c r="BA339" s="3">
        <v>0</v>
      </c>
      <c r="BB339" s="3">
        <v>0</v>
      </c>
      <c r="BC339" s="3">
        <v>0</v>
      </c>
      <c r="BD339" s="3">
        <v>0</v>
      </c>
      <c r="BE339" s="3">
        <v>0</v>
      </c>
      <c r="BF339" s="3">
        <v>0</v>
      </c>
      <c r="BG339" s="3"/>
    </row>
    <row r="340" spans="1:59">
      <c r="A340" s="3" t="s">
        <v>387</v>
      </c>
      <c r="B340" s="3">
        <v>-120000</v>
      </c>
      <c r="C340" s="3">
        <v>-3332994.38</v>
      </c>
      <c r="D340" s="3">
        <v>-3331344</v>
      </c>
      <c r="E340" s="3">
        <v>-2611794</v>
      </c>
      <c r="F340" s="3">
        <v>-138751</v>
      </c>
      <c r="G340" s="3">
        <v>-3894675</v>
      </c>
      <c r="H340" s="3">
        <v>-3894625</v>
      </c>
      <c r="I340" s="3">
        <v>-2998307</v>
      </c>
      <c r="J340" s="3">
        <v>-67500</v>
      </c>
      <c r="K340" s="3">
        <v>-3175346</v>
      </c>
      <c r="L340" s="3">
        <v>-3173744</v>
      </c>
      <c r="M340" s="3">
        <v>-2333363</v>
      </c>
      <c r="N340" s="3">
        <v>-106928</v>
      </c>
      <c r="O340" s="3">
        <v>-2786414</v>
      </c>
      <c r="P340" s="3">
        <v>-2786414</v>
      </c>
      <c r="Q340" s="3">
        <v>-1897757</v>
      </c>
      <c r="R340" s="3">
        <v>-157500</v>
      </c>
      <c r="S340" s="3">
        <v>-2423933</v>
      </c>
      <c r="T340" s="3">
        <v>-2423934</v>
      </c>
      <c r="U340" s="3">
        <v>-1682892</v>
      </c>
      <c r="V340" s="3">
        <v>-120000</v>
      </c>
      <c r="W340" s="3">
        <v>-2379820.83</v>
      </c>
      <c r="X340" s="3">
        <v>-2379821</v>
      </c>
      <c r="Y340" s="3">
        <v>-1808982</v>
      </c>
      <c r="Z340" s="3">
        <v>-120000</v>
      </c>
      <c r="AA340" s="3">
        <v>-1142567</v>
      </c>
      <c r="AB340" s="3">
        <v>-1142567</v>
      </c>
      <c r="AC340" s="3">
        <v>-499454</v>
      </c>
      <c r="AD340" s="3">
        <v>-93750</v>
      </c>
      <c r="AE340" s="3">
        <v>-1329499.24</v>
      </c>
      <c r="AF340" s="3">
        <v>-1329499</v>
      </c>
      <c r="AG340" s="3">
        <v>-699614</v>
      </c>
      <c r="AH340" s="3">
        <v>-60000</v>
      </c>
      <c r="AI340" s="3">
        <v>-1707436.67</v>
      </c>
      <c r="AJ340" s="3">
        <v>-1707437</v>
      </c>
      <c r="AK340" s="3">
        <v>-916354</v>
      </c>
      <c r="AL340" s="3">
        <v>-75000</v>
      </c>
      <c r="AM340" s="3">
        <v>-1345313</v>
      </c>
      <c r="AN340" s="3">
        <v>-1345313</v>
      </c>
      <c r="AO340" s="3">
        <v>-790137</v>
      </c>
      <c r="AP340" s="3">
        <v>-62500</v>
      </c>
      <c r="AQ340" s="3">
        <v>-1145558</v>
      </c>
      <c r="AR340" s="3">
        <v>-1145558</v>
      </c>
      <c r="AS340" s="3">
        <v>-647621</v>
      </c>
      <c r="AT340" s="3">
        <v>-75500</v>
      </c>
      <c r="AU340" s="3">
        <v>-808874</v>
      </c>
      <c r="AV340" s="3">
        <v>-808873</v>
      </c>
      <c r="AW340" s="3">
        <v>-358988</v>
      </c>
      <c r="AX340" s="3">
        <v>-20643</v>
      </c>
      <c r="AY340" s="3">
        <v>-480828</v>
      </c>
      <c r="AZ340" s="3">
        <v>-480647</v>
      </c>
      <c r="BA340" s="3">
        <v>-278204</v>
      </c>
      <c r="BB340" s="3">
        <v>-40000</v>
      </c>
      <c r="BC340" s="3">
        <v>-674544</v>
      </c>
      <c r="BD340" s="3">
        <v>-674877</v>
      </c>
      <c r="BE340" s="3">
        <v>-398630</v>
      </c>
      <c r="BF340" s="3">
        <v>-62500</v>
      </c>
      <c r="BG340" s="3"/>
    </row>
    <row r="341" spans="1:59">
      <c r="A341" s="3" t="s">
        <v>337</v>
      </c>
      <c r="B341" s="3">
        <v>-1582270</v>
      </c>
      <c r="C341" s="3">
        <v>-4614665.1900000004</v>
      </c>
      <c r="D341" s="3">
        <v>-3881855</v>
      </c>
      <c r="E341" s="3">
        <v>-2188524</v>
      </c>
      <c r="F341" s="3">
        <v>-1579610</v>
      </c>
      <c r="G341" s="3">
        <v>-5014575</v>
      </c>
      <c r="H341" s="3">
        <v>-4312989</v>
      </c>
      <c r="I341" s="3">
        <v>-2555981</v>
      </c>
      <c r="J341" s="3">
        <v>-1800419</v>
      </c>
      <c r="K341" s="3">
        <v>-4890023</v>
      </c>
      <c r="L341" s="3">
        <v>-4171572</v>
      </c>
      <c r="M341" s="3">
        <v>-2406774</v>
      </c>
      <c r="N341" s="3">
        <v>-1695880</v>
      </c>
      <c r="O341" s="3">
        <v>-4663148</v>
      </c>
      <c r="P341" s="3">
        <v>-3960494</v>
      </c>
      <c r="Q341" s="3">
        <v>-2284384</v>
      </c>
      <c r="R341" s="3">
        <v>-1611154</v>
      </c>
      <c r="S341" s="3">
        <v>-4205353</v>
      </c>
      <c r="T341" s="3">
        <v>-3550652</v>
      </c>
      <c r="U341" s="3">
        <v>-1940601</v>
      </c>
      <c r="V341" s="3">
        <v>-1311420</v>
      </c>
      <c r="W341" s="3">
        <v>-4661088.6900000004</v>
      </c>
      <c r="X341" s="3">
        <v>-3827160</v>
      </c>
      <c r="Y341" s="3">
        <v>-2032185</v>
      </c>
      <c r="Z341" s="3">
        <v>-131964</v>
      </c>
      <c r="AA341" s="3">
        <v>-508772</v>
      </c>
      <c r="AB341" s="3">
        <v>-420933</v>
      </c>
      <c r="AC341" s="3">
        <v>-260775</v>
      </c>
      <c r="AD341" s="3">
        <v>-169470</v>
      </c>
      <c r="AE341" s="3">
        <v>-619537.43000000005</v>
      </c>
      <c r="AF341" s="3">
        <v>-479938</v>
      </c>
      <c r="AG341" s="3">
        <v>-313032</v>
      </c>
      <c r="AH341" s="3">
        <v>-180998</v>
      </c>
      <c r="AI341" s="3">
        <v>-562348.84</v>
      </c>
      <c r="AJ341" s="3">
        <v>-433992</v>
      </c>
      <c r="AK341" s="3">
        <v>-246765</v>
      </c>
      <c r="AL341" s="3">
        <v>-160583</v>
      </c>
      <c r="AM341" s="3">
        <v>-517456</v>
      </c>
      <c r="AN341" s="3">
        <v>-406856</v>
      </c>
      <c r="AO341" s="3">
        <v>-280620</v>
      </c>
      <c r="AP341" s="3">
        <v>-175794</v>
      </c>
      <c r="AQ341" s="3">
        <v>-286659</v>
      </c>
      <c r="AR341" s="3">
        <v>-186229</v>
      </c>
      <c r="AS341" s="3">
        <v>-141355</v>
      </c>
      <c r="AT341" s="3">
        <v>-72294</v>
      </c>
      <c r="AU341" s="3">
        <v>-255301</v>
      </c>
      <c r="AV341" s="3">
        <v>-154639</v>
      </c>
      <c r="AW341" s="3">
        <v>-79349</v>
      </c>
      <c r="AX341" s="3">
        <v>-63126</v>
      </c>
      <c r="AY341" s="3">
        <v>-224896</v>
      </c>
      <c r="AZ341" s="3">
        <v>-203236</v>
      </c>
      <c r="BA341" s="3">
        <v>-123380</v>
      </c>
      <c r="BB341" s="3">
        <v>0</v>
      </c>
      <c r="BC341" s="3">
        <v>0</v>
      </c>
      <c r="BD341" s="3">
        <v>0</v>
      </c>
      <c r="BE341" s="3">
        <v>0</v>
      </c>
      <c r="BF341" s="3">
        <v>0</v>
      </c>
      <c r="BG341" s="3"/>
    </row>
    <row r="342" spans="1:59">
      <c r="A342" s="3" t="s">
        <v>388</v>
      </c>
      <c r="B342" s="3">
        <v>0</v>
      </c>
      <c r="C342" s="3">
        <v>0</v>
      </c>
      <c r="D342" s="3">
        <v>0</v>
      </c>
      <c r="E342" s="3">
        <v>0</v>
      </c>
      <c r="F342" s="3">
        <v>0</v>
      </c>
      <c r="G342" s="3">
        <v>0</v>
      </c>
      <c r="H342" s="3">
        <v>0</v>
      </c>
      <c r="I342" s="3">
        <v>0</v>
      </c>
      <c r="J342" s="3">
        <v>0</v>
      </c>
      <c r="K342" s="3">
        <v>0</v>
      </c>
      <c r="L342" s="3">
        <v>0</v>
      </c>
      <c r="M342" s="3">
        <v>0</v>
      </c>
      <c r="N342" s="3">
        <v>0</v>
      </c>
      <c r="O342" s="3">
        <v>490</v>
      </c>
      <c r="P342" s="3">
        <v>0</v>
      </c>
      <c r="Q342" s="3">
        <v>0</v>
      </c>
      <c r="R342" s="3">
        <v>0</v>
      </c>
      <c r="S342" s="3">
        <v>30625</v>
      </c>
      <c r="T342" s="3">
        <v>42863</v>
      </c>
      <c r="U342" s="3">
        <v>42863</v>
      </c>
      <c r="V342" s="3">
        <v>0</v>
      </c>
      <c r="W342" s="3">
        <v>0</v>
      </c>
      <c r="X342" s="3">
        <v>0</v>
      </c>
      <c r="Y342" s="3">
        <v>635</v>
      </c>
      <c r="Z342" s="3">
        <v>0</v>
      </c>
      <c r="AA342" s="3">
        <v>63320</v>
      </c>
      <c r="AB342" s="3">
        <v>61216</v>
      </c>
      <c r="AC342" s="3">
        <v>30625</v>
      </c>
      <c r="AD342" s="3">
        <v>30625</v>
      </c>
      <c r="AE342" s="3">
        <v>7350</v>
      </c>
      <c r="AF342" s="3">
        <v>56350</v>
      </c>
      <c r="AG342" s="3">
        <v>7350</v>
      </c>
      <c r="AH342" s="3">
        <v>0</v>
      </c>
      <c r="AI342" s="3">
        <v>0</v>
      </c>
      <c r="AJ342" s="3">
        <v>258753</v>
      </c>
      <c r="AK342" s="3">
        <v>264025</v>
      </c>
      <c r="AL342" s="3">
        <v>254902</v>
      </c>
      <c r="AM342" s="3">
        <v>287708</v>
      </c>
      <c r="AN342" s="3">
        <v>0</v>
      </c>
      <c r="AO342" s="3">
        <v>264060</v>
      </c>
      <c r="AP342" s="3">
        <v>0</v>
      </c>
      <c r="AQ342" s="3">
        <v>0</v>
      </c>
      <c r="AR342" s="3">
        <v>0</v>
      </c>
      <c r="AS342" s="3">
        <v>0</v>
      </c>
      <c r="AT342" s="3">
        <v>0</v>
      </c>
      <c r="AU342" s="3">
        <v>0</v>
      </c>
      <c r="AV342" s="3">
        <v>0</v>
      </c>
      <c r="AW342" s="3">
        <v>0</v>
      </c>
      <c r="AX342" s="3">
        <v>0</v>
      </c>
      <c r="AY342" s="3">
        <v>0</v>
      </c>
      <c r="AZ342" s="3">
        <v>0</v>
      </c>
      <c r="BA342" s="3">
        <v>0</v>
      </c>
      <c r="BB342" s="3">
        <v>-94888</v>
      </c>
      <c r="BC342" s="3">
        <v>-197590</v>
      </c>
      <c r="BD342" s="3">
        <v>-168308</v>
      </c>
      <c r="BE342" s="3">
        <v>-75518</v>
      </c>
      <c r="BF342" s="3">
        <v>-51441</v>
      </c>
      <c r="BG342" s="3"/>
    </row>
    <row r="343" spans="1:59">
      <c r="A343" s="3" t="s">
        <v>389</v>
      </c>
      <c r="B343" s="3">
        <v>-3464776</v>
      </c>
      <c r="C343" s="3">
        <v>-11775837.890000001</v>
      </c>
      <c r="D343" s="3">
        <v>-8526658</v>
      </c>
      <c r="E343" s="3">
        <v>-7391990</v>
      </c>
      <c r="F343" s="3">
        <v>-3844561</v>
      </c>
      <c r="G343" s="3">
        <v>-13906830</v>
      </c>
      <c r="H343" s="3">
        <v>-9205366</v>
      </c>
      <c r="I343" s="3">
        <v>-4045358</v>
      </c>
      <c r="J343" s="3">
        <v>-2874476</v>
      </c>
      <c r="K343" s="3">
        <v>-9992015</v>
      </c>
      <c r="L343" s="3">
        <v>-8922200</v>
      </c>
      <c r="M343" s="3">
        <v>-6609397</v>
      </c>
      <c r="N343" s="3">
        <v>-1095962</v>
      </c>
      <c r="O343" s="3">
        <v>-4683198</v>
      </c>
      <c r="P343" s="3">
        <v>-4587263</v>
      </c>
      <c r="Q343" s="3">
        <v>-3552430</v>
      </c>
      <c r="R343" s="3">
        <v>-1653429</v>
      </c>
      <c r="S343" s="3">
        <v>-1390091</v>
      </c>
      <c r="T343" s="3">
        <v>277904</v>
      </c>
      <c r="U343" s="3">
        <v>-3212118</v>
      </c>
      <c r="V343" s="3">
        <v>-698482</v>
      </c>
      <c r="W343" s="3">
        <v>192912186.06999999</v>
      </c>
      <c r="X343" s="3">
        <v>196681686</v>
      </c>
      <c r="Y343" s="3">
        <v>200606995</v>
      </c>
      <c r="Z343" s="3">
        <v>124990274</v>
      </c>
      <c r="AA343" s="3">
        <v>-3151067</v>
      </c>
      <c r="AB343" s="3">
        <v>-2605553</v>
      </c>
      <c r="AC343" s="3">
        <v>-1613358</v>
      </c>
      <c r="AD343" s="3">
        <v>-494672</v>
      </c>
      <c r="AE343" s="3">
        <v>-1443538.1</v>
      </c>
      <c r="AF343" s="3">
        <v>-648099</v>
      </c>
      <c r="AG343" s="3">
        <v>326664</v>
      </c>
      <c r="AH343" s="3">
        <v>-90800</v>
      </c>
      <c r="AI343" s="3">
        <v>651369.38</v>
      </c>
      <c r="AJ343" s="3">
        <v>372938</v>
      </c>
      <c r="AK343" s="3">
        <v>354469</v>
      </c>
      <c r="AL343" s="3">
        <v>16863</v>
      </c>
      <c r="AM343" s="3">
        <v>505384</v>
      </c>
      <c r="AN343" s="3">
        <v>-73195</v>
      </c>
      <c r="AO343" s="3">
        <v>-677832</v>
      </c>
      <c r="AP343" s="3">
        <v>-561980</v>
      </c>
      <c r="AQ343" s="3">
        <v>888636</v>
      </c>
      <c r="AR343" s="3">
        <v>1424891</v>
      </c>
      <c r="AS343" s="3">
        <v>-426515</v>
      </c>
      <c r="AT343" s="3">
        <v>-412403</v>
      </c>
      <c r="AU343" s="3">
        <v>-43176</v>
      </c>
      <c r="AV343" s="3">
        <v>98309</v>
      </c>
      <c r="AW343" s="3">
        <v>-1801837</v>
      </c>
      <c r="AX343" s="3">
        <v>-605491</v>
      </c>
      <c r="AY343" s="3">
        <v>-1313800</v>
      </c>
      <c r="AZ343" s="3">
        <v>-1148873</v>
      </c>
      <c r="BA343" s="3">
        <v>-921024</v>
      </c>
      <c r="BB343" s="3">
        <v>-350974</v>
      </c>
      <c r="BC343" s="3">
        <v>746149</v>
      </c>
      <c r="BD343" s="3">
        <v>528300</v>
      </c>
      <c r="BE343" s="3">
        <v>267853</v>
      </c>
      <c r="BF343" s="3">
        <v>484385</v>
      </c>
      <c r="BG343" s="3"/>
    </row>
    <row r="344" spans="1:59">
      <c r="A344" s="3" t="s">
        <v>390</v>
      </c>
      <c r="B344" s="3">
        <v>-776549</v>
      </c>
      <c r="C344" s="3">
        <v>995084.38</v>
      </c>
      <c r="D344" s="3">
        <v>306393</v>
      </c>
      <c r="E344" s="3">
        <v>-170669</v>
      </c>
      <c r="F344" s="3">
        <v>-743193</v>
      </c>
      <c r="G344" s="3">
        <v>-3054053</v>
      </c>
      <c r="H344" s="3">
        <v>-3335829</v>
      </c>
      <c r="I344" s="3">
        <v>-2964445</v>
      </c>
      <c r="J344" s="3">
        <v>-2218067</v>
      </c>
      <c r="K344" s="3">
        <v>593865</v>
      </c>
      <c r="L344" s="3">
        <v>-1855298</v>
      </c>
      <c r="M344" s="3">
        <v>-1188367</v>
      </c>
      <c r="N344" s="3">
        <v>679341</v>
      </c>
      <c r="O344" s="3">
        <v>1311982</v>
      </c>
      <c r="P344" s="3">
        <v>-288886</v>
      </c>
      <c r="Q344" s="3">
        <v>-1041916</v>
      </c>
      <c r="R344" s="3">
        <v>-1221232</v>
      </c>
      <c r="S344" s="3">
        <v>1144649</v>
      </c>
      <c r="T344" s="3">
        <v>-526832</v>
      </c>
      <c r="U344" s="3">
        <v>-1104065</v>
      </c>
      <c r="V344" s="3">
        <v>-1208605</v>
      </c>
      <c r="W344" s="3">
        <v>2337533.7400000002</v>
      </c>
      <c r="X344" s="3">
        <v>904140</v>
      </c>
      <c r="Y344" s="3">
        <v>3008342</v>
      </c>
      <c r="Z344" s="3">
        <v>1962343</v>
      </c>
      <c r="AA344" s="3">
        <v>-68936</v>
      </c>
      <c r="AB344" s="3">
        <v>29792</v>
      </c>
      <c r="AC344" s="3">
        <v>-11163</v>
      </c>
      <c r="AD344" s="3">
        <v>83122</v>
      </c>
      <c r="AE344" s="3">
        <v>-232094.14</v>
      </c>
      <c r="AF344" s="3">
        <v>-390698</v>
      </c>
      <c r="AG344" s="3">
        <v>149926</v>
      </c>
      <c r="AH344" s="3">
        <v>-223783</v>
      </c>
      <c r="AI344" s="3">
        <v>-307459.81</v>
      </c>
      <c r="AJ344" s="3">
        <v>-396603</v>
      </c>
      <c r="AK344" s="3">
        <v>-559775</v>
      </c>
      <c r="AL344" s="3">
        <v>-374212</v>
      </c>
      <c r="AM344" s="3">
        <v>272354</v>
      </c>
      <c r="AN344" s="3">
        <v>112378</v>
      </c>
      <c r="AO344" s="3">
        <v>158724</v>
      </c>
      <c r="AP344" s="3">
        <v>292829</v>
      </c>
      <c r="AQ344" s="3">
        <v>670503</v>
      </c>
      <c r="AR344" s="3">
        <v>1244292</v>
      </c>
      <c r="AS344" s="3">
        <v>167024</v>
      </c>
      <c r="AT344" s="3">
        <v>76407</v>
      </c>
      <c r="AU344" s="3">
        <v>469614</v>
      </c>
      <c r="AV344" s="3">
        <v>74904</v>
      </c>
      <c r="AW344" s="3">
        <v>-205724</v>
      </c>
      <c r="AX344" s="3">
        <v>-94714</v>
      </c>
      <c r="AY344" s="3">
        <v>272948</v>
      </c>
      <c r="AZ344" s="3">
        <v>137435</v>
      </c>
      <c r="BA344" s="3">
        <v>163907</v>
      </c>
      <c r="BB344" s="3">
        <v>-60804</v>
      </c>
      <c r="BC344" s="3">
        <v>-7505</v>
      </c>
      <c r="BD344" s="3">
        <v>-14166</v>
      </c>
      <c r="BE344" s="3">
        <v>55424</v>
      </c>
      <c r="BF344" s="3">
        <v>913386</v>
      </c>
      <c r="BG344" s="3"/>
    </row>
    <row r="345" spans="1:59">
      <c r="A345" s="3" t="s">
        <v>391</v>
      </c>
      <c r="B345" s="3">
        <v>-30193</v>
      </c>
      <c r="C345" s="3">
        <v>373550.98</v>
      </c>
      <c r="D345" s="3">
        <v>387974</v>
      </c>
      <c r="E345" s="3">
        <v>215434</v>
      </c>
      <c r="F345" s="3">
        <v>112482</v>
      </c>
      <c r="G345" s="3">
        <v>21671</v>
      </c>
      <c r="H345" s="3">
        <v>162436</v>
      </c>
      <c r="I345" s="3">
        <v>53183</v>
      </c>
      <c r="J345" s="3">
        <v>236494</v>
      </c>
      <c r="K345" s="3">
        <v>-241478</v>
      </c>
      <c r="L345" s="3">
        <v>-231337</v>
      </c>
      <c r="M345" s="3">
        <v>-225867</v>
      </c>
      <c r="N345" s="3">
        <v>-29777</v>
      </c>
      <c r="O345" s="3">
        <v>3729</v>
      </c>
      <c r="P345" s="3">
        <v>8151</v>
      </c>
      <c r="Q345" s="3">
        <v>45247</v>
      </c>
      <c r="R345" s="3">
        <v>-17102</v>
      </c>
      <c r="S345" s="3">
        <v>-236605</v>
      </c>
      <c r="T345" s="3">
        <v>-97430</v>
      </c>
      <c r="U345" s="3">
        <v>-131921</v>
      </c>
      <c r="V345" s="3">
        <v>-122192</v>
      </c>
      <c r="W345" s="3">
        <v>18034.8</v>
      </c>
      <c r="X345" s="3">
        <v>-71379</v>
      </c>
      <c r="Y345" s="3">
        <v>0</v>
      </c>
      <c r="Z345" s="3">
        <v>709481</v>
      </c>
      <c r="AA345" s="3">
        <v>75895</v>
      </c>
      <c r="AB345" s="3">
        <v>89158</v>
      </c>
      <c r="AC345" s="3">
        <v>20603</v>
      </c>
      <c r="AD345" s="3">
        <v>-30964</v>
      </c>
      <c r="AE345" s="3">
        <v>-59810.31</v>
      </c>
      <c r="AF345" s="3">
        <v>-56329</v>
      </c>
      <c r="AG345" s="3">
        <v>-31058</v>
      </c>
      <c r="AH345" s="3">
        <v>-17493</v>
      </c>
      <c r="AI345" s="3">
        <v>71977.25</v>
      </c>
      <c r="AJ345" s="3">
        <v>0</v>
      </c>
      <c r="AK345" s="3">
        <v>15033</v>
      </c>
      <c r="AL345" s="3">
        <v>-92982</v>
      </c>
      <c r="AM345" s="3">
        <v>-84769</v>
      </c>
      <c r="AN345" s="3">
        <v>-58134</v>
      </c>
      <c r="AO345" s="3">
        <v>-51671</v>
      </c>
      <c r="AP345" s="3">
        <v>-11212</v>
      </c>
      <c r="AQ345" s="3">
        <v>-66401</v>
      </c>
      <c r="AR345" s="3">
        <v>-20812</v>
      </c>
      <c r="AS345" s="3">
        <v>-13262</v>
      </c>
      <c r="AT345" s="3">
        <v>-31933</v>
      </c>
      <c r="AU345" s="3">
        <v>-86920</v>
      </c>
      <c r="AV345" s="3">
        <v>-2327</v>
      </c>
      <c r="AW345" s="3">
        <v>549</v>
      </c>
      <c r="AX345" s="3">
        <v>446</v>
      </c>
      <c r="AY345" s="3">
        <v>-584</v>
      </c>
      <c r="AZ345" s="3">
        <v>758</v>
      </c>
      <c r="BA345" s="3">
        <v>701</v>
      </c>
      <c r="BB345" s="3">
        <v>0</v>
      </c>
      <c r="BC345" s="3">
        <v>0</v>
      </c>
      <c r="BD345" s="3">
        <v>0</v>
      </c>
      <c r="BE345" s="3">
        <v>0</v>
      </c>
      <c r="BF345" s="3">
        <v>0</v>
      </c>
      <c r="BG345" s="3"/>
    </row>
    <row r="346" spans="1:59">
      <c r="A346" s="3" t="s">
        <v>392</v>
      </c>
      <c r="B346" s="3">
        <v>0</v>
      </c>
      <c r="C346" s="3">
        <v>0</v>
      </c>
      <c r="D346" s="3">
        <v>0</v>
      </c>
      <c r="E346" s="3">
        <v>0</v>
      </c>
      <c r="F346" s="3">
        <v>0</v>
      </c>
      <c r="G346" s="3">
        <v>0</v>
      </c>
      <c r="H346" s="3">
        <v>0</v>
      </c>
      <c r="I346" s="3">
        <v>0</v>
      </c>
      <c r="J346" s="3">
        <v>0</v>
      </c>
      <c r="K346" s="3">
        <v>0</v>
      </c>
      <c r="L346" s="3">
        <v>0</v>
      </c>
      <c r="M346" s="3">
        <v>0</v>
      </c>
      <c r="N346" s="3">
        <v>0</v>
      </c>
      <c r="O346" s="3">
        <v>0</v>
      </c>
      <c r="P346" s="3">
        <v>0</v>
      </c>
      <c r="Q346" s="3">
        <v>0</v>
      </c>
      <c r="R346" s="3">
        <v>0</v>
      </c>
      <c r="S346" s="3">
        <v>0</v>
      </c>
      <c r="T346" s="3">
        <v>0</v>
      </c>
      <c r="U346" s="3">
        <v>0</v>
      </c>
      <c r="V346" s="3">
        <v>0</v>
      </c>
      <c r="W346" s="3">
        <v>0</v>
      </c>
      <c r="X346" s="3">
        <v>0</v>
      </c>
      <c r="Y346" s="3">
        <v>-378463</v>
      </c>
      <c r="Z346" s="3">
        <v>0</v>
      </c>
      <c r="AA346" s="3">
        <v>0</v>
      </c>
      <c r="AB346" s="3">
        <v>0</v>
      </c>
      <c r="AC346" s="3">
        <v>0</v>
      </c>
      <c r="AD346" s="3">
        <v>0</v>
      </c>
      <c r="AE346" s="3">
        <v>0</v>
      </c>
      <c r="AF346" s="3">
        <v>0</v>
      </c>
      <c r="AG346" s="3">
        <v>0</v>
      </c>
      <c r="AH346" s="3">
        <v>0</v>
      </c>
      <c r="AI346" s="3">
        <v>0</v>
      </c>
      <c r="AJ346" s="3">
        <v>40236</v>
      </c>
      <c r="AK346" s="3">
        <v>0</v>
      </c>
      <c r="AL346" s="3">
        <v>0</v>
      </c>
      <c r="AM346" s="3">
        <v>0</v>
      </c>
      <c r="AN346" s="3">
        <v>0</v>
      </c>
      <c r="AO346" s="3">
        <v>0</v>
      </c>
      <c r="AP346" s="3">
        <v>0</v>
      </c>
      <c r="AQ346" s="3">
        <v>0</v>
      </c>
      <c r="AR346" s="3">
        <v>0</v>
      </c>
      <c r="AS346" s="3">
        <v>0</v>
      </c>
      <c r="AT346" s="3">
        <v>0</v>
      </c>
      <c r="AU346" s="3">
        <v>0</v>
      </c>
      <c r="AV346" s="3">
        <v>0</v>
      </c>
      <c r="AW346" s="3">
        <v>0</v>
      </c>
      <c r="AX346" s="3">
        <v>0</v>
      </c>
      <c r="AY346" s="3">
        <v>0</v>
      </c>
      <c r="AZ346" s="3">
        <v>0</v>
      </c>
      <c r="BA346" s="3">
        <v>0</v>
      </c>
      <c r="BB346" s="3">
        <v>0</v>
      </c>
      <c r="BC346" s="3">
        <v>0</v>
      </c>
      <c r="BD346" s="3">
        <v>0</v>
      </c>
      <c r="BE346" s="3">
        <v>0</v>
      </c>
      <c r="BF346" s="3">
        <v>0</v>
      </c>
      <c r="BG346" s="3"/>
    </row>
    <row r="347" spans="1:59">
      <c r="A347" s="3" t="s">
        <v>393</v>
      </c>
      <c r="B347" s="3">
        <v>0</v>
      </c>
      <c r="C347" s="3">
        <v>0</v>
      </c>
      <c r="D347" s="3">
        <v>0</v>
      </c>
      <c r="E347" s="3">
        <v>0</v>
      </c>
      <c r="F347" s="3">
        <v>0</v>
      </c>
      <c r="G347" s="3">
        <v>0</v>
      </c>
      <c r="H347" s="3">
        <v>0</v>
      </c>
      <c r="I347" s="3">
        <v>0</v>
      </c>
      <c r="J347" s="3">
        <v>0</v>
      </c>
      <c r="K347" s="3">
        <v>0</v>
      </c>
      <c r="L347" s="3">
        <v>0</v>
      </c>
      <c r="M347" s="3">
        <v>0</v>
      </c>
      <c r="N347" s="3">
        <v>0</v>
      </c>
      <c r="O347" s="3">
        <v>26250</v>
      </c>
      <c r="P347" s="3">
        <v>26250</v>
      </c>
      <c r="Q347" s="3">
        <v>26250</v>
      </c>
      <c r="R347" s="3">
        <v>26250</v>
      </c>
      <c r="S347" s="3">
        <v>-26250</v>
      </c>
      <c r="T347" s="3">
        <v>0</v>
      </c>
      <c r="U347" s="3">
        <v>0</v>
      </c>
      <c r="V347" s="3">
        <v>0</v>
      </c>
      <c r="W347" s="3">
        <v>0</v>
      </c>
      <c r="X347" s="3">
        <v>0</v>
      </c>
      <c r="Y347" s="3">
        <v>0</v>
      </c>
      <c r="Z347" s="3">
        <v>0</v>
      </c>
      <c r="AA347" s="3">
        <v>0</v>
      </c>
      <c r="AB347" s="3">
        <v>0</v>
      </c>
      <c r="AC347" s="3">
        <v>0</v>
      </c>
      <c r="AD347" s="3">
        <v>0</v>
      </c>
      <c r="AE347" s="3">
        <v>0</v>
      </c>
      <c r="AF347" s="3">
        <v>0</v>
      </c>
      <c r="AG347" s="3">
        <v>0</v>
      </c>
      <c r="AH347" s="3">
        <v>0</v>
      </c>
      <c r="AI347" s="3">
        <v>0</v>
      </c>
      <c r="AJ347" s="3">
        <v>0</v>
      </c>
      <c r="AK347" s="3">
        <v>0</v>
      </c>
      <c r="AL347" s="3">
        <v>0</v>
      </c>
      <c r="AM347" s="3">
        <v>0</v>
      </c>
      <c r="AN347" s="3">
        <v>0</v>
      </c>
      <c r="AO347" s="3">
        <v>0</v>
      </c>
      <c r="AP347" s="3">
        <v>0</v>
      </c>
      <c r="AQ347" s="3">
        <v>0</v>
      </c>
      <c r="AR347" s="3">
        <v>0</v>
      </c>
      <c r="AS347" s="3">
        <v>0</v>
      </c>
      <c r="AT347" s="3">
        <v>0</v>
      </c>
      <c r="AU347" s="3">
        <v>0</v>
      </c>
      <c r="AV347" s="3">
        <v>0</v>
      </c>
      <c r="AW347" s="3">
        <v>0</v>
      </c>
      <c r="AX347" s="3">
        <v>0</v>
      </c>
      <c r="AY347" s="3">
        <v>0</v>
      </c>
      <c r="AZ347" s="3">
        <v>0</v>
      </c>
      <c r="BA347" s="3">
        <v>0</v>
      </c>
      <c r="BB347" s="3">
        <v>-67</v>
      </c>
      <c r="BC347" s="3">
        <v>620</v>
      </c>
      <c r="BD347" s="3">
        <v>353</v>
      </c>
      <c r="BE347" s="3">
        <v>1064</v>
      </c>
      <c r="BF347" s="3">
        <v>0</v>
      </c>
    </row>
    <row r="348" spans="1:59">
      <c r="A348" s="3" t="s">
        <v>394</v>
      </c>
      <c r="B348" s="3">
        <v>4398327</v>
      </c>
      <c r="C348" s="3">
        <v>3029691.45</v>
      </c>
      <c r="D348" s="3">
        <v>3029691</v>
      </c>
      <c r="E348" s="3">
        <v>3029691</v>
      </c>
      <c r="F348" s="3">
        <v>3029691</v>
      </c>
      <c r="G348" s="3">
        <v>6062073</v>
      </c>
      <c r="H348" s="3">
        <v>6062073</v>
      </c>
      <c r="I348" s="3">
        <v>6062073</v>
      </c>
      <c r="J348" s="3">
        <v>6062073</v>
      </c>
      <c r="K348" s="3">
        <v>5709686</v>
      </c>
      <c r="L348" s="3">
        <v>5709686</v>
      </c>
      <c r="M348" s="3">
        <v>5709686</v>
      </c>
      <c r="N348" s="3">
        <v>5709686</v>
      </c>
      <c r="O348" s="3">
        <v>4367725</v>
      </c>
      <c r="P348" s="3">
        <v>4367725</v>
      </c>
      <c r="Q348" s="3">
        <v>4367725</v>
      </c>
      <c r="R348" s="3">
        <v>4367725</v>
      </c>
      <c r="S348" s="3">
        <v>3485931</v>
      </c>
      <c r="T348" s="3">
        <v>3485931</v>
      </c>
      <c r="U348" s="3">
        <v>3485931</v>
      </c>
      <c r="V348" s="3">
        <v>3485931</v>
      </c>
      <c r="W348" s="3">
        <v>1130362.6499999999</v>
      </c>
      <c r="X348" s="3">
        <v>1130363</v>
      </c>
      <c r="Y348" s="3">
        <v>1130363</v>
      </c>
      <c r="Z348" s="3">
        <v>1130363</v>
      </c>
      <c r="AA348" s="3">
        <v>1123404</v>
      </c>
      <c r="AB348" s="3">
        <v>1123404</v>
      </c>
      <c r="AC348" s="3">
        <v>1123404</v>
      </c>
      <c r="AD348" s="3">
        <v>1123404</v>
      </c>
      <c r="AE348" s="3">
        <v>1779970.83</v>
      </c>
      <c r="AF348" s="3">
        <v>1779971</v>
      </c>
      <c r="AG348" s="3">
        <v>1779971</v>
      </c>
      <c r="AH348" s="3">
        <v>1779971</v>
      </c>
      <c r="AI348" s="3">
        <v>2015453.4</v>
      </c>
      <c r="AJ348" s="3">
        <v>2015453</v>
      </c>
      <c r="AK348" s="3">
        <v>2015453</v>
      </c>
      <c r="AL348" s="3">
        <v>2015453</v>
      </c>
      <c r="AM348" s="3">
        <v>1827868</v>
      </c>
      <c r="AN348" s="3">
        <v>1827868</v>
      </c>
      <c r="AO348" s="3">
        <v>1827868</v>
      </c>
      <c r="AP348" s="3">
        <v>1827868</v>
      </c>
      <c r="AQ348" s="3">
        <v>1223766</v>
      </c>
      <c r="AR348" s="3">
        <v>1223766</v>
      </c>
      <c r="AS348" s="3">
        <v>1223766</v>
      </c>
      <c r="AT348" s="3">
        <v>1223766</v>
      </c>
      <c r="AU348" s="3">
        <v>841072</v>
      </c>
      <c r="AV348" s="3">
        <v>841072</v>
      </c>
      <c r="AW348" s="3">
        <v>841072</v>
      </c>
      <c r="AX348" s="3">
        <v>841072</v>
      </c>
      <c r="AY348" s="3">
        <v>568708</v>
      </c>
      <c r="AZ348" s="3">
        <v>568708</v>
      </c>
      <c r="BA348" s="3">
        <v>544266</v>
      </c>
      <c r="BB348" s="3">
        <v>544266</v>
      </c>
      <c r="BC348" s="3">
        <v>551151</v>
      </c>
      <c r="BD348" s="3">
        <v>551151</v>
      </c>
      <c r="BE348" s="3">
        <v>551151</v>
      </c>
      <c r="BF348" s="3">
        <v>551151</v>
      </c>
    </row>
    <row r="349" spans="1:59">
      <c r="A349" s="3" t="s">
        <v>395</v>
      </c>
      <c r="B349" s="3">
        <v>3591585</v>
      </c>
      <c r="C349" s="3">
        <v>4398326.8099999996</v>
      </c>
      <c r="D349" s="3">
        <v>3724058</v>
      </c>
      <c r="E349" s="3">
        <v>3074456</v>
      </c>
      <c r="F349" s="3">
        <v>2398980</v>
      </c>
      <c r="G349" s="3">
        <v>3029691</v>
      </c>
      <c r="H349" s="3">
        <v>2888680</v>
      </c>
      <c r="I349" s="3">
        <v>3150811</v>
      </c>
      <c r="J349" s="3">
        <v>4080500</v>
      </c>
      <c r="K349" s="3">
        <v>6062073</v>
      </c>
      <c r="L349" s="3">
        <v>3623051</v>
      </c>
      <c r="M349" s="3">
        <v>4295452</v>
      </c>
      <c r="N349" s="3">
        <v>6359250</v>
      </c>
      <c r="O349" s="3">
        <v>5709686</v>
      </c>
      <c r="P349" s="3">
        <v>4113240</v>
      </c>
      <c r="Q349" s="3">
        <v>3397306</v>
      </c>
      <c r="R349" s="3">
        <v>3155641</v>
      </c>
      <c r="S349" s="3">
        <v>4367725</v>
      </c>
      <c r="T349" s="3">
        <v>2861669</v>
      </c>
      <c r="U349" s="3">
        <v>2249945</v>
      </c>
      <c r="V349" s="3">
        <v>2155134</v>
      </c>
      <c r="W349" s="3">
        <v>3485931.19</v>
      </c>
      <c r="X349" s="3">
        <v>1963124</v>
      </c>
      <c r="Y349" s="3">
        <v>3760242</v>
      </c>
      <c r="Z349" s="3">
        <v>3802187</v>
      </c>
      <c r="AA349" s="3">
        <v>1130363</v>
      </c>
      <c r="AB349" s="3">
        <v>1242354</v>
      </c>
      <c r="AC349" s="3">
        <v>1132844</v>
      </c>
      <c r="AD349" s="3">
        <v>1175562</v>
      </c>
      <c r="AE349" s="3">
        <v>1488066.38</v>
      </c>
      <c r="AF349" s="3">
        <v>1332944</v>
      </c>
      <c r="AG349" s="3">
        <v>1898839</v>
      </c>
      <c r="AH349" s="3">
        <v>1538695</v>
      </c>
      <c r="AI349" s="3">
        <v>1779970.83</v>
      </c>
      <c r="AJ349" s="3">
        <v>1659086</v>
      </c>
      <c r="AK349" s="3">
        <v>1470711</v>
      </c>
      <c r="AL349" s="3">
        <v>1548259</v>
      </c>
      <c r="AM349" s="3">
        <v>2015453</v>
      </c>
      <c r="AN349" s="3">
        <v>1882112</v>
      </c>
      <c r="AO349" s="3">
        <v>1934921</v>
      </c>
      <c r="AP349" s="3">
        <v>2109485</v>
      </c>
      <c r="AQ349" s="3">
        <v>1827868</v>
      </c>
      <c r="AR349" s="3">
        <v>2447246</v>
      </c>
      <c r="AS349" s="3">
        <v>1377528</v>
      </c>
      <c r="AT349" s="3">
        <v>1268240</v>
      </c>
      <c r="AU349" s="3">
        <v>1223766</v>
      </c>
      <c r="AV349" s="3">
        <v>913649</v>
      </c>
      <c r="AW349" s="3">
        <v>635897</v>
      </c>
      <c r="AX349" s="3">
        <v>746804</v>
      </c>
      <c r="AY349" s="3">
        <v>841072</v>
      </c>
      <c r="AZ349" s="3">
        <v>706901</v>
      </c>
      <c r="BA349" s="3">
        <v>708874</v>
      </c>
      <c r="BB349" s="3">
        <v>483395</v>
      </c>
      <c r="BC349" s="3">
        <v>544266</v>
      </c>
      <c r="BD349" s="3">
        <v>537338</v>
      </c>
      <c r="BE349" s="3">
        <v>607639</v>
      </c>
      <c r="BF349" s="3">
        <v>1464537</v>
      </c>
    </row>
    <row r="350" spans="1:59">
      <c r="A350" s="3" t="s">
        <v>169</v>
      </c>
      <c r="B350" s="3" t="s">
        <v>170</v>
      </c>
      <c r="C350" s="3" t="s">
        <v>171</v>
      </c>
      <c r="D350" s="3" t="s">
        <v>172</v>
      </c>
      <c r="E350" s="3" t="s">
        <v>173</v>
      </c>
      <c r="F350" s="3" t="s">
        <v>174</v>
      </c>
      <c r="G350" s="3" t="s">
        <v>175</v>
      </c>
      <c r="H350" s="3" t="s">
        <v>176</v>
      </c>
      <c r="I350" s="3" t="s">
        <v>177</v>
      </c>
      <c r="J350" s="3" t="s">
        <v>178</v>
      </c>
      <c r="K350" s="3" t="s">
        <v>179</v>
      </c>
      <c r="L350" s="3" t="s">
        <v>180</v>
      </c>
      <c r="M350" s="3" t="s">
        <v>181</v>
      </c>
      <c r="N350" s="3" t="s">
        <v>182</v>
      </c>
      <c r="O350" s="3" t="s">
        <v>183</v>
      </c>
      <c r="P350" s="3" t="s">
        <v>184</v>
      </c>
      <c r="Q350" s="3" t="s">
        <v>185</v>
      </c>
      <c r="R350" s="3" t="s">
        <v>186</v>
      </c>
      <c r="S350" s="3" t="s">
        <v>187</v>
      </c>
      <c r="T350" s="3" t="s">
        <v>188</v>
      </c>
      <c r="U350" s="3" t="s">
        <v>189</v>
      </c>
      <c r="V350" s="3" t="s">
        <v>190</v>
      </c>
      <c r="W350" s="3" t="s">
        <v>191</v>
      </c>
      <c r="X350" s="3" t="s">
        <v>192</v>
      </c>
      <c r="Y350" s="3" t="s">
        <v>193</v>
      </c>
      <c r="Z350" s="3" t="s">
        <v>194</v>
      </c>
      <c r="AA350" s="3" t="s">
        <v>195</v>
      </c>
      <c r="AB350" s="3" t="s">
        <v>196</v>
      </c>
      <c r="AC350" s="3" t="s">
        <v>197</v>
      </c>
      <c r="AD350" s="3" t="s">
        <v>198</v>
      </c>
      <c r="AE350" s="3" t="s">
        <v>199</v>
      </c>
      <c r="AF350" s="3" t="s">
        <v>200</v>
      </c>
      <c r="AG350" s="3" t="s">
        <v>201</v>
      </c>
      <c r="AH350" s="3" t="s">
        <v>202</v>
      </c>
      <c r="AI350" s="3" t="s">
        <v>203</v>
      </c>
      <c r="AJ350" s="3" t="s">
        <v>204</v>
      </c>
      <c r="AK350" s="3" t="s">
        <v>205</v>
      </c>
      <c r="AL350" s="3" t="s">
        <v>206</v>
      </c>
      <c r="AM350" s="3" t="s">
        <v>207</v>
      </c>
      <c r="AN350" s="3" t="s">
        <v>208</v>
      </c>
      <c r="AO350" s="3" t="s">
        <v>209</v>
      </c>
      <c r="AP350" s="3" t="s">
        <v>210</v>
      </c>
      <c r="AQ350" s="3" t="s">
        <v>211</v>
      </c>
      <c r="AR350" s="3" t="s">
        <v>212</v>
      </c>
      <c r="AS350" s="3" t="s">
        <v>213</v>
      </c>
      <c r="AT350" s="3" t="s">
        <v>214</v>
      </c>
      <c r="AU350" s="3" t="s">
        <v>215</v>
      </c>
      <c r="AV350" s="3" t="s">
        <v>216</v>
      </c>
      <c r="AW350" s="3" t="s">
        <v>217</v>
      </c>
      <c r="AX350" s="3" t="s">
        <v>218</v>
      </c>
      <c r="AY350" s="3" t="s">
        <v>219</v>
      </c>
      <c r="AZ350" s="3" t="s">
        <v>220</v>
      </c>
      <c r="BA350" s="3" t="s">
        <v>221</v>
      </c>
      <c r="BB350" s="3" t="s">
        <v>222</v>
      </c>
      <c r="BC350" s="3" t="s">
        <v>223</v>
      </c>
      <c r="BD350" s="3" t="s">
        <v>224</v>
      </c>
      <c r="BE350" s="3" t="s">
        <v>225</v>
      </c>
      <c r="BF350" s="3" t="s">
        <v>226</v>
      </c>
    </row>
    <row r="351" spans="1:59">
      <c r="A351" s="3" t="s">
        <v>296</v>
      </c>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row>
    <row r="352" spans="1:59">
      <c r="A352" s="3" t="s">
        <v>297</v>
      </c>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row>
    <row r="353" spans="1:58">
      <c r="A353" s="3" t="s">
        <v>298</v>
      </c>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row>
    <row r="354" spans="1:58">
      <c r="BB354" s="6"/>
    </row>
    <row r="355" spans="1:58">
      <c r="BB355" s="6"/>
    </row>
    <row r="356" spans="1:58">
      <c r="BB356" s="6"/>
    </row>
    <row r="357" spans="1:58">
      <c r="BB357" s="6"/>
    </row>
    <row r="358" spans="1:58">
      <c r="BB358" s="6"/>
    </row>
    <row r="359" spans="1:58">
      <c r="BB359" s="6"/>
    </row>
    <row r="360" spans="1:58">
      <c r="BB360" s="6"/>
    </row>
    <row r="361" spans="1:58">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row>
    <row r="362" spans="1:58">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row>
    <row r="363" spans="1:58">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row>
    <row r="364" spans="1:58">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row>
    <row r="365" spans="1:58">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row>
    <row r="366" spans="1:58">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row>
    <row r="367" spans="1:58">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row>
    <row r="368" spans="1:58">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row>
    <row r="369" spans="1:54">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row>
    <row r="370" spans="1:54">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row>
    <row r="371" spans="1:54">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row>
    <row r="375" spans="1:54">
      <c r="Q375" s="12" t="s">
        <v>396</v>
      </c>
      <c r="R375" s="12" t="s">
        <v>397</v>
      </c>
    </row>
    <row r="376" spans="1:54" s="13" customFormat="1" ht="17.25" thickBot="1">
      <c r="B376" s="14">
        <v>2008</v>
      </c>
      <c r="C376" s="14">
        <v>2009</v>
      </c>
      <c r="D376" s="14">
        <v>2010</v>
      </c>
      <c r="E376" s="14">
        <v>2011</v>
      </c>
      <c r="F376" s="14">
        <v>2012</v>
      </c>
      <c r="G376" s="14">
        <v>2013</v>
      </c>
      <c r="H376" s="14">
        <v>2014</v>
      </c>
      <c r="I376" s="14">
        <v>2015</v>
      </c>
      <c r="J376" s="14">
        <v>2016</v>
      </c>
      <c r="K376" s="14">
        <v>2017</v>
      </c>
      <c r="L376" s="14">
        <v>2018</v>
      </c>
      <c r="M376" s="14">
        <v>2019</v>
      </c>
      <c r="N376" s="14">
        <v>2020</v>
      </c>
      <c r="O376" s="14">
        <v>2021</v>
      </c>
      <c r="P376" s="14">
        <v>2022</v>
      </c>
      <c r="Q376" s="15">
        <v>9</v>
      </c>
      <c r="R376" s="16">
        <v>2022</v>
      </c>
    </row>
    <row r="377" spans="1:54">
      <c r="A377" s="17"/>
      <c r="B377" s="230" t="s">
        <v>398</v>
      </c>
      <c r="C377" s="230"/>
      <c r="D377" s="230"/>
      <c r="E377" s="230"/>
      <c r="F377" s="230"/>
      <c r="G377" s="230"/>
      <c r="H377" s="230"/>
      <c r="I377" s="230"/>
      <c r="J377" s="230"/>
      <c r="K377" s="230"/>
      <c r="L377" s="230"/>
      <c r="M377" s="230"/>
      <c r="N377" s="230"/>
      <c r="O377" s="18"/>
      <c r="P377" s="18"/>
      <c r="Q377" s="19"/>
      <c r="R377" s="4"/>
    </row>
    <row r="378" spans="1:54">
      <c r="B378" s="240" t="s">
        <v>61</v>
      </c>
      <c r="C378" s="240"/>
      <c r="D378" s="240"/>
      <c r="E378" s="240"/>
      <c r="F378" s="240"/>
      <c r="G378" s="240"/>
      <c r="H378" s="240"/>
      <c r="I378" s="240"/>
      <c r="J378" s="240"/>
      <c r="K378" s="240"/>
      <c r="L378" s="240"/>
      <c r="M378" s="240"/>
      <c r="N378" s="240"/>
      <c r="O378" s="20"/>
      <c r="P378" s="20"/>
      <c r="Q378" s="19"/>
      <c r="R378" s="4"/>
    </row>
    <row r="379" spans="1:54">
      <c r="B379" s="21">
        <f t="shared" ref="B379:P382" si="9">IFERROR(VLOOKUP($B$378,$4:$154,MATCH($R379&amp;"/"&amp;B$376,$2:$2,0),FALSE),"")</f>
        <v>1464572</v>
      </c>
      <c r="C379" s="21">
        <f t="shared" si="9"/>
        <v>483536</v>
      </c>
      <c r="D379" s="21">
        <f t="shared" si="9"/>
        <v>746804</v>
      </c>
      <c r="E379" s="21">
        <f t="shared" si="9"/>
        <v>1268240</v>
      </c>
      <c r="F379" s="21">
        <f t="shared" si="9"/>
        <v>2109485</v>
      </c>
      <c r="G379" s="21">
        <f t="shared" si="9"/>
        <v>1548259</v>
      </c>
      <c r="H379" s="21">
        <f t="shared" si="9"/>
        <v>1538695</v>
      </c>
      <c r="I379" s="21">
        <f t="shared" si="9"/>
        <v>1175562</v>
      </c>
      <c r="J379" s="21">
        <f t="shared" si="9"/>
        <v>3802187</v>
      </c>
      <c r="K379" s="21">
        <f t="shared" si="9"/>
        <v>2155134</v>
      </c>
      <c r="L379" s="21">
        <f t="shared" si="9"/>
        <v>3155641</v>
      </c>
      <c r="M379" s="21">
        <f t="shared" si="9"/>
        <v>6359250</v>
      </c>
      <c r="N379" s="22">
        <f t="shared" si="9"/>
        <v>4080500</v>
      </c>
      <c r="O379" s="22">
        <f t="shared" si="9"/>
        <v>2398980</v>
      </c>
      <c r="P379" s="22">
        <f t="shared" si="9"/>
        <v>3591585</v>
      </c>
      <c r="Q379" s="19"/>
      <c r="R379" s="23" t="s">
        <v>399</v>
      </c>
    </row>
    <row r="380" spans="1:54">
      <c r="B380" s="21">
        <f t="shared" si="9"/>
        <v>610983</v>
      </c>
      <c r="C380" s="21">
        <f t="shared" si="9"/>
        <v>708938</v>
      </c>
      <c r="D380" s="21">
        <f t="shared" si="9"/>
        <v>641547</v>
      </c>
      <c r="E380" s="21">
        <f t="shared" si="9"/>
        <v>1377528</v>
      </c>
      <c r="F380" s="21">
        <f t="shared" si="9"/>
        <v>1934921</v>
      </c>
      <c r="G380" s="21">
        <f t="shared" si="9"/>
        <v>1470711</v>
      </c>
      <c r="H380" s="21">
        <f t="shared" si="9"/>
        <v>1898839</v>
      </c>
      <c r="I380" s="21">
        <f t="shared" si="9"/>
        <v>1132844</v>
      </c>
      <c r="J380" s="21">
        <f t="shared" si="9"/>
        <v>3760242</v>
      </c>
      <c r="K380" s="21">
        <f t="shared" si="9"/>
        <v>2249945</v>
      </c>
      <c r="L380" s="21">
        <f t="shared" si="9"/>
        <v>3397306</v>
      </c>
      <c r="M380" s="21">
        <f t="shared" si="9"/>
        <v>4295452</v>
      </c>
      <c r="N380" s="22">
        <f t="shared" si="9"/>
        <v>3150811</v>
      </c>
      <c r="O380" s="22">
        <f t="shared" si="9"/>
        <v>3074456</v>
      </c>
      <c r="P380" s="22" t="str">
        <f t="shared" si="9"/>
        <v/>
      </c>
      <c r="Q380" s="19"/>
      <c r="R380" s="23" t="s">
        <v>400</v>
      </c>
    </row>
    <row r="381" spans="1:54">
      <c r="B381" s="21">
        <f t="shared" si="9"/>
        <v>538317</v>
      </c>
      <c r="C381" s="21">
        <f t="shared" si="9"/>
        <v>707651</v>
      </c>
      <c r="D381" s="21">
        <f t="shared" si="9"/>
        <v>913649</v>
      </c>
      <c r="E381" s="21">
        <f t="shared" si="9"/>
        <v>2447246</v>
      </c>
      <c r="F381" s="21">
        <f t="shared" si="9"/>
        <v>1882112</v>
      </c>
      <c r="G381" s="21">
        <f t="shared" si="9"/>
        <v>1659086</v>
      </c>
      <c r="H381" s="21">
        <f t="shared" si="9"/>
        <v>1332944</v>
      </c>
      <c r="I381" s="21">
        <f t="shared" si="9"/>
        <v>1242354</v>
      </c>
      <c r="J381" s="21">
        <f t="shared" si="9"/>
        <v>1963124</v>
      </c>
      <c r="K381" s="21">
        <f t="shared" si="9"/>
        <v>2861669</v>
      </c>
      <c r="L381" s="21">
        <f t="shared" si="9"/>
        <v>4113240</v>
      </c>
      <c r="M381" s="21">
        <f t="shared" si="9"/>
        <v>3623051</v>
      </c>
      <c r="N381" s="22">
        <f t="shared" si="9"/>
        <v>2888680</v>
      </c>
      <c r="O381" s="22">
        <f t="shared" si="9"/>
        <v>3724058</v>
      </c>
      <c r="P381" s="22" t="str">
        <f t="shared" si="9"/>
        <v/>
      </c>
      <c r="Q381" s="19"/>
      <c r="R381" s="23" t="s">
        <v>401</v>
      </c>
    </row>
    <row r="382" spans="1:54">
      <c r="B382" s="21">
        <f t="shared" si="9"/>
        <v>544315</v>
      </c>
      <c r="C382" s="21">
        <f t="shared" si="9"/>
        <v>841072</v>
      </c>
      <c r="D382" s="21">
        <f t="shared" si="9"/>
        <v>1223766</v>
      </c>
      <c r="E382" s="21">
        <f t="shared" si="9"/>
        <v>1827868</v>
      </c>
      <c r="F382" s="21">
        <f t="shared" si="9"/>
        <v>2015453</v>
      </c>
      <c r="G382" s="21">
        <f t="shared" si="9"/>
        <v>1779970.83</v>
      </c>
      <c r="H382" s="21">
        <f t="shared" si="9"/>
        <v>1488066.38</v>
      </c>
      <c r="I382" s="21">
        <f t="shared" si="9"/>
        <v>1130363</v>
      </c>
      <c r="J382" s="21">
        <f t="shared" si="9"/>
        <v>3485931.19</v>
      </c>
      <c r="K382" s="21">
        <f t="shared" si="9"/>
        <v>4367725</v>
      </c>
      <c r="L382" s="21">
        <f t="shared" si="9"/>
        <v>5709686</v>
      </c>
      <c r="M382" s="21">
        <f t="shared" si="9"/>
        <v>6062073</v>
      </c>
      <c r="N382" s="22">
        <f>IFERROR(VLOOKUP($B$378,$4:$154,MATCH($R382&amp;"/"&amp;N$376,$2:$2,0),FALSE),IFERROR(VLOOKUP($B$378,$4:$154,MATCH($R381&amp;"/"&amp;N$376,$2:$2,0),FALSE),IFERROR(VLOOKUP($B$378,$4:$154,MATCH($R380&amp;"/"&amp;N$376,$2:$2,0),FALSE),IFERROR(VLOOKUP($B$378,$4:$154,MATCH($R379&amp;"/"&amp;N$376,$2:$2,0),FALSE),""))))</f>
        <v>3029691</v>
      </c>
      <c r="O382" s="22">
        <f>IFERROR(VLOOKUP($B$378,$4:$154,MATCH($R382&amp;"/"&amp;O$376,$2:$2,0),FALSE),IFERROR(VLOOKUP($B$378,$4:$154,MATCH($R381&amp;"/"&amp;O$376,$2:$2,0),FALSE),IFERROR(VLOOKUP($B$378,$4:$154,MATCH($R380&amp;"/"&amp;O$376,$2:$2,0),FALSE),IFERROR(VLOOKUP($B$378,$4:$154,MATCH($R379&amp;"/"&amp;O$376,$2:$2,0),FALSE),""))))</f>
        <v>4398326.8099999996</v>
      </c>
      <c r="P382" s="22">
        <f>IFERROR(VLOOKUP($B$378,$4:$154,MATCH($R382&amp;"/"&amp;P$376,$2:$2,0),FALSE),IFERROR(VLOOKUP($B$378,$4:$154,MATCH($R381&amp;"/"&amp;P$376,$2:$2,0),FALSE),IFERROR(VLOOKUP($B$378,$4:$154,MATCH($R380&amp;"/"&amp;P$376,$2:$2,0),FALSE),IFERROR(VLOOKUP($B$378,$4:$154,MATCH($R379&amp;"/"&amp;P$376,$2:$2,0),FALSE),""))))</f>
        <v>3591585</v>
      </c>
      <c r="Q382" s="19"/>
      <c r="R382" s="23" t="s">
        <v>402</v>
      </c>
    </row>
    <row r="383" spans="1:54">
      <c r="B383" s="24">
        <f t="shared" ref="B383:P383" si="10">+B382/B$430</f>
        <v>2.408105629175579E-2</v>
      </c>
      <c r="C383" s="24">
        <f t="shared" si="10"/>
        <v>3.6511814836957666E-2</v>
      </c>
      <c r="D383" s="24">
        <f t="shared" si="10"/>
        <v>4.4998059087645072E-2</v>
      </c>
      <c r="E383" s="24">
        <f t="shared" si="10"/>
        <v>5.5513745139007586E-2</v>
      </c>
      <c r="F383" s="24">
        <f t="shared" si="10"/>
        <v>5.2677619720033417E-2</v>
      </c>
      <c r="G383" s="24">
        <f t="shared" si="10"/>
        <v>3.9996956262641464E-2</v>
      </c>
      <c r="H383" s="24">
        <f t="shared" si="10"/>
        <v>3.2936847277636593E-2</v>
      </c>
      <c r="I383" s="24">
        <f t="shared" si="10"/>
        <v>2.5287447760438422E-2</v>
      </c>
      <c r="J383" s="24">
        <f t="shared" si="10"/>
        <v>1.1548809218003267E-2</v>
      </c>
      <c r="K383" s="24">
        <f t="shared" si="10"/>
        <v>1.3863215752816758E-2</v>
      </c>
      <c r="L383" s="24">
        <f t="shared" si="10"/>
        <v>1.7675894989144066E-2</v>
      </c>
      <c r="M383" s="24">
        <f t="shared" si="10"/>
        <v>1.8606477440230848E-2</v>
      </c>
      <c r="N383" s="24">
        <f t="shared" si="10"/>
        <v>9.2890646293443402E-3</v>
      </c>
      <c r="O383" s="24">
        <f t="shared" si="10"/>
        <v>1.336134320408015E-2</v>
      </c>
      <c r="P383" s="24">
        <f t="shared" si="10"/>
        <v>1.0932763530919792E-2</v>
      </c>
      <c r="Q383" s="19"/>
      <c r="R383" s="25" t="s">
        <v>403</v>
      </c>
    </row>
    <row r="384" spans="1:54">
      <c r="B384" s="240" t="s">
        <v>62</v>
      </c>
      <c r="C384" s="240"/>
      <c r="D384" s="240"/>
      <c r="E384" s="240"/>
      <c r="F384" s="240"/>
      <c r="G384" s="240"/>
      <c r="H384" s="240"/>
      <c r="I384" s="240"/>
      <c r="J384" s="240"/>
      <c r="K384" s="240"/>
      <c r="L384" s="240"/>
      <c r="M384" s="240"/>
      <c r="N384" s="240"/>
      <c r="O384" s="26"/>
      <c r="P384" s="26"/>
      <c r="Q384" s="19"/>
      <c r="R384" s="4"/>
    </row>
    <row r="385" spans="2:18">
      <c r="B385" s="22">
        <f t="shared" ref="B385:P387" si="11">IFERROR(VLOOKUP($B$384,$4:$154,MATCH($R385&amp;"/"&amp;B$376,$2:$2,0),FALSE),"")</f>
        <v>0</v>
      </c>
      <c r="C385" s="22">
        <f t="shared" si="11"/>
        <v>0</v>
      </c>
      <c r="D385" s="22">
        <f t="shared" si="11"/>
        <v>0</v>
      </c>
      <c r="E385" s="22">
        <f t="shared" si="11"/>
        <v>0</v>
      </c>
      <c r="F385" s="22">
        <f t="shared" si="11"/>
        <v>0</v>
      </c>
      <c r="G385" s="22">
        <f t="shared" si="11"/>
        <v>0</v>
      </c>
      <c r="H385" s="22">
        <f t="shared" si="11"/>
        <v>0</v>
      </c>
      <c r="I385" s="22">
        <f t="shared" si="11"/>
        <v>0</v>
      </c>
      <c r="J385" s="22">
        <f t="shared" si="11"/>
        <v>1835062</v>
      </c>
      <c r="K385" s="22">
        <f t="shared" si="11"/>
        <v>0</v>
      </c>
      <c r="L385" s="22">
        <f t="shared" si="11"/>
        <v>0</v>
      </c>
      <c r="M385" s="22">
        <f t="shared" si="11"/>
        <v>253401</v>
      </c>
      <c r="N385" s="22">
        <f t="shared" si="11"/>
        <v>0</v>
      </c>
      <c r="O385" s="22">
        <f t="shared" si="11"/>
        <v>0</v>
      </c>
      <c r="P385" s="22">
        <f t="shared" si="11"/>
        <v>0</v>
      </c>
      <c r="Q385" s="19"/>
      <c r="R385" s="23" t="s">
        <v>399</v>
      </c>
    </row>
    <row r="386" spans="2:18">
      <c r="B386" s="22">
        <f t="shared" si="11"/>
        <v>0</v>
      </c>
      <c r="C386" s="22">
        <f t="shared" si="11"/>
        <v>0</v>
      </c>
      <c r="D386" s="22">
        <f t="shared" si="11"/>
        <v>0</v>
      </c>
      <c r="E386" s="22">
        <f t="shared" si="11"/>
        <v>0</v>
      </c>
      <c r="F386" s="22">
        <f t="shared" si="11"/>
        <v>0</v>
      </c>
      <c r="G386" s="22">
        <f t="shared" si="11"/>
        <v>0</v>
      </c>
      <c r="H386" s="22">
        <f t="shared" si="11"/>
        <v>0</v>
      </c>
      <c r="I386" s="22">
        <f t="shared" si="11"/>
        <v>0</v>
      </c>
      <c r="J386" s="22">
        <f t="shared" si="11"/>
        <v>10486</v>
      </c>
      <c r="K386" s="22">
        <f t="shared" si="11"/>
        <v>0</v>
      </c>
      <c r="L386" s="22">
        <f t="shared" si="11"/>
        <v>24631</v>
      </c>
      <c r="M386" s="22">
        <f t="shared" si="11"/>
        <v>1022287</v>
      </c>
      <c r="N386" s="22">
        <f t="shared" si="11"/>
        <v>0</v>
      </c>
      <c r="O386" s="22">
        <f t="shared" si="11"/>
        <v>0</v>
      </c>
      <c r="P386" s="22" t="str">
        <f t="shared" si="11"/>
        <v/>
      </c>
      <c r="Q386" s="19"/>
      <c r="R386" s="23" t="s">
        <v>400</v>
      </c>
    </row>
    <row r="387" spans="2:18">
      <c r="B387" s="22">
        <f t="shared" si="11"/>
        <v>0</v>
      </c>
      <c r="C387" s="22">
        <f t="shared" si="11"/>
        <v>0</v>
      </c>
      <c r="D387" s="22">
        <f t="shared" si="11"/>
        <v>0</v>
      </c>
      <c r="E387" s="22">
        <f t="shared" si="11"/>
        <v>0</v>
      </c>
      <c r="F387" s="22">
        <f t="shared" si="11"/>
        <v>0</v>
      </c>
      <c r="G387" s="22">
        <f t="shared" si="11"/>
        <v>0</v>
      </c>
      <c r="H387" s="22">
        <f t="shared" si="11"/>
        <v>0</v>
      </c>
      <c r="I387" s="22">
        <f t="shared" si="11"/>
        <v>0</v>
      </c>
      <c r="J387" s="22">
        <f t="shared" si="11"/>
        <v>7544</v>
      </c>
      <c r="K387" s="22">
        <f t="shared" si="11"/>
        <v>0</v>
      </c>
      <c r="L387" s="22">
        <f t="shared" si="11"/>
        <v>23477</v>
      </c>
      <c r="M387" s="22">
        <f t="shared" si="11"/>
        <v>1129232</v>
      </c>
      <c r="N387" s="22">
        <f t="shared" si="11"/>
        <v>0</v>
      </c>
      <c r="O387" s="22">
        <f t="shared" si="11"/>
        <v>0</v>
      </c>
      <c r="P387" s="22" t="str">
        <f t="shared" si="11"/>
        <v/>
      </c>
      <c r="Q387" s="19"/>
      <c r="R387" s="23" t="s">
        <v>401</v>
      </c>
    </row>
    <row r="388" spans="2:18">
      <c r="B388" s="22">
        <f t="shared" ref="B388:P388" si="12">IFERROR(VLOOKUP($B$384,$4:$154,MATCH($R388&amp;"/"&amp;B$376,$2:$2,0),FALSE),IFERROR(VLOOKUP($B$384,$4:$154,MATCH($R387&amp;"/"&amp;B$376,$2:$2,0),FALSE),IFERROR(VLOOKUP($B$384,$4:$154,MATCH($R386&amp;"/"&amp;B$376,$2:$2,0),FALSE),IFERROR(VLOOKUP($B$384,$4:$154,MATCH($R385&amp;"/"&amp;B$376,$2:$2,0),FALSE),""))))</f>
        <v>0</v>
      </c>
      <c r="C388" s="22">
        <f t="shared" si="12"/>
        <v>0</v>
      </c>
      <c r="D388" s="22">
        <f t="shared" si="12"/>
        <v>0</v>
      </c>
      <c r="E388" s="22">
        <f t="shared" si="12"/>
        <v>0</v>
      </c>
      <c r="F388" s="22">
        <f t="shared" si="12"/>
        <v>0</v>
      </c>
      <c r="G388" s="22">
        <f t="shared" si="12"/>
        <v>0</v>
      </c>
      <c r="H388" s="22">
        <f t="shared" si="12"/>
        <v>0</v>
      </c>
      <c r="I388" s="22">
        <f t="shared" si="12"/>
        <v>0</v>
      </c>
      <c r="J388" s="22">
        <f t="shared" si="12"/>
        <v>4793.76</v>
      </c>
      <c r="K388" s="22">
        <f t="shared" si="12"/>
        <v>0</v>
      </c>
      <c r="L388" s="22">
        <f t="shared" si="12"/>
        <v>568417</v>
      </c>
      <c r="M388" s="22">
        <f t="shared" si="12"/>
        <v>283889</v>
      </c>
      <c r="N388" s="22">
        <f t="shared" si="12"/>
        <v>0</v>
      </c>
      <c r="O388" s="22">
        <f t="shared" si="12"/>
        <v>0</v>
      </c>
      <c r="P388" s="22">
        <f t="shared" si="12"/>
        <v>0</v>
      </c>
      <c r="Q388" s="19"/>
      <c r="R388" s="23" t="s">
        <v>402</v>
      </c>
    </row>
    <row r="389" spans="2:18">
      <c r="B389" s="24">
        <f t="shared" ref="B389:P389" si="13">+B388/B$430</f>
        <v>0</v>
      </c>
      <c r="C389" s="24">
        <f t="shared" si="13"/>
        <v>0</v>
      </c>
      <c r="D389" s="24">
        <f t="shared" si="13"/>
        <v>0</v>
      </c>
      <c r="E389" s="24">
        <f t="shared" si="13"/>
        <v>0</v>
      </c>
      <c r="F389" s="24">
        <f t="shared" si="13"/>
        <v>0</v>
      </c>
      <c r="G389" s="24">
        <f t="shared" si="13"/>
        <v>0</v>
      </c>
      <c r="H389" s="24">
        <f t="shared" si="13"/>
        <v>0</v>
      </c>
      <c r="I389" s="24">
        <f t="shared" si="13"/>
        <v>0</v>
      </c>
      <c r="J389" s="24">
        <f t="shared" si="13"/>
        <v>1.588161574609146E-5</v>
      </c>
      <c r="K389" s="24">
        <f t="shared" si="13"/>
        <v>0</v>
      </c>
      <c r="L389" s="24">
        <f t="shared" si="13"/>
        <v>1.7596903230833189E-3</v>
      </c>
      <c r="M389" s="24">
        <f t="shared" si="13"/>
        <v>8.7134784982458892E-4</v>
      </c>
      <c r="N389" s="24">
        <f t="shared" si="13"/>
        <v>0</v>
      </c>
      <c r="O389" s="24">
        <f t="shared" si="13"/>
        <v>0</v>
      </c>
      <c r="P389" s="24">
        <f t="shared" si="13"/>
        <v>0</v>
      </c>
      <c r="Q389" s="19"/>
      <c r="R389" s="25" t="s">
        <v>403</v>
      </c>
    </row>
    <row r="390" spans="2:18">
      <c r="B390" s="240" t="s">
        <v>63</v>
      </c>
      <c r="C390" s="240"/>
      <c r="D390" s="240"/>
      <c r="E390" s="240"/>
      <c r="F390" s="240"/>
      <c r="G390" s="240"/>
      <c r="H390" s="240"/>
      <c r="I390" s="240"/>
      <c r="J390" s="240"/>
      <c r="K390" s="240"/>
      <c r="L390" s="240"/>
      <c r="M390" s="240"/>
      <c r="N390" s="240"/>
      <c r="O390" s="26"/>
      <c r="P390" s="26"/>
      <c r="Q390" s="19"/>
      <c r="R390" s="4"/>
    </row>
    <row r="391" spans="2:18">
      <c r="B391" s="22">
        <f t="shared" ref="B391:P394" si="14">IFERROR(VLOOKUP($B$390,$4:$154,MATCH($R391&amp;"/"&amp;B$376,$2:$2,0),FALSE),"")</f>
        <v>3700482</v>
      </c>
      <c r="C391" s="22">
        <f t="shared" si="14"/>
        <v>4288569</v>
      </c>
      <c r="D391" s="22">
        <f t="shared" si="14"/>
        <v>4763118</v>
      </c>
      <c r="E391" s="22">
        <f t="shared" si="14"/>
        <v>5860663</v>
      </c>
      <c r="F391" s="22">
        <f t="shared" si="14"/>
        <v>7588526</v>
      </c>
      <c r="G391" s="22">
        <f t="shared" si="14"/>
        <v>8700248</v>
      </c>
      <c r="H391" s="22">
        <f t="shared" si="14"/>
        <v>8901558</v>
      </c>
      <c r="I391" s="22">
        <f t="shared" si="14"/>
        <v>9498785</v>
      </c>
      <c r="J391" s="22">
        <f t="shared" si="14"/>
        <v>16567326</v>
      </c>
      <c r="K391" s="22">
        <f t="shared" si="14"/>
        <v>12780788</v>
      </c>
      <c r="L391" s="22">
        <f t="shared" si="14"/>
        <v>14355523</v>
      </c>
      <c r="M391" s="22">
        <f t="shared" si="14"/>
        <v>14922451</v>
      </c>
      <c r="N391" s="22">
        <f t="shared" si="14"/>
        <v>15046538</v>
      </c>
      <c r="O391" s="22">
        <f t="shared" si="14"/>
        <v>15354894</v>
      </c>
      <c r="P391" s="22">
        <f t="shared" si="14"/>
        <v>17656518</v>
      </c>
      <c r="Q391" s="19"/>
      <c r="R391" s="23" t="s">
        <v>399</v>
      </c>
    </row>
    <row r="392" spans="2:18">
      <c r="B392" s="22">
        <f t="shared" si="14"/>
        <v>3923880</v>
      </c>
      <c r="C392" s="22">
        <f t="shared" si="14"/>
        <v>4137809</v>
      </c>
      <c r="D392" s="22">
        <f t="shared" si="14"/>
        <v>4608074</v>
      </c>
      <c r="E392" s="22">
        <f t="shared" si="14"/>
        <v>5538677</v>
      </c>
      <c r="F392" s="22">
        <f t="shared" si="14"/>
        <v>7805815</v>
      </c>
      <c r="G392" s="22">
        <f t="shared" si="14"/>
        <v>8639626</v>
      </c>
      <c r="H392" s="22">
        <f t="shared" si="14"/>
        <v>9173496</v>
      </c>
      <c r="I392" s="22">
        <f t="shared" si="14"/>
        <v>9166726</v>
      </c>
      <c r="J392" s="22">
        <f t="shared" si="14"/>
        <v>14496898</v>
      </c>
      <c r="K392" s="22">
        <f t="shared" si="14"/>
        <v>12267074</v>
      </c>
      <c r="L392" s="22">
        <f t="shared" si="14"/>
        <v>13926850</v>
      </c>
      <c r="M392" s="22">
        <f t="shared" si="14"/>
        <v>15067660</v>
      </c>
      <c r="N392" s="22">
        <f t="shared" si="14"/>
        <v>14882066</v>
      </c>
      <c r="O392" s="22">
        <f t="shared" si="14"/>
        <v>16020680</v>
      </c>
      <c r="P392" s="22" t="str">
        <f t="shared" si="14"/>
        <v/>
      </c>
      <c r="Q392" s="19"/>
      <c r="R392" s="23" t="s">
        <v>400</v>
      </c>
    </row>
    <row r="393" spans="2:18">
      <c r="B393" s="22">
        <f t="shared" si="14"/>
        <v>4008948</v>
      </c>
      <c r="C393" s="22">
        <f t="shared" si="14"/>
        <v>4118406</v>
      </c>
      <c r="D393" s="22">
        <f t="shared" si="14"/>
        <v>4926197</v>
      </c>
      <c r="E393" s="22">
        <f t="shared" si="14"/>
        <v>5618277</v>
      </c>
      <c r="F393" s="22">
        <f t="shared" si="14"/>
        <v>8398476</v>
      </c>
      <c r="G393" s="22">
        <f t="shared" si="14"/>
        <v>8109571</v>
      </c>
      <c r="H393" s="22">
        <f t="shared" si="14"/>
        <v>8912803</v>
      </c>
      <c r="I393" s="22">
        <f t="shared" si="14"/>
        <v>8999567</v>
      </c>
      <c r="J393" s="22">
        <f t="shared" si="14"/>
        <v>13966334</v>
      </c>
      <c r="K393" s="22">
        <f t="shared" si="14"/>
        <v>13158966</v>
      </c>
      <c r="L393" s="22">
        <f t="shared" si="14"/>
        <v>13885754</v>
      </c>
      <c r="M393" s="22">
        <f t="shared" si="14"/>
        <v>14420545</v>
      </c>
      <c r="N393" s="22">
        <f t="shared" si="14"/>
        <v>14533565</v>
      </c>
      <c r="O393" s="22">
        <f t="shared" si="14"/>
        <v>15845058</v>
      </c>
      <c r="P393" s="22" t="str">
        <f t="shared" si="14"/>
        <v/>
      </c>
      <c r="Q393" s="19"/>
      <c r="R393" s="23" t="s">
        <v>401</v>
      </c>
    </row>
    <row r="394" spans="2:18">
      <c r="B394" s="22">
        <f t="shared" si="14"/>
        <v>4288910</v>
      </c>
      <c r="C394" s="22">
        <f t="shared" si="14"/>
        <v>4561825</v>
      </c>
      <c r="D394" s="22">
        <f t="shared" si="14"/>
        <v>5391989</v>
      </c>
      <c r="E394" s="22">
        <f t="shared" si="14"/>
        <v>6450347</v>
      </c>
      <c r="F394" s="22">
        <f t="shared" si="14"/>
        <v>7997701</v>
      </c>
      <c r="G394" s="22">
        <f t="shared" si="14"/>
        <v>8999864.8200000003</v>
      </c>
      <c r="H394" s="22">
        <f t="shared" si="14"/>
        <v>9606107.6500000004</v>
      </c>
      <c r="I394" s="22">
        <f t="shared" si="14"/>
        <v>9770678</v>
      </c>
      <c r="J394" s="22">
        <f t="shared" si="14"/>
        <v>12548261.23</v>
      </c>
      <c r="K394" s="22">
        <f t="shared" si="14"/>
        <v>13830658</v>
      </c>
      <c r="L394" s="22">
        <f t="shared" si="14"/>
        <v>15692472</v>
      </c>
      <c r="M394" s="22">
        <f t="shared" si="14"/>
        <v>14477152</v>
      </c>
      <c r="N394" s="22">
        <f>IFERROR(VLOOKUP($B$390,$4:$154,MATCH($R394&amp;"/"&amp;N$376,$2:$2,0),FALSE),IFERROR(VLOOKUP($B$390,$4:$154,MATCH($R393&amp;"/"&amp;N$376,$2:$2,0),FALSE),IFERROR(VLOOKUP($B$390,$4:$154,MATCH($R392&amp;"/"&amp;N$376,$2:$2,0),FALSE),IFERROR(VLOOKUP($B$390,$4:$154,MATCH($R391&amp;"/"&amp;N$376,$2:$2,0),FALSE),""))))</f>
        <v>15076084</v>
      </c>
      <c r="O394" s="22">
        <f>IFERROR(VLOOKUP($B$390,$4:$154,MATCH($R394&amp;"/"&amp;O$376,$2:$2,0),FALSE),IFERROR(VLOOKUP($B$390,$4:$154,MATCH($R393&amp;"/"&amp;O$376,$2:$2,0),FALSE),IFERROR(VLOOKUP($B$390,$4:$154,MATCH($R392&amp;"/"&amp;O$376,$2:$2,0),FALSE),IFERROR(VLOOKUP($B$390,$4:$154,MATCH($R391&amp;"/"&amp;O$376,$2:$2,0),FALSE),""))))</f>
        <v>17448012.890000001</v>
      </c>
      <c r="P394" s="22">
        <f>IFERROR(VLOOKUP($B$390,$4:$154,MATCH($R394&amp;"/"&amp;P$376,$2:$2,0),FALSE),IFERROR(VLOOKUP($B$390,$4:$154,MATCH($R393&amp;"/"&amp;P$376,$2:$2,0),FALSE),IFERROR(VLOOKUP($B$390,$4:$154,MATCH($R392&amp;"/"&amp;P$376,$2:$2,0),FALSE),IFERROR(VLOOKUP($B$390,$4:$154,MATCH($R391&amp;"/"&amp;P$376,$2:$2,0),FALSE),""))))</f>
        <v>17656518</v>
      </c>
      <c r="Q394" s="19"/>
      <c r="R394" s="23" t="s">
        <v>402</v>
      </c>
    </row>
    <row r="395" spans="2:18">
      <c r="B395" s="24">
        <f t="shared" ref="B395:P395" si="15">+B394/B$430</f>
        <v>0.18974579635004424</v>
      </c>
      <c r="C395" s="24">
        <f t="shared" si="15"/>
        <v>0.19803359250885108</v>
      </c>
      <c r="D395" s="24">
        <f t="shared" si="15"/>
        <v>0.19826424301862633</v>
      </c>
      <c r="E395" s="24">
        <f t="shared" si="15"/>
        <v>0.1959019575900241</v>
      </c>
      <c r="F395" s="24">
        <f t="shared" si="15"/>
        <v>0.20903481843165334</v>
      </c>
      <c r="G395" s="24">
        <f t="shared" si="15"/>
        <v>0.20223207791288669</v>
      </c>
      <c r="H395" s="24">
        <f t="shared" si="15"/>
        <v>0.212621496495732</v>
      </c>
      <c r="I395" s="24">
        <f t="shared" si="15"/>
        <v>0.21858067674637702</v>
      </c>
      <c r="J395" s="24">
        <f t="shared" si="15"/>
        <v>4.1572098548203706E-2</v>
      </c>
      <c r="K395" s="24">
        <f t="shared" si="15"/>
        <v>4.3898687728147062E-2</v>
      </c>
      <c r="L395" s="24">
        <f t="shared" si="15"/>
        <v>4.8580340003300283E-2</v>
      </c>
      <c r="M395" s="24">
        <f t="shared" si="15"/>
        <v>4.4435097051255062E-2</v>
      </c>
      <c r="N395" s="24">
        <f t="shared" si="15"/>
        <v>4.6223432895771931E-2</v>
      </c>
      <c r="O395" s="24">
        <f t="shared" si="15"/>
        <v>5.3003994137603518E-2</v>
      </c>
      <c r="P395" s="24">
        <f t="shared" si="15"/>
        <v>5.3746336526471976E-2</v>
      </c>
      <c r="Q395" s="19"/>
      <c r="R395" s="25" t="s">
        <v>403</v>
      </c>
    </row>
    <row r="396" spans="2:18">
      <c r="B396" s="240" t="s">
        <v>69</v>
      </c>
      <c r="C396" s="240"/>
      <c r="D396" s="240"/>
      <c r="E396" s="240"/>
      <c r="F396" s="240"/>
      <c r="G396" s="240"/>
      <c r="H396" s="240"/>
      <c r="I396" s="240"/>
      <c r="J396" s="240"/>
      <c r="K396" s="240"/>
      <c r="L396" s="240"/>
      <c r="M396" s="240"/>
      <c r="N396" s="240"/>
      <c r="O396" s="26"/>
      <c r="P396" s="26"/>
      <c r="Q396" s="19"/>
      <c r="R396" s="4"/>
    </row>
    <row r="397" spans="2:18">
      <c r="B397" s="22">
        <f t="shared" ref="B397:P400" si="16">IFERROR(VLOOKUP($B$396,$4:$154,MATCH($R397&amp;"/"&amp;B$376,$2:$2,0),FALSE),"")</f>
        <v>3106823</v>
      </c>
      <c r="C397" s="22">
        <f t="shared" si="16"/>
        <v>3908589</v>
      </c>
      <c r="D397" s="22">
        <f t="shared" si="16"/>
        <v>4358159</v>
      </c>
      <c r="E397" s="22">
        <f t="shared" si="16"/>
        <v>4614795</v>
      </c>
      <c r="F397" s="22">
        <f t="shared" si="16"/>
        <v>5414123</v>
      </c>
      <c r="G397" s="22">
        <f t="shared" si="16"/>
        <v>7084108</v>
      </c>
      <c r="H397" s="22">
        <f t="shared" si="16"/>
        <v>8187431</v>
      </c>
      <c r="I397" s="22">
        <f t="shared" si="16"/>
        <v>7261146</v>
      </c>
      <c r="J397" s="22">
        <f t="shared" si="16"/>
        <v>20162427</v>
      </c>
      <c r="K397" s="22">
        <f t="shared" si="16"/>
        <v>20605556</v>
      </c>
      <c r="L397" s="22">
        <f t="shared" si="16"/>
        <v>20831737</v>
      </c>
      <c r="M397" s="22">
        <f t="shared" si="16"/>
        <v>21403521</v>
      </c>
      <c r="N397" s="22">
        <f t="shared" si="16"/>
        <v>22323300</v>
      </c>
      <c r="O397" s="22">
        <f t="shared" si="16"/>
        <v>19838442</v>
      </c>
      <c r="P397" s="22">
        <f t="shared" si="16"/>
        <v>20805816</v>
      </c>
      <c r="Q397" s="19"/>
      <c r="R397" s="23" t="s">
        <v>399</v>
      </c>
    </row>
    <row r="398" spans="2:18">
      <c r="B398" s="22">
        <f t="shared" si="16"/>
        <v>3432060</v>
      </c>
      <c r="C398" s="22">
        <f t="shared" si="16"/>
        <v>4034591</v>
      </c>
      <c r="D398" s="22">
        <f t="shared" si="16"/>
        <v>3930562</v>
      </c>
      <c r="E398" s="22">
        <f t="shared" si="16"/>
        <v>4914142</v>
      </c>
      <c r="F398" s="22">
        <f t="shared" si="16"/>
        <v>5861394</v>
      </c>
      <c r="G398" s="22">
        <f t="shared" si="16"/>
        <v>7390822</v>
      </c>
      <c r="H398" s="22">
        <f t="shared" si="16"/>
        <v>7662170</v>
      </c>
      <c r="I398" s="22">
        <f t="shared" si="16"/>
        <v>7320842</v>
      </c>
      <c r="J398" s="22">
        <f t="shared" si="16"/>
        <v>18294666</v>
      </c>
      <c r="K398" s="22">
        <f t="shared" si="16"/>
        <v>19348736</v>
      </c>
      <c r="L398" s="22">
        <f t="shared" si="16"/>
        <v>20651896</v>
      </c>
      <c r="M398" s="22">
        <f t="shared" si="16"/>
        <v>20573770</v>
      </c>
      <c r="N398" s="22">
        <f t="shared" si="16"/>
        <v>19774311</v>
      </c>
      <c r="O398" s="22">
        <f t="shared" si="16"/>
        <v>18952971</v>
      </c>
      <c r="P398" s="22" t="str">
        <f t="shared" si="16"/>
        <v/>
      </c>
      <c r="Q398" s="19"/>
      <c r="R398" s="23" t="s">
        <v>400</v>
      </c>
    </row>
    <row r="399" spans="2:18">
      <c r="B399" s="22">
        <f t="shared" si="16"/>
        <v>4115034</v>
      </c>
      <c r="C399" s="22">
        <f t="shared" si="16"/>
        <v>4234206</v>
      </c>
      <c r="D399" s="22">
        <f t="shared" si="16"/>
        <v>4375473</v>
      </c>
      <c r="E399" s="22">
        <f t="shared" si="16"/>
        <v>5321414</v>
      </c>
      <c r="F399" s="22">
        <f t="shared" si="16"/>
        <v>6549072</v>
      </c>
      <c r="G399" s="22">
        <f t="shared" si="16"/>
        <v>8251261</v>
      </c>
      <c r="H399" s="22">
        <f t="shared" si="16"/>
        <v>7713725</v>
      </c>
      <c r="I399" s="22">
        <f t="shared" si="16"/>
        <v>7420577</v>
      </c>
      <c r="J399" s="22">
        <f t="shared" si="16"/>
        <v>18861281</v>
      </c>
      <c r="K399" s="22">
        <f t="shared" si="16"/>
        <v>19685372</v>
      </c>
      <c r="L399" s="22">
        <f t="shared" si="16"/>
        <v>20676272</v>
      </c>
      <c r="M399" s="22">
        <f t="shared" si="16"/>
        <v>20903035</v>
      </c>
      <c r="N399" s="22">
        <f t="shared" si="16"/>
        <v>19974593</v>
      </c>
      <c r="O399" s="22">
        <f t="shared" si="16"/>
        <v>20183893</v>
      </c>
      <c r="P399" s="22" t="str">
        <f t="shared" si="16"/>
        <v/>
      </c>
      <c r="Q399" s="19"/>
      <c r="R399" s="23" t="s">
        <v>401</v>
      </c>
    </row>
    <row r="400" spans="2:18">
      <c r="B400" s="22">
        <f t="shared" si="16"/>
        <v>4265476</v>
      </c>
      <c r="C400" s="22">
        <f t="shared" si="16"/>
        <v>4501638</v>
      </c>
      <c r="D400" s="22">
        <f t="shared" si="16"/>
        <v>4466136</v>
      </c>
      <c r="E400" s="22">
        <f t="shared" si="16"/>
        <v>5124165</v>
      </c>
      <c r="F400" s="22">
        <f t="shared" si="16"/>
        <v>6863843</v>
      </c>
      <c r="G400" s="22">
        <f t="shared" si="16"/>
        <v>8443294.3699999992</v>
      </c>
      <c r="H400" s="22">
        <f t="shared" si="16"/>
        <v>7856150.7599999998</v>
      </c>
      <c r="I400" s="22">
        <f t="shared" si="16"/>
        <v>7243642</v>
      </c>
      <c r="J400" s="22">
        <f t="shared" si="16"/>
        <v>19882405.670000002</v>
      </c>
      <c r="K400" s="22">
        <f t="shared" si="16"/>
        <v>19131517</v>
      </c>
      <c r="L400" s="22">
        <f t="shared" si="16"/>
        <v>21309795</v>
      </c>
      <c r="M400" s="22">
        <f t="shared" si="16"/>
        <v>22019359</v>
      </c>
      <c r="N400" s="22">
        <f>IFERROR(VLOOKUP($B$396,$4:$154,MATCH($R400&amp;"/"&amp;N$376,$2:$2,0),FALSE),IFERROR(VLOOKUP($B$396,$4:$154,MATCH($R399&amp;"/"&amp;N$376,$2:$2,0),FALSE),IFERROR(VLOOKUP($B$396,$4:$154,MATCH($R398&amp;"/"&amp;N$376,$2:$2,0),FALSE),IFERROR(VLOOKUP($B$396,$4:$154,MATCH($R397&amp;"/"&amp;N$376,$2:$2,0),FALSE),""))))</f>
        <v>19358577</v>
      </c>
      <c r="O400" s="22">
        <f>IFERROR(VLOOKUP($B$396,$4:$154,MATCH($R400&amp;"/"&amp;O$376,$2:$2,0),FALSE),IFERROR(VLOOKUP($B$396,$4:$154,MATCH($R399&amp;"/"&amp;O$376,$2:$2,0),FALSE),IFERROR(VLOOKUP($B$396,$4:$154,MATCH($R398&amp;"/"&amp;O$376,$2:$2,0),FALSE),IFERROR(VLOOKUP($B$396,$4:$154,MATCH($R397&amp;"/"&amp;O$376,$2:$2,0),FALSE),""))))</f>
        <v>21165850.52</v>
      </c>
      <c r="P400" s="22">
        <f>IFERROR(VLOOKUP($B$396,$4:$154,MATCH($R400&amp;"/"&amp;P$376,$2:$2,0),FALSE),IFERROR(VLOOKUP($B$396,$4:$154,MATCH($R399&amp;"/"&amp;P$376,$2:$2,0),FALSE),IFERROR(VLOOKUP($B$396,$4:$154,MATCH($R398&amp;"/"&amp;P$376,$2:$2,0),FALSE),IFERROR(VLOOKUP($B$396,$4:$154,MATCH($R397&amp;"/"&amp;P$376,$2:$2,0),FALSE),""))))</f>
        <v>20805816</v>
      </c>
      <c r="Q400" s="19"/>
      <c r="R400" s="23" t="s">
        <v>402</v>
      </c>
    </row>
    <row r="401" spans="1:18">
      <c r="B401" s="24">
        <f t="shared" ref="B401:P401" si="17">+B400/B$430</f>
        <v>0.18870905205098762</v>
      </c>
      <c r="C401" s="24">
        <f t="shared" si="17"/>
        <v>0.19542081191504701</v>
      </c>
      <c r="D401" s="24">
        <f t="shared" si="17"/>
        <v>0.16422048955556764</v>
      </c>
      <c r="E401" s="24">
        <f t="shared" si="17"/>
        <v>0.15562479886962452</v>
      </c>
      <c r="F401" s="24">
        <f t="shared" si="17"/>
        <v>0.17939932678758241</v>
      </c>
      <c r="G401" s="24">
        <f t="shared" si="17"/>
        <v>0.18972562355389658</v>
      </c>
      <c r="H401" s="24">
        <f t="shared" si="17"/>
        <v>0.17388796712967111</v>
      </c>
      <c r="I401" s="24">
        <f t="shared" si="17"/>
        <v>0.16204813734200224</v>
      </c>
      <c r="J401" s="24">
        <f t="shared" si="17"/>
        <v>6.5869949050192361E-2</v>
      </c>
      <c r="K401" s="24">
        <f t="shared" si="17"/>
        <v>6.0723682889761058E-2</v>
      </c>
      <c r="L401" s="24">
        <f t="shared" si="17"/>
        <v>6.5970300058564912E-2</v>
      </c>
      <c r="M401" s="24">
        <f t="shared" si="17"/>
        <v>6.7584588057887807E-2</v>
      </c>
      <c r="N401" s="24">
        <f t="shared" si="17"/>
        <v>5.9353601699030985E-2</v>
      </c>
      <c r="O401" s="24">
        <f t="shared" si="17"/>
        <v>6.4298130907643566E-2</v>
      </c>
      <c r="P401" s="24">
        <f t="shared" si="17"/>
        <v>6.3332781041191416E-2</v>
      </c>
      <c r="Q401" s="19"/>
      <c r="R401" s="25" t="s">
        <v>403</v>
      </c>
    </row>
    <row r="402" spans="1:18">
      <c r="A402" s="17"/>
      <c r="B402" s="241" t="s">
        <v>88</v>
      </c>
      <c r="C402" s="241"/>
      <c r="D402" s="241"/>
      <c r="E402" s="241"/>
      <c r="F402" s="241"/>
      <c r="G402" s="241"/>
      <c r="H402" s="241"/>
      <c r="I402" s="241"/>
      <c r="J402" s="241"/>
      <c r="K402" s="241"/>
      <c r="L402" s="241"/>
      <c r="M402" s="241"/>
      <c r="N402" s="241"/>
      <c r="O402" s="26"/>
      <c r="P402" s="26"/>
      <c r="Q402" s="19"/>
      <c r="R402" s="4"/>
    </row>
    <row r="403" spans="1:18">
      <c r="B403" s="22">
        <f t="shared" ref="B403:P406" si="18">IFERROR(VLOOKUP($B$402,$4:$154,MATCH($R403&amp;"/"&amp;B$376,$2:$2,0),FALSE),"")</f>
        <v>8689092</v>
      </c>
      <c r="C403" s="22">
        <f t="shared" si="18"/>
        <v>9082931</v>
      </c>
      <c r="D403" s="22">
        <f t="shared" si="18"/>
        <v>10389989</v>
      </c>
      <c r="E403" s="22">
        <f t="shared" si="18"/>
        <v>12544194</v>
      </c>
      <c r="F403" s="22">
        <f t="shared" si="18"/>
        <v>15391989</v>
      </c>
      <c r="G403" s="22">
        <f t="shared" si="18"/>
        <v>17472234</v>
      </c>
      <c r="H403" s="22">
        <f t="shared" si="18"/>
        <v>18780962</v>
      </c>
      <c r="I403" s="22">
        <f t="shared" si="18"/>
        <v>18098448</v>
      </c>
      <c r="J403" s="22">
        <f t="shared" si="18"/>
        <v>42517603</v>
      </c>
      <c r="K403" s="22">
        <f t="shared" si="18"/>
        <v>35613603</v>
      </c>
      <c r="L403" s="22">
        <f t="shared" si="18"/>
        <v>38490674</v>
      </c>
      <c r="M403" s="22">
        <f t="shared" si="18"/>
        <v>43119793</v>
      </c>
      <c r="N403" s="22">
        <f t="shared" si="18"/>
        <v>41676874</v>
      </c>
      <c r="O403" s="22">
        <f t="shared" si="18"/>
        <v>38078577</v>
      </c>
      <c r="P403" s="22">
        <f t="shared" si="18"/>
        <v>43200603</v>
      </c>
      <c r="Q403" s="19"/>
      <c r="R403" s="23" t="s">
        <v>399</v>
      </c>
    </row>
    <row r="404" spans="1:18">
      <c r="B404" s="22">
        <f t="shared" si="18"/>
        <v>8389880</v>
      </c>
      <c r="C404" s="22">
        <f t="shared" si="18"/>
        <v>9313236</v>
      </c>
      <c r="D404" s="22">
        <f t="shared" si="18"/>
        <v>9704413</v>
      </c>
      <c r="E404" s="22">
        <f t="shared" si="18"/>
        <v>12662023</v>
      </c>
      <c r="F404" s="22">
        <f t="shared" si="18"/>
        <v>16001283</v>
      </c>
      <c r="G404" s="22">
        <f t="shared" si="18"/>
        <v>17780436</v>
      </c>
      <c r="H404" s="22">
        <f t="shared" si="18"/>
        <v>18886879</v>
      </c>
      <c r="I404" s="22">
        <f t="shared" si="18"/>
        <v>17833391</v>
      </c>
      <c r="J404" s="22">
        <f t="shared" si="18"/>
        <v>36679123</v>
      </c>
      <c r="K404" s="22">
        <f t="shared" si="18"/>
        <v>33948814</v>
      </c>
      <c r="L404" s="22">
        <f t="shared" si="18"/>
        <v>38190494</v>
      </c>
      <c r="M404" s="22">
        <f t="shared" si="18"/>
        <v>41138464</v>
      </c>
      <c r="N404" s="22">
        <f t="shared" si="18"/>
        <v>39239901</v>
      </c>
      <c r="O404" s="22">
        <f t="shared" si="18"/>
        <v>38583169</v>
      </c>
      <c r="P404" s="22" t="str">
        <f t="shared" si="18"/>
        <v/>
      </c>
      <c r="Q404" s="19"/>
      <c r="R404" s="23" t="s">
        <v>400</v>
      </c>
    </row>
    <row r="405" spans="1:18">
      <c r="B405" s="22">
        <f t="shared" si="18"/>
        <v>9082947</v>
      </c>
      <c r="C405" s="22">
        <f t="shared" si="18"/>
        <v>9507568</v>
      </c>
      <c r="D405" s="22">
        <f t="shared" si="18"/>
        <v>10948287</v>
      </c>
      <c r="E405" s="22">
        <f t="shared" si="18"/>
        <v>14165597</v>
      </c>
      <c r="F405" s="22">
        <f t="shared" si="18"/>
        <v>17050461</v>
      </c>
      <c r="G405" s="22">
        <f t="shared" si="18"/>
        <v>18201612</v>
      </c>
      <c r="H405" s="22">
        <f t="shared" si="18"/>
        <v>18096076</v>
      </c>
      <c r="I405" s="22">
        <f t="shared" si="18"/>
        <v>18027375</v>
      </c>
      <c r="J405" s="22">
        <f t="shared" si="18"/>
        <v>34918455</v>
      </c>
      <c r="K405" s="22">
        <f t="shared" si="18"/>
        <v>35789128</v>
      </c>
      <c r="L405" s="22">
        <f t="shared" si="18"/>
        <v>38875631</v>
      </c>
      <c r="M405" s="22">
        <f t="shared" si="18"/>
        <v>40249272</v>
      </c>
      <c r="N405" s="22">
        <f t="shared" si="18"/>
        <v>38918925</v>
      </c>
      <c r="O405" s="22">
        <f t="shared" si="18"/>
        <v>40530525</v>
      </c>
      <c r="P405" s="22" t="str">
        <f t="shared" si="18"/>
        <v/>
      </c>
      <c r="Q405" s="19"/>
      <c r="R405" s="23" t="s">
        <v>401</v>
      </c>
    </row>
    <row r="406" spans="1:18">
      <c r="B406" s="22">
        <f t="shared" si="18"/>
        <v>9453751</v>
      </c>
      <c r="C406" s="22">
        <f t="shared" si="18"/>
        <v>10321022</v>
      </c>
      <c r="D406" s="22">
        <f t="shared" si="18"/>
        <v>11692127</v>
      </c>
      <c r="E406" s="22">
        <f t="shared" si="18"/>
        <v>14310156</v>
      </c>
      <c r="F406" s="22">
        <f t="shared" si="18"/>
        <v>16971837</v>
      </c>
      <c r="G406" s="22">
        <f t="shared" si="18"/>
        <v>19314889.27</v>
      </c>
      <c r="H406" s="22">
        <f t="shared" si="18"/>
        <v>19001642.489999998</v>
      </c>
      <c r="I406" s="22">
        <f t="shared" si="18"/>
        <v>18380317</v>
      </c>
      <c r="J406" s="22">
        <f t="shared" si="18"/>
        <v>35993214.890000001</v>
      </c>
      <c r="K406" s="22">
        <f t="shared" si="18"/>
        <v>38541662</v>
      </c>
      <c r="L406" s="22">
        <f t="shared" si="18"/>
        <v>43360444</v>
      </c>
      <c r="M406" s="22">
        <f t="shared" si="18"/>
        <v>42920670</v>
      </c>
      <c r="N406" s="22">
        <f>IFERROR(VLOOKUP($B$402,$4:$154,MATCH($R406&amp;"/"&amp;N$376,$2:$2,0),FALSE),IFERROR(VLOOKUP($B$402,$4:$154,MATCH($R405&amp;"/"&amp;N$376,$2:$2,0),FALSE),IFERROR(VLOOKUP($B$402,$4:$154,MATCH($R404&amp;"/"&amp;N$376,$2:$2,0),FALSE),IFERROR(VLOOKUP($B$402,$4:$154,MATCH($R403&amp;"/"&amp;N$376,$2:$2,0),FALSE),""))))</f>
        <v>37707748</v>
      </c>
      <c r="O406" s="22">
        <f>IFERROR(VLOOKUP($B$402,$4:$154,MATCH($R406&amp;"/"&amp;O$376,$2:$2,0),FALSE),IFERROR(VLOOKUP($B$402,$4:$154,MATCH($R405&amp;"/"&amp;O$376,$2:$2,0),FALSE),IFERROR(VLOOKUP($B$402,$4:$154,MATCH($R404&amp;"/"&amp;O$376,$2:$2,0),FALSE),IFERROR(VLOOKUP($B$402,$4:$154,MATCH($R403&amp;"/"&amp;O$376,$2:$2,0),FALSE),""))))</f>
        <v>43965048.18</v>
      </c>
      <c r="P406" s="22">
        <f>IFERROR(VLOOKUP($B$402,$4:$154,MATCH($R406&amp;"/"&amp;P$376,$2:$2,0),FALSE),IFERROR(VLOOKUP($B$402,$4:$154,MATCH($R405&amp;"/"&amp;P$376,$2:$2,0),FALSE),IFERROR(VLOOKUP($B$402,$4:$154,MATCH($R404&amp;"/"&amp;P$376,$2:$2,0),FALSE),IFERROR(VLOOKUP($B$402,$4:$154,MATCH($R403&amp;"/"&amp;P$376,$2:$2,0),FALSE),""))))</f>
        <v>43200603</v>
      </c>
      <c r="Q406" s="19"/>
      <c r="R406" s="23" t="s">
        <v>402</v>
      </c>
    </row>
    <row r="407" spans="1:18">
      <c r="B407" s="24">
        <f t="shared" ref="B407:P407" si="19">+B406/B$430</f>
        <v>0.41824368242514465</v>
      </c>
      <c r="C407" s="24">
        <f t="shared" si="19"/>
        <v>0.44804635535621973</v>
      </c>
      <c r="D407" s="24">
        <f t="shared" si="19"/>
        <v>0.42992126076901166</v>
      </c>
      <c r="E407" s="24">
        <f t="shared" si="19"/>
        <v>0.43461035101191131</v>
      </c>
      <c r="F407" s="24">
        <f t="shared" si="19"/>
        <v>0.44359058506270937</v>
      </c>
      <c r="G407" s="24">
        <f t="shared" si="19"/>
        <v>0.43401654023170305</v>
      </c>
      <c r="H407" s="24">
        <f t="shared" si="19"/>
        <v>0.42058217639281681</v>
      </c>
      <c r="I407" s="24">
        <f t="shared" si="19"/>
        <v>0.41118765030153875</v>
      </c>
      <c r="J407" s="24">
        <f t="shared" si="19"/>
        <v>0.11924468649858933</v>
      </c>
      <c r="K407" s="24">
        <f t="shared" si="19"/>
        <v>0.12233173466235604</v>
      </c>
      <c r="L407" s="24">
        <f t="shared" si="19"/>
        <v>0.13423411634661905</v>
      </c>
      <c r="M407" s="24">
        <f t="shared" si="19"/>
        <v>0.1317375224736807</v>
      </c>
      <c r="N407" s="24">
        <f t="shared" si="19"/>
        <v>0.11561235393280364</v>
      </c>
      <c r="O407" s="24">
        <f t="shared" si="19"/>
        <v>0.13355808312863851</v>
      </c>
      <c r="P407" s="24">
        <f t="shared" si="19"/>
        <v>0.13150238042316809</v>
      </c>
      <c r="Q407" s="19"/>
      <c r="R407" s="25" t="s">
        <v>403</v>
      </c>
    </row>
    <row r="408" spans="1:18">
      <c r="B408" s="240" t="s">
        <v>98</v>
      </c>
      <c r="C408" s="240"/>
      <c r="D408" s="240"/>
      <c r="E408" s="240"/>
      <c r="F408" s="240"/>
      <c r="G408" s="240"/>
      <c r="H408" s="240"/>
      <c r="I408" s="240"/>
      <c r="J408" s="240"/>
      <c r="K408" s="240"/>
      <c r="L408" s="240"/>
      <c r="M408" s="240"/>
      <c r="N408" s="240"/>
      <c r="O408" s="26"/>
      <c r="P408" s="26"/>
      <c r="Q408" s="19"/>
      <c r="R408" s="4"/>
    </row>
    <row r="409" spans="1:18">
      <c r="B409" s="22">
        <f t="shared" ref="B409:P412" si="20">IFERROR(VLOOKUP($B$408,$4:$154,MATCH($R409&amp;"/"&amp;B$376,$2:$2,0),FALSE),"")</f>
        <v>11649350</v>
      </c>
      <c r="C409" s="22">
        <f t="shared" si="20"/>
        <v>11749875</v>
      </c>
      <c r="D409" s="22">
        <f t="shared" si="20"/>
        <v>11359298</v>
      </c>
      <c r="E409" s="22">
        <f t="shared" si="20"/>
        <v>12448838</v>
      </c>
      <c r="F409" s="22">
        <f t="shared" si="20"/>
        <v>14816639</v>
      </c>
      <c r="G409" s="22">
        <f t="shared" si="20"/>
        <v>17761154</v>
      </c>
      <c r="H409" s="22">
        <f t="shared" si="20"/>
        <v>19528625</v>
      </c>
      <c r="I409" s="22">
        <f t="shared" si="20"/>
        <v>18274236</v>
      </c>
      <c r="J409" s="22">
        <f t="shared" si="20"/>
        <v>51371756</v>
      </c>
      <c r="K409" s="22">
        <f t="shared" si="20"/>
        <v>76277783</v>
      </c>
      <c r="L409" s="22">
        <f t="shared" si="20"/>
        <v>79596616</v>
      </c>
      <c r="M409" s="22">
        <f t="shared" si="20"/>
        <v>78966930</v>
      </c>
      <c r="N409" s="22">
        <f t="shared" si="20"/>
        <v>67495689</v>
      </c>
      <c r="O409" s="22">
        <f t="shared" si="20"/>
        <v>64455576</v>
      </c>
      <c r="P409" s="22">
        <f t="shared" si="20"/>
        <v>62136947</v>
      </c>
      <c r="Q409" s="19"/>
      <c r="R409" s="23" t="s">
        <v>399</v>
      </c>
    </row>
    <row r="410" spans="1:18">
      <c r="B410" s="22">
        <f t="shared" si="20"/>
        <v>12107613</v>
      </c>
      <c r="C410" s="22">
        <f t="shared" si="20"/>
        <v>11594035</v>
      </c>
      <c r="D410" s="22">
        <f t="shared" si="20"/>
        <v>11245900</v>
      </c>
      <c r="E410" s="22">
        <f t="shared" si="20"/>
        <v>13101175</v>
      </c>
      <c r="F410" s="22">
        <f t="shared" si="20"/>
        <v>15302052</v>
      </c>
      <c r="G410" s="22">
        <f t="shared" si="20"/>
        <v>18496346</v>
      </c>
      <c r="H410" s="22">
        <f t="shared" si="20"/>
        <v>20017003</v>
      </c>
      <c r="I410" s="22">
        <f t="shared" si="20"/>
        <v>18874953</v>
      </c>
      <c r="J410" s="22">
        <f t="shared" si="20"/>
        <v>51372278</v>
      </c>
      <c r="K410" s="22">
        <f t="shared" si="20"/>
        <v>76827035</v>
      </c>
      <c r="L410" s="22">
        <f t="shared" si="20"/>
        <v>79423737</v>
      </c>
      <c r="M410" s="22">
        <f t="shared" si="20"/>
        <v>78749321</v>
      </c>
      <c r="N410" s="22">
        <f t="shared" si="20"/>
        <v>67646598</v>
      </c>
      <c r="O410" s="22">
        <f t="shared" si="20"/>
        <v>63623048</v>
      </c>
      <c r="P410" s="22" t="str">
        <f t="shared" si="20"/>
        <v/>
      </c>
      <c r="Q410" s="19"/>
      <c r="R410" s="23" t="s">
        <v>400</v>
      </c>
    </row>
    <row r="411" spans="1:18">
      <c r="B411" s="22">
        <f t="shared" si="20"/>
        <v>12019304</v>
      </c>
      <c r="C411" s="22">
        <f t="shared" si="20"/>
        <v>11693051</v>
      </c>
      <c r="D411" s="22">
        <f t="shared" si="20"/>
        <v>12469125</v>
      </c>
      <c r="E411" s="22">
        <f t="shared" si="20"/>
        <v>14019478</v>
      </c>
      <c r="F411" s="22">
        <f t="shared" si="20"/>
        <v>15842896</v>
      </c>
      <c r="G411" s="22">
        <f t="shared" si="20"/>
        <v>18800699</v>
      </c>
      <c r="H411" s="22">
        <f t="shared" si="20"/>
        <v>20346495</v>
      </c>
      <c r="I411" s="22">
        <f t="shared" si="20"/>
        <v>18927229</v>
      </c>
      <c r="J411" s="22">
        <f t="shared" si="20"/>
        <v>51356414</v>
      </c>
      <c r="K411" s="22">
        <f t="shared" si="20"/>
        <v>79360690</v>
      </c>
      <c r="L411" s="22">
        <f t="shared" si="20"/>
        <v>80149163</v>
      </c>
      <c r="M411" s="22">
        <f t="shared" si="20"/>
        <v>78983578</v>
      </c>
      <c r="N411" s="22">
        <f t="shared" si="20"/>
        <v>67511422</v>
      </c>
      <c r="O411" s="22">
        <f t="shared" si="20"/>
        <v>63530357</v>
      </c>
      <c r="P411" s="22" t="str">
        <f t="shared" si="20"/>
        <v/>
      </c>
      <c r="Q411" s="19"/>
      <c r="R411" s="23" t="s">
        <v>401</v>
      </c>
    </row>
    <row r="412" spans="1:18">
      <c r="B412" s="22">
        <f t="shared" si="20"/>
        <v>11949252</v>
      </c>
      <c r="C412" s="22">
        <f t="shared" si="20"/>
        <v>11509090</v>
      </c>
      <c r="D412" s="22">
        <f t="shared" si="20"/>
        <v>12589104</v>
      </c>
      <c r="E412" s="22">
        <f t="shared" si="20"/>
        <v>14631884</v>
      </c>
      <c r="F412" s="22">
        <f t="shared" si="20"/>
        <v>17180457</v>
      </c>
      <c r="G412" s="22">
        <f t="shared" si="20"/>
        <v>19152282.079999998</v>
      </c>
      <c r="H412" s="22">
        <f t="shared" si="20"/>
        <v>20257534.800000001</v>
      </c>
      <c r="I412" s="22">
        <f t="shared" si="20"/>
        <v>19046138</v>
      </c>
      <c r="J412" s="22">
        <f t="shared" si="20"/>
        <v>51659316</v>
      </c>
      <c r="K412" s="22">
        <f t="shared" si="20"/>
        <v>79329398</v>
      </c>
      <c r="L412" s="22">
        <f t="shared" si="20"/>
        <v>78899026</v>
      </c>
      <c r="M412" s="22">
        <f t="shared" si="20"/>
        <v>80524172</v>
      </c>
      <c r="N412" s="22">
        <f>IFERROR(VLOOKUP($B$408,$4:$154,MATCH($R412&amp;"/"&amp;N$376,$2:$2,0),FALSE),IFERROR(VLOOKUP($B$408,$4:$154,MATCH($R411&amp;"/"&amp;N$376,$2:$2,0),FALSE),IFERROR(VLOOKUP($B$408,$4:$154,MATCH($R410&amp;"/"&amp;N$376,$2:$2,0),FALSE),IFERROR(VLOOKUP($B$408,$4:$154,MATCH($R409&amp;"/"&amp;N$376,$2:$2,0),FALSE),""))))</f>
        <v>79275345</v>
      </c>
      <c r="O412" s="22">
        <f>IFERROR(VLOOKUP($B$408,$4:$154,MATCH($R412&amp;"/"&amp;O$376,$2:$2,0),FALSE),IFERROR(VLOOKUP($B$408,$4:$154,MATCH($R411&amp;"/"&amp;O$376,$2:$2,0),FALSE),IFERROR(VLOOKUP($B$408,$4:$154,MATCH($R410&amp;"/"&amp;O$376,$2:$2,0),FALSE),IFERROR(VLOOKUP($B$408,$4:$154,MATCH($R409&amp;"/"&amp;O$376,$2:$2,0),FALSE),""))))</f>
        <v>62202386.420000002</v>
      </c>
      <c r="P412" s="22">
        <f>IFERROR(VLOOKUP($B$408,$4:$154,MATCH($R412&amp;"/"&amp;P$376,$2:$2,0),FALSE),IFERROR(VLOOKUP($B$408,$4:$154,MATCH($R411&amp;"/"&amp;P$376,$2:$2,0),FALSE),IFERROR(VLOOKUP($B$408,$4:$154,MATCH($R410&amp;"/"&amp;P$376,$2:$2,0),FALSE),IFERROR(VLOOKUP($B$408,$4:$154,MATCH($R409&amp;"/"&amp;P$376,$2:$2,0),FALSE),""))))</f>
        <v>62136947</v>
      </c>
      <c r="Q412" s="19"/>
      <c r="R412" s="23" t="s">
        <v>402</v>
      </c>
    </row>
    <row r="413" spans="1:18">
      <c r="A413" s="17"/>
      <c r="B413" s="24">
        <f t="shared" ref="B413:P413" si="21">+B412/B$430</f>
        <v>0.52864721724805575</v>
      </c>
      <c r="C413" s="24">
        <f t="shared" si="21"/>
        <v>0.49962162932766885</v>
      </c>
      <c r="D413" s="24">
        <f t="shared" si="21"/>
        <v>0.46290323938768435</v>
      </c>
      <c r="E413" s="24">
        <f t="shared" si="21"/>
        <v>0.44438147572993397</v>
      </c>
      <c r="F413" s="24">
        <f t="shared" si="21"/>
        <v>0.44904325750210311</v>
      </c>
      <c r="G413" s="24">
        <f t="shared" si="21"/>
        <v>0.43036266424856623</v>
      </c>
      <c r="H413" s="24">
        <f t="shared" si="21"/>
        <v>0.44838008498586512</v>
      </c>
      <c r="I413" s="24">
        <f t="shared" si="21"/>
        <v>0.4260827890802345</v>
      </c>
      <c r="J413" s="24">
        <f t="shared" si="21"/>
        <v>0.17114611628824022</v>
      </c>
      <c r="K413" s="24">
        <f t="shared" si="21"/>
        <v>0.25179253730834023</v>
      </c>
      <c r="L413" s="24">
        <f t="shared" si="21"/>
        <v>0.2442535190764864</v>
      </c>
      <c r="M413" s="24">
        <f t="shared" si="21"/>
        <v>0.24715492368885505</v>
      </c>
      <c r="N413" s="24">
        <f t="shared" si="21"/>
        <v>0.24305904569758754</v>
      </c>
      <c r="O413" s="24">
        <f t="shared" si="21"/>
        <v>0.18895990884097913</v>
      </c>
      <c r="P413" s="24">
        <f t="shared" si="21"/>
        <v>0.18914449973599287</v>
      </c>
      <c r="Q413" s="19"/>
      <c r="R413" s="25" t="s">
        <v>403</v>
      </c>
    </row>
    <row r="414" spans="1:18">
      <c r="B414" s="240" t="s">
        <v>100</v>
      </c>
      <c r="C414" s="240"/>
      <c r="D414" s="240"/>
      <c r="E414" s="240"/>
      <c r="F414" s="240"/>
      <c r="G414" s="240"/>
      <c r="H414" s="240"/>
      <c r="I414" s="240"/>
      <c r="J414" s="240"/>
      <c r="K414" s="240"/>
      <c r="L414" s="240"/>
      <c r="M414" s="240"/>
      <c r="N414" s="240"/>
      <c r="O414" s="26"/>
      <c r="P414" s="26"/>
      <c r="Q414" s="19"/>
      <c r="R414" s="4"/>
    </row>
    <row r="415" spans="1:18">
      <c r="B415" s="22">
        <f t="shared" ref="B415:P418" si="22">IFERROR(VLOOKUP($B$414,$4:$154,MATCH($R415&amp;"/"&amp;B$376,$2:$2,0),FALSE),"")</f>
        <v>47322</v>
      </c>
      <c r="C415" s="22">
        <f t="shared" si="22"/>
        <v>124442</v>
      </c>
      <c r="D415" s="22">
        <f t="shared" si="22"/>
        <v>161761</v>
      </c>
      <c r="E415" s="22">
        <f t="shared" si="22"/>
        <v>240142</v>
      </c>
      <c r="F415" s="22">
        <f t="shared" si="22"/>
        <v>1206054</v>
      </c>
      <c r="G415" s="22">
        <f t="shared" si="22"/>
        <v>1206174</v>
      </c>
      <c r="H415" s="22">
        <f t="shared" si="22"/>
        <v>1371643</v>
      </c>
      <c r="I415" s="22">
        <f t="shared" si="22"/>
        <v>595846</v>
      </c>
      <c r="J415" s="22">
        <f t="shared" si="22"/>
        <v>880096</v>
      </c>
      <c r="K415" s="22">
        <f t="shared" si="22"/>
        <v>2771561</v>
      </c>
      <c r="L415" s="22">
        <f t="shared" si="22"/>
        <v>2733897</v>
      </c>
      <c r="M415" s="22">
        <f t="shared" si="22"/>
        <v>2757452</v>
      </c>
      <c r="N415" s="22">
        <f t="shared" si="22"/>
        <v>2764411</v>
      </c>
      <c r="O415" s="22">
        <f t="shared" si="22"/>
        <v>2700489</v>
      </c>
      <c r="P415" s="22">
        <f t="shared" si="22"/>
        <v>2637013</v>
      </c>
      <c r="Q415" s="19"/>
      <c r="R415" s="23" t="s">
        <v>399</v>
      </c>
    </row>
    <row r="416" spans="1:18">
      <c r="B416" s="22">
        <f t="shared" si="22"/>
        <v>203296</v>
      </c>
      <c r="C416" s="22">
        <f t="shared" si="22"/>
        <v>120726</v>
      </c>
      <c r="D416" s="22">
        <f t="shared" si="22"/>
        <v>173286</v>
      </c>
      <c r="E416" s="22">
        <f t="shared" si="22"/>
        <v>782042</v>
      </c>
      <c r="F416" s="22">
        <f t="shared" si="22"/>
        <v>1197310</v>
      </c>
      <c r="G416" s="22">
        <f t="shared" si="22"/>
        <v>1219031</v>
      </c>
      <c r="H416" s="22">
        <f t="shared" si="22"/>
        <v>1362799</v>
      </c>
      <c r="I416" s="22">
        <f t="shared" si="22"/>
        <v>591160</v>
      </c>
      <c r="J416" s="22">
        <f t="shared" si="22"/>
        <v>912385</v>
      </c>
      <c r="K416" s="22">
        <f t="shared" si="22"/>
        <v>2740280</v>
      </c>
      <c r="L416" s="22">
        <f t="shared" si="22"/>
        <v>2778450</v>
      </c>
      <c r="M416" s="22">
        <f t="shared" si="22"/>
        <v>2778133</v>
      </c>
      <c r="N416" s="22">
        <f t="shared" si="22"/>
        <v>2746382</v>
      </c>
      <c r="O416" s="22">
        <f t="shared" si="22"/>
        <v>2685682</v>
      </c>
      <c r="P416" s="22" t="str">
        <f t="shared" si="22"/>
        <v/>
      </c>
      <c r="Q416" s="19"/>
      <c r="R416" s="23" t="s">
        <v>400</v>
      </c>
    </row>
    <row r="417" spans="1:18">
      <c r="B417" s="22">
        <f t="shared" si="22"/>
        <v>132406</v>
      </c>
      <c r="C417" s="22">
        <f t="shared" si="22"/>
        <v>149068</v>
      </c>
      <c r="D417" s="22">
        <f t="shared" si="22"/>
        <v>2312731</v>
      </c>
      <c r="E417" s="22">
        <f t="shared" si="22"/>
        <v>792823</v>
      </c>
      <c r="F417" s="22">
        <f t="shared" si="22"/>
        <v>1191573</v>
      </c>
      <c r="G417" s="22">
        <f t="shared" si="22"/>
        <v>1369698</v>
      </c>
      <c r="H417" s="22">
        <f t="shared" si="22"/>
        <v>1360368</v>
      </c>
      <c r="I417" s="22">
        <f t="shared" si="22"/>
        <v>716995</v>
      </c>
      <c r="J417" s="22">
        <f t="shared" si="22"/>
        <v>895639</v>
      </c>
      <c r="K417" s="22">
        <f t="shared" si="22"/>
        <v>2722780</v>
      </c>
      <c r="L417" s="22">
        <f t="shared" si="22"/>
        <v>2748573</v>
      </c>
      <c r="M417" s="22">
        <f t="shared" si="22"/>
        <v>2763555</v>
      </c>
      <c r="N417" s="22">
        <f t="shared" si="22"/>
        <v>2737699</v>
      </c>
      <c r="O417" s="22">
        <f t="shared" si="22"/>
        <v>2672002</v>
      </c>
      <c r="P417" s="22" t="str">
        <f t="shared" si="22"/>
        <v/>
      </c>
      <c r="Q417" s="19"/>
      <c r="R417" s="23" t="s">
        <v>401</v>
      </c>
    </row>
    <row r="418" spans="1:18">
      <c r="B418" s="22">
        <f t="shared" si="22"/>
        <v>132082</v>
      </c>
      <c r="C418" s="22">
        <f t="shared" si="22"/>
        <v>74877</v>
      </c>
      <c r="D418" s="22">
        <f t="shared" si="22"/>
        <v>1946451</v>
      </c>
      <c r="E418" s="22">
        <f t="shared" si="22"/>
        <v>925567</v>
      </c>
      <c r="F418" s="22">
        <f t="shared" si="22"/>
        <v>1186904</v>
      </c>
      <c r="G418" s="22">
        <f t="shared" si="22"/>
        <v>1398863.38</v>
      </c>
      <c r="H418" s="22">
        <f t="shared" si="22"/>
        <v>1279014.8700000001</v>
      </c>
      <c r="I418" s="22">
        <f t="shared" si="22"/>
        <v>714797</v>
      </c>
      <c r="J418" s="22">
        <f t="shared" si="22"/>
        <v>898350.82</v>
      </c>
      <c r="K418" s="22">
        <f t="shared" si="22"/>
        <v>2747479</v>
      </c>
      <c r="L418" s="22">
        <f t="shared" si="22"/>
        <v>2761680</v>
      </c>
      <c r="M418" s="22">
        <f t="shared" si="22"/>
        <v>2780090</v>
      </c>
      <c r="N418" s="22">
        <f>IFERROR(VLOOKUP($B$414,$4:$154,MATCH($R418&amp;"/"&amp;N$376,$2:$2,0),FALSE),IFERROR(VLOOKUP($B$414,$4:$154,MATCH($R417&amp;"/"&amp;N$376,$2:$2,0),FALSE),IFERROR(VLOOKUP($B$414,$4:$154,MATCH($R416&amp;"/"&amp;N$376,$2:$2,0),FALSE),IFERROR(VLOOKUP($B$414,$4:$154,MATCH($R415&amp;"/"&amp;N$376,$2:$2,0),FALSE),""))))</f>
        <v>2716749</v>
      </c>
      <c r="O418" s="22">
        <f>IFERROR(VLOOKUP($B$414,$4:$154,MATCH($R418&amp;"/"&amp;O$376,$2:$2,0),FALSE),IFERROR(VLOOKUP($B$414,$4:$154,MATCH($R417&amp;"/"&amp;O$376,$2:$2,0),FALSE),IFERROR(VLOOKUP($B$414,$4:$154,MATCH($R416&amp;"/"&amp;O$376,$2:$2,0),FALSE),IFERROR(VLOOKUP($B$414,$4:$154,MATCH($R415&amp;"/"&amp;O$376,$2:$2,0),FALSE),""))))</f>
        <v>2658071.2000000002</v>
      </c>
      <c r="P418" s="22">
        <f>IFERROR(VLOOKUP($B$414,$4:$154,MATCH($R418&amp;"/"&amp;P$376,$2:$2,0),FALSE),IFERROR(VLOOKUP($B$414,$4:$154,MATCH($R417&amp;"/"&amp;P$376,$2:$2,0),FALSE),IFERROR(VLOOKUP($B$414,$4:$154,MATCH($R416&amp;"/"&amp;P$376,$2:$2,0),FALSE),IFERROR(VLOOKUP($B$414,$4:$154,MATCH($R415&amp;"/"&amp;P$376,$2:$2,0),FALSE),""))))</f>
        <v>2637013</v>
      </c>
      <c r="Q418" s="19"/>
      <c r="R418" s="23" t="s">
        <v>402</v>
      </c>
    </row>
    <row r="419" spans="1:18">
      <c r="B419" s="24">
        <f t="shared" ref="B419:P419" si="23">+B418/B$430</f>
        <v>5.8434437359390946E-3</v>
      </c>
      <c r="C419" s="24">
        <f t="shared" si="23"/>
        <v>3.2504888517830566E-3</v>
      </c>
      <c r="D419" s="24">
        <f t="shared" si="23"/>
        <v>7.1571294764853605E-2</v>
      </c>
      <c r="E419" s="24">
        <f t="shared" si="23"/>
        <v>2.8110175651127892E-2</v>
      </c>
      <c r="F419" s="24">
        <f t="shared" si="23"/>
        <v>3.1021947699195439E-2</v>
      </c>
      <c r="G419" s="24">
        <f t="shared" si="23"/>
        <v>3.1433255244565327E-2</v>
      </c>
      <c r="H419" s="24">
        <f t="shared" si="23"/>
        <v>2.83097031189E-2</v>
      </c>
      <c r="I419" s="24">
        <f t="shared" si="23"/>
        <v>1.5990785081268673E-2</v>
      </c>
      <c r="J419" s="24">
        <f t="shared" si="23"/>
        <v>2.9762154401609953E-3</v>
      </c>
      <c r="K419" s="24">
        <f t="shared" si="23"/>
        <v>8.7205339515040968E-3</v>
      </c>
      <c r="L419" s="24">
        <f t="shared" si="23"/>
        <v>8.5495359418397768E-3</v>
      </c>
      <c r="M419" s="24">
        <f t="shared" si="23"/>
        <v>8.5330021375215007E-3</v>
      </c>
      <c r="N419" s="24">
        <f t="shared" si="23"/>
        <v>8.3295811495979651E-3</v>
      </c>
      <c r="O419" s="24">
        <f t="shared" si="23"/>
        <v>8.0747527635585525E-3</v>
      </c>
      <c r="P419" s="24">
        <f t="shared" si="23"/>
        <v>8.0270519998723103E-3</v>
      </c>
      <c r="Q419" s="19"/>
      <c r="R419" s="25" t="s">
        <v>403</v>
      </c>
    </row>
    <row r="420" spans="1:18">
      <c r="A420" s="17"/>
      <c r="B420" s="241" t="s">
        <v>107</v>
      </c>
      <c r="C420" s="241"/>
      <c r="D420" s="241"/>
      <c r="E420" s="241"/>
      <c r="F420" s="241"/>
      <c r="G420" s="241"/>
      <c r="H420" s="241"/>
      <c r="I420" s="241"/>
      <c r="J420" s="241"/>
      <c r="K420" s="241"/>
      <c r="L420" s="241"/>
      <c r="M420" s="241"/>
      <c r="N420" s="241"/>
      <c r="O420" s="26"/>
      <c r="P420" s="26"/>
      <c r="Q420" s="19"/>
      <c r="R420" s="4"/>
    </row>
    <row r="421" spans="1:18">
      <c r="B421" s="22">
        <f t="shared" ref="B421:P424" si="24">IFERROR(VLOOKUP($B$420,$4:$154,MATCH($R421&amp;"/"&amp;B$376,$2:$2,0),FALSE),"")</f>
        <v>12567577</v>
      </c>
      <c r="C421" s="22">
        <f t="shared" si="24"/>
        <v>12945733</v>
      </c>
      <c r="D421" s="22">
        <f t="shared" si="24"/>
        <v>12492453</v>
      </c>
      <c r="E421" s="22">
        <f t="shared" si="24"/>
        <v>15577542</v>
      </c>
      <c r="F421" s="22">
        <f t="shared" si="24"/>
        <v>18837744</v>
      </c>
      <c r="G421" s="22">
        <f t="shared" si="24"/>
        <v>23050196</v>
      </c>
      <c r="H421" s="22">
        <f t="shared" si="24"/>
        <v>25578171</v>
      </c>
      <c r="I421" s="22">
        <f t="shared" si="24"/>
        <v>25384521</v>
      </c>
      <c r="J421" s="22">
        <f t="shared" si="24"/>
        <v>198358342</v>
      </c>
      <c r="K421" s="22">
        <f t="shared" si="24"/>
        <v>273094779</v>
      </c>
      <c r="L421" s="22">
        <f t="shared" si="24"/>
        <v>276841806</v>
      </c>
      <c r="M421" s="22">
        <f t="shared" si="24"/>
        <v>279655687</v>
      </c>
      <c r="N421" s="22">
        <f t="shared" si="24"/>
        <v>291968227</v>
      </c>
      <c r="O421" s="22">
        <f t="shared" si="24"/>
        <v>286897420</v>
      </c>
      <c r="P421" s="22">
        <f t="shared" si="24"/>
        <v>285315146</v>
      </c>
      <c r="Q421" s="19"/>
      <c r="R421" s="23" t="s">
        <v>399</v>
      </c>
    </row>
    <row r="422" spans="1:18">
      <c r="B422" s="22">
        <f t="shared" si="24"/>
        <v>13191576</v>
      </c>
      <c r="C422" s="22">
        <f t="shared" si="24"/>
        <v>12798760</v>
      </c>
      <c r="D422" s="22">
        <f t="shared" si="24"/>
        <v>12323678</v>
      </c>
      <c r="E422" s="22">
        <f t="shared" si="24"/>
        <v>16174579</v>
      </c>
      <c r="F422" s="22">
        <f t="shared" si="24"/>
        <v>19336074</v>
      </c>
      <c r="G422" s="22">
        <f t="shared" si="24"/>
        <v>24298599</v>
      </c>
      <c r="H422" s="22">
        <f t="shared" si="24"/>
        <v>26032251</v>
      </c>
      <c r="I422" s="22">
        <f t="shared" si="24"/>
        <v>25974468</v>
      </c>
      <c r="J422" s="22">
        <f t="shared" si="24"/>
        <v>265135525</v>
      </c>
      <c r="K422" s="22">
        <f t="shared" si="24"/>
        <v>273816826</v>
      </c>
      <c r="L422" s="22">
        <f t="shared" si="24"/>
        <v>276968122</v>
      </c>
      <c r="M422" s="22">
        <f t="shared" si="24"/>
        <v>278863325</v>
      </c>
      <c r="N422" s="22">
        <f t="shared" si="24"/>
        <v>290545461</v>
      </c>
      <c r="O422" s="22">
        <f t="shared" si="24"/>
        <v>285691269</v>
      </c>
      <c r="P422" s="22" t="str">
        <f t="shared" si="24"/>
        <v/>
      </c>
      <c r="Q422" s="19"/>
      <c r="R422" s="23" t="s">
        <v>400</v>
      </c>
    </row>
    <row r="423" spans="1:18">
      <c r="B423" s="22">
        <f t="shared" si="24"/>
        <v>13102468</v>
      </c>
      <c r="C423" s="22">
        <f t="shared" si="24"/>
        <v>12880089</v>
      </c>
      <c r="D423" s="22">
        <f t="shared" si="24"/>
        <v>15704511</v>
      </c>
      <c r="E423" s="22">
        <f t="shared" si="24"/>
        <v>17994479</v>
      </c>
      <c r="F423" s="22">
        <f t="shared" si="24"/>
        <v>19875763</v>
      </c>
      <c r="G423" s="22">
        <f t="shared" si="24"/>
        <v>24794235</v>
      </c>
      <c r="H423" s="22">
        <f t="shared" si="24"/>
        <v>26334728</v>
      </c>
      <c r="I423" s="22">
        <f t="shared" si="24"/>
        <v>26159346</v>
      </c>
      <c r="J423" s="22">
        <f t="shared" si="24"/>
        <v>264998380</v>
      </c>
      <c r="K423" s="22">
        <f t="shared" si="24"/>
        <v>276766885</v>
      </c>
      <c r="L423" s="22">
        <f t="shared" si="24"/>
        <v>278272702</v>
      </c>
      <c r="M423" s="22">
        <f t="shared" si="24"/>
        <v>279522090</v>
      </c>
      <c r="N423" s="22">
        <f t="shared" si="24"/>
        <v>289834974</v>
      </c>
      <c r="O423" s="22">
        <f t="shared" si="24"/>
        <v>285167992</v>
      </c>
      <c r="P423" s="22" t="str">
        <f t="shared" si="24"/>
        <v/>
      </c>
      <c r="Q423" s="19"/>
      <c r="R423" s="23" t="s">
        <v>401</v>
      </c>
    </row>
    <row r="424" spans="1:18">
      <c r="B424" s="22">
        <f t="shared" si="24"/>
        <v>13149701</v>
      </c>
      <c r="C424" s="22">
        <f t="shared" si="24"/>
        <v>12714590</v>
      </c>
      <c r="D424" s="22">
        <f t="shared" si="24"/>
        <v>15503846</v>
      </c>
      <c r="E424" s="22">
        <f t="shared" si="24"/>
        <v>18616248</v>
      </c>
      <c r="F424" s="22">
        <f t="shared" si="24"/>
        <v>21288301</v>
      </c>
      <c r="G424" s="22">
        <f t="shared" si="24"/>
        <v>25187767.850000001</v>
      </c>
      <c r="H424" s="22">
        <f t="shared" si="24"/>
        <v>26177738.75</v>
      </c>
      <c r="I424" s="22">
        <f t="shared" si="24"/>
        <v>26320240</v>
      </c>
      <c r="J424" s="22">
        <f t="shared" si="24"/>
        <v>265850128.80000001</v>
      </c>
      <c r="K424" s="22">
        <f t="shared" si="24"/>
        <v>276516913</v>
      </c>
      <c r="L424" s="22">
        <f t="shared" si="24"/>
        <v>279660597</v>
      </c>
      <c r="M424" s="22">
        <f t="shared" si="24"/>
        <v>282883772</v>
      </c>
      <c r="N424" s="22">
        <f>IFERROR(VLOOKUP($B$420,$4:$154,MATCH($R424&amp;"/"&amp;N$376,$2:$2,0),FALSE),IFERROR(VLOOKUP($B$420,$4:$154,MATCH($R423&amp;"/"&amp;N$376,$2:$2,0),FALSE),IFERROR(VLOOKUP($B$420,$4:$154,MATCH($R422&amp;"/"&amp;N$376,$2:$2,0),FALSE),IFERROR(VLOOKUP($B$420,$4:$154,MATCH($R421&amp;"/"&amp;N$376,$2:$2,0),FALSE),""))))</f>
        <v>288448988</v>
      </c>
      <c r="O424" s="22">
        <f>IFERROR(VLOOKUP($B$420,$4:$154,MATCH($R424&amp;"/"&amp;O$376,$2:$2,0),FALSE),IFERROR(VLOOKUP($B$420,$4:$154,MATCH($R423&amp;"/"&amp;O$376,$2:$2,0),FALSE),IFERROR(VLOOKUP($B$420,$4:$154,MATCH($R422&amp;"/"&amp;O$376,$2:$2,0),FALSE),IFERROR(VLOOKUP($B$420,$4:$154,MATCH($R421&amp;"/"&amp;O$376,$2:$2,0),FALSE),""))))</f>
        <v>285217934.61000001</v>
      </c>
      <c r="P424" s="22">
        <f>IFERROR(VLOOKUP($B$420,$4:$154,MATCH($R424&amp;"/"&amp;P$376,$2:$2,0),FALSE),IFERROR(VLOOKUP($B$420,$4:$154,MATCH($R423&amp;"/"&amp;P$376,$2:$2,0),FALSE),IFERROR(VLOOKUP($B$420,$4:$154,MATCH($R422&amp;"/"&amp;P$376,$2:$2,0),FALSE),IFERROR(VLOOKUP($B$420,$4:$154,MATCH($R421&amp;"/"&amp;P$376,$2:$2,0),FALSE),""))))</f>
        <v>285315146</v>
      </c>
      <c r="Q424" s="19"/>
      <c r="R424" s="23" t="s">
        <v>402</v>
      </c>
    </row>
    <row r="425" spans="1:18">
      <c r="A425" s="27"/>
      <c r="B425" s="24">
        <f t="shared" ref="B425:M425" si="25">+B424/B$430</f>
        <v>0.58175631757485535</v>
      </c>
      <c r="C425" s="24">
        <f t="shared" si="25"/>
        <v>0.55195364464378027</v>
      </c>
      <c r="D425" s="24">
        <f t="shared" si="25"/>
        <v>0.5700787392309884</v>
      </c>
      <c r="E425" s="24">
        <f t="shared" si="25"/>
        <v>0.56538964898808874</v>
      </c>
      <c r="F425" s="24">
        <f t="shared" si="25"/>
        <v>0.55640941493729057</v>
      </c>
      <c r="G425" s="24">
        <f t="shared" si="25"/>
        <v>0.5659834599930027</v>
      </c>
      <c r="H425" s="24">
        <f t="shared" si="25"/>
        <v>0.57941782360718308</v>
      </c>
      <c r="I425" s="24">
        <f t="shared" si="25"/>
        <v>0.5888123496984613</v>
      </c>
      <c r="J425" s="24">
        <f t="shared" si="25"/>
        <v>0.88075531350141067</v>
      </c>
      <c r="K425" s="24">
        <f t="shared" si="25"/>
        <v>0.87766826533764397</v>
      </c>
      <c r="L425" s="24">
        <f t="shared" si="25"/>
        <v>0.86576588365338092</v>
      </c>
      <c r="M425" s="24">
        <f t="shared" si="25"/>
        <v>0.86826247752631935</v>
      </c>
      <c r="N425" s="24">
        <f>+N424/N$430</f>
        <v>0.88438764606719633</v>
      </c>
      <c r="O425" s="24">
        <f>+O424/O$430</f>
        <v>0.86644191687136152</v>
      </c>
      <c r="P425" s="24">
        <f>+P424/P$430</f>
        <v>0.86849761957683191</v>
      </c>
      <c r="Q425" s="19"/>
      <c r="R425" s="25" t="s">
        <v>403</v>
      </c>
    </row>
    <row r="426" spans="1:18">
      <c r="B426" s="230" t="s">
        <v>108</v>
      </c>
      <c r="C426" s="230"/>
      <c r="D426" s="230"/>
      <c r="E426" s="230"/>
      <c r="F426" s="230"/>
      <c r="G426" s="230"/>
      <c r="H426" s="230"/>
      <c r="I426" s="230"/>
      <c r="J426" s="230"/>
      <c r="K426" s="230"/>
      <c r="L426" s="230"/>
      <c r="M426" s="230"/>
      <c r="N426" s="230"/>
      <c r="O426" s="28"/>
      <c r="P426" s="28"/>
      <c r="Q426" s="19"/>
      <c r="R426" s="4"/>
    </row>
    <row r="427" spans="1:18">
      <c r="B427" s="22">
        <f t="shared" ref="B427:P430" si="26">IFERROR(VLOOKUP($B$426,$4:$154,MATCH($R427&amp;"/"&amp;B$376,$2:$2,0),FALSE),"")</f>
        <v>21256669</v>
      </c>
      <c r="C427" s="22">
        <f t="shared" si="26"/>
        <v>22028664</v>
      </c>
      <c r="D427" s="22">
        <f t="shared" si="26"/>
        <v>22882442</v>
      </c>
      <c r="E427" s="22">
        <f t="shared" si="26"/>
        <v>28121736</v>
      </c>
      <c r="F427" s="22">
        <f t="shared" si="26"/>
        <v>34229733</v>
      </c>
      <c r="G427" s="22">
        <f t="shared" si="26"/>
        <v>40522430</v>
      </c>
      <c r="H427" s="22">
        <f t="shared" si="26"/>
        <v>44359133</v>
      </c>
      <c r="I427" s="22">
        <f t="shared" si="26"/>
        <v>43482969</v>
      </c>
      <c r="J427" s="22">
        <f t="shared" si="26"/>
        <v>240875945</v>
      </c>
      <c r="K427" s="22">
        <f t="shared" si="26"/>
        <v>308708382</v>
      </c>
      <c r="L427" s="22">
        <f t="shared" si="26"/>
        <v>315332480</v>
      </c>
      <c r="M427" s="22">
        <f t="shared" si="26"/>
        <v>322775480</v>
      </c>
      <c r="N427" s="22">
        <f t="shared" si="26"/>
        <v>333645101</v>
      </c>
      <c r="O427" s="22">
        <f t="shared" si="26"/>
        <v>324975997</v>
      </c>
      <c r="P427" s="22">
        <f t="shared" si="26"/>
        <v>328515749</v>
      </c>
      <c r="Q427" s="19"/>
      <c r="R427" s="23" t="s">
        <v>399</v>
      </c>
    </row>
    <row r="428" spans="1:18">
      <c r="B428" s="22">
        <f t="shared" si="26"/>
        <v>21581456</v>
      </c>
      <c r="C428" s="22">
        <f t="shared" si="26"/>
        <v>22111996</v>
      </c>
      <c r="D428" s="22">
        <f t="shared" si="26"/>
        <v>22028091</v>
      </c>
      <c r="E428" s="22">
        <f t="shared" si="26"/>
        <v>28836602</v>
      </c>
      <c r="F428" s="22">
        <f t="shared" si="26"/>
        <v>35337357</v>
      </c>
      <c r="G428" s="22">
        <f t="shared" si="26"/>
        <v>42079035</v>
      </c>
      <c r="H428" s="22">
        <f t="shared" si="26"/>
        <v>44919130</v>
      </c>
      <c r="I428" s="22">
        <f t="shared" si="26"/>
        <v>43807859</v>
      </c>
      <c r="J428" s="22">
        <f t="shared" si="26"/>
        <v>301814648</v>
      </c>
      <c r="K428" s="22">
        <f t="shared" si="26"/>
        <v>307765640</v>
      </c>
      <c r="L428" s="22">
        <f t="shared" si="26"/>
        <v>315158616</v>
      </c>
      <c r="M428" s="22">
        <f t="shared" si="26"/>
        <v>320001789</v>
      </c>
      <c r="N428" s="22">
        <f t="shared" si="26"/>
        <v>329785362</v>
      </c>
      <c r="O428" s="22">
        <f t="shared" si="26"/>
        <v>324274438</v>
      </c>
      <c r="P428" s="22" t="str">
        <f t="shared" si="26"/>
        <v/>
      </c>
      <c r="Q428" s="19"/>
      <c r="R428" s="23" t="s">
        <v>400</v>
      </c>
    </row>
    <row r="429" spans="1:18">
      <c r="B429" s="22">
        <f t="shared" si="26"/>
        <v>22185415</v>
      </c>
      <c r="C429" s="22">
        <f t="shared" si="26"/>
        <v>22387657</v>
      </c>
      <c r="D429" s="22">
        <f t="shared" si="26"/>
        <v>26652798</v>
      </c>
      <c r="E429" s="22">
        <f t="shared" si="26"/>
        <v>32160076</v>
      </c>
      <c r="F429" s="22">
        <f t="shared" si="26"/>
        <v>36926224</v>
      </c>
      <c r="G429" s="22">
        <f t="shared" si="26"/>
        <v>42995847</v>
      </c>
      <c r="H429" s="22">
        <f t="shared" si="26"/>
        <v>44430804</v>
      </c>
      <c r="I429" s="22">
        <f t="shared" si="26"/>
        <v>44186721</v>
      </c>
      <c r="J429" s="22">
        <f t="shared" si="26"/>
        <v>299916835</v>
      </c>
      <c r="K429" s="22">
        <f t="shared" si="26"/>
        <v>312556013</v>
      </c>
      <c r="L429" s="22">
        <f t="shared" si="26"/>
        <v>317148333</v>
      </c>
      <c r="M429" s="22">
        <f t="shared" si="26"/>
        <v>319771362</v>
      </c>
      <c r="N429" s="22">
        <f t="shared" si="26"/>
        <v>328753899</v>
      </c>
      <c r="O429" s="22">
        <f t="shared" si="26"/>
        <v>325698517</v>
      </c>
      <c r="P429" s="22" t="str">
        <f t="shared" si="26"/>
        <v/>
      </c>
      <c r="Q429" s="19"/>
      <c r="R429" s="23" t="s">
        <v>401</v>
      </c>
    </row>
    <row r="430" spans="1:18">
      <c r="B430" s="22">
        <f t="shared" si="26"/>
        <v>22603452</v>
      </c>
      <c r="C430" s="22">
        <f t="shared" si="26"/>
        <v>23035612</v>
      </c>
      <c r="D430" s="22">
        <f t="shared" si="26"/>
        <v>27195973</v>
      </c>
      <c r="E430" s="22">
        <f t="shared" si="26"/>
        <v>32926404</v>
      </c>
      <c r="F430" s="22">
        <f t="shared" si="26"/>
        <v>38260138</v>
      </c>
      <c r="G430" s="22">
        <f t="shared" si="26"/>
        <v>44502657.109999999</v>
      </c>
      <c r="H430" s="22">
        <f t="shared" si="26"/>
        <v>45179381.240000002</v>
      </c>
      <c r="I430" s="22">
        <f t="shared" si="26"/>
        <v>44700557</v>
      </c>
      <c r="J430" s="22">
        <f t="shared" si="26"/>
        <v>301843343.69</v>
      </c>
      <c r="K430" s="22">
        <f t="shared" si="26"/>
        <v>315058575</v>
      </c>
      <c r="L430" s="22">
        <f t="shared" si="26"/>
        <v>323021041</v>
      </c>
      <c r="M430" s="22">
        <f t="shared" si="26"/>
        <v>325804442</v>
      </c>
      <c r="N430" s="22">
        <f>IFERROR(VLOOKUP($B$426,$4:$154,MATCH($R430&amp;"/"&amp;N$376,$2:$2,0),FALSE),IFERROR(VLOOKUP($B$426,$4:$154,MATCH($R429&amp;"/"&amp;N$376,$2:$2,0),FALSE),IFERROR(VLOOKUP($B$426,$4:$154,MATCH($R428&amp;"/"&amp;N$376,$2:$2,0),FALSE),IFERROR(VLOOKUP($B$426,$4:$154,MATCH($R427&amp;"/"&amp;N$376,$2:$2,0),FALSE),""))))</f>
        <v>326156736</v>
      </c>
      <c r="O430" s="22">
        <f>IFERROR(VLOOKUP($B$426,$4:$154,MATCH($R430&amp;"/"&amp;O$376,$2:$2,0),FALSE),IFERROR(VLOOKUP($B$426,$4:$154,MATCH($R429&amp;"/"&amp;O$376,$2:$2,0),FALSE),IFERROR(VLOOKUP($B$426,$4:$154,MATCH($R428&amp;"/"&amp;O$376,$2:$2,0),FALSE),IFERROR(VLOOKUP($B$426,$4:$154,MATCH($R427&amp;"/"&amp;O$376,$2:$2,0),FALSE),""))))</f>
        <v>329182982.79000002</v>
      </c>
      <c r="P430" s="22">
        <f>IFERROR(VLOOKUP($B$426,$4:$154,MATCH($R430&amp;"/"&amp;P$376,$2:$2,0),FALSE),IFERROR(VLOOKUP($B$426,$4:$154,MATCH($R429&amp;"/"&amp;P$376,$2:$2,0),FALSE),IFERROR(VLOOKUP($B$426,$4:$154,MATCH($R428&amp;"/"&amp;P$376,$2:$2,0),FALSE),IFERROR(VLOOKUP($B$426,$4:$154,MATCH($R427&amp;"/"&amp;P$376,$2:$2,0),FALSE),""))))</f>
        <v>328515749</v>
      </c>
      <c r="Q430" s="19"/>
      <c r="R430" s="23" t="s">
        <v>402</v>
      </c>
    </row>
    <row r="431" spans="1:18">
      <c r="B431" s="232" t="s">
        <v>404</v>
      </c>
      <c r="C431" s="232"/>
      <c r="D431" s="232"/>
      <c r="E431" s="232"/>
      <c r="F431" s="232"/>
      <c r="G431" s="232"/>
      <c r="H431" s="232"/>
      <c r="I431" s="232"/>
      <c r="J431" s="232"/>
      <c r="K431" s="232"/>
      <c r="L431" s="232"/>
      <c r="M431" s="232"/>
      <c r="N431" s="232"/>
      <c r="O431" s="29"/>
      <c r="P431" s="29"/>
    </row>
    <row r="432" spans="1:18">
      <c r="B432" s="227" t="s">
        <v>112</v>
      </c>
      <c r="C432" s="227"/>
      <c r="D432" s="227"/>
      <c r="E432" s="227"/>
      <c r="F432" s="227"/>
      <c r="G432" s="227"/>
      <c r="H432" s="227"/>
      <c r="I432" s="227"/>
      <c r="J432" s="227"/>
      <c r="K432" s="227"/>
      <c r="L432" s="227"/>
      <c r="M432" s="227"/>
      <c r="N432" s="227"/>
      <c r="O432" s="30"/>
      <c r="P432" s="30"/>
      <c r="Q432" s="19"/>
      <c r="R432" s="4"/>
    </row>
    <row r="433" spans="1:18">
      <c r="B433" s="22">
        <f t="shared" ref="B433:P436" si="27">IFERROR(VLOOKUP($B$432,$4:$154,MATCH($R433&amp;"/"&amp;B$376,$2:$2,0),FALSE),"")</f>
        <v>2640412</v>
      </c>
      <c r="C433" s="22">
        <f t="shared" si="27"/>
        <v>2431935</v>
      </c>
      <c r="D433" s="22">
        <f t="shared" si="27"/>
        <v>2403775</v>
      </c>
      <c r="E433" s="22">
        <f t="shared" si="27"/>
        <v>3428904</v>
      </c>
      <c r="F433" s="22">
        <f t="shared" si="27"/>
        <v>6296593</v>
      </c>
      <c r="G433" s="22">
        <f t="shared" si="27"/>
        <v>7226633</v>
      </c>
      <c r="H433" s="22">
        <f t="shared" si="27"/>
        <v>7628606</v>
      </c>
      <c r="I433" s="22">
        <f t="shared" si="27"/>
        <v>7282864</v>
      </c>
      <c r="J433" s="22">
        <f t="shared" si="27"/>
        <v>30907659</v>
      </c>
      <c r="K433" s="22">
        <f t="shared" si="27"/>
        <v>28037071</v>
      </c>
      <c r="L433" s="22">
        <f t="shared" si="27"/>
        <v>30458775</v>
      </c>
      <c r="M433" s="22">
        <f t="shared" si="27"/>
        <v>30572945</v>
      </c>
      <c r="N433" s="22">
        <f t="shared" si="27"/>
        <v>33190932</v>
      </c>
      <c r="O433" s="22">
        <f t="shared" si="27"/>
        <v>26710118</v>
      </c>
      <c r="P433" s="22">
        <f t="shared" si="27"/>
        <v>29038084</v>
      </c>
      <c r="Q433" s="19"/>
      <c r="R433" s="23" t="s">
        <v>399</v>
      </c>
    </row>
    <row r="434" spans="1:18">
      <c r="B434" s="22">
        <f t="shared" si="27"/>
        <v>2881155</v>
      </c>
      <c r="C434" s="22">
        <f t="shared" si="27"/>
        <v>2619366</v>
      </c>
      <c r="D434" s="22">
        <f t="shared" si="27"/>
        <v>2155641</v>
      </c>
      <c r="E434" s="22">
        <f t="shared" si="27"/>
        <v>3106679</v>
      </c>
      <c r="F434" s="22">
        <f t="shared" si="27"/>
        <v>6968025</v>
      </c>
      <c r="G434" s="22">
        <f t="shared" si="27"/>
        <v>7567333</v>
      </c>
      <c r="H434" s="22">
        <f t="shared" si="27"/>
        <v>7453393</v>
      </c>
      <c r="I434" s="22">
        <f t="shared" si="27"/>
        <v>7374390</v>
      </c>
      <c r="J434" s="22">
        <f t="shared" si="27"/>
        <v>28580115</v>
      </c>
      <c r="K434" s="22">
        <f t="shared" si="27"/>
        <v>27917072</v>
      </c>
      <c r="L434" s="22">
        <f t="shared" si="27"/>
        <v>30529217</v>
      </c>
      <c r="M434" s="22">
        <f t="shared" si="27"/>
        <v>31668519</v>
      </c>
      <c r="N434" s="22">
        <f t="shared" si="27"/>
        <v>26607417</v>
      </c>
      <c r="O434" s="22">
        <f t="shared" si="27"/>
        <v>27864021</v>
      </c>
      <c r="P434" s="22" t="str">
        <f t="shared" si="27"/>
        <v/>
      </c>
      <c r="Q434" s="19"/>
      <c r="R434" s="23" t="s">
        <v>400</v>
      </c>
    </row>
    <row r="435" spans="1:18">
      <c r="B435" s="22">
        <f t="shared" si="27"/>
        <v>2939746</v>
      </c>
      <c r="C435" s="22">
        <f t="shared" si="27"/>
        <v>2442729</v>
      </c>
      <c r="D435" s="22">
        <f t="shared" si="27"/>
        <v>2494446</v>
      </c>
      <c r="E435" s="22">
        <f t="shared" si="27"/>
        <v>3199759</v>
      </c>
      <c r="F435" s="22">
        <f t="shared" si="27"/>
        <v>7320266</v>
      </c>
      <c r="G435" s="22">
        <f t="shared" si="27"/>
        <v>7602292</v>
      </c>
      <c r="H435" s="22">
        <f t="shared" si="27"/>
        <v>7504586</v>
      </c>
      <c r="I435" s="22">
        <f t="shared" si="27"/>
        <v>7267155</v>
      </c>
      <c r="J435" s="22">
        <f t="shared" si="27"/>
        <v>27301014</v>
      </c>
      <c r="K435" s="22">
        <f t="shared" si="27"/>
        <v>29575763</v>
      </c>
      <c r="L435" s="22">
        <f t="shared" si="27"/>
        <v>30179667</v>
      </c>
      <c r="M435" s="22">
        <f t="shared" si="27"/>
        <v>30322906</v>
      </c>
      <c r="N435" s="22">
        <f t="shared" si="27"/>
        <v>27434914</v>
      </c>
      <c r="O435" s="22">
        <f t="shared" si="27"/>
        <v>27375042</v>
      </c>
      <c r="P435" s="22" t="str">
        <f t="shared" si="27"/>
        <v/>
      </c>
      <c r="Q435" s="19"/>
      <c r="R435" s="23" t="s">
        <v>401</v>
      </c>
    </row>
    <row r="436" spans="1:18">
      <c r="B436" s="22">
        <f t="shared" si="27"/>
        <v>2966545</v>
      </c>
      <c r="C436" s="22">
        <f t="shared" si="27"/>
        <v>2667808</v>
      </c>
      <c r="D436" s="22">
        <f t="shared" si="27"/>
        <v>3137750</v>
      </c>
      <c r="E436" s="22">
        <f t="shared" si="27"/>
        <v>3491417</v>
      </c>
      <c r="F436" s="22">
        <f t="shared" si="27"/>
        <v>7052139</v>
      </c>
      <c r="G436" s="22">
        <f t="shared" si="27"/>
        <v>8406353.9199999999</v>
      </c>
      <c r="H436" s="22">
        <f t="shared" si="27"/>
        <v>8025378.7000000002</v>
      </c>
      <c r="I436" s="22">
        <f t="shared" si="27"/>
        <v>7554330</v>
      </c>
      <c r="J436" s="22">
        <f t="shared" si="27"/>
        <v>30486613.52</v>
      </c>
      <c r="K436" s="22">
        <f t="shared" si="27"/>
        <v>31388290</v>
      </c>
      <c r="L436" s="22">
        <f t="shared" si="27"/>
        <v>33055504</v>
      </c>
      <c r="M436" s="22">
        <f t="shared" si="27"/>
        <v>32929753</v>
      </c>
      <c r="N436" s="22">
        <f>IFERROR(VLOOKUP($B$432,$4:$154,MATCH($R436&amp;"/"&amp;N$376,$2:$2,0),FALSE),IFERROR(VLOOKUP($B$432,$4:$154,MATCH($R435&amp;"/"&amp;N$376,$2:$2,0),FALSE),IFERROR(VLOOKUP($B$432,$4:$154,MATCH($R434&amp;"/"&amp;N$376,$2:$2,0),FALSE),IFERROR(VLOOKUP($B$432,$4:$154,MATCH($R433&amp;"/"&amp;N$376,$2:$2,0),FALSE),""))))</f>
        <v>27508129</v>
      </c>
      <c r="O436" s="22">
        <f>IFERROR(VLOOKUP($B$432,$4:$154,MATCH($R436&amp;"/"&amp;O$376,$2:$2,0),FALSE),IFERROR(VLOOKUP($B$432,$4:$154,MATCH($R435&amp;"/"&amp;O$376,$2:$2,0),FALSE),IFERROR(VLOOKUP($B$432,$4:$154,MATCH($R434&amp;"/"&amp;O$376,$2:$2,0),FALSE),IFERROR(VLOOKUP($B$432,$4:$154,MATCH($R433&amp;"/"&amp;O$376,$2:$2,0),FALSE),""))))</f>
        <v>30516457.77</v>
      </c>
      <c r="P436" s="22">
        <f>IFERROR(VLOOKUP($B$432,$4:$154,MATCH($R436&amp;"/"&amp;P$376,$2:$2,0),FALSE),IFERROR(VLOOKUP($B$432,$4:$154,MATCH($R435&amp;"/"&amp;P$376,$2:$2,0),FALSE),IFERROR(VLOOKUP($B$432,$4:$154,MATCH($R434&amp;"/"&amp;P$376,$2:$2,0),FALSE),IFERROR(VLOOKUP($B$432,$4:$154,MATCH($R433&amp;"/"&amp;P$376,$2:$2,0),FALSE),""))))</f>
        <v>29038084</v>
      </c>
      <c r="Q436" s="19"/>
      <c r="R436" s="23" t="s">
        <v>402</v>
      </c>
    </row>
    <row r="437" spans="1:18">
      <c r="A437" s="17"/>
      <c r="B437" s="24">
        <f t="shared" ref="B437:M437" si="28">+B436/B$430</f>
        <v>0.13124300659916902</v>
      </c>
      <c r="C437" s="24">
        <f t="shared" si="28"/>
        <v>0.11581233439771428</v>
      </c>
      <c r="D437" s="24">
        <f t="shared" si="28"/>
        <v>0.11537553740033497</v>
      </c>
      <c r="E437" s="24">
        <f t="shared" si="28"/>
        <v>0.10603699693413225</v>
      </c>
      <c r="F437" s="24">
        <f t="shared" si="28"/>
        <v>0.18432079361553794</v>
      </c>
      <c r="G437" s="24">
        <f t="shared" si="28"/>
        <v>0.18889555064591962</v>
      </c>
      <c r="H437" s="24">
        <f t="shared" si="28"/>
        <v>0.17763365676408718</v>
      </c>
      <c r="I437" s="24">
        <f t="shared" si="28"/>
        <v>0.16899856527514859</v>
      </c>
      <c r="J437" s="24">
        <f t="shared" si="28"/>
        <v>0.10100144381951469</v>
      </c>
      <c r="K437" s="24">
        <f t="shared" si="28"/>
        <v>9.9626839231403239E-2</v>
      </c>
      <c r="L437" s="24">
        <f t="shared" si="28"/>
        <v>0.10233235549507129</v>
      </c>
      <c r="M437" s="24">
        <f t="shared" si="28"/>
        <v>0.10107214253389461</v>
      </c>
      <c r="N437" s="24">
        <f>+N436/N$430</f>
        <v>8.4340214270478844E-2</v>
      </c>
      <c r="O437" s="24">
        <f>+O436/O$430</f>
        <v>9.2703631005943463E-2</v>
      </c>
      <c r="P437" s="24">
        <f>+P436/P$430</f>
        <v>8.839175621988217E-2</v>
      </c>
      <c r="Q437" s="19"/>
      <c r="R437" s="25" t="s">
        <v>403</v>
      </c>
    </row>
    <row r="438" spans="1:18">
      <c r="A438" s="17"/>
      <c r="B438" s="227" t="s">
        <v>131</v>
      </c>
      <c r="C438" s="227"/>
      <c r="D438" s="227"/>
      <c r="E438" s="227"/>
      <c r="F438" s="227"/>
      <c r="G438" s="227"/>
      <c r="H438" s="227"/>
      <c r="I438" s="227"/>
      <c r="J438" s="227"/>
      <c r="K438" s="227"/>
      <c r="L438" s="227"/>
      <c r="M438" s="227"/>
      <c r="N438" s="227"/>
      <c r="O438" s="30"/>
      <c r="P438" s="30"/>
      <c r="Q438" s="19"/>
      <c r="R438" s="4"/>
    </row>
    <row r="439" spans="1:18">
      <c r="B439" s="22">
        <f t="shared" ref="B439:P442" si="29">IFERROR(VLOOKUP($B$438,$4:$154,MATCH($R439&amp;"/"&amp;B$376,$2:$2,0),FALSE),"")</f>
        <v>5794251</v>
      </c>
      <c r="C439" s="22">
        <f t="shared" si="29"/>
        <v>6633102</v>
      </c>
      <c r="D439" s="22">
        <f t="shared" si="29"/>
        <v>9470990</v>
      </c>
      <c r="E439" s="22">
        <f t="shared" si="29"/>
        <v>9802725</v>
      </c>
      <c r="F439" s="22">
        <f t="shared" si="29"/>
        <v>9693601</v>
      </c>
      <c r="G439" s="22">
        <f t="shared" si="29"/>
        <v>12585423</v>
      </c>
      <c r="H439" s="22">
        <f t="shared" si="29"/>
        <v>13977244</v>
      </c>
      <c r="I439" s="22">
        <f t="shared" si="29"/>
        <v>17742603</v>
      </c>
      <c r="J439" s="22">
        <f t="shared" si="29"/>
        <v>180872068</v>
      </c>
      <c r="K439" s="22">
        <f t="shared" si="29"/>
        <v>50397101</v>
      </c>
      <c r="L439" s="22">
        <f t="shared" si="29"/>
        <v>61513565</v>
      </c>
      <c r="M439" s="22">
        <f t="shared" si="29"/>
        <v>83155834</v>
      </c>
      <c r="N439" s="22">
        <f t="shared" si="29"/>
        <v>67388903</v>
      </c>
      <c r="O439" s="22">
        <f t="shared" si="29"/>
        <v>54030202</v>
      </c>
      <c r="P439" s="22">
        <f t="shared" si="29"/>
        <v>73951196</v>
      </c>
      <c r="Q439" s="19"/>
      <c r="R439" s="23" t="s">
        <v>399</v>
      </c>
    </row>
    <row r="440" spans="1:18">
      <c r="B440" s="22">
        <f t="shared" si="29"/>
        <v>6100132</v>
      </c>
      <c r="C440" s="22">
        <f t="shared" si="29"/>
        <v>6772219</v>
      </c>
      <c r="D440" s="22">
        <f t="shared" si="29"/>
        <v>8492183</v>
      </c>
      <c r="E440" s="22">
        <f t="shared" si="29"/>
        <v>7413381</v>
      </c>
      <c r="F440" s="22">
        <f t="shared" si="29"/>
        <v>10911715</v>
      </c>
      <c r="G440" s="22">
        <f t="shared" si="29"/>
        <v>14187819</v>
      </c>
      <c r="H440" s="22">
        <f t="shared" si="29"/>
        <v>14978086</v>
      </c>
      <c r="I440" s="22">
        <f t="shared" si="29"/>
        <v>18931349</v>
      </c>
      <c r="J440" s="22">
        <f t="shared" si="29"/>
        <v>255040874</v>
      </c>
      <c r="K440" s="22">
        <f t="shared" si="29"/>
        <v>47881152</v>
      </c>
      <c r="L440" s="22">
        <f t="shared" si="29"/>
        <v>59246809</v>
      </c>
      <c r="M440" s="22">
        <f t="shared" si="29"/>
        <v>93724217</v>
      </c>
      <c r="N440" s="22">
        <f t="shared" si="29"/>
        <v>47985785</v>
      </c>
      <c r="O440" s="22">
        <f t="shared" si="29"/>
        <v>60614159</v>
      </c>
      <c r="P440" s="22" t="str">
        <f t="shared" si="29"/>
        <v/>
      </c>
      <c r="Q440" s="19"/>
      <c r="R440" s="23" t="s">
        <v>400</v>
      </c>
    </row>
    <row r="441" spans="1:18">
      <c r="B441" s="22">
        <f t="shared" si="29"/>
        <v>6825530</v>
      </c>
      <c r="C441" s="22">
        <f t="shared" si="29"/>
        <v>6855405</v>
      </c>
      <c r="D441" s="22">
        <f t="shared" si="29"/>
        <v>9090407</v>
      </c>
      <c r="E441" s="22">
        <f t="shared" si="29"/>
        <v>9097328</v>
      </c>
      <c r="F441" s="22">
        <f t="shared" si="29"/>
        <v>11326060</v>
      </c>
      <c r="G441" s="22">
        <f t="shared" si="29"/>
        <v>14720731</v>
      </c>
      <c r="H441" s="22">
        <f t="shared" si="29"/>
        <v>18459607</v>
      </c>
      <c r="I441" s="22">
        <f t="shared" si="29"/>
        <v>15929754</v>
      </c>
      <c r="J441" s="22">
        <f t="shared" si="29"/>
        <v>50898401</v>
      </c>
      <c r="K441" s="22">
        <f t="shared" si="29"/>
        <v>53029920</v>
      </c>
      <c r="L441" s="22">
        <f t="shared" si="29"/>
        <v>85047258</v>
      </c>
      <c r="M441" s="22">
        <f t="shared" si="29"/>
        <v>72874907</v>
      </c>
      <c r="N441" s="22">
        <f t="shared" si="29"/>
        <v>55556948</v>
      </c>
      <c r="O441" s="22">
        <f t="shared" si="29"/>
        <v>49818840</v>
      </c>
      <c r="P441" s="22" t="str">
        <f t="shared" si="29"/>
        <v/>
      </c>
      <c r="Q441" s="19"/>
      <c r="R441" s="23" t="s">
        <v>401</v>
      </c>
    </row>
    <row r="442" spans="1:18">
      <c r="B442" s="22">
        <f t="shared" si="29"/>
        <v>7285754</v>
      </c>
      <c r="C442" s="22">
        <f t="shared" si="29"/>
        <v>7104854</v>
      </c>
      <c r="D442" s="22">
        <f t="shared" si="29"/>
        <v>9567842</v>
      </c>
      <c r="E442" s="22">
        <f t="shared" si="29"/>
        <v>9173864</v>
      </c>
      <c r="F442" s="22">
        <f t="shared" si="29"/>
        <v>12226647</v>
      </c>
      <c r="G442" s="22">
        <f t="shared" si="29"/>
        <v>14834989.9</v>
      </c>
      <c r="H442" s="22">
        <f t="shared" si="29"/>
        <v>18742285.510000002</v>
      </c>
      <c r="I442" s="22">
        <f t="shared" si="29"/>
        <v>15313491</v>
      </c>
      <c r="J442" s="22">
        <f t="shared" si="29"/>
        <v>51851470.700000003</v>
      </c>
      <c r="K442" s="22">
        <f t="shared" si="29"/>
        <v>50254049</v>
      </c>
      <c r="L442" s="22">
        <f t="shared" si="29"/>
        <v>90285564</v>
      </c>
      <c r="M442" s="22">
        <f t="shared" si="29"/>
        <v>75881428</v>
      </c>
      <c r="N442" s="22">
        <f>IFERROR(VLOOKUP($B$438,$4:$154,MATCH($R442&amp;"/"&amp;N$376,$2:$2,0),FALSE),IFERROR(VLOOKUP($B$438,$4:$154,MATCH($R441&amp;"/"&amp;N$376,$2:$2,0),FALSE),IFERROR(VLOOKUP($B$438,$4:$154,MATCH($R440&amp;"/"&amp;N$376,$2:$2,0),FALSE),IFERROR(VLOOKUP($B$438,$4:$154,MATCH($R439&amp;"/"&amp;N$376,$2:$2,0),FALSE),""))))</f>
        <v>65363323</v>
      </c>
      <c r="O442" s="22">
        <f>IFERROR(VLOOKUP($B$438,$4:$154,MATCH($R442&amp;"/"&amp;O$376,$2:$2,0),FALSE),IFERROR(VLOOKUP($B$438,$4:$154,MATCH($R441&amp;"/"&amp;O$376,$2:$2,0),FALSE),IFERROR(VLOOKUP($B$438,$4:$154,MATCH($R440&amp;"/"&amp;O$376,$2:$2,0),FALSE),IFERROR(VLOOKUP($B$438,$4:$154,MATCH($R439&amp;"/"&amp;O$376,$2:$2,0),FALSE),""))))</f>
        <v>55922674.420000002</v>
      </c>
      <c r="P442" s="22">
        <f>IFERROR(VLOOKUP($B$438,$4:$154,MATCH($R442&amp;"/"&amp;P$376,$2:$2,0),FALSE),IFERROR(VLOOKUP($B$438,$4:$154,MATCH($R441&amp;"/"&amp;P$376,$2:$2,0),FALSE),IFERROR(VLOOKUP($B$438,$4:$154,MATCH($R440&amp;"/"&amp;P$376,$2:$2,0),FALSE),IFERROR(VLOOKUP($B$438,$4:$154,MATCH($R439&amp;"/"&amp;P$376,$2:$2,0),FALSE),""))))</f>
        <v>73951196</v>
      </c>
      <c r="Q442" s="19"/>
      <c r="R442" s="23" t="s">
        <v>402</v>
      </c>
    </row>
    <row r="443" spans="1:18">
      <c r="B443" s="24">
        <f t="shared" ref="B443:M443" si="30">+B442/B$430</f>
        <v>0.32232926191981648</v>
      </c>
      <c r="C443" s="24">
        <f t="shared" si="30"/>
        <v>0.30842914006365446</v>
      </c>
      <c r="D443" s="24">
        <f t="shared" si="30"/>
        <v>0.35181098319225423</v>
      </c>
      <c r="E443" s="24">
        <f t="shared" si="30"/>
        <v>0.27861724590392561</v>
      </c>
      <c r="F443" s="24">
        <f t="shared" si="30"/>
        <v>0.31956620229649985</v>
      </c>
      <c r="G443" s="24">
        <f t="shared" si="30"/>
        <v>0.33335065507058215</v>
      </c>
      <c r="H443" s="24">
        <f t="shared" si="30"/>
        <v>0.41484157143361533</v>
      </c>
      <c r="I443" s="24">
        <f t="shared" si="30"/>
        <v>0.34257942244433331</v>
      </c>
      <c r="J443" s="24">
        <f t="shared" si="30"/>
        <v>0.17178272035461098</v>
      </c>
      <c r="K443" s="24">
        <f t="shared" si="30"/>
        <v>0.15950700278511701</v>
      </c>
      <c r="L443" s="24">
        <f t="shared" si="30"/>
        <v>0.27950366242550745</v>
      </c>
      <c r="M443" s="24">
        <f t="shared" si="30"/>
        <v>0.23290482945594707</v>
      </c>
      <c r="N443" s="24">
        <f>+N442/N$430</f>
        <v>0.20040463919776288</v>
      </c>
      <c r="O443" s="24">
        <f>+O442/O$430</f>
        <v>0.1698832483563571</v>
      </c>
      <c r="P443" s="24">
        <f>+P442/P$430</f>
        <v>0.22510700392631708</v>
      </c>
      <c r="Q443" s="19"/>
      <c r="R443" s="25" t="s">
        <v>403</v>
      </c>
    </row>
    <row r="444" spans="1:18">
      <c r="B444" s="239" t="s">
        <v>227</v>
      </c>
      <c r="C444" s="239"/>
      <c r="D444" s="239"/>
      <c r="E444" s="239"/>
      <c r="F444" s="239"/>
      <c r="G444" s="239"/>
      <c r="H444" s="239"/>
      <c r="I444" s="239"/>
      <c r="J444" s="239"/>
      <c r="K444" s="239"/>
      <c r="L444" s="239"/>
      <c r="M444" s="239"/>
      <c r="N444" s="239"/>
      <c r="O444" s="31"/>
      <c r="P444" s="31"/>
      <c r="Q444" s="19"/>
      <c r="R444" s="4"/>
    </row>
    <row r="445" spans="1:18">
      <c r="B445" s="22">
        <f t="shared" ref="B445:P448" si="31">IFERROR(VLOOKUP($B$444,$4:$154,MATCH($R445&amp;"/"&amp;B$376,$2:$2,0),FALSE),"")</f>
        <v>47322</v>
      </c>
      <c r="C445" s="22">
        <f t="shared" si="31"/>
        <v>2545342</v>
      </c>
      <c r="D445" s="22">
        <f t="shared" si="31"/>
        <v>4960514</v>
      </c>
      <c r="E445" s="22">
        <f t="shared" si="31"/>
        <v>3869278</v>
      </c>
      <c r="F445" s="22">
        <f t="shared" si="31"/>
        <v>2918435</v>
      </c>
      <c r="G445" s="22">
        <f t="shared" si="31"/>
        <v>4855557</v>
      </c>
      <c r="H445" s="22">
        <f t="shared" si="31"/>
        <v>5963068</v>
      </c>
      <c r="I445" s="22">
        <f t="shared" si="31"/>
        <v>9842718</v>
      </c>
      <c r="J445" s="22">
        <f t="shared" si="31"/>
        <v>148878527</v>
      </c>
      <c r="K445" s="22">
        <f t="shared" si="31"/>
        <v>21353110</v>
      </c>
      <c r="L445" s="22">
        <f t="shared" si="31"/>
        <v>29310922</v>
      </c>
      <c r="M445" s="22">
        <f t="shared" si="31"/>
        <v>50827576</v>
      </c>
      <c r="N445" s="22">
        <f t="shared" si="31"/>
        <v>32047983</v>
      </c>
      <c r="O445" s="22">
        <f t="shared" si="31"/>
        <v>25459814</v>
      </c>
      <c r="P445" s="22">
        <f t="shared" si="31"/>
        <v>43227024</v>
      </c>
      <c r="Q445" s="19"/>
      <c r="R445" s="23" t="s">
        <v>399</v>
      </c>
    </row>
    <row r="446" spans="1:18">
      <c r="B446" s="22">
        <f t="shared" si="31"/>
        <v>203296</v>
      </c>
      <c r="C446" s="22">
        <f t="shared" si="31"/>
        <v>2326969</v>
      </c>
      <c r="D446" s="22">
        <f t="shared" si="31"/>
        <v>4240333</v>
      </c>
      <c r="E446" s="22">
        <f t="shared" si="31"/>
        <v>1803098</v>
      </c>
      <c r="F446" s="22">
        <f t="shared" si="31"/>
        <v>3579652</v>
      </c>
      <c r="G446" s="22">
        <f t="shared" si="31"/>
        <v>6302994</v>
      </c>
      <c r="H446" s="22">
        <f t="shared" si="31"/>
        <v>7288528</v>
      </c>
      <c r="I446" s="22">
        <f t="shared" si="31"/>
        <v>11112014</v>
      </c>
      <c r="J446" s="22">
        <f t="shared" si="31"/>
        <v>224694560</v>
      </c>
      <c r="K446" s="22">
        <f t="shared" si="31"/>
        <v>19052090</v>
      </c>
      <c r="L446" s="22">
        <f t="shared" si="31"/>
        <v>27646346</v>
      </c>
      <c r="M446" s="22">
        <f t="shared" si="31"/>
        <v>60941710</v>
      </c>
      <c r="N446" s="22">
        <f t="shared" si="31"/>
        <v>19230189</v>
      </c>
      <c r="O446" s="22">
        <f t="shared" si="31"/>
        <v>31171652</v>
      </c>
      <c r="P446" s="22" t="str">
        <f t="shared" si="31"/>
        <v/>
      </c>
      <c r="Q446" s="19"/>
      <c r="R446" s="23" t="s">
        <v>400</v>
      </c>
    </row>
    <row r="447" spans="1:18">
      <c r="B447" s="22">
        <f t="shared" si="31"/>
        <v>132406</v>
      </c>
      <c r="C447" s="22">
        <f t="shared" si="31"/>
        <v>2462705</v>
      </c>
      <c r="D447" s="22">
        <f t="shared" si="31"/>
        <v>4113665</v>
      </c>
      <c r="E447" s="22">
        <f t="shared" si="31"/>
        <v>3620277</v>
      </c>
      <c r="F447" s="22">
        <f t="shared" si="31"/>
        <v>3781964</v>
      </c>
      <c r="G447" s="22">
        <f t="shared" si="31"/>
        <v>6917372</v>
      </c>
      <c r="H447" s="22">
        <f t="shared" si="31"/>
        <v>10742671</v>
      </c>
      <c r="I447" s="22">
        <f t="shared" si="31"/>
        <v>8309201</v>
      </c>
      <c r="J447" s="22">
        <f t="shared" si="31"/>
        <v>22910731</v>
      </c>
      <c r="K447" s="22">
        <f t="shared" si="31"/>
        <v>22503830</v>
      </c>
      <c r="L447" s="22">
        <f t="shared" si="31"/>
        <v>54094733</v>
      </c>
      <c r="M447" s="22">
        <f t="shared" si="31"/>
        <v>41615512</v>
      </c>
      <c r="N447" s="22">
        <f t="shared" si="31"/>
        <v>26494215</v>
      </c>
      <c r="O447" s="22">
        <f t="shared" si="31"/>
        <v>21021536</v>
      </c>
      <c r="P447" s="22" t="str">
        <f t="shared" si="31"/>
        <v/>
      </c>
      <c r="Q447" s="19"/>
      <c r="R447" s="23" t="s">
        <v>401</v>
      </c>
    </row>
    <row r="448" spans="1:18">
      <c r="B448" s="22">
        <f t="shared" si="31"/>
        <v>2677877</v>
      </c>
      <c r="C448" s="22">
        <f t="shared" si="31"/>
        <v>2402500</v>
      </c>
      <c r="D448" s="22">
        <f t="shared" si="31"/>
        <v>4110598</v>
      </c>
      <c r="E448" s="22">
        <f t="shared" si="31"/>
        <v>3197938</v>
      </c>
      <c r="F448" s="22">
        <f t="shared" si="31"/>
        <v>4827502</v>
      </c>
      <c r="G448" s="22">
        <f t="shared" si="31"/>
        <v>6155048.9000000004</v>
      </c>
      <c r="H448" s="22">
        <f t="shared" si="31"/>
        <v>10154324.52</v>
      </c>
      <c r="I448" s="22">
        <f t="shared" si="31"/>
        <v>7521189</v>
      </c>
      <c r="J448" s="22">
        <f t="shared" si="31"/>
        <v>20646209.640000001</v>
      </c>
      <c r="K448" s="22">
        <f t="shared" si="31"/>
        <v>17154069</v>
      </c>
      <c r="L448" s="22">
        <f t="shared" si="31"/>
        <v>55781950</v>
      </c>
      <c r="M448" s="22">
        <f t="shared" si="31"/>
        <v>41877478</v>
      </c>
      <c r="N448" s="22">
        <f>IFERROR(VLOOKUP($B$444,$4:$154,MATCH($R448&amp;"/"&amp;N$376,$2:$2,0),FALSE),IFERROR(VLOOKUP($B$444,$4:$154,MATCH($R447&amp;"/"&amp;N$376,$2:$2,0),FALSE),IFERROR(VLOOKUP($B$444,$4:$154,MATCH($R446&amp;"/"&amp;N$376,$2:$2,0),FALSE),IFERROR(VLOOKUP($B$444,$4:$154,MATCH($R445&amp;"/"&amp;N$376,$2:$2,0),FALSE),""))))</f>
        <v>36102812</v>
      </c>
      <c r="O448" s="22">
        <f>IFERROR(VLOOKUP($B$444,$4:$154,MATCH($R448&amp;"/"&amp;O$376,$2:$2,0),FALSE),IFERROR(VLOOKUP($B$444,$4:$154,MATCH($R447&amp;"/"&amp;O$376,$2:$2,0),FALSE),IFERROR(VLOOKUP($B$444,$4:$154,MATCH($R446&amp;"/"&amp;O$376,$2:$2,0),FALSE),IFERROR(VLOOKUP($B$444,$4:$154,MATCH($R445&amp;"/"&amp;O$376,$2:$2,0),FALSE),""))))</f>
        <v>23851633.66</v>
      </c>
      <c r="P448" s="22">
        <f>IFERROR(VLOOKUP($B$444,$4:$154,MATCH($R448&amp;"/"&amp;P$376,$2:$2,0),FALSE),IFERROR(VLOOKUP($B$444,$4:$154,MATCH($R447&amp;"/"&amp;P$376,$2:$2,0),FALSE),IFERROR(VLOOKUP($B$444,$4:$154,MATCH($R446&amp;"/"&amp;P$376,$2:$2,0),FALSE),IFERROR(VLOOKUP($B$444,$4:$154,MATCH($R445&amp;"/"&amp;P$376,$2:$2,0),FALSE),""))))</f>
        <v>43227024</v>
      </c>
      <c r="Q448" s="19"/>
      <c r="R448" s="23" t="s">
        <v>402</v>
      </c>
    </row>
    <row r="449" spans="1:18">
      <c r="B449" s="24">
        <f t="shared" ref="B449:M449" si="32">+B448/B$430</f>
        <v>0.1184720369260412</v>
      </c>
      <c r="C449" s="24">
        <f t="shared" si="32"/>
        <v>0.10429503674571355</v>
      </c>
      <c r="D449" s="24">
        <f t="shared" si="32"/>
        <v>0.15114730405122848</v>
      </c>
      <c r="E449" s="24">
        <f t="shared" si="32"/>
        <v>9.7123815889521375E-2</v>
      </c>
      <c r="F449" s="24">
        <f t="shared" si="32"/>
        <v>0.12617576026516161</v>
      </c>
      <c r="G449" s="24">
        <f t="shared" si="32"/>
        <v>0.13830744723368274</v>
      </c>
      <c r="H449" s="24">
        <f t="shared" si="32"/>
        <v>0.22475572354695664</v>
      </c>
      <c r="I449" s="24">
        <f t="shared" si="32"/>
        <v>0.16825716511765165</v>
      </c>
      <c r="J449" s="24">
        <f t="shared" si="32"/>
        <v>6.8400413895507758E-2</v>
      </c>
      <c r="K449" s="24">
        <f t="shared" si="32"/>
        <v>5.4447237311347582E-2</v>
      </c>
      <c r="L449" s="24">
        <f t="shared" si="32"/>
        <v>0.17268828627172927</v>
      </c>
      <c r="M449" s="24">
        <f t="shared" si="32"/>
        <v>0.12853562628836104</v>
      </c>
      <c r="N449" s="24">
        <f>+N448/N$430</f>
        <v>0.11069160319288944</v>
      </c>
      <c r="O449" s="24">
        <f>+O448/O$430</f>
        <v>7.2457067670524095E-2</v>
      </c>
      <c r="P449" s="24">
        <f>+P448/P$430</f>
        <v>0.1315828057911464</v>
      </c>
      <c r="Q449" s="19"/>
      <c r="R449" s="25" t="s">
        <v>403</v>
      </c>
    </row>
    <row r="450" spans="1:18">
      <c r="B450" s="227" t="s">
        <v>228</v>
      </c>
      <c r="C450" s="227"/>
      <c r="D450" s="227"/>
      <c r="E450" s="227"/>
      <c r="F450" s="227"/>
      <c r="G450" s="227"/>
      <c r="H450" s="227"/>
      <c r="I450" s="227"/>
      <c r="J450" s="227"/>
      <c r="K450" s="227"/>
      <c r="L450" s="227"/>
      <c r="M450" s="227"/>
      <c r="N450" s="227"/>
      <c r="O450" s="30"/>
      <c r="P450" s="30"/>
      <c r="Q450" s="19"/>
      <c r="R450" s="4"/>
    </row>
    <row r="451" spans="1:18">
      <c r="B451" s="22">
        <f t="shared" ref="B451:P454" si="33">IFERROR(VLOOKUP($B$450,$4:$154,MATCH($R451&amp;"/"&amp;B$376,$2:$2,0),FALSE),"")</f>
        <v>4445041</v>
      </c>
      <c r="C451" s="22">
        <f t="shared" si="33"/>
        <v>3859444</v>
      </c>
      <c r="D451" s="22">
        <f t="shared" si="33"/>
        <v>531000</v>
      </c>
      <c r="E451" s="22">
        <f t="shared" si="33"/>
        <v>3979200</v>
      </c>
      <c r="F451" s="22">
        <f t="shared" si="33"/>
        <v>7872328</v>
      </c>
      <c r="G451" s="22">
        <f t="shared" si="33"/>
        <v>9008698</v>
      </c>
      <c r="H451" s="22">
        <f t="shared" si="33"/>
        <v>10786233</v>
      </c>
      <c r="I451" s="22">
        <f t="shared" si="33"/>
        <v>6080833</v>
      </c>
      <c r="J451" s="22">
        <f t="shared" si="33"/>
        <v>13338641</v>
      </c>
      <c r="K451" s="22">
        <f t="shared" si="33"/>
        <v>131297292</v>
      </c>
      <c r="L451" s="22">
        <f t="shared" si="33"/>
        <v>127450263</v>
      </c>
      <c r="M451" s="22">
        <f t="shared" si="33"/>
        <v>109548102</v>
      </c>
      <c r="N451" s="22">
        <f t="shared" si="33"/>
        <v>124964773</v>
      </c>
      <c r="O451" s="22">
        <f t="shared" si="33"/>
        <v>127164648</v>
      </c>
      <c r="P451" s="22">
        <f t="shared" si="33"/>
        <v>107838511</v>
      </c>
      <c r="Q451" s="19"/>
      <c r="R451" s="23" t="s">
        <v>399</v>
      </c>
    </row>
    <row r="452" spans="1:18">
      <c r="B452" s="22">
        <f t="shared" si="33"/>
        <v>4288977</v>
      </c>
      <c r="C452" s="22">
        <f t="shared" si="33"/>
        <v>3776391</v>
      </c>
      <c r="D452" s="22">
        <f t="shared" si="33"/>
        <v>415500</v>
      </c>
      <c r="E452" s="22">
        <f t="shared" si="33"/>
        <v>6639948</v>
      </c>
      <c r="F452" s="22">
        <f t="shared" si="33"/>
        <v>7639534</v>
      </c>
      <c r="G452" s="22">
        <f t="shared" si="33"/>
        <v>8835388</v>
      </c>
      <c r="H452" s="22">
        <f t="shared" si="33"/>
        <v>10629203</v>
      </c>
      <c r="I452" s="22">
        <f t="shared" si="33"/>
        <v>4526826</v>
      </c>
      <c r="J452" s="22">
        <f t="shared" si="33"/>
        <v>13081931</v>
      </c>
      <c r="K452" s="22">
        <f t="shared" si="33"/>
        <v>133132047</v>
      </c>
      <c r="L452" s="22">
        <f t="shared" si="33"/>
        <v>129597960</v>
      </c>
      <c r="M452" s="22">
        <f t="shared" si="33"/>
        <v>96671903</v>
      </c>
      <c r="N452" s="22">
        <f t="shared" si="33"/>
        <v>140437339</v>
      </c>
      <c r="O452" s="22">
        <f t="shared" si="33"/>
        <v>121370093</v>
      </c>
      <c r="P452" s="22" t="str">
        <f t="shared" si="33"/>
        <v/>
      </c>
      <c r="Q452" s="19"/>
      <c r="R452" s="23" t="s">
        <v>400</v>
      </c>
    </row>
    <row r="453" spans="1:18">
      <c r="B453" s="22">
        <f t="shared" si="33"/>
        <v>4156801</v>
      </c>
      <c r="C453" s="22">
        <f t="shared" si="33"/>
        <v>3693343</v>
      </c>
      <c r="D453" s="22">
        <f t="shared" si="33"/>
        <v>4003140</v>
      </c>
      <c r="E453" s="22">
        <f t="shared" si="33"/>
        <v>7948151</v>
      </c>
      <c r="F453" s="22">
        <f t="shared" si="33"/>
        <v>8730549</v>
      </c>
      <c r="G453" s="22">
        <f t="shared" si="33"/>
        <v>9233473</v>
      </c>
      <c r="H453" s="22">
        <f t="shared" si="33"/>
        <v>6882438</v>
      </c>
      <c r="I453" s="22">
        <f t="shared" si="33"/>
        <v>7133210</v>
      </c>
      <c r="J453" s="22">
        <f t="shared" si="33"/>
        <v>132281037</v>
      </c>
      <c r="K453" s="22">
        <f t="shared" si="33"/>
        <v>135497232</v>
      </c>
      <c r="L453" s="22">
        <f t="shared" si="33"/>
        <v>104895431</v>
      </c>
      <c r="M453" s="22">
        <f t="shared" si="33"/>
        <v>116217746</v>
      </c>
      <c r="N453" s="22">
        <f t="shared" si="33"/>
        <v>131390392</v>
      </c>
      <c r="O453" s="22">
        <f t="shared" si="33"/>
        <v>133478045</v>
      </c>
      <c r="P453" s="22" t="str">
        <f t="shared" si="33"/>
        <v/>
      </c>
      <c r="Q453" s="19"/>
      <c r="R453" s="23" t="s">
        <v>401</v>
      </c>
    </row>
    <row r="454" spans="1:18">
      <c r="B454" s="22">
        <f t="shared" si="33"/>
        <v>3942502</v>
      </c>
      <c r="C454" s="22">
        <f t="shared" si="33"/>
        <v>3610294</v>
      </c>
      <c r="D454" s="22">
        <f t="shared" si="33"/>
        <v>3964817</v>
      </c>
      <c r="E454" s="22">
        <f t="shared" si="33"/>
        <v>7912099</v>
      </c>
      <c r="F454" s="22">
        <f t="shared" si="33"/>
        <v>8343823</v>
      </c>
      <c r="G454" s="22">
        <f t="shared" si="33"/>
        <v>10520577.359999999</v>
      </c>
      <c r="H454" s="22">
        <f t="shared" si="33"/>
        <v>6774654.9800000004</v>
      </c>
      <c r="I454" s="22">
        <f t="shared" si="33"/>
        <v>7454026</v>
      </c>
      <c r="J454" s="22">
        <f t="shared" si="33"/>
        <v>131361498.66</v>
      </c>
      <c r="K454" s="22">
        <f t="shared" si="33"/>
        <v>139527745</v>
      </c>
      <c r="L454" s="22">
        <f t="shared" si="33"/>
        <v>103923949</v>
      </c>
      <c r="M454" s="22">
        <f t="shared" si="33"/>
        <v>115603468</v>
      </c>
      <c r="N454" s="22">
        <f>IFERROR(VLOOKUP($B$450,$4:$154,MATCH($R454&amp;"/"&amp;N$376,$2:$2,0),FALSE),IFERROR(VLOOKUP($B$450,$4:$154,MATCH($R453&amp;"/"&amp;N$376,$2:$2,0),FALSE),IFERROR(VLOOKUP($B$450,$4:$154,MATCH($R452&amp;"/"&amp;N$376,$2:$2,0),FALSE),IFERROR(VLOOKUP($B$450,$4:$154,MATCH($R451&amp;"/"&amp;N$376,$2:$2,0),FALSE),""))))</f>
        <v>118108822</v>
      </c>
      <c r="O454" s="22">
        <f>IFERROR(VLOOKUP($B$450,$4:$154,MATCH($R454&amp;"/"&amp;O$376,$2:$2,0),FALSE),IFERROR(VLOOKUP($B$450,$4:$154,MATCH($R453&amp;"/"&amp;O$376,$2:$2,0),FALSE),IFERROR(VLOOKUP($B$450,$4:$154,MATCH($R452&amp;"/"&amp;O$376,$2:$2,0),FALSE),IFERROR(VLOOKUP($B$450,$4:$154,MATCH($R451&amp;"/"&amp;O$376,$2:$2,0),FALSE),""))))</f>
        <v>128555810.06</v>
      </c>
      <c r="P454" s="22">
        <f>IFERROR(VLOOKUP($B$450,$4:$154,MATCH($R454&amp;"/"&amp;P$376,$2:$2,0),FALSE),IFERROR(VLOOKUP($B$450,$4:$154,MATCH($R453&amp;"/"&amp;P$376,$2:$2,0),FALSE),IFERROR(VLOOKUP($B$450,$4:$154,MATCH($R452&amp;"/"&amp;P$376,$2:$2,0),FALSE),IFERROR(VLOOKUP($B$450,$4:$154,MATCH($R451&amp;"/"&amp;P$376,$2:$2,0),FALSE),""))))</f>
        <v>107838511</v>
      </c>
      <c r="Q454" s="19"/>
      <c r="R454" s="23" t="s">
        <v>402</v>
      </c>
    </row>
    <row r="455" spans="1:18">
      <c r="B455" s="24">
        <f t="shared" ref="B455:M455" si="34">+B454/B$430</f>
        <v>0.17442034959969832</v>
      </c>
      <c r="C455" s="24">
        <f t="shared" si="34"/>
        <v>0.156726637000137</v>
      </c>
      <c r="D455" s="24">
        <f t="shared" si="34"/>
        <v>0.14578691484948894</v>
      </c>
      <c r="E455" s="24">
        <f t="shared" si="34"/>
        <v>0.24029648059958203</v>
      </c>
      <c r="F455" s="24">
        <f t="shared" si="34"/>
        <v>0.2180813618602212</v>
      </c>
      <c r="G455" s="24">
        <f t="shared" si="34"/>
        <v>0.2364033530401484</v>
      </c>
      <c r="H455" s="24">
        <f t="shared" si="34"/>
        <v>0.14995014969355078</v>
      </c>
      <c r="I455" s="24">
        <f t="shared" si="34"/>
        <v>0.16675465587598831</v>
      </c>
      <c r="J455" s="24">
        <f t="shared" si="34"/>
        <v>0.4351975997022855</v>
      </c>
      <c r="K455" s="24">
        <f t="shared" si="34"/>
        <v>0.44286287081695841</v>
      </c>
      <c r="L455" s="24">
        <f t="shared" si="34"/>
        <v>0.32172501419187738</v>
      </c>
      <c r="M455" s="24">
        <f t="shared" si="34"/>
        <v>0.35482471414554867</v>
      </c>
      <c r="N455" s="24">
        <f>+N454/N$430</f>
        <v>0.36212289664316483</v>
      </c>
      <c r="O455" s="24">
        <f>+O454/O$430</f>
        <v>0.39052993860867735</v>
      </c>
      <c r="P455" s="24">
        <f>+P454/P$430</f>
        <v>0.32825979067444955</v>
      </c>
      <c r="Q455" s="19"/>
      <c r="R455" s="25" t="s">
        <v>403</v>
      </c>
    </row>
    <row r="456" spans="1:18">
      <c r="B456" s="227" t="s">
        <v>229</v>
      </c>
      <c r="C456" s="227"/>
      <c r="D456" s="227"/>
      <c r="E456" s="227"/>
      <c r="F456" s="227"/>
      <c r="G456" s="227"/>
      <c r="H456" s="227"/>
      <c r="I456" s="227"/>
      <c r="J456" s="227"/>
      <c r="K456" s="227"/>
      <c r="L456" s="227"/>
      <c r="M456" s="227"/>
      <c r="N456" s="227"/>
      <c r="O456" s="30"/>
      <c r="P456" s="30"/>
      <c r="Q456" s="19"/>
      <c r="R456" s="4"/>
    </row>
    <row r="457" spans="1:18">
      <c r="B457" s="22">
        <f t="shared" ref="B457:P460" si="35">IFERROR(VLOOKUP($B$456,$4:$154,MATCH($R457&amp;"/"&amp;B$376,$2:$2,0),FALSE),"")</f>
        <v>4492363</v>
      </c>
      <c r="C457" s="22">
        <f t="shared" si="35"/>
        <v>6404786</v>
      </c>
      <c r="D457" s="22">
        <f t="shared" si="35"/>
        <v>5491514</v>
      </c>
      <c r="E457" s="22">
        <f t="shared" si="35"/>
        <v>7848478</v>
      </c>
      <c r="F457" s="22">
        <f t="shared" si="35"/>
        <v>10790763</v>
      </c>
      <c r="G457" s="22">
        <f t="shared" si="35"/>
        <v>13864255</v>
      </c>
      <c r="H457" s="22">
        <f t="shared" si="35"/>
        <v>16749301</v>
      </c>
      <c r="I457" s="22">
        <f t="shared" si="35"/>
        <v>15923551</v>
      </c>
      <c r="J457" s="22">
        <f t="shared" si="35"/>
        <v>162217168</v>
      </c>
      <c r="K457" s="22">
        <f t="shared" si="35"/>
        <v>152650402</v>
      </c>
      <c r="L457" s="22">
        <f t="shared" si="35"/>
        <v>156761185</v>
      </c>
      <c r="M457" s="22">
        <f t="shared" si="35"/>
        <v>160375678</v>
      </c>
      <c r="N457" s="22">
        <f t="shared" si="35"/>
        <v>157012756</v>
      </c>
      <c r="O457" s="22">
        <f t="shared" si="35"/>
        <v>152624462</v>
      </c>
      <c r="P457" s="22">
        <f t="shared" si="35"/>
        <v>151065535</v>
      </c>
      <c r="Q457" s="19"/>
      <c r="R457" s="23" t="s">
        <v>399</v>
      </c>
    </row>
    <row r="458" spans="1:18">
      <c r="B458" s="22">
        <f t="shared" si="35"/>
        <v>4492273</v>
      </c>
      <c r="C458" s="22">
        <f t="shared" si="35"/>
        <v>6103360</v>
      </c>
      <c r="D458" s="22">
        <f t="shared" si="35"/>
        <v>4655833</v>
      </c>
      <c r="E458" s="22">
        <f t="shared" si="35"/>
        <v>8443046</v>
      </c>
      <c r="F458" s="22">
        <f t="shared" si="35"/>
        <v>11219186</v>
      </c>
      <c r="G458" s="22">
        <f t="shared" si="35"/>
        <v>15138382</v>
      </c>
      <c r="H458" s="22">
        <f t="shared" si="35"/>
        <v>17917731</v>
      </c>
      <c r="I458" s="22">
        <f t="shared" si="35"/>
        <v>15638840</v>
      </c>
      <c r="J458" s="22">
        <f t="shared" si="35"/>
        <v>237776491</v>
      </c>
      <c r="K458" s="22">
        <f t="shared" si="35"/>
        <v>152184137</v>
      </c>
      <c r="L458" s="22">
        <f t="shared" si="35"/>
        <v>157244306</v>
      </c>
      <c r="M458" s="22">
        <f t="shared" si="35"/>
        <v>157613613</v>
      </c>
      <c r="N458" s="22">
        <f t="shared" si="35"/>
        <v>159667528</v>
      </c>
      <c r="O458" s="22">
        <f t="shared" si="35"/>
        <v>152541745</v>
      </c>
      <c r="P458" s="22" t="str">
        <f t="shared" si="35"/>
        <v/>
      </c>
      <c r="Q458" s="19"/>
      <c r="R458" s="23" t="s">
        <v>400</v>
      </c>
    </row>
    <row r="459" spans="1:18">
      <c r="B459" s="22">
        <f t="shared" si="35"/>
        <v>4289207</v>
      </c>
      <c r="C459" s="22">
        <f t="shared" si="35"/>
        <v>6156048</v>
      </c>
      <c r="D459" s="22">
        <f t="shared" si="35"/>
        <v>8116805</v>
      </c>
      <c r="E459" s="22">
        <f t="shared" si="35"/>
        <v>11568428</v>
      </c>
      <c r="F459" s="22">
        <f t="shared" si="35"/>
        <v>12512513</v>
      </c>
      <c r="G459" s="22">
        <f t="shared" si="35"/>
        <v>16150845</v>
      </c>
      <c r="H459" s="22">
        <f t="shared" si="35"/>
        <v>17625109</v>
      </c>
      <c r="I459" s="22">
        <f t="shared" si="35"/>
        <v>15442411</v>
      </c>
      <c r="J459" s="22">
        <f t="shared" si="35"/>
        <v>155191768</v>
      </c>
      <c r="K459" s="22">
        <f t="shared" si="35"/>
        <v>158001062</v>
      </c>
      <c r="L459" s="22">
        <f t="shared" si="35"/>
        <v>158990164</v>
      </c>
      <c r="M459" s="22">
        <f t="shared" si="35"/>
        <v>157833258</v>
      </c>
      <c r="N459" s="22">
        <f t="shared" si="35"/>
        <v>157884607</v>
      </c>
      <c r="O459" s="22">
        <f t="shared" si="35"/>
        <v>154499581</v>
      </c>
      <c r="P459" s="22" t="str">
        <f t="shared" si="35"/>
        <v/>
      </c>
      <c r="Q459" s="19"/>
      <c r="R459" s="23" t="s">
        <v>401</v>
      </c>
    </row>
    <row r="460" spans="1:18">
      <c r="B460" s="22">
        <f t="shared" si="35"/>
        <v>6620379</v>
      </c>
      <c r="C460" s="22">
        <f t="shared" si="35"/>
        <v>6012794</v>
      </c>
      <c r="D460" s="22">
        <f t="shared" si="35"/>
        <v>8075415</v>
      </c>
      <c r="E460" s="22">
        <f t="shared" si="35"/>
        <v>11110037</v>
      </c>
      <c r="F460" s="22">
        <f t="shared" si="35"/>
        <v>13171325</v>
      </c>
      <c r="G460" s="22">
        <f t="shared" si="35"/>
        <v>16675626.26</v>
      </c>
      <c r="H460" s="22">
        <f t="shared" si="35"/>
        <v>16928979.5</v>
      </c>
      <c r="I460" s="22">
        <f t="shared" si="35"/>
        <v>14975215</v>
      </c>
      <c r="J460" s="22">
        <f t="shared" si="35"/>
        <v>152007708.30000001</v>
      </c>
      <c r="K460" s="22">
        <f t="shared" si="35"/>
        <v>156681814</v>
      </c>
      <c r="L460" s="22">
        <f t="shared" si="35"/>
        <v>159705899</v>
      </c>
      <c r="M460" s="22">
        <f t="shared" si="35"/>
        <v>157480946</v>
      </c>
      <c r="N460" s="22">
        <f>IFERROR(VLOOKUP($B$456,$4:$154,MATCH($R460&amp;"/"&amp;N$376,$2:$2,0),FALSE),IFERROR(VLOOKUP($B$456,$4:$154,MATCH($R459&amp;"/"&amp;N$376,$2:$2,0),FALSE),IFERROR(VLOOKUP($B$456,$4:$154,MATCH($R458&amp;"/"&amp;N$376,$2:$2,0),FALSE),IFERROR(VLOOKUP($B$456,$4:$154,MATCH($R457&amp;"/"&amp;N$376,$2:$2,0),FALSE),""))))</f>
        <v>154211634</v>
      </c>
      <c r="O460" s="22">
        <f>IFERROR(VLOOKUP($B$456,$4:$154,MATCH($R460&amp;"/"&amp;O$376,$2:$2,0),FALSE),IFERROR(VLOOKUP($B$456,$4:$154,MATCH($R459&amp;"/"&amp;O$376,$2:$2,0),FALSE),IFERROR(VLOOKUP($B$456,$4:$154,MATCH($R458&amp;"/"&amp;O$376,$2:$2,0),FALSE),IFERROR(VLOOKUP($B$456,$4:$154,MATCH($R457&amp;"/"&amp;O$376,$2:$2,0),FALSE),""))))</f>
        <v>152407443.72</v>
      </c>
      <c r="P460" s="22">
        <f>IFERROR(VLOOKUP($B$456,$4:$154,MATCH($R460&amp;"/"&amp;P$376,$2:$2,0),FALSE),IFERROR(VLOOKUP($B$456,$4:$154,MATCH($R459&amp;"/"&amp;P$376,$2:$2,0),FALSE),IFERROR(VLOOKUP($B$456,$4:$154,MATCH($R458&amp;"/"&amp;P$376,$2:$2,0),FALSE),IFERROR(VLOOKUP($B$456,$4:$154,MATCH($R457&amp;"/"&amp;P$376,$2:$2,0),FALSE),""))))</f>
        <v>151065535</v>
      </c>
      <c r="Q460" s="19"/>
      <c r="R460" s="23" t="s">
        <v>402</v>
      </c>
    </row>
    <row r="461" spans="1:18" s="35" customFormat="1" ht="15">
      <c r="A461" s="32"/>
      <c r="B461" s="33">
        <f t="shared" ref="B461:P461" si="36">+B460/B$485</f>
        <v>0.69538684508445314</v>
      </c>
      <c r="C461" s="33">
        <f t="shared" si="36"/>
        <v>0.58090676730780821</v>
      </c>
      <c r="D461" s="33">
        <f t="shared" si="36"/>
        <v>0.70721313318814383</v>
      </c>
      <c r="E461" s="33">
        <f t="shared" si="36"/>
        <v>0.88307554396000598</v>
      </c>
      <c r="F461" s="33">
        <f t="shared" si="36"/>
        <v>0.9594544174606926</v>
      </c>
      <c r="G461" s="33">
        <f t="shared" si="36"/>
        <v>1.1297955875517849</v>
      </c>
      <c r="H461" s="33">
        <f t="shared" si="36"/>
        <v>1.1131488669332468</v>
      </c>
      <c r="I461" s="33">
        <f t="shared" si="36"/>
        <v>0.87766488346477312</v>
      </c>
      <c r="J461" s="33">
        <f t="shared" si="36"/>
        <v>1.469651843461576</v>
      </c>
      <c r="K461" s="33">
        <f t="shared" si="36"/>
        <v>1.4710013072025514</v>
      </c>
      <c r="L461" s="33">
        <f t="shared" si="36"/>
        <v>1.4451410384291339</v>
      </c>
      <c r="M461" s="33">
        <f t="shared" si="36"/>
        <v>1.3688512638429229</v>
      </c>
      <c r="N461" s="33">
        <f t="shared" si="36"/>
        <v>1.3447425930874266</v>
      </c>
      <c r="O461" s="33">
        <f t="shared" si="36"/>
        <v>1.3152757092928662</v>
      </c>
      <c r="P461" s="33">
        <f t="shared" si="36"/>
        <v>1.2883892958030112</v>
      </c>
      <c r="Q461" s="19"/>
      <c r="R461" s="34" t="s">
        <v>405</v>
      </c>
    </row>
    <row r="462" spans="1:18">
      <c r="A462" s="17"/>
      <c r="B462" s="227" t="s">
        <v>141</v>
      </c>
      <c r="C462" s="227"/>
      <c r="D462" s="227"/>
      <c r="E462" s="227"/>
      <c r="F462" s="227"/>
      <c r="G462" s="227"/>
      <c r="H462" s="227"/>
      <c r="I462" s="227"/>
      <c r="J462" s="227"/>
      <c r="K462" s="227"/>
      <c r="L462" s="227"/>
      <c r="M462" s="227"/>
      <c r="N462" s="227"/>
      <c r="O462" s="30"/>
      <c r="P462" s="30"/>
      <c r="Q462" s="19"/>
      <c r="R462" s="4"/>
    </row>
    <row r="463" spans="1:18">
      <c r="B463" s="22">
        <f t="shared" ref="B463:P466" si="37">IFERROR(VLOOKUP($B$462,$4:$154,MATCH($R463&amp;"/"&amp;B$376,$2:$2,0),FALSE),"")</f>
        <v>5350987</v>
      </c>
      <c r="C463" s="22">
        <f t="shared" si="37"/>
        <v>4796717</v>
      </c>
      <c r="D463" s="22">
        <f t="shared" si="37"/>
        <v>1475969</v>
      </c>
      <c r="E463" s="22">
        <f t="shared" si="37"/>
        <v>5223679</v>
      </c>
      <c r="F463" s="22">
        <f t="shared" si="37"/>
        <v>9220679</v>
      </c>
      <c r="G463" s="22">
        <f t="shared" si="37"/>
        <v>10413397</v>
      </c>
      <c r="H463" s="22">
        <f t="shared" si="37"/>
        <v>12242584</v>
      </c>
      <c r="I463" s="22">
        <f t="shared" si="37"/>
        <v>7228320</v>
      </c>
      <c r="J463" s="22">
        <f t="shared" si="37"/>
        <v>19731179</v>
      </c>
      <c r="K463" s="22">
        <f t="shared" si="37"/>
        <v>146343379</v>
      </c>
      <c r="L463" s="22">
        <f t="shared" si="37"/>
        <v>141574280</v>
      </c>
      <c r="M463" s="22">
        <f t="shared" si="37"/>
        <v>123203499</v>
      </c>
      <c r="N463" s="22">
        <f t="shared" si="37"/>
        <v>148551565</v>
      </c>
      <c r="O463" s="22">
        <f t="shared" si="37"/>
        <v>150137984</v>
      </c>
      <c r="P463" s="22">
        <f t="shared" si="37"/>
        <v>131901307</v>
      </c>
      <c r="Q463" s="19"/>
      <c r="R463" s="23" t="s">
        <v>399</v>
      </c>
    </row>
    <row r="464" spans="1:18">
      <c r="B464" s="22">
        <f t="shared" si="37"/>
        <v>5203711</v>
      </c>
      <c r="C464" s="22">
        <f t="shared" si="37"/>
        <v>4714389</v>
      </c>
      <c r="D464" s="22">
        <f t="shared" si="37"/>
        <v>1367839</v>
      </c>
      <c r="E464" s="22">
        <f t="shared" si="37"/>
        <v>7818512</v>
      </c>
      <c r="F464" s="22">
        <f t="shared" si="37"/>
        <v>9025653</v>
      </c>
      <c r="G464" s="22">
        <f t="shared" si="37"/>
        <v>10263951</v>
      </c>
      <c r="H464" s="22">
        <f t="shared" si="37"/>
        <v>12026018</v>
      </c>
      <c r="I464" s="22">
        <f t="shared" si="37"/>
        <v>5696500</v>
      </c>
      <c r="J464" s="22">
        <f t="shared" si="37"/>
        <v>19407292</v>
      </c>
      <c r="K464" s="22">
        <f t="shared" si="37"/>
        <v>148168808</v>
      </c>
      <c r="L464" s="22">
        <f t="shared" si="37"/>
        <v>143673263</v>
      </c>
      <c r="M464" s="22">
        <f t="shared" si="37"/>
        <v>110681299</v>
      </c>
      <c r="N464" s="22">
        <f t="shared" si="37"/>
        <v>163955768</v>
      </c>
      <c r="O464" s="22">
        <f t="shared" si="37"/>
        <v>144152645</v>
      </c>
      <c r="P464" s="22" t="str">
        <f t="shared" si="37"/>
        <v/>
      </c>
      <c r="Q464" s="19"/>
      <c r="R464" s="23" t="s">
        <v>400</v>
      </c>
    </row>
    <row r="465" spans="1:18">
      <c r="B465" s="22">
        <f t="shared" si="37"/>
        <v>5082780</v>
      </c>
      <c r="C465" s="22">
        <f t="shared" si="37"/>
        <v>4654739</v>
      </c>
      <c r="D465" s="22">
        <f t="shared" si="37"/>
        <v>4985102</v>
      </c>
      <c r="E465" s="22">
        <f t="shared" si="37"/>
        <v>9135206</v>
      </c>
      <c r="F465" s="22">
        <f t="shared" si="37"/>
        <v>10156183</v>
      </c>
      <c r="G465" s="22">
        <f t="shared" si="37"/>
        <v>10679729</v>
      </c>
      <c r="H465" s="22">
        <f t="shared" si="37"/>
        <v>8301470</v>
      </c>
      <c r="I465" s="22">
        <f t="shared" si="37"/>
        <v>8320565</v>
      </c>
      <c r="J465" s="22">
        <f t="shared" si="37"/>
        <v>138809922</v>
      </c>
      <c r="K465" s="22">
        <f t="shared" si="37"/>
        <v>150483263</v>
      </c>
      <c r="L465" s="22">
        <f t="shared" si="37"/>
        <v>118984574</v>
      </c>
      <c r="M465" s="22">
        <f t="shared" si="37"/>
        <v>130226336</v>
      </c>
      <c r="N465" s="22">
        <f t="shared" si="37"/>
        <v>154907749</v>
      </c>
      <c r="O465" s="22">
        <f t="shared" si="37"/>
        <v>156280586</v>
      </c>
      <c r="P465" s="22" t="str">
        <f t="shared" si="37"/>
        <v/>
      </c>
      <c r="Q465" s="19"/>
      <c r="R465" s="23" t="s">
        <v>401</v>
      </c>
    </row>
    <row r="466" spans="1:18">
      <c r="B466" s="22">
        <f t="shared" si="37"/>
        <v>4863452</v>
      </c>
      <c r="C466" s="22">
        <f t="shared" si="37"/>
        <v>4557077</v>
      </c>
      <c r="D466" s="22">
        <f t="shared" si="37"/>
        <v>4965640</v>
      </c>
      <c r="E466" s="22">
        <f t="shared" si="37"/>
        <v>9184639</v>
      </c>
      <c r="F466" s="22">
        <f t="shared" si="37"/>
        <v>9749666</v>
      </c>
      <c r="G466" s="22">
        <f t="shared" si="37"/>
        <v>11968745.1</v>
      </c>
      <c r="H466" s="22">
        <f t="shared" si="37"/>
        <v>8161370.1399999997</v>
      </c>
      <c r="I466" s="22">
        <f t="shared" si="37"/>
        <v>8636699</v>
      </c>
      <c r="J466" s="22">
        <f t="shared" si="37"/>
        <v>138134444.84999999</v>
      </c>
      <c r="K466" s="22">
        <f t="shared" si="37"/>
        <v>153631496</v>
      </c>
      <c r="L466" s="22">
        <f t="shared" si="37"/>
        <v>117651219</v>
      </c>
      <c r="M466" s="22">
        <f t="shared" si="37"/>
        <v>130186887</v>
      </c>
      <c r="N466" s="22">
        <f>IFERROR(VLOOKUP($B$462,$4:$154,MATCH($R466&amp;"/"&amp;N$376,$2:$2,0),FALSE),IFERROR(VLOOKUP($B$462,$4:$154,MATCH($R465&amp;"/"&amp;N$376,$2:$2,0),FALSE),IFERROR(VLOOKUP($B$462,$4:$154,MATCH($R464&amp;"/"&amp;N$376,$2:$2,0),FALSE),IFERROR(VLOOKUP($B$462,$4:$154,MATCH($R463&amp;"/"&amp;N$376,$2:$2,0),FALSE),""))))</f>
        <v>141257297</v>
      </c>
      <c r="O466" s="22">
        <f>IFERROR(VLOOKUP($B$462,$4:$154,MATCH($R466&amp;"/"&amp;O$376,$2:$2,0),FALSE),IFERROR(VLOOKUP($B$462,$4:$154,MATCH($R465&amp;"/"&amp;O$376,$2:$2,0),FALSE),IFERROR(VLOOKUP($B$462,$4:$154,MATCH($R464&amp;"/"&amp;O$376,$2:$2,0),FALSE),IFERROR(VLOOKUP($B$462,$4:$154,MATCH($R463&amp;"/"&amp;O$376,$2:$2,0),FALSE),""))))</f>
        <v>152054018.69999999</v>
      </c>
      <c r="P466" s="22">
        <f>IFERROR(VLOOKUP($B$462,$4:$154,MATCH($R466&amp;"/"&amp;P$376,$2:$2,0),FALSE),IFERROR(VLOOKUP($B$462,$4:$154,MATCH($R465&amp;"/"&amp;P$376,$2:$2,0),FALSE),IFERROR(VLOOKUP($B$462,$4:$154,MATCH($R464&amp;"/"&amp;P$376,$2:$2,0),FALSE),IFERROR(VLOOKUP($B$462,$4:$154,MATCH($R463&amp;"/"&amp;P$376,$2:$2,0),FALSE),""))))</f>
        <v>131901307</v>
      </c>
      <c r="Q466" s="19"/>
      <c r="R466" s="23" t="s">
        <v>402</v>
      </c>
    </row>
    <row r="467" spans="1:18">
      <c r="B467" s="24">
        <f t="shared" ref="B467:M467" si="38">+B466/B$430</f>
        <v>0.21516412625823703</v>
      </c>
      <c r="C467" s="24">
        <f t="shared" si="38"/>
        <v>0.19782747686495153</v>
      </c>
      <c r="D467" s="24">
        <f t="shared" si="38"/>
        <v>0.18258732643983724</v>
      </c>
      <c r="E467" s="24">
        <f t="shared" si="38"/>
        <v>0.27894449087121692</v>
      </c>
      <c r="F467" s="24">
        <f t="shared" si="38"/>
        <v>0.25482568829208091</v>
      </c>
      <c r="G467" s="24">
        <f t="shared" si="38"/>
        <v>0.26894450527787822</v>
      </c>
      <c r="H467" s="24">
        <f t="shared" si="38"/>
        <v>0.18064369001969091</v>
      </c>
      <c r="I467" s="24">
        <f t="shared" si="38"/>
        <v>0.19321233513935857</v>
      </c>
      <c r="J467" s="24">
        <f t="shared" si="38"/>
        <v>0.45763621341230309</v>
      </c>
      <c r="K467" s="24">
        <f t="shared" si="38"/>
        <v>0.48762835926620945</v>
      </c>
      <c r="L467" s="24">
        <f t="shared" si="38"/>
        <v>0.36422153379166405</v>
      </c>
      <c r="M467" s="24">
        <f t="shared" si="38"/>
        <v>0.39958597924825101</v>
      </c>
      <c r="N467" s="24">
        <f>+N466/N$430</f>
        <v>0.43309636566880533</v>
      </c>
      <c r="O467" s="24">
        <f>+O466/O$430</f>
        <v>0.46191336323421611</v>
      </c>
      <c r="P467" s="24">
        <f>+P466/P$430</f>
        <v>0.4015067996024751</v>
      </c>
      <c r="Q467" s="19"/>
      <c r="R467" s="25" t="s">
        <v>403</v>
      </c>
    </row>
    <row r="468" spans="1:18">
      <c r="B468" s="232" t="s">
        <v>142</v>
      </c>
      <c r="C468" s="232"/>
      <c r="D468" s="232"/>
      <c r="E468" s="232"/>
      <c r="F468" s="232"/>
      <c r="G468" s="232"/>
      <c r="H468" s="232"/>
      <c r="I468" s="232"/>
      <c r="J468" s="232"/>
      <c r="K468" s="232"/>
      <c r="L468" s="232"/>
      <c r="M468" s="232"/>
      <c r="N468" s="232"/>
      <c r="O468" s="29"/>
      <c r="P468" s="29"/>
      <c r="Q468" s="19"/>
      <c r="R468" s="4"/>
    </row>
    <row r="469" spans="1:18">
      <c r="B469" s="22">
        <f t="shared" ref="B469:P472" si="39">IFERROR(VLOOKUP($B$468,$4:$154,MATCH($R469&amp;"/"&amp;B$376,$2:$2,0),FALSE),"")</f>
        <v>11145238</v>
      </c>
      <c r="C469" s="22">
        <f t="shared" si="39"/>
        <v>11429819</v>
      </c>
      <c r="D469" s="22">
        <f t="shared" si="39"/>
        <v>10946959</v>
      </c>
      <c r="E469" s="22">
        <f t="shared" si="39"/>
        <v>15026404</v>
      </c>
      <c r="F469" s="22">
        <f t="shared" si="39"/>
        <v>18914280</v>
      </c>
      <c r="G469" s="22">
        <f t="shared" si="39"/>
        <v>22998820</v>
      </c>
      <c r="H469" s="22">
        <f t="shared" si="39"/>
        <v>26219828</v>
      </c>
      <c r="I469" s="22">
        <f t="shared" si="39"/>
        <v>24970923</v>
      </c>
      <c r="J469" s="22">
        <f t="shared" si="39"/>
        <v>200603247</v>
      </c>
      <c r="K469" s="22">
        <f t="shared" si="39"/>
        <v>196740480</v>
      </c>
      <c r="L469" s="22">
        <f t="shared" si="39"/>
        <v>203087845</v>
      </c>
      <c r="M469" s="22">
        <f t="shared" si="39"/>
        <v>206359333</v>
      </c>
      <c r="N469" s="22">
        <f t="shared" si="39"/>
        <v>215940468</v>
      </c>
      <c r="O469" s="22">
        <f t="shared" si="39"/>
        <v>204168186</v>
      </c>
      <c r="P469" s="22">
        <f t="shared" si="39"/>
        <v>205852503</v>
      </c>
      <c r="Q469" s="19"/>
      <c r="R469" s="23" t="s">
        <v>399</v>
      </c>
    </row>
    <row r="470" spans="1:18">
      <c r="B470" s="22">
        <f t="shared" si="39"/>
        <v>11303843</v>
      </c>
      <c r="C470" s="22">
        <f t="shared" si="39"/>
        <v>11486608</v>
      </c>
      <c r="D470" s="22">
        <f t="shared" si="39"/>
        <v>9860022</v>
      </c>
      <c r="E470" s="22">
        <f t="shared" si="39"/>
        <v>15231893</v>
      </c>
      <c r="F470" s="22">
        <f t="shared" si="39"/>
        <v>19937368</v>
      </c>
      <c r="G470" s="22">
        <f t="shared" si="39"/>
        <v>24451770</v>
      </c>
      <c r="H470" s="22">
        <f t="shared" si="39"/>
        <v>27004104</v>
      </c>
      <c r="I470" s="22">
        <f t="shared" si="39"/>
        <v>24627849</v>
      </c>
      <c r="J470" s="22">
        <f t="shared" si="39"/>
        <v>274448166</v>
      </c>
      <c r="K470" s="22">
        <f t="shared" si="39"/>
        <v>196049960</v>
      </c>
      <c r="L470" s="22">
        <f t="shared" si="39"/>
        <v>202920072</v>
      </c>
      <c r="M470" s="22">
        <f t="shared" si="39"/>
        <v>204405516</v>
      </c>
      <c r="N470" s="22">
        <f t="shared" si="39"/>
        <v>211941553</v>
      </c>
      <c r="O470" s="22">
        <f t="shared" si="39"/>
        <v>204766804</v>
      </c>
      <c r="P470" s="22" t="str">
        <f t="shared" si="39"/>
        <v/>
      </c>
      <c r="Q470" s="19"/>
      <c r="R470" s="23" t="s">
        <v>400</v>
      </c>
    </row>
    <row r="471" spans="1:18">
      <c r="B471" s="22">
        <f t="shared" si="39"/>
        <v>11908310</v>
      </c>
      <c r="C471" s="22">
        <f t="shared" si="39"/>
        <v>11510144</v>
      </c>
      <c r="D471" s="22">
        <f t="shared" si="39"/>
        <v>14075509</v>
      </c>
      <c r="E471" s="22">
        <f t="shared" si="39"/>
        <v>18232534</v>
      </c>
      <c r="F471" s="22">
        <f t="shared" si="39"/>
        <v>21482243</v>
      </c>
      <c r="G471" s="22">
        <f t="shared" si="39"/>
        <v>25400460</v>
      </c>
      <c r="H471" s="22">
        <f t="shared" si="39"/>
        <v>26761077</v>
      </c>
      <c r="I471" s="22">
        <f t="shared" si="39"/>
        <v>24250319</v>
      </c>
      <c r="J471" s="22">
        <f t="shared" si="39"/>
        <v>189708323</v>
      </c>
      <c r="K471" s="22">
        <f t="shared" si="39"/>
        <v>203513183</v>
      </c>
      <c r="L471" s="22">
        <f t="shared" si="39"/>
        <v>204031832</v>
      </c>
      <c r="M471" s="22">
        <f t="shared" si="39"/>
        <v>203101243</v>
      </c>
      <c r="N471" s="22">
        <f t="shared" si="39"/>
        <v>210464697</v>
      </c>
      <c r="O471" s="22">
        <f t="shared" si="39"/>
        <v>206099426</v>
      </c>
      <c r="P471" s="22" t="str">
        <f t="shared" si="39"/>
        <v/>
      </c>
      <c r="Q471" s="19"/>
      <c r="R471" s="23" t="s">
        <v>401</v>
      </c>
    </row>
    <row r="472" spans="1:18">
      <c r="B472" s="22">
        <f t="shared" si="39"/>
        <v>12149206</v>
      </c>
      <c r="C472" s="22">
        <f t="shared" si="39"/>
        <v>11661931</v>
      </c>
      <c r="D472" s="22">
        <f t="shared" si="39"/>
        <v>14533482</v>
      </c>
      <c r="E472" s="22">
        <f t="shared" si="39"/>
        <v>18358503</v>
      </c>
      <c r="F472" s="22">
        <f t="shared" si="39"/>
        <v>21976313</v>
      </c>
      <c r="G472" s="22">
        <f t="shared" si="39"/>
        <v>26803735</v>
      </c>
      <c r="H472" s="22">
        <f t="shared" si="39"/>
        <v>26903655.649999999</v>
      </c>
      <c r="I472" s="22">
        <f t="shared" si="39"/>
        <v>23950190</v>
      </c>
      <c r="J472" s="22">
        <f t="shared" si="39"/>
        <v>189985915.55000001</v>
      </c>
      <c r="K472" s="22">
        <f t="shared" si="39"/>
        <v>203885545</v>
      </c>
      <c r="L472" s="22">
        <f t="shared" si="39"/>
        <v>207936783</v>
      </c>
      <c r="M472" s="22">
        <f t="shared" si="39"/>
        <v>206068315</v>
      </c>
      <c r="N472" s="22">
        <f>IFERROR(VLOOKUP($B$468,$4:$154,MATCH($R472&amp;"/"&amp;N$376,$2:$2,0),FALSE),IFERROR(VLOOKUP($B$468,$4:$154,MATCH($R471&amp;"/"&amp;N$376,$2:$2,0),FALSE),IFERROR(VLOOKUP($B$468,$4:$154,MATCH($R470&amp;"/"&amp;N$376,$2:$2,0),FALSE),IFERROR(VLOOKUP($B$468,$4:$154,MATCH($R469&amp;"/"&amp;N$376,$2:$2,0),FALSE),""))))</f>
        <v>206620620</v>
      </c>
      <c r="O472" s="22">
        <f>IFERROR(VLOOKUP($B$468,$4:$154,MATCH($R472&amp;"/"&amp;O$376,$2:$2,0),FALSE),IFERROR(VLOOKUP($B$468,$4:$154,MATCH($R471&amp;"/"&amp;O$376,$2:$2,0),FALSE),IFERROR(VLOOKUP($B$468,$4:$154,MATCH($R470&amp;"/"&amp;O$376,$2:$2,0),FALSE),IFERROR(VLOOKUP($B$468,$4:$154,MATCH($R469&amp;"/"&amp;O$376,$2:$2,0),FALSE),""))))</f>
        <v>207976693.12</v>
      </c>
      <c r="P472" s="22">
        <f>IFERROR(VLOOKUP($B$468,$4:$154,MATCH($R472&amp;"/"&amp;P$376,$2:$2,0),FALSE),IFERROR(VLOOKUP($B$468,$4:$154,MATCH($R471&amp;"/"&amp;P$376,$2:$2,0),FALSE),IFERROR(VLOOKUP($B$468,$4:$154,MATCH($R470&amp;"/"&amp;P$376,$2:$2,0),FALSE),IFERROR(VLOOKUP($B$468,$4:$154,MATCH($R469&amp;"/"&amp;P$376,$2:$2,0),FALSE),""))))</f>
        <v>205852503</v>
      </c>
      <c r="Q472" s="19"/>
      <c r="R472" s="23" t="s">
        <v>402</v>
      </c>
    </row>
    <row r="473" spans="1:18">
      <c r="B473" s="24">
        <f t="shared" ref="B473:M473" si="40">+B472/B$430</f>
        <v>0.53749338817805348</v>
      </c>
      <c r="C473" s="24">
        <f t="shared" si="40"/>
        <v>0.50625661692860602</v>
      </c>
      <c r="D473" s="24">
        <f t="shared" si="40"/>
        <v>0.53439830963209145</v>
      </c>
      <c r="E473" s="24">
        <f t="shared" si="40"/>
        <v>0.55756173677514254</v>
      </c>
      <c r="F473" s="24">
        <f t="shared" si="40"/>
        <v>0.57439189058858076</v>
      </c>
      <c r="G473" s="24">
        <f t="shared" si="40"/>
        <v>0.60229516034846042</v>
      </c>
      <c r="H473" s="24">
        <f t="shared" si="40"/>
        <v>0.59548526145330616</v>
      </c>
      <c r="I473" s="24">
        <f t="shared" si="40"/>
        <v>0.53579175758369191</v>
      </c>
      <c r="J473" s="24">
        <f t="shared" si="40"/>
        <v>0.62941893376691416</v>
      </c>
      <c r="K473" s="24">
        <f t="shared" si="40"/>
        <v>0.64713536205132649</v>
      </c>
      <c r="L473" s="24">
        <f t="shared" si="40"/>
        <v>0.6437251962171715</v>
      </c>
      <c r="M473" s="24">
        <f t="shared" si="40"/>
        <v>0.63249080870419805</v>
      </c>
      <c r="N473" s="24">
        <f>+N472/N$430</f>
        <v>0.63350100486656824</v>
      </c>
      <c r="O473" s="24">
        <f>+O472/O$430</f>
        <v>0.63179661159057321</v>
      </c>
      <c r="P473" s="24">
        <f>+P472/P$430</f>
        <v>0.62661380352879215</v>
      </c>
      <c r="Q473" s="19"/>
      <c r="R473" s="25" t="s">
        <v>403</v>
      </c>
    </row>
    <row r="474" spans="1:18">
      <c r="B474" s="228" t="s">
        <v>406</v>
      </c>
      <c r="C474" s="228"/>
      <c r="D474" s="228"/>
      <c r="E474" s="228"/>
      <c r="F474" s="228"/>
      <c r="G474" s="228"/>
      <c r="H474" s="228"/>
      <c r="I474" s="228"/>
      <c r="J474" s="228"/>
      <c r="K474" s="228"/>
      <c r="L474" s="228"/>
      <c r="M474" s="228"/>
      <c r="N474" s="228"/>
      <c r="O474" s="36"/>
      <c r="P474" s="36"/>
      <c r="Q474" s="19"/>
      <c r="R474" s="25"/>
    </row>
    <row r="475" spans="1:18">
      <c r="B475" s="237" t="s">
        <v>155</v>
      </c>
      <c r="C475" s="237"/>
      <c r="D475" s="237"/>
      <c r="E475" s="237"/>
      <c r="F475" s="237"/>
      <c r="G475" s="237"/>
      <c r="H475" s="237"/>
      <c r="I475" s="237"/>
      <c r="J475" s="237"/>
      <c r="K475" s="237"/>
      <c r="L475" s="237"/>
      <c r="M475" s="237"/>
      <c r="N475" s="237"/>
      <c r="O475" s="37"/>
      <c r="P475" s="37"/>
    </row>
    <row r="476" spans="1:18">
      <c r="B476" s="22">
        <f t="shared" ref="B476:P479" si="41">IFERROR(VLOOKUP($B$475,$4:$154,MATCH($R476&amp;"/"&amp;B$376,$2:$2,0),FALSE),"")</f>
        <v>4079189</v>
      </c>
      <c r="C476" s="22">
        <f t="shared" si="41"/>
        <v>4521342</v>
      </c>
      <c r="D476" s="22">
        <f t="shared" si="41"/>
        <v>5662318</v>
      </c>
      <c r="E476" s="22">
        <f t="shared" si="41"/>
        <v>6766703</v>
      </c>
      <c r="F476" s="22">
        <f t="shared" si="41"/>
        <v>7982880</v>
      </c>
      <c r="G476" s="22">
        <f t="shared" si="41"/>
        <v>9283880</v>
      </c>
      <c r="H476" s="22">
        <f t="shared" si="41"/>
        <v>9996811</v>
      </c>
      <c r="I476" s="22">
        <f t="shared" si="41"/>
        <v>10504022</v>
      </c>
      <c r="J476" s="22">
        <f t="shared" si="41"/>
        <v>12301715</v>
      </c>
      <c r="K476" s="22">
        <f t="shared" si="41"/>
        <v>14456954</v>
      </c>
      <c r="L476" s="22">
        <f t="shared" si="41"/>
        <v>18190782</v>
      </c>
      <c r="M476" s="22">
        <f t="shared" si="41"/>
        <v>22491534</v>
      </c>
      <c r="N476" s="22">
        <f t="shared" si="41"/>
        <v>22602442</v>
      </c>
      <c r="O476" s="22">
        <f t="shared" si="41"/>
        <v>25741664</v>
      </c>
      <c r="P476" s="22">
        <f t="shared" si="41"/>
        <v>26519178</v>
      </c>
      <c r="Q476" s="19"/>
      <c r="R476" s="23" t="s">
        <v>399</v>
      </c>
    </row>
    <row r="477" spans="1:18">
      <c r="B477" s="22">
        <f t="shared" si="41"/>
        <v>4151765</v>
      </c>
      <c r="C477" s="22">
        <f t="shared" si="41"/>
        <v>4555217</v>
      </c>
      <c r="D477" s="22">
        <f t="shared" si="41"/>
        <v>5807077</v>
      </c>
      <c r="E477" s="22">
        <f t="shared" si="41"/>
        <v>6722062</v>
      </c>
      <c r="F477" s="22">
        <f t="shared" si="41"/>
        <v>7822789</v>
      </c>
      <c r="G477" s="22">
        <f t="shared" si="41"/>
        <v>9083051</v>
      </c>
      <c r="H477" s="22">
        <f t="shared" si="41"/>
        <v>9696612</v>
      </c>
      <c r="I477" s="22">
        <f t="shared" si="41"/>
        <v>10815782</v>
      </c>
      <c r="J477" s="22">
        <f t="shared" si="41"/>
        <v>11968991</v>
      </c>
      <c r="K477" s="22">
        <f t="shared" si="41"/>
        <v>13936066</v>
      </c>
      <c r="L477" s="22">
        <f t="shared" si="41"/>
        <v>17907561</v>
      </c>
      <c r="M477" s="22">
        <f t="shared" si="41"/>
        <v>21792910</v>
      </c>
      <c r="N477" s="22">
        <f t="shared" si="41"/>
        <v>22908452</v>
      </c>
      <c r="O477" s="22">
        <f t="shared" si="41"/>
        <v>24159465</v>
      </c>
      <c r="P477" s="22" t="str">
        <f t="shared" si="41"/>
        <v/>
      </c>
      <c r="Q477" s="19"/>
      <c r="R477" s="23" t="s">
        <v>400</v>
      </c>
    </row>
    <row r="478" spans="1:18">
      <c r="B478" s="22">
        <f t="shared" si="41"/>
        <v>4197591</v>
      </c>
      <c r="C478" s="22">
        <f t="shared" si="41"/>
        <v>4706807</v>
      </c>
      <c r="D478" s="22">
        <f t="shared" si="41"/>
        <v>5860613</v>
      </c>
      <c r="E478" s="22">
        <f t="shared" si="41"/>
        <v>6827647</v>
      </c>
      <c r="F478" s="22">
        <f t="shared" si="41"/>
        <v>7928191</v>
      </c>
      <c r="G478" s="22">
        <f t="shared" si="41"/>
        <v>8917845</v>
      </c>
      <c r="H478" s="22">
        <f t="shared" si="41"/>
        <v>9410634</v>
      </c>
      <c r="I478" s="22">
        <f t="shared" si="41"/>
        <v>11083772</v>
      </c>
      <c r="J478" s="22">
        <f t="shared" si="41"/>
        <v>13240054</v>
      </c>
      <c r="K478" s="22">
        <f t="shared" si="41"/>
        <v>14723923</v>
      </c>
      <c r="L478" s="22">
        <f t="shared" si="41"/>
        <v>18870527</v>
      </c>
      <c r="M478" s="22">
        <f t="shared" si="41"/>
        <v>22845938</v>
      </c>
      <c r="N478" s="22">
        <f t="shared" si="41"/>
        <v>23249443</v>
      </c>
      <c r="O478" s="22">
        <f t="shared" si="41"/>
        <v>23925464</v>
      </c>
      <c r="P478" s="22" t="str">
        <f t="shared" si="41"/>
        <v/>
      </c>
      <c r="Q478" s="19"/>
      <c r="R478" s="23" t="s">
        <v>401</v>
      </c>
    </row>
    <row r="479" spans="1:18">
      <c r="B479" s="22">
        <f t="shared" si="41"/>
        <v>4317442</v>
      </c>
      <c r="C479" s="22">
        <f t="shared" si="41"/>
        <v>5146652</v>
      </c>
      <c r="D479" s="22">
        <f t="shared" si="41"/>
        <v>6321628</v>
      </c>
      <c r="E479" s="22">
        <f t="shared" si="41"/>
        <v>7375279</v>
      </c>
      <c r="F479" s="22">
        <f t="shared" si="41"/>
        <v>8618590</v>
      </c>
      <c r="G479" s="22">
        <f t="shared" si="41"/>
        <v>9510972.1999999993</v>
      </c>
      <c r="H479" s="22">
        <f t="shared" si="41"/>
        <v>9974941.7400000002</v>
      </c>
      <c r="I479" s="22">
        <f t="shared" si="41"/>
        <v>11776838</v>
      </c>
      <c r="J479" s="22">
        <f t="shared" si="41"/>
        <v>14186722.9</v>
      </c>
      <c r="K479" s="22">
        <f t="shared" si="41"/>
        <v>16745482</v>
      </c>
      <c r="L479" s="22">
        <f t="shared" si="41"/>
        <v>20993555</v>
      </c>
      <c r="M479" s="22">
        <f t="shared" si="41"/>
        <v>25152570</v>
      </c>
      <c r="N479" s="22">
        <f>IFERROR(VLOOKUP($B$475,$4:$154,MATCH($R479&amp;"/"&amp;N$376,$2:$2,0),FALSE),IFERROR(VLOOKUP($B$475,$4:$154,MATCH($R478&amp;"/"&amp;N$376,$2:$2,0),FALSE),IFERROR(VLOOKUP($B$475,$4:$154,MATCH($R477&amp;"/"&amp;N$376,$2:$2,0),FALSE),IFERROR(VLOOKUP($B$475,$4:$154,MATCH($R476&amp;"/"&amp;N$376,$2:$2,0),FALSE),""))))</f>
        <v>24729018</v>
      </c>
      <c r="O479" s="22">
        <f>IFERROR(VLOOKUP($B$475,$4:$154,MATCH($R479&amp;"/"&amp;O$376,$2:$2,0),FALSE),IFERROR(VLOOKUP($B$475,$4:$154,MATCH($R478&amp;"/"&amp;O$376,$2:$2,0),FALSE),IFERROR(VLOOKUP($B$475,$4:$154,MATCH($R477&amp;"/"&amp;O$376,$2:$2,0),FALSE),IFERROR(VLOOKUP($B$475,$4:$154,MATCH($R476&amp;"/"&amp;O$376,$2:$2,0),FALSE),""))))</f>
        <v>25272932.739999998</v>
      </c>
      <c r="P479" s="22">
        <f>IFERROR(VLOOKUP($B$475,$4:$154,MATCH($R479&amp;"/"&amp;P$376,$2:$2,0),FALSE),IFERROR(VLOOKUP($B$475,$4:$154,MATCH($R478&amp;"/"&amp;P$376,$2:$2,0),FALSE),IFERROR(VLOOKUP($B$475,$4:$154,MATCH($R477&amp;"/"&amp;P$376,$2:$2,0),FALSE),IFERROR(VLOOKUP($B$475,$4:$154,MATCH($R476&amp;"/"&amp;P$376,$2:$2,0),FALSE),""))))</f>
        <v>26519178</v>
      </c>
      <c r="Q479" s="19"/>
      <c r="R479" s="23" t="s">
        <v>402</v>
      </c>
    </row>
    <row r="480" spans="1:18">
      <c r="A480" s="27"/>
      <c r="B480" s="24">
        <f t="shared" ref="B480:M480" si="42">+B479/B$430</f>
        <v>0.19100808142048392</v>
      </c>
      <c r="C480" s="24">
        <f t="shared" si="42"/>
        <v>0.22342154399891784</v>
      </c>
      <c r="D480" s="24">
        <f t="shared" si="42"/>
        <v>0.23244720826866536</v>
      </c>
      <c r="E480" s="24">
        <f t="shared" si="42"/>
        <v>0.22399284780688472</v>
      </c>
      <c r="F480" s="24">
        <f t="shared" si="42"/>
        <v>0.22526290940194726</v>
      </c>
      <c r="G480" s="24">
        <f t="shared" si="42"/>
        <v>0.21371695124835208</v>
      </c>
      <c r="H480" s="24">
        <f t="shared" si="42"/>
        <v>0.22078526677936414</v>
      </c>
      <c r="I480" s="24">
        <f t="shared" si="42"/>
        <v>0.26346065441645394</v>
      </c>
      <c r="J480" s="24">
        <f t="shared" si="42"/>
        <v>4.7000284076398544E-2</v>
      </c>
      <c r="K480" s="24">
        <f t="shared" si="42"/>
        <v>5.3150376878331275E-2</v>
      </c>
      <c r="L480" s="24">
        <f t="shared" si="42"/>
        <v>6.499129262604289E-2</v>
      </c>
      <c r="M480" s="24">
        <f t="shared" si="42"/>
        <v>7.7201433613357545E-2</v>
      </c>
      <c r="N480" s="24">
        <f>+N479/N$430</f>
        <v>7.5819430569724608E-2</v>
      </c>
      <c r="O480" s="24">
        <f>+O479/O$430</f>
        <v>7.6774724275837453E-2</v>
      </c>
      <c r="P480" s="24">
        <f>+P479/P$430</f>
        <v>8.0724221230562679E-2</v>
      </c>
      <c r="Q480" s="19"/>
      <c r="R480" s="25" t="s">
        <v>403</v>
      </c>
    </row>
    <row r="481" spans="1:24">
      <c r="B481" s="228" t="s">
        <v>165</v>
      </c>
      <c r="C481" s="228"/>
      <c r="D481" s="228"/>
      <c r="E481" s="228"/>
      <c r="F481" s="228"/>
      <c r="G481" s="228"/>
      <c r="H481" s="228"/>
      <c r="I481" s="228"/>
      <c r="J481" s="228"/>
      <c r="K481" s="228"/>
      <c r="L481" s="228"/>
      <c r="M481" s="228"/>
      <c r="N481" s="228"/>
      <c r="O481" s="36"/>
      <c r="P481" s="36"/>
    </row>
    <row r="482" spans="1:24">
      <c r="B482" s="22">
        <f t="shared" ref="B482:P485" si="43">IFERROR(VLOOKUP($B$481,$4:$154,MATCH($R482&amp;"/"&amp;B$376,$2:$2,0),FALSE),"")</f>
        <v>9256092</v>
      </c>
      <c r="C482" s="22">
        <f t="shared" si="43"/>
        <v>9724523</v>
      </c>
      <c r="D482" s="22">
        <f t="shared" si="43"/>
        <v>10868397</v>
      </c>
      <c r="E482" s="22">
        <f t="shared" si="43"/>
        <v>11865645</v>
      </c>
      <c r="F482" s="22">
        <f t="shared" si="43"/>
        <v>13128408</v>
      </c>
      <c r="G482" s="22">
        <f t="shared" si="43"/>
        <v>14215437</v>
      </c>
      <c r="H482" s="22">
        <f t="shared" si="43"/>
        <v>15203773</v>
      </c>
      <c r="I482" s="22">
        <f t="shared" si="43"/>
        <v>15549085</v>
      </c>
      <c r="J482" s="22">
        <f t="shared" si="43"/>
        <v>16927403</v>
      </c>
      <c r="K482" s="22">
        <f t="shared" si="43"/>
        <v>103585353</v>
      </c>
      <c r="L482" s="22">
        <f t="shared" si="43"/>
        <v>107979475</v>
      </c>
      <c r="M482" s="22">
        <f t="shared" si="43"/>
        <v>111936872</v>
      </c>
      <c r="N482" s="22">
        <f t="shared" si="43"/>
        <v>112784358</v>
      </c>
      <c r="O482" s="22">
        <f t="shared" si="43"/>
        <v>115896508</v>
      </c>
      <c r="P482" s="22">
        <f t="shared" si="43"/>
        <v>117251467</v>
      </c>
      <c r="Q482" s="19"/>
      <c r="R482" s="23" t="s">
        <v>399</v>
      </c>
    </row>
    <row r="483" spans="1:24">
      <c r="B483" s="22">
        <f t="shared" si="43"/>
        <v>9369747</v>
      </c>
      <c r="C483" s="22">
        <f t="shared" si="43"/>
        <v>9754245</v>
      </c>
      <c r="D483" s="22">
        <f t="shared" si="43"/>
        <v>11022027</v>
      </c>
      <c r="E483" s="22">
        <f t="shared" si="43"/>
        <v>11852820</v>
      </c>
      <c r="F483" s="22">
        <f t="shared" si="43"/>
        <v>13005625</v>
      </c>
      <c r="G483" s="22">
        <f t="shared" si="43"/>
        <v>14123694</v>
      </c>
      <c r="H483" s="22">
        <f t="shared" si="43"/>
        <v>14942398</v>
      </c>
      <c r="I483" s="22">
        <f t="shared" si="43"/>
        <v>16100403</v>
      </c>
      <c r="J483" s="22">
        <f t="shared" si="43"/>
        <v>19276232</v>
      </c>
      <c r="K483" s="22">
        <f t="shared" si="43"/>
        <v>103134849</v>
      </c>
      <c r="L483" s="22">
        <f t="shared" si="43"/>
        <v>107933828</v>
      </c>
      <c r="M483" s="22">
        <f t="shared" si="43"/>
        <v>111058882</v>
      </c>
      <c r="N483" s="22">
        <f t="shared" si="43"/>
        <v>112909113</v>
      </c>
      <c r="O483" s="22">
        <f t="shared" si="43"/>
        <v>114416065</v>
      </c>
      <c r="P483" s="22" t="str">
        <f t="shared" si="43"/>
        <v/>
      </c>
      <c r="Q483" s="19"/>
      <c r="R483" s="23" t="s">
        <v>400</v>
      </c>
    </row>
    <row r="484" spans="1:24">
      <c r="B484" s="22">
        <f t="shared" si="43"/>
        <v>9370646</v>
      </c>
      <c r="C484" s="22">
        <f t="shared" si="43"/>
        <v>9908102</v>
      </c>
      <c r="D484" s="22">
        <f t="shared" si="43"/>
        <v>10966731</v>
      </c>
      <c r="E484" s="22">
        <f t="shared" si="43"/>
        <v>11992926</v>
      </c>
      <c r="F484" s="22">
        <f t="shared" si="43"/>
        <v>13108846</v>
      </c>
      <c r="G484" s="22">
        <f t="shared" si="43"/>
        <v>14027614</v>
      </c>
      <c r="H484" s="22">
        <f t="shared" si="43"/>
        <v>14694117</v>
      </c>
      <c r="I484" s="22">
        <f t="shared" si="43"/>
        <v>16576688</v>
      </c>
      <c r="J484" s="22">
        <f t="shared" si="43"/>
        <v>102078315</v>
      </c>
      <c r="K484" s="22">
        <f t="shared" si="43"/>
        <v>104528752</v>
      </c>
      <c r="L484" s="22">
        <f t="shared" si="43"/>
        <v>108900540</v>
      </c>
      <c r="M484" s="22">
        <f t="shared" si="43"/>
        <v>112146078</v>
      </c>
      <c r="N484" s="22">
        <f t="shared" si="43"/>
        <v>113376638</v>
      </c>
      <c r="O484" s="22">
        <f t="shared" si="43"/>
        <v>114491178</v>
      </c>
      <c r="P484" s="22" t="str">
        <f t="shared" si="43"/>
        <v/>
      </c>
      <c r="Q484" s="19"/>
      <c r="R484" s="23" t="s">
        <v>401</v>
      </c>
    </row>
    <row r="485" spans="1:24">
      <c r="B485" s="22">
        <f t="shared" si="43"/>
        <v>9520426</v>
      </c>
      <c r="C485" s="22">
        <f t="shared" si="43"/>
        <v>10350704</v>
      </c>
      <c r="D485" s="22">
        <f t="shared" si="43"/>
        <v>11418644</v>
      </c>
      <c r="E485" s="22">
        <f t="shared" si="43"/>
        <v>12581072</v>
      </c>
      <c r="F485" s="22">
        <f t="shared" si="43"/>
        <v>13727932</v>
      </c>
      <c r="G485" s="22">
        <f t="shared" si="43"/>
        <v>14759861.380000001</v>
      </c>
      <c r="H485" s="22">
        <f t="shared" si="43"/>
        <v>15208190.029999999</v>
      </c>
      <c r="I485" s="22">
        <f t="shared" si="43"/>
        <v>17062566</v>
      </c>
      <c r="J485" s="22">
        <f t="shared" si="43"/>
        <v>103431101.03</v>
      </c>
      <c r="K485" s="22">
        <f t="shared" si="43"/>
        <v>106513715</v>
      </c>
      <c r="L485" s="22">
        <f t="shared" si="43"/>
        <v>110512327</v>
      </c>
      <c r="M485" s="22">
        <f t="shared" si="43"/>
        <v>115046061</v>
      </c>
      <c r="N485" s="22">
        <f>IFERROR(VLOOKUP($B$481,$4:$154,MATCH($R485&amp;"/"&amp;N$376,$2:$2,0),FALSE),IFERROR(VLOOKUP($B$481,$4:$154,MATCH($R484&amp;"/"&amp;N$376,$2:$2,0),FALSE),IFERROR(VLOOKUP($B$481,$4:$154,MATCH($R483&amp;"/"&amp;N$376,$2:$2,0),FALSE),IFERROR(VLOOKUP($B$481,$4:$154,MATCH($R482&amp;"/"&amp;N$376,$2:$2,0),FALSE),""))))</f>
        <v>114677437</v>
      </c>
      <c r="O485" s="22">
        <f>IFERROR(VLOOKUP($B$481,$4:$154,MATCH($R485&amp;"/"&amp;O$376,$2:$2,0),FALSE),IFERROR(VLOOKUP($B$481,$4:$154,MATCH($R484&amp;"/"&amp;O$376,$2:$2,0),FALSE),IFERROR(VLOOKUP($B$481,$4:$154,MATCH($R483&amp;"/"&amp;O$376,$2:$2,0),FALSE),IFERROR(VLOOKUP($B$481,$4:$154,MATCH($R482&amp;"/"&amp;O$376,$2:$2,0),FALSE),""))))</f>
        <v>115874901.84999999</v>
      </c>
      <c r="P485" s="22">
        <f>IFERROR(VLOOKUP($B$481,$4:$154,MATCH($R485&amp;"/"&amp;P$376,$2:$2,0),FALSE),IFERROR(VLOOKUP($B$481,$4:$154,MATCH($R484&amp;"/"&amp;P$376,$2:$2,0),FALSE),IFERROR(VLOOKUP($B$481,$4:$154,MATCH($R483&amp;"/"&amp;P$376,$2:$2,0),FALSE),IFERROR(VLOOKUP($B$481,$4:$154,MATCH($R482&amp;"/"&amp;P$376,$2:$2,0),FALSE),""))))</f>
        <v>117251467</v>
      </c>
      <c r="Q485" s="19"/>
      <c r="R485" s="23" t="s">
        <v>402</v>
      </c>
    </row>
    <row r="486" spans="1:24">
      <c r="A486" s="27"/>
      <c r="B486" s="24">
        <f t="shared" ref="B486:M486" si="44">+B485/B$430</f>
        <v>0.42119345310618928</v>
      </c>
      <c r="C486" s="24">
        <f t="shared" si="44"/>
        <v>0.44933488200791016</v>
      </c>
      <c r="D486" s="24">
        <f t="shared" si="44"/>
        <v>0.41986524990299118</v>
      </c>
      <c r="E486" s="24">
        <f t="shared" si="44"/>
        <v>0.38209675128811516</v>
      </c>
      <c r="F486" s="24">
        <f t="shared" si="44"/>
        <v>0.35880508324355759</v>
      </c>
      <c r="G486" s="24">
        <f t="shared" si="44"/>
        <v>0.33166247452409703</v>
      </c>
      <c r="H486" s="24">
        <f t="shared" si="44"/>
        <v>0.33661793527475942</v>
      </c>
      <c r="I486" s="24">
        <f t="shared" si="44"/>
        <v>0.38170812949825211</v>
      </c>
      <c r="J486" s="24">
        <f t="shared" si="44"/>
        <v>0.34266483986549695</v>
      </c>
      <c r="K486" s="24">
        <f t="shared" si="44"/>
        <v>0.33807591175704393</v>
      </c>
      <c r="L486" s="24">
        <f t="shared" si="44"/>
        <v>0.34212114064730537</v>
      </c>
      <c r="M486" s="24">
        <f t="shared" si="44"/>
        <v>0.35311385042442117</v>
      </c>
      <c r="N486" s="24">
        <f>+N485/N$430</f>
        <v>0.35160223396397983</v>
      </c>
      <c r="O486" s="24">
        <f>+O485/O$430</f>
        <v>0.35200756997794619</v>
      </c>
      <c r="P486" s="24">
        <f>+P485/P$430</f>
        <v>0.35691277315292425</v>
      </c>
      <c r="Q486" s="19"/>
      <c r="R486" s="25" t="s">
        <v>403</v>
      </c>
    </row>
    <row r="487" spans="1:24">
      <c r="B487" s="230" t="s">
        <v>407</v>
      </c>
      <c r="C487" s="230"/>
      <c r="D487" s="230"/>
      <c r="E487" s="230"/>
      <c r="F487" s="230"/>
      <c r="G487" s="230"/>
      <c r="H487" s="230"/>
      <c r="I487" s="230"/>
      <c r="J487" s="230"/>
      <c r="K487" s="230"/>
      <c r="L487" s="230"/>
      <c r="M487" s="230"/>
      <c r="N487" s="230"/>
      <c r="O487" s="28"/>
      <c r="P487" s="28"/>
      <c r="Q487" s="19"/>
      <c r="R487" s="38"/>
      <c r="T487" s="233" t="s">
        <v>408</v>
      </c>
      <c r="U487" s="234"/>
      <c r="V487" s="39">
        <v>2021</v>
      </c>
      <c r="W487" s="238" t="s">
        <v>409</v>
      </c>
      <c r="X487" s="238"/>
    </row>
    <row r="488" spans="1:24">
      <c r="B488" s="230" t="s">
        <v>247</v>
      </c>
      <c r="C488" s="230"/>
      <c r="D488" s="230"/>
      <c r="E488" s="230"/>
      <c r="F488" s="230"/>
      <c r="G488" s="230"/>
      <c r="H488" s="230"/>
      <c r="I488" s="230"/>
      <c r="J488" s="230"/>
      <c r="K488" s="230"/>
      <c r="L488" s="230"/>
      <c r="M488" s="230"/>
      <c r="N488" s="230"/>
      <c r="O488" s="28"/>
      <c r="P488" s="28"/>
      <c r="Q488" s="19"/>
      <c r="R488" s="23"/>
      <c r="T488" s="233"/>
      <c r="U488" s="234"/>
      <c r="V488" s="39"/>
      <c r="W488" s="40">
        <v>0.04</v>
      </c>
      <c r="X488" s="40">
        <v>0.08</v>
      </c>
    </row>
    <row r="489" spans="1:24">
      <c r="B489" s="21">
        <f t="shared" ref="B489:P492" si="45">IFERROR(VLOOKUP($B$488,$158:$244,MATCH($R489&amp;"/"&amp;B$376,$156:$156,0),FALSE),"")</f>
        <v>5418563</v>
      </c>
      <c r="C489" s="21">
        <f t="shared" si="45"/>
        <v>5575472</v>
      </c>
      <c r="D489" s="21">
        <f t="shared" si="45"/>
        <v>6088493</v>
      </c>
      <c r="E489" s="21">
        <f t="shared" si="45"/>
        <v>7746134</v>
      </c>
      <c r="F489" s="21">
        <f t="shared" si="45"/>
        <v>8841028</v>
      </c>
      <c r="G489" s="21">
        <f t="shared" si="45"/>
        <v>10358837</v>
      </c>
      <c r="H489" s="21">
        <f t="shared" si="45"/>
        <v>10696455</v>
      </c>
      <c r="I489" s="21">
        <f t="shared" si="45"/>
        <v>10493184</v>
      </c>
      <c r="J489" s="21">
        <f t="shared" si="45"/>
        <v>14716752</v>
      </c>
      <c r="K489" s="21">
        <f t="shared" si="45"/>
        <v>35676818</v>
      </c>
      <c r="L489" s="21">
        <f t="shared" si="45"/>
        <v>37068990</v>
      </c>
      <c r="M489" s="21">
        <f t="shared" si="45"/>
        <v>38389475</v>
      </c>
      <c r="N489" s="21">
        <f t="shared" si="45"/>
        <v>38482953</v>
      </c>
      <c r="O489" s="21">
        <f t="shared" si="45"/>
        <v>32520400</v>
      </c>
      <c r="P489" s="21">
        <f t="shared" si="45"/>
        <v>36231533</v>
      </c>
      <c r="Q489" s="41"/>
      <c r="R489" s="23" t="s">
        <v>399</v>
      </c>
      <c r="S489" s="42"/>
      <c r="T489" s="43"/>
      <c r="U489" s="44" t="s">
        <v>410</v>
      </c>
      <c r="V489" s="45">
        <f>+O493</f>
        <v>138464843.38999999</v>
      </c>
      <c r="W489" s="46">
        <v>144926</v>
      </c>
      <c r="X489" s="46">
        <v>149542</v>
      </c>
    </row>
    <row r="490" spans="1:24">
      <c r="B490" s="21">
        <f t="shared" si="45"/>
        <v>5328785</v>
      </c>
      <c r="C490" s="21">
        <f t="shared" si="45"/>
        <v>5434079</v>
      </c>
      <c r="D490" s="21">
        <f t="shared" si="45"/>
        <v>6185115</v>
      </c>
      <c r="E490" s="21">
        <f t="shared" si="45"/>
        <v>7407490</v>
      </c>
      <c r="F490" s="21">
        <f t="shared" si="45"/>
        <v>9214020</v>
      </c>
      <c r="G490" s="21">
        <f t="shared" si="45"/>
        <v>10476603</v>
      </c>
      <c r="H490" s="21">
        <f t="shared" si="45"/>
        <v>10665320</v>
      </c>
      <c r="I490" s="21">
        <f t="shared" si="45"/>
        <v>10240686</v>
      </c>
      <c r="J490" s="21">
        <f t="shared" si="45"/>
        <v>40487058</v>
      </c>
      <c r="K490" s="21">
        <f t="shared" si="45"/>
        <v>37107084</v>
      </c>
      <c r="L490" s="21">
        <f t="shared" si="45"/>
        <v>39024131</v>
      </c>
      <c r="M490" s="21">
        <f t="shared" si="45"/>
        <v>40434830</v>
      </c>
      <c r="N490" s="21">
        <f t="shared" si="45"/>
        <v>36118608</v>
      </c>
      <c r="O490" s="21">
        <f t="shared" si="45"/>
        <v>34161165</v>
      </c>
      <c r="P490" s="21" t="str">
        <f t="shared" si="45"/>
        <v/>
      </c>
      <c r="Q490" s="41"/>
      <c r="R490" s="23" t="s">
        <v>400</v>
      </c>
      <c r="T490" s="43"/>
      <c r="U490" s="44" t="s">
        <v>411</v>
      </c>
      <c r="V490" s="45">
        <f>+O539</f>
        <v>26017193.069999993</v>
      </c>
      <c r="W490" s="46">
        <f>+W489*W491</f>
        <v>26811.31</v>
      </c>
      <c r="X490" s="47">
        <f>+X489*X491</f>
        <v>27665.27</v>
      </c>
    </row>
    <row r="491" spans="1:24">
      <c r="B491" s="21">
        <f t="shared" si="45"/>
        <v>5622036</v>
      </c>
      <c r="C491" s="21">
        <f t="shared" si="45"/>
        <v>5474438</v>
      </c>
      <c r="D491" s="21">
        <f t="shared" si="45"/>
        <v>6602996</v>
      </c>
      <c r="E491" s="21">
        <f t="shared" si="45"/>
        <v>7847396</v>
      </c>
      <c r="F491" s="21">
        <f t="shared" si="45"/>
        <v>9757683</v>
      </c>
      <c r="G491" s="21">
        <f t="shared" si="45"/>
        <v>10327090</v>
      </c>
      <c r="H491" s="21">
        <f t="shared" si="45"/>
        <v>10452151</v>
      </c>
      <c r="I491" s="21">
        <f t="shared" si="45"/>
        <v>10387945</v>
      </c>
      <c r="J491" s="21">
        <f t="shared" si="45"/>
        <v>33481079</v>
      </c>
      <c r="K491" s="21">
        <f t="shared" si="45"/>
        <v>37067323</v>
      </c>
      <c r="L491" s="21">
        <f t="shared" si="45"/>
        <v>38822899</v>
      </c>
      <c r="M491" s="21">
        <f t="shared" si="45"/>
        <v>38620438</v>
      </c>
      <c r="N491" s="21">
        <f t="shared" si="45"/>
        <v>35027295</v>
      </c>
      <c r="O491" s="21">
        <f t="shared" si="45"/>
        <v>34465995</v>
      </c>
      <c r="P491" s="21" t="str">
        <f t="shared" si="45"/>
        <v/>
      </c>
      <c r="Q491" s="41"/>
      <c r="R491" s="23" t="s">
        <v>401</v>
      </c>
      <c r="T491" s="43"/>
      <c r="U491" s="44" t="s">
        <v>412</v>
      </c>
      <c r="V491" s="48">
        <f>+O540</f>
        <v>0.18789746503897733</v>
      </c>
      <c r="W491" s="49">
        <v>0.185</v>
      </c>
      <c r="X491" s="49">
        <v>0.185</v>
      </c>
    </row>
    <row r="492" spans="1:24">
      <c r="B492" s="50">
        <f t="shared" si="45"/>
        <v>5677211</v>
      </c>
      <c r="C492" s="50">
        <f t="shared" si="45"/>
        <v>6175091</v>
      </c>
      <c r="D492" s="50">
        <f t="shared" si="45"/>
        <v>7205231</v>
      </c>
      <c r="E492" s="50">
        <f t="shared" si="45"/>
        <v>8233491</v>
      </c>
      <c r="F492" s="50">
        <f t="shared" si="45"/>
        <v>9616327</v>
      </c>
      <c r="G492" s="50">
        <f t="shared" si="45"/>
        <v>11063837.869999999</v>
      </c>
      <c r="H492" s="50">
        <f t="shared" si="45"/>
        <v>11608595.029999999</v>
      </c>
      <c r="I492" s="50">
        <f t="shared" si="45"/>
        <v>11770968</v>
      </c>
      <c r="J492" s="50">
        <f t="shared" si="45"/>
        <v>36645444.299999997</v>
      </c>
      <c r="K492" s="50">
        <f t="shared" si="45"/>
        <v>39306815</v>
      </c>
      <c r="L492" s="50">
        <f t="shared" si="45"/>
        <v>41225545</v>
      </c>
      <c r="M492" s="50">
        <f t="shared" si="45"/>
        <v>40564612</v>
      </c>
      <c r="N492" s="50">
        <f t="shared" si="45"/>
        <v>35103040</v>
      </c>
      <c r="O492" s="50">
        <f t="shared" si="45"/>
        <v>37317283.390000001</v>
      </c>
      <c r="P492" s="50" t="str">
        <f t="shared" si="45"/>
        <v/>
      </c>
      <c r="Q492" s="41"/>
      <c r="R492" s="23" t="s">
        <v>413</v>
      </c>
      <c r="T492" s="43"/>
      <c r="U492" s="44" t="s">
        <v>414</v>
      </c>
      <c r="V492" s="45">
        <f>+O548</f>
        <v>23381238.719999999</v>
      </c>
      <c r="W492" s="51">
        <f>+W489*W493</f>
        <v>22173.678</v>
      </c>
      <c r="X492" s="52">
        <f>+X489*X493</f>
        <v>22879.925999999999</v>
      </c>
    </row>
    <row r="493" spans="1:24">
      <c r="B493" s="53">
        <f>SUM(B489:B492)</f>
        <v>22046595</v>
      </c>
      <c r="C493" s="53">
        <f t="shared" ref="C493:M493" si="46">SUM(C489:C492)</f>
        <v>22659080</v>
      </c>
      <c r="D493" s="53">
        <f t="shared" si="46"/>
        <v>26081835</v>
      </c>
      <c r="E493" s="53">
        <f t="shared" si="46"/>
        <v>31234511</v>
      </c>
      <c r="F493" s="53">
        <f t="shared" si="46"/>
        <v>37429058</v>
      </c>
      <c r="G493" s="53">
        <f t="shared" si="46"/>
        <v>42226367.869999997</v>
      </c>
      <c r="H493" s="53">
        <f t="shared" si="46"/>
        <v>43422521.030000001</v>
      </c>
      <c r="I493" s="53">
        <f t="shared" si="46"/>
        <v>42892783</v>
      </c>
      <c r="J493" s="53">
        <f t="shared" si="46"/>
        <v>125330333.3</v>
      </c>
      <c r="K493" s="53">
        <f t="shared" si="46"/>
        <v>149158040</v>
      </c>
      <c r="L493" s="53">
        <f t="shared" si="46"/>
        <v>156141565</v>
      </c>
      <c r="M493" s="53">
        <f t="shared" si="46"/>
        <v>158009355</v>
      </c>
      <c r="N493" s="53">
        <f>IF(N490="",N489*4,IF(N491="",(N490+N489)*2,IF(N492="",((N491+N490+N489)/3)*4,SUM(N489:N492))))</f>
        <v>144731896</v>
      </c>
      <c r="O493" s="53">
        <f>IF(O490="",O489*4,IF(O491="",(O490+O489)*2,IF(O492="",((O491+O490+O489)/3)*4,SUM(O489:O492))))</f>
        <v>138464843.38999999</v>
      </c>
      <c r="P493" s="53">
        <f>IF(P490="",P489*4,IF(P491="",(P490+P489)*2,IF(P492="",((P491+P490+P489)/3)*4,SUM(P489:P492))))</f>
        <v>144926132</v>
      </c>
      <c r="Q493" s="19"/>
      <c r="R493" s="23" t="s">
        <v>402</v>
      </c>
      <c r="T493" s="43"/>
      <c r="U493" s="44" t="s">
        <v>415</v>
      </c>
      <c r="V493" s="48">
        <f>+O549</f>
        <v>0.15575528123534749</v>
      </c>
      <c r="W493" s="54">
        <v>0.153</v>
      </c>
      <c r="X493" s="54">
        <v>0.153</v>
      </c>
    </row>
    <row r="494" spans="1:24" s="35" customFormat="1">
      <c r="A494" s="32"/>
      <c r="B494" s="55"/>
      <c r="C494" s="56">
        <f t="shared" ref="C494:M494" si="47">C493/B493-1</f>
        <v>2.7781387556672588E-2</v>
      </c>
      <c r="D494" s="56">
        <f t="shared" si="47"/>
        <v>0.1510544558737601</v>
      </c>
      <c r="E494" s="56">
        <f t="shared" si="47"/>
        <v>0.19755803224734758</v>
      </c>
      <c r="F494" s="56">
        <f t="shared" si="47"/>
        <v>0.19832380279620843</v>
      </c>
      <c r="G494" s="56">
        <f t="shared" si="47"/>
        <v>0.12817073488731667</v>
      </c>
      <c r="H494" s="56">
        <f t="shared" si="47"/>
        <v>2.8327161921255728E-2</v>
      </c>
      <c r="I494" s="56">
        <f t="shared" si="47"/>
        <v>-1.2199614795143088E-2</v>
      </c>
      <c r="J494" s="56">
        <f t="shared" si="47"/>
        <v>1.9219445448433596</v>
      </c>
      <c r="K494" s="56">
        <f t="shared" si="47"/>
        <v>0.19011923189388025</v>
      </c>
      <c r="L494" s="56">
        <f t="shared" si="47"/>
        <v>4.6819635066269294E-2</v>
      </c>
      <c r="M494" s="56">
        <f t="shared" si="47"/>
        <v>1.196215754594232E-2</v>
      </c>
      <c r="N494" s="24">
        <f>N493/M493-1</f>
        <v>-8.4029575337485563E-2</v>
      </c>
      <c r="O494" s="24">
        <f>O493/N493-1</f>
        <v>-4.3301115947517288E-2</v>
      </c>
      <c r="P494" s="24">
        <f>P493/O493-1</f>
        <v>4.6663748369693669E-2</v>
      </c>
      <c r="Q494" s="41"/>
      <c r="R494" s="34" t="s">
        <v>416</v>
      </c>
      <c r="S494" s="57"/>
      <c r="T494" s="58"/>
      <c r="U494" s="59" t="s">
        <v>417</v>
      </c>
      <c r="V494" s="60">
        <f>+O556</f>
        <v>4235114.4800000004</v>
      </c>
      <c r="W494" s="61">
        <f>+W489*W495</f>
        <v>4347.78</v>
      </c>
      <c r="X494" s="62">
        <f>+X489*X495</f>
        <v>4486.26</v>
      </c>
    </row>
    <row r="495" spans="1:24">
      <c r="B495" s="230" t="s">
        <v>253</v>
      </c>
      <c r="C495" s="230"/>
      <c r="D495" s="230"/>
      <c r="E495" s="230"/>
      <c r="F495" s="230"/>
      <c r="G495" s="230"/>
      <c r="H495" s="230"/>
      <c r="I495" s="230"/>
      <c r="J495" s="230"/>
      <c r="K495" s="230"/>
      <c r="L495" s="230"/>
      <c r="M495" s="230"/>
      <c r="N495" s="230"/>
      <c r="O495" s="28"/>
      <c r="P495" s="28"/>
      <c r="Q495" s="19"/>
      <c r="R495" s="23"/>
      <c r="T495" s="43"/>
      <c r="U495" s="44" t="s">
        <v>418</v>
      </c>
      <c r="V495" s="48">
        <f>+O557</f>
        <v>2.8212425132636106E-2</v>
      </c>
      <c r="W495" s="54">
        <v>0.03</v>
      </c>
      <c r="X495" s="54">
        <v>0.03</v>
      </c>
    </row>
    <row r="496" spans="1:24" ht="18.75">
      <c r="B496" s="21">
        <f t="shared" ref="B496:P499" si="48">IFERROR(VLOOKUP($B$495,$158:$244,MATCH($R496&amp;"/"&amp;B$376,$156:$156,0),FALSE),"")</f>
        <v>91505</v>
      </c>
      <c r="C496" s="21">
        <f t="shared" si="48"/>
        <v>81476</v>
      </c>
      <c r="D496" s="21">
        <f t="shared" si="48"/>
        <v>61548</v>
      </c>
      <c r="E496" s="21">
        <f t="shared" si="48"/>
        <v>88829</v>
      </c>
      <c r="F496" s="21">
        <f t="shared" si="48"/>
        <v>90397</v>
      </c>
      <c r="G496" s="21">
        <f t="shared" si="48"/>
        <v>80469</v>
      </c>
      <c r="H496" s="21">
        <f t="shared" si="48"/>
        <v>211773</v>
      </c>
      <c r="I496" s="21">
        <f t="shared" si="48"/>
        <v>149791</v>
      </c>
      <c r="J496" s="21">
        <f t="shared" si="48"/>
        <v>516606</v>
      </c>
      <c r="K496" s="21">
        <f t="shared" si="48"/>
        <v>3551515</v>
      </c>
      <c r="L496" s="21">
        <f t="shared" si="48"/>
        <v>3732513</v>
      </c>
      <c r="M496" s="21">
        <f t="shared" si="48"/>
        <v>3917315</v>
      </c>
      <c r="N496" s="21">
        <f t="shared" si="48"/>
        <v>3678580</v>
      </c>
      <c r="O496" s="21">
        <f t="shared" si="48"/>
        <v>3091993</v>
      </c>
      <c r="P496" s="21">
        <f t="shared" si="48"/>
        <v>3186650</v>
      </c>
      <c r="Q496" s="19"/>
      <c r="R496" s="23" t="s">
        <v>399</v>
      </c>
      <c r="T496" s="43"/>
      <c r="U496" s="202" t="s">
        <v>419</v>
      </c>
      <c r="V496" s="65">
        <f>+O579</f>
        <v>10051219.119999994</v>
      </c>
      <c r="W496" s="200">
        <f>+W490-W492-W494</f>
        <v>289.85200000000168</v>
      </c>
      <c r="X496" s="201">
        <f>+X490-X492-X494</f>
        <v>299.08400000000074</v>
      </c>
    </row>
    <row r="497" spans="2:24">
      <c r="B497" s="21">
        <f t="shared" si="48"/>
        <v>41599</v>
      </c>
      <c r="C497" s="21">
        <f t="shared" si="48"/>
        <v>48691</v>
      </c>
      <c r="D497" s="21">
        <f t="shared" si="48"/>
        <v>54146</v>
      </c>
      <c r="E497" s="21">
        <f t="shared" si="48"/>
        <v>50771</v>
      </c>
      <c r="F497" s="21">
        <f t="shared" si="48"/>
        <v>91699</v>
      </c>
      <c r="G497" s="21">
        <f t="shared" si="48"/>
        <v>96589</v>
      </c>
      <c r="H497" s="21">
        <f t="shared" si="48"/>
        <v>93125</v>
      </c>
      <c r="I497" s="21">
        <f t="shared" si="48"/>
        <v>459980</v>
      </c>
      <c r="J497" s="21">
        <f t="shared" si="48"/>
        <v>3731011</v>
      </c>
      <c r="K497" s="21">
        <f t="shared" si="48"/>
        <v>3637022</v>
      </c>
      <c r="L497" s="21">
        <f t="shared" si="48"/>
        <v>3916339</v>
      </c>
      <c r="M497" s="21">
        <f t="shared" si="48"/>
        <v>4026372</v>
      </c>
      <c r="N497" s="21">
        <f t="shared" si="48"/>
        <v>2462819</v>
      </c>
      <c r="O497" s="21">
        <f t="shared" si="48"/>
        <v>2934941</v>
      </c>
      <c r="P497" s="21" t="str">
        <f t="shared" si="48"/>
        <v/>
      </c>
      <c r="Q497" s="19"/>
      <c r="R497" s="23" t="s">
        <v>400</v>
      </c>
      <c r="T497" s="43"/>
      <c r="U497" s="44" t="s">
        <v>420</v>
      </c>
      <c r="V497" s="48">
        <f>+O596</f>
        <v>3.393263681336136E-2</v>
      </c>
      <c r="W497" s="64">
        <v>0.03</v>
      </c>
      <c r="X497" s="64">
        <v>0.03</v>
      </c>
    </row>
    <row r="498" spans="2:24">
      <c r="B498" s="21">
        <f t="shared" si="48"/>
        <v>62434</v>
      </c>
      <c r="C498" s="21">
        <f t="shared" si="48"/>
        <v>58259</v>
      </c>
      <c r="D498" s="21">
        <f t="shared" si="48"/>
        <v>34439</v>
      </c>
      <c r="E498" s="21">
        <f t="shared" si="48"/>
        <v>201506</v>
      </c>
      <c r="F498" s="21">
        <f t="shared" si="48"/>
        <v>76470</v>
      </c>
      <c r="G498" s="21">
        <f t="shared" si="48"/>
        <v>70008</v>
      </c>
      <c r="H498" s="21">
        <f t="shared" si="48"/>
        <v>99886</v>
      </c>
      <c r="I498" s="21">
        <f t="shared" si="48"/>
        <v>690812</v>
      </c>
      <c r="J498" s="21">
        <f t="shared" si="48"/>
        <v>3295791</v>
      </c>
      <c r="K498" s="21">
        <f t="shared" si="48"/>
        <v>3650086</v>
      </c>
      <c r="L498" s="21">
        <f t="shared" si="48"/>
        <v>3913375</v>
      </c>
      <c r="M498" s="21">
        <f t="shared" si="48"/>
        <v>4054144</v>
      </c>
      <c r="N498" s="21">
        <f t="shared" si="48"/>
        <v>3161382</v>
      </c>
      <c r="O498" s="21">
        <f t="shared" si="48"/>
        <v>2450338</v>
      </c>
      <c r="P498" s="21" t="str">
        <f t="shared" si="48"/>
        <v/>
      </c>
      <c r="Q498" s="19"/>
      <c r="R498" s="23" t="s">
        <v>401</v>
      </c>
      <c r="T498" s="43"/>
      <c r="U498" s="44" t="s">
        <v>421</v>
      </c>
      <c r="V498" s="48"/>
      <c r="W498" s="63">
        <f>+W496-W497</f>
        <v>289.82200000000171</v>
      </c>
      <c r="X498" s="52">
        <f>+X496-X497</f>
        <v>299.05400000000077</v>
      </c>
    </row>
    <row r="499" spans="2:24">
      <c r="B499" s="50">
        <f t="shared" si="48"/>
        <v>18153</v>
      </c>
      <c r="C499" s="50">
        <f t="shared" si="48"/>
        <v>37574</v>
      </c>
      <c r="D499" s="50">
        <f t="shared" si="48"/>
        <v>76323</v>
      </c>
      <c r="E499" s="50">
        <f t="shared" si="48"/>
        <v>75800</v>
      </c>
      <c r="F499" s="50">
        <f t="shared" si="48"/>
        <v>246020</v>
      </c>
      <c r="G499" s="50">
        <f t="shared" si="48"/>
        <v>242706.07</v>
      </c>
      <c r="H499" s="50">
        <f t="shared" si="48"/>
        <v>278712.57</v>
      </c>
      <c r="I499" s="50">
        <f t="shared" si="48"/>
        <v>163470</v>
      </c>
      <c r="J499" s="50">
        <f t="shared" si="48"/>
        <v>3617836.5</v>
      </c>
      <c r="K499" s="50">
        <f t="shared" si="48"/>
        <v>4164028</v>
      </c>
      <c r="L499" s="50">
        <f t="shared" si="48"/>
        <v>4170134</v>
      </c>
      <c r="M499" s="50">
        <f t="shared" si="48"/>
        <v>3936071</v>
      </c>
      <c r="N499" s="50">
        <f t="shared" si="48"/>
        <v>3500827</v>
      </c>
      <c r="O499" s="50">
        <f t="shared" si="48"/>
        <v>3173107.25</v>
      </c>
      <c r="P499" s="50" t="str">
        <f t="shared" si="48"/>
        <v/>
      </c>
      <c r="Q499" s="19"/>
      <c r="R499" s="23" t="s">
        <v>413</v>
      </c>
      <c r="T499" s="43"/>
      <c r="U499" s="44" t="s">
        <v>422</v>
      </c>
      <c r="V499" s="65">
        <f>+O609</f>
        <v>508316.03</v>
      </c>
      <c r="W499" s="63">
        <f>+W498*W500</f>
        <v>28.982200000000173</v>
      </c>
      <c r="X499" s="52">
        <f>+X498*X500</f>
        <v>29.905400000000078</v>
      </c>
    </row>
    <row r="500" spans="2:24">
      <c r="B500" s="21">
        <f>SUM(B496:B499)</f>
        <v>213691</v>
      </c>
      <c r="C500" s="66">
        <f t="shared" ref="C500:M500" si="49">SUM(C496:C499)</f>
        <v>226000</v>
      </c>
      <c r="D500" s="66">
        <f t="shared" si="49"/>
        <v>226456</v>
      </c>
      <c r="E500" s="66">
        <f t="shared" si="49"/>
        <v>416906</v>
      </c>
      <c r="F500" s="66">
        <f t="shared" si="49"/>
        <v>504586</v>
      </c>
      <c r="G500" s="66">
        <f t="shared" si="49"/>
        <v>489772.07</v>
      </c>
      <c r="H500" s="66">
        <f t="shared" si="49"/>
        <v>683496.57000000007</v>
      </c>
      <c r="I500" s="66">
        <f t="shared" si="49"/>
        <v>1464053</v>
      </c>
      <c r="J500" s="66">
        <f t="shared" si="49"/>
        <v>11161244.5</v>
      </c>
      <c r="K500" s="66">
        <f t="shared" si="49"/>
        <v>15002651</v>
      </c>
      <c r="L500" s="66">
        <f t="shared" si="49"/>
        <v>15732361</v>
      </c>
      <c r="M500" s="66">
        <f t="shared" si="49"/>
        <v>15933902</v>
      </c>
      <c r="N500" s="66">
        <f>IF(N497="",N496*4,IF(N498="",(N497+N496)*2,IF(N499="",((N498+N497+N496)/3)*4,SUM(N496:N499))))</f>
        <v>12803608</v>
      </c>
      <c r="O500" s="66">
        <f>IF(O497="",O496*4,IF(O498="",(O497+O496)*2,IF(O499="",((O498+O497+O496)/3)*4,SUM(O496:O499))))</f>
        <v>11650379.25</v>
      </c>
      <c r="P500" s="66">
        <f>IF(P497="",P496*4,IF(P498="",(P497+P496)*2,IF(P499="",((P498+P497+P496)/3)*4,SUM(P496:P499))))</f>
        <v>12746600</v>
      </c>
      <c r="Q500" s="19"/>
      <c r="R500" s="23" t="s">
        <v>402</v>
      </c>
      <c r="T500" s="43"/>
      <c r="U500" s="44" t="s">
        <v>423</v>
      </c>
      <c r="V500" s="67">
        <f>+O610</f>
        <v>0.10253653447799052</v>
      </c>
      <c r="W500" s="68">
        <v>0.1</v>
      </c>
      <c r="X500" s="68">
        <v>0.1</v>
      </c>
    </row>
    <row r="501" spans="2:24">
      <c r="B501" s="230" t="s">
        <v>250</v>
      </c>
      <c r="C501" s="230"/>
      <c r="D501" s="230"/>
      <c r="E501" s="230"/>
      <c r="F501" s="230"/>
      <c r="G501" s="230"/>
      <c r="H501" s="230"/>
      <c r="I501" s="230"/>
      <c r="J501" s="230"/>
      <c r="K501" s="230"/>
      <c r="L501" s="230"/>
      <c r="M501" s="230"/>
      <c r="N501" s="230"/>
      <c r="O501" s="28"/>
      <c r="P501" s="28"/>
      <c r="Q501" s="19"/>
      <c r="R501" s="23"/>
      <c r="T501" s="43"/>
      <c r="U501" s="44" t="s">
        <v>424</v>
      </c>
      <c r="V501" s="45">
        <f>+O616</f>
        <v>3584811.23</v>
      </c>
      <c r="W501" s="63">
        <f>+W498-W499</f>
        <v>260.83980000000156</v>
      </c>
      <c r="X501" s="52">
        <f>+X498-X499</f>
        <v>269.14860000000067</v>
      </c>
    </row>
    <row r="502" spans="2:24">
      <c r="B502" s="21">
        <f t="shared" ref="B502:P505" si="50">IFERROR(VLOOKUP($B$501,$158:$244,MATCH($R502&amp;"/"&amp;B$376,$156:$156,0),FALSE),"")</f>
        <v>0</v>
      </c>
      <c r="C502" s="21">
        <f t="shared" si="50"/>
        <v>1763</v>
      </c>
      <c r="D502" s="21">
        <f t="shared" si="50"/>
        <v>904</v>
      </c>
      <c r="E502" s="21">
        <f t="shared" si="50"/>
        <v>3052</v>
      </c>
      <c r="F502" s="21">
        <f t="shared" si="50"/>
        <v>12267</v>
      </c>
      <c r="G502" s="21">
        <f t="shared" si="50"/>
        <v>4416</v>
      </c>
      <c r="H502" s="21">
        <f t="shared" si="50"/>
        <v>7164</v>
      </c>
      <c r="I502" s="21">
        <f t="shared" si="50"/>
        <v>3935</v>
      </c>
      <c r="J502" s="21">
        <f t="shared" si="50"/>
        <v>4882</v>
      </c>
      <c r="K502" s="21">
        <f t="shared" si="50"/>
        <v>3581</v>
      </c>
      <c r="L502" s="21">
        <f t="shared" si="50"/>
        <v>4190</v>
      </c>
      <c r="M502" s="21">
        <f t="shared" si="50"/>
        <v>11205</v>
      </c>
      <c r="N502" s="21">
        <f t="shared" si="50"/>
        <v>16922</v>
      </c>
      <c r="O502" s="21">
        <f t="shared" si="50"/>
        <v>4043</v>
      </c>
      <c r="P502" s="21">
        <f t="shared" si="50"/>
        <v>6027</v>
      </c>
      <c r="Q502" s="19"/>
      <c r="R502" s="23" t="s">
        <v>399</v>
      </c>
      <c r="T502" s="43"/>
      <c r="U502" s="44" t="s">
        <v>425</v>
      </c>
      <c r="V502" s="48">
        <f>+O617</f>
        <v>2.3880397783487578E-2</v>
      </c>
      <c r="W502" s="69">
        <f>+W501/W489*100</f>
        <v>0.179981369802521</v>
      </c>
      <c r="X502" s="47">
        <f>+X501/X489*100</f>
        <v>0.17998194487167529</v>
      </c>
    </row>
    <row r="503" spans="2:24">
      <c r="B503" s="21">
        <f t="shared" si="50"/>
        <v>0</v>
      </c>
      <c r="C503" s="21">
        <f t="shared" si="50"/>
        <v>0</v>
      </c>
      <c r="D503" s="21">
        <f t="shared" si="50"/>
        <v>1033</v>
      </c>
      <c r="E503" s="21">
        <f t="shared" si="50"/>
        <v>5024</v>
      </c>
      <c r="F503" s="21">
        <f t="shared" si="50"/>
        <v>7467</v>
      </c>
      <c r="G503" s="21">
        <f t="shared" si="50"/>
        <v>4507</v>
      </c>
      <c r="H503" s="21">
        <f t="shared" si="50"/>
        <v>5251</v>
      </c>
      <c r="I503" s="21">
        <f t="shared" si="50"/>
        <v>5289</v>
      </c>
      <c r="J503" s="21">
        <f t="shared" si="50"/>
        <v>13475</v>
      </c>
      <c r="K503" s="21">
        <f t="shared" si="50"/>
        <v>5254</v>
      </c>
      <c r="L503" s="21">
        <f t="shared" si="50"/>
        <v>7389</v>
      </c>
      <c r="M503" s="21">
        <f t="shared" si="50"/>
        <v>17731</v>
      </c>
      <c r="N503" s="21">
        <f t="shared" si="50"/>
        <v>22782</v>
      </c>
      <c r="O503" s="21">
        <f t="shared" si="50"/>
        <v>5387</v>
      </c>
      <c r="P503" s="21" t="str">
        <f t="shared" si="50"/>
        <v/>
      </c>
      <c r="Q503" s="19"/>
      <c r="R503" s="23" t="s">
        <v>400</v>
      </c>
      <c r="T503" s="70" t="s">
        <v>426</v>
      </c>
      <c r="W503" s="71"/>
    </row>
    <row r="504" spans="2:24">
      <c r="B504" s="21">
        <f t="shared" si="50"/>
        <v>567</v>
      </c>
      <c r="C504" s="21">
        <f t="shared" si="50"/>
        <v>0</v>
      </c>
      <c r="D504" s="21">
        <f t="shared" si="50"/>
        <v>1654</v>
      </c>
      <c r="E504" s="21">
        <f t="shared" si="50"/>
        <v>3469</v>
      </c>
      <c r="F504" s="21">
        <f t="shared" si="50"/>
        <v>8489</v>
      </c>
      <c r="G504" s="21">
        <f t="shared" si="50"/>
        <v>5551</v>
      </c>
      <c r="H504" s="21">
        <f t="shared" si="50"/>
        <v>250</v>
      </c>
      <c r="I504" s="21">
        <f t="shared" si="50"/>
        <v>4163</v>
      </c>
      <c r="J504" s="21">
        <f t="shared" si="50"/>
        <v>4061</v>
      </c>
      <c r="K504" s="21">
        <f t="shared" si="50"/>
        <v>4170</v>
      </c>
      <c r="L504" s="21">
        <f t="shared" si="50"/>
        <v>6347</v>
      </c>
      <c r="M504" s="21">
        <f t="shared" si="50"/>
        <v>11418</v>
      </c>
      <c r="N504" s="21">
        <f t="shared" si="50"/>
        <v>17309</v>
      </c>
      <c r="O504" s="21">
        <f t="shared" si="50"/>
        <v>5570</v>
      </c>
      <c r="P504" s="21" t="str">
        <f t="shared" si="50"/>
        <v/>
      </c>
      <c r="Q504" s="19"/>
      <c r="R504" s="23" t="s">
        <v>401</v>
      </c>
      <c r="S504" s="72" t="s">
        <v>427</v>
      </c>
      <c r="T504" s="73"/>
      <c r="U504" s="235" t="s">
        <v>428</v>
      </c>
      <c r="V504" s="235"/>
      <c r="W504" s="236"/>
      <c r="X504" s="236"/>
    </row>
    <row r="505" spans="2:24">
      <c r="B505" s="50">
        <f t="shared" si="50"/>
        <v>0</v>
      </c>
      <c r="C505" s="50">
        <f t="shared" si="50"/>
        <v>1269</v>
      </c>
      <c r="D505" s="50">
        <f t="shared" si="50"/>
        <v>2746</v>
      </c>
      <c r="E505" s="50">
        <f t="shared" si="50"/>
        <v>11771</v>
      </c>
      <c r="F505" s="50">
        <f t="shared" si="50"/>
        <v>4243</v>
      </c>
      <c r="G505" s="50">
        <f t="shared" si="50"/>
        <v>7003.38</v>
      </c>
      <c r="H505" s="50">
        <f t="shared" si="50"/>
        <v>4906.24</v>
      </c>
      <c r="I505" s="50">
        <f t="shared" si="50"/>
        <v>8064</v>
      </c>
      <c r="J505" s="50">
        <f t="shared" si="50"/>
        <v>15329.28</v>
      </c>
      <c r="K505" s="50">
        <f t="shared" si="50"/>
        <v>5099</v>
      </c>
      <c r="L505" s="50">
        <f t="shared" si="50"/>
        <v>10462</v>
      </c>
      <c r="M505" s="50">
        <f t="shared" si="50"/>
        <v>23192</v>
      </c>
      <c r="N505" s="50">
        <f t="shared" si="50"/>
        <v>14195</v>
      </c>
      <c r="O505" s="50">
        <f t="shared" si="50"/>
        <v>8969.09</v>
      </c>
      <c r="P505" s="50" t="str">
        <f t="shared" si="50"/>
        <v/>
      </c>
      <c r="Q505" s="19"/>
      <c r="R505" s="23" t="s">
        <v>413</v>
      </c>
      <c r="S505" s="74" t="s">
        <v>429</v>
      </c>
      <c r="T505" s="73"/>
      <c r="U505" s="75" t="s">
        <v>430</v>
      </c>
      <c r="V505" s="75"/>
      <c r="W505" s="76"/>
      <c r="X505" s="76"/>
    </row>
    <row r="506" spans="2:24">
      <c r="B506" s="21">
        <f>SUM(B502:B505)</f>
        <v>567</v>
      </c>
      <c r="C506" s="66">
        <f t="shared" ref="C506:M506" si="51">SUM(C502:C505)</f>
        <v>3032</v>
      </c>
      <c r="D506" s="66">
        <f t="shared" si="51"/>
        <v>6337</v>
      </c>
      <c r="E506" s="66">
        <f t="shared" si="51"/>
        <v>23316</v>
      </c>
      <c r="F506" s="66">
        <f t="shared" si="51"/>
        <v>32466</v>
      </c>
      <c r="G506" s="66">
        <f t="shared" si="51"/>
        <v>21477.38</v>
      </c>
      <c r="H506" s="66">
        <f t="shared" si="51"/>
        <v>17571.239999999998</v>
      </c>
      <c r="I506" s="66">
        <f t="shared" si="51"/>
        <v>21451</v>
      </c>
      <c r="J506" s="66">
        <f t="shared" si="51"/>
        <v>37747.279999999999</v>
      </c>
      <c r="K506" s="66">
        <f t="shared" si="51"/>
        <v>18104</v>
      </c>
      <c r="L506" s="66">
        <f t="shared" si="51"/>
        <v>28388</v>
      </c>
      <c r="M506" s="66">
        <f t="shared" si="51"/>
        <v>63546</v>
      </c>
      <c r="N506" s="66">
        <f>IF(N503="",N502*4,IF(N504="",(N503+N502)*2,IF(N505="",((N504+N503+N502)/3)*4,SUM(N502:N505))))</f>
        <v>71208</v>
      </c>
      <c r="O506" s="66">
        <f>IF(O503="",O502*4,IF(O504="",(O503+O502)*2,IF(O505="",((O504+O503+O502)/3)*4,SUM(O502:O505))))</f>
        <v>23969.09</v>
      </c>
      <c r="P506" s="66">
        <f>IF(P503="",P502*4,IF(P504="",(P503+P502)*2,IF(P505="",((P504+P503+P502)/3)*4,SUM(P502:P505))))</f>
        <v>24108</v>
      </c>
      <c r="Q506" s="19"/>
      <c r="R506" s="23" t="s">
        <v>402</v>
      </c>
      <c r="S506" s="77" t="s">
        <v>431</v>
      </c>
      <c r="T506" s="78"/>
      <c r="U506" s="75" t="s">
        <v>432</v>
      </c>
      <c r="V506" s="75"/>
      <c r="W506" s="75"/>
      <c r="X506" s="75"/>
    </row>
    <row r="507" spans="2:24">
      <c r="B507" s="230" t="s">
        <v>265</v>
      </c>
      <c r="C507" s="230"/>
      <c r="D507" s="230"/>
      <c r="E507" s="230"/>
      <c r="F507" s="230"/>
      <c r="G507" s="230"/>
      <c r="H507" s="230"/>
      <c r="I507" s="230"/>
      <c r="J507" s="230"/>
      <c r="K507" s="230"/>
      <c r="L507" s="230"/>
      <c r="M507" s="230"/>
      <c r="N507" s="230"/>
      <c r="O507" s="28"/>
      <c r="P507" s="28"/>
      <c r="Q507" s="19"/>
      <c r="R507" s="23"/>
      <c r="S507" s="79" t="s">
        <v>433</v>
      </c>
      <c r="T507" s="80"/>
      <c r="U507" s="81" t="s">
        <v>434</v>
      </c>
      <c r="V507" s="81"/>
      <c r="W507" s="82"/>
      <c r="X507" s="82"/>
    </row>
    <row r="508" spans="2:24">
      <c r="B508" s="21">
        <f t="shared" ref="B508:P511" si="52">IFERROR(VLOOKUP($B$507,$158:$244,MATCH($R508&amp;"/"&amp;B$376,$156:$156,0),FALSE),"")</f>
        <v>25111</v>
      </c>
      <c r="C508" s="21">
        <f t="shared" si="52"/>
        <v>13903</v>
      </c>
      <c r="D508" s="21">
        <f t="shared" si="52"/>
        <v>19004</v>
      </c>
      <c r="E508" s="21">
        <f t="shared" si="52"/>
        <v>12223</v>
      </c>
      <c r="F508" s="21">
        <f t="shared" si="52"/>
        <v>22246</v>
      </c>
      <c r="G508" s="21">
        <f t="shared" si="52"/>
        <v>4527</v>
      </c>
      <c r="H508" s="21">
        <f t="shared" si="52"/>
        <v>19853</v>
      </c>
      <c r="I508" s="21">
        <f t="shared" si="52"/>
        <v>9356</v>
      </c>
      <c r="J508" s="21">
        <f t="shared" si="52"/>
        <v>59241</v>
      </c>
      <c r="K508" s="21">
        <f t="shared" si="52"/>
        <v>23903</v>
      </c>
      <c r="L508" s="21">
        <f t="shared" si="52"/>
        <v>-5708</v>
      </c>
      <c r="M508" s="21">
        <f t="shared" si="52"/>
        <v>6280</v>
      </c>
      <c r="N508" s="21">
        <f t="shared" si="52"/>
        <v>-71838</v>
      </c>
      <c r="O508" s="21">
        <f t="shared" si="52"/>
        <v>-54277</v>
      </c>
      <c r="P508" s="21">
        <f t="shared" si="52"/>
        <v>41183</v>
      </c>
      <c r="Q508" s="19"/>
      <c r="R508" s="23" t="s">
        <v>399</v>
      </c>
      <c r="S508" s="77" t="s">
        <v>435</v>
      </c>
      <c r="T508" s="83"/>
      <c r="U508" s="84" t="s">
        <v>436</v>
      </c>
      <c r="V508" s="84"/>
      <c r="W508" s="85"/>
      <c r="X508" s="85"/>
    </row>
    <row r="509" spans="2:24">
      <c r="B509" s="21">
        <f t="shared" si="52"/>
        <v>21056</v>
      </c>
      <c r="C509" s="21">
        <f t="shared" si="52"/>
        <v>25647</v>
      </c>
      <c r="D509" s="21">
        <f t="shared" si="52"/>
        <v>18585</v>
      </c>
      <c r="E509" s="21">
        <f t="shared" si="52"/>
        <v>11306</v>
      </c>
      <c r="F509" s="21">
        <f t="shared" si="52"/>
        <v>19160</v>
      </c>
      <c r="G509" s="21">
        <f t="shared" si="52"/>
        <v>22503</v>
      </c>
      <c r="H509" s="21">
        <f t="shared" si="52"/>
        <v>19766</v>
      </c>
      <c r="I509" s="21">
        <f t="shared" si="52"/>
        <v>3875</v>
      </c>
      <c r="J509" s="21">
        <f t="shared" si="52"/>
        <v>58332</v>
      </c>
      <c r="K509" s="21">
        <f t="shared" si="52"/>
        <v>-6846</v>
      </c>
      <c r="L509" s="21">
        <f t="shared" si="52"/>
        <v>-75954</v>
      </c>
      <c r="M509" s="21">
        <f t="shared" si="52"/>
        <v>-80707</v>
      </c>
      <c r="N509" s="21">
        <f t="shared" si="52"/>
        <v>-72091</v>
      </c>
      <c r="O509" s="21">
        <f t="shared" si="52"/>
        <v>-22455</v>
      </c>
      <c r="P509" s="21" t="str">
        <f t="shared" si="52"/>
        <v/>
      </c>
      <c r="Q509" s="19"/>
      <c r="R509" s="23" t="s">
        <v>400</v>
      </c>
      <c r="T509" s="13"/>
      <c r="U509" s="86" t="s">
        <v>437</v>
      </c>
      <c r="V509" s="86"/>
      <c r="W509" s="87"/>
      <c r="X509" s="88"/>
    </row>
    <row r="510" spans="2:24">
      <c r="B510" s="21">
        <f t="shared" si="52"/>
        <v>34480</v>
      </c>
      <c r="C510" s="21">
        <f t="shared" si="52"/>
        <v>8237</v>
      </c>
      <c r="D510" s="21">
        <f t="shared" si="52"/>
        <v>13168</v>
      </c>
      <c r="E510" s="21">
        <f t="shared" si="52"/>
        <v>17787</v>
      </c>
      <c r="F510" s="21">
        <f t="shared" si="52"/>
        <v>14556</v>
      </c>
      <c r="G510" s="21">
        <f t="shared" si="52"/>
        <v>19970</v>
      </c>
      <c r="H510" s="21">
        <f t="shared" si="52"/>
        <v>17249</v>
      </c>
      <c r="I510" s="21">
        <f t="shared" si="52"/>
        <v>49232</v>
      </c>
      <c r="J510" s="21">
        <f t="shared" si="52"/>
        <v>36265</v>
      </c>
      <c r="K510" s="21">
        <f t="shared" si="52"/>
        <v>6637</v>
      </c>
      <c r="L510" s="21">
        <f t="shared" si="52"/>
        <v>-38864</v>
      </c>
      <c r="M510" s="21">
        <f t="shared" si="52"/>
        <v>-44199</v>
      </c>
      <c r="N510" s="21">
        <f t="shared" si="52"/>
        <v>-2336</v>
      </c>
      <c r="O510" s="21">
        <f t="shared" si="52"/>
        <v>-107593</v>
      </c>
      <c r="P510" s="21" t="str">
        <f t="shared" si="52"/>
        <v/>
      </c>
      <c r="Q510" s="19"/>
      <c r="R510" s="23" t="s">
        <v>401</v>
      </c>
      <c r="T510" s="89" t="s">
        <v>438</v>
      </c>
      <c r="U510" s="90" t="s">
        <v>439</v>
      </c>
      <c r="V510" s="90"/>
      <c r="W510" s="91"/>
      <c r="X510" s="91"/>
    </row>
    <row r="511" spans="2:24">
      <c r="B511" s="50">
        <f t="shared" si="52"/>
        <v>15608</v>
      </c>
      <c r="C511" s="50">
        <f t="shared" si="52"/>
        <v>18071</v>
      </c>
      <c r="D511" s="50">
        <f t="shared" si="52"/>
        <v>11464</v>
      </c>
      <c r="E511" s="50">
        <f t="shared" si="52"/>
        <v>4340</v>
      </c>
      <c r="F511" s="50">
        <f t="shared" si="52"/>
        <v>10016</v>
      </c>
      <c r="G511" s="50">
        <f t="shared" si="52"/>
        <v>17931.59</v>
      </c>
      <c r="H511" s="50">
        <f t="shared" si="52"/>
        <v>14770.64</v>
      </c>
      <c r="I511" s="50">
        <f t="shared" si="52"/>
        <v>24635</v>
      </c>
      <c r="J511" s="50">
        <f t="shared" si="52"/>
        <v>27282.19</v>
      </c>
      <c r="K511" s="50">
        <f t="shared" si="52"/>
        <v>403</v>
      </c>
      <c r="L511" s="50">
        <f t="shared" si="52"/>
        <v>10204</v>
      </c>
      <c r="M511" s="50">
        <f t="shared" si="52"/>
        <v>-9663</v>
      </c>
      <c r="N511" s="50">
        <f t="shared" si="52"/>
        <v>-9358</v>
      </c>
      <c r="O511" s="50">
        <f t="shared" si="52"/>
        <v>-2963.42</v>
      </c>
      <c r="P511" s="50" t="str">
        <f t="shared" si="52"/>
        <v/>
      </c>
      <c r="Q511" s="19"/>
      <c r="R511" s="23" t="s">
        <v>413</v>
      </c>
      <c r="T511" s="92" t="s">
        <v>440</v>
      </c>
      <c r="W511" s="93"/>
      <c r="X511" s="93"/>
    </row>
    <row r="512" spans="2:24">
      <c r="B512" s="21">
        <f>SUM(B508:B511)</f>
        <v>96255</v>
      </c>
      <c r="C512" s="66">
        <f t="shared" ref="C512:M512" si="53">SUM(C508:C511)</f>
        <v>65858</v>
      </c>
      <c r="D512" s="66">
        <f t="shared" si="53"/>
        <v>62221</v>
      </c>
      <c r="E512" s="66">
        <f t="shared" si="53"/>
        <v>45656</v>
      </c>
      <c r="F512" s="66">
        <f t="shared" si="53"/>
        <v>65978</v>
      </c>
      <c r="G512" s="66">
        <f t="shared" si="53"/>
        <v>64931.59</v>
      </c>
      <c r="H512" s="66">
        <f t="shared" si="53"/>
        <v>71638.64</v>
      </c>
      <c r="I512" s="66">
        <f t="shared" si="53"/>
        <v>87098</v>
      </c>
      <c r="J512" s="66">
        <f t="shared" si="53"/>
        <v>181120.19</v>
      </c>
      <c r="K512" s="66">
        <f t="shared" si="53"/>
        <v>24097</v>
      </c>
      <c r="L512" s="66">
        <f t="shared" si="53"/>
        <v>-110322</v>
      </c>
      <c r="M512" s="66">
        <f t="shared" si="53"/>
        <v>-128289</v>
      </c>
      <c r="N512" s="66">
        <f>IF(N509="",N508*4,IF(N510="",(N509+N508)*2,IF(N511="",((N510+N509+N508)/3)*4,SUM(N508:N511))))</f>
        <v>-155623</v>
      </c>
      <c r="O512" s="66">
        <f>IF(O509="",O508*4,IF(O510="",(O509+O508)*2,IF(O511="",((O510+O509+O508)/3)*4,SUM(O508:O511))))</f>
        <v>-187288.42</v>
      </c>
      <c r="P512" s="66">
        <f>IF(P509="",P508*4,IF(P510="",(P509+P508)*2,IF(P511="",((P510+P509+P508)/3)*4,SUM(P508:P511))))</f>
        <v>164732</v>
      </c>
      <c r="Q512" s="19"/>
      <c r="R512" s="23" t="s">
        <v>402</v>
      </c>
      <c r="T512" s="92" t="s">
        <v>441</v>
      </c>
      <c r="W512" s="93"/>
      <c r="X512" s="93"/>
    </row>
    <row r="513" spans="2:24">
      <c r="B513" s="230" t="s">
        <v>266</v>
      </c>
      <c r="C513" s="230"/>
      <c r="D513" s="230"/>
      <c r="E513" s="230"/>
      <c r="F513" s="230"/>
      <c r="G513" s="230"/>
      <c r="H513" s="230"/>
      <c r="I513" s="230"/>
      <c r="J513" s="230"/>
      <c r="K513" s="230"/>
      <c r="L513" s="230"/>
      <c r="M513" s="230"/>
      <c r="N513" s="230"/>
      <c r="O513" s="28"/>
      <c r="P513" s="28"/>
      <c r="Q513" s="19"/>
      <c r="R513" s="23"/>
      <c r="T513" s="92" t="s">
        <v>442</v>
      </c>
      <c r="U513" s="94"/>
      <c r="V513" s="94"/>
      <c r="W513" s="95"/>
      <c r="X513" s="93"/>
    </row>
    <row r="514" spans="2:24">
      <c r="B514" s="21">
        <f t="shared" ref="B514:P517" si="54">IFERROR(VLOOKUP($B$513,$158:$244,MATCH($R514&amp;"/"&amp;B$376,$156:$156,0),FALSE),"")</f>
        <v>5293</v>
      </c>
      <c r="C514" s="21">
        <f t="shared" si="54"/>
        <v>22557</v>
      </c>
      <c r="D514" s="21">
        <f t="shared" si="54"/>
        <v>9354</v>
      </c>
      <c r="E514" s="21">
        <f t="shared" si="54"/>
        <v>-1888</v>
      </c>
      <c r="F514" s="21">
        <f t="shared" si="54"/>
        <v>18353</v>
      </c>
      <c r="G514" s="21">
        <f t="shared" si="54"/>
        <v>8428</v>
      </c>
      <c r="H514" s="21">
        <f t="shared" si="54"/>
        <v>-24164</v>
      </c>
      <c r="I514" s="21">
        <f t="shared" si="54"/>
        <v>4493</v>
      </c>
      <c r="J514" s="21">
        <f t="shared" si="54"/>
        <v>-24670</v>
      </c>
      <c r="K514" s="21">
        <f t="shared" si="54"/>
        <v>-51358</v>
      </c>
      <c r="L514" s="21">
        <f t="shared" si="54"/>
        <v>210475</v>
      </c>
      <c r="M514" s="21">
        <f t="shared" si="54"/>
        <v>8138</v>
      </c>
      <c r="N514" s="21">
        <f t="shared" si="54"/>
        <v>149816</v>
      </c>
      <c r="O514" s="21">
        <f t="shared" si="54"/>
        <v>0</v>
      </c>
      <c r="P514" s="21">
        <f t="shared" si="54"/>
        <v>0</v>
      </c>
      <c r="Q514" s="19"/>
      <c r="R514" s="23" t="s">
        <v>399</v>
      </c>
      <c r="T514" s="96" t="s">
        <v>443</v>
      </c>
      <c r="U514" s="97">
        <f>+RATE(3,,-(1-X507),(1+0.08)^3)</f>
        <v>8.0000000000017182E-2</v>
      </c>
      <c r="V514" s="97"/>
      <c r="W514" s="98" t="s">
        <v>444</v>
      </c>
    </row>
    <row r="515" spans="2:24">
      <c r="B515" s="21">
        <f t="shared" si="54"/>
        <v>34788</v>
      </c>
      <c r="C515" s="21">
        <f t="shared" si="54"/>
        <v>-7012</v>
      </c>
      <c r="D515" s="21">
        <f t="shared" si="54"/>
        <v>14240</v>
      </c>
      <c r="E515" s="21">
        <f t="shared" si="54"/>
        <v>8656</v>
      </c>
      <c r="F515" s="21">
        <f t="shared" si="54"/>
        <v>-21726</v>
      </c>
      <c r="G515" s="21">
        <f t="shared" si="54"/>
        <v>86481</v>
      </c>
      <c r="H515" s="21">
        <f t="shared" si="54"/>
        <v>43718</v>
      </c>
      <c r="I515" s="21">
        <f t="shared" si="54"/>
        <v>41579</v>
      </c>
      <c r="J515" s="21">
        <f t="shared" si="54"/>
        <v>-298046</v>
      </c>
      <c r="K515" s="21">
        <f t="shared" si="54"/>
        <v>7520</v>
      </c>
      <c r="L515" s="21">
        <f t="shared" si="54"/>
        <v>81350</v>
      </c>
      <c r="M515" s="21">
        <f t="shared" si="54"/>
        <v>-29247</v>
      </c>
      <c r="N515" s="21">
        <f t="shared" si="54"/>
        <v>-61418</v>
      </c>
      <c r="O515" s="21">
        <f t="shared" si="54"/>
        <v>0</v>
      </c>
      <c r="P515" s="21" t="str">
        <f t="shared" si="54"/>
        <v/>
      </c>
      <c r="Q515" s="19"/>
      <c r="R515" s="23" t="s">
        <v>400</v>
      </c>
    </row>
    <row r="516" spans="2:24">
      <c r="B516" s="21">
        <f t="shared" si="54"/>
        <v>1089</v>
      </c>
      <c r="C516" s="21">
        <f t="shared" si="54"/>
        <v>4363</v>
      </c>
      <c r="D516" s="21">
        <f t="shared" si="54"/>
        <v>6605</v>
      </c>
      <c r="E516" s="21">
        <f t="shared" si="54"/>
        <v>1481</v>
      </c>
      <c r="F516" s="21">
        <f t="shared" si="54"/>
        <v>56065</v>
      </c>
      <c r="G516" s="21">
        <f t="shared" si="54"/>
        <v>5353</v>
      </c>
      <c r="H516" s="21">
        <f t="shared" si="54"/>
        <v>30431</v>
      </c>
      <c r="I516" s="21">
        <f t="shared" si="54"/>
        <v>96300</v>
      </c>
      <c r="J516" s="21">
        <f t="shared" si="54"/>
        <v>1354241</v>
      </c>
      <c r="K516" s="21">
        <f t="shared" si="54"/>
        <v>15574</v>
      </c>
      <c r="L516" s="21">
        <f t="shared" si="54"/>
        <v>-7676</v>
      </c>
      <c r="M516" s="21">
        <f t="shared" si="54"/>
        <v>36015</v>
      </c>
      <c r="N516" s="21">
        <f t="shared" si="54"/>
        <v>32791</v>
      </c>
      <c r="O516" s="21">
        <f t="shared" si="54"/>
        <v>0</v>
      </c>
      <c r="P516" s="21" t="str">
        <f t="shared" si="54"/>
        <v/>
      </c>
      <c r="Q516" s="19"/>
      <c r="R516" s="23" t="s">
        <v>401</v>
      </c>
    </row>
    <row r="517" spans="2:24">
      <c r="B517" s="50">
        <f t="shared" si="54"/>
        <v>49417</v>
      </c>
      <c r="C517" s="50">
        <f t="shared" si="54"/>
        <v>17156</v>
      </c>
      <c r="D517" s="50">
        <f t="shared" si="54"/>
        <v>14272</v>
      </c>
      <c r="E517" s="50">
        <f t="shared" si="54"/>
        <v>22355</v>
      </c>
      <c r="F517" s="50">
        <f t="shared" si="54"/>
        <v>44049</v>
      </c>
      <c r="G517" s="50">
        <f t="shared" si="54"/>
        <v>1542.72</v>
      </c>
      <c r="H517" s="50">
        <f t="shared" si="54"/>
        <v>-27744.47</v>
      </c>
      <c r="I517" s="50">
        <f t="shared" si="54"/>
        <v>-11442</v>
      </c>
      <c r="J517" s="50">
        <f t="shared" si="54"/>
        <v>36594.129999999997</v>
      </c>
      <c r="K517" s="50">
        <f t="shared" si="54"/>
        <v>-19334</v>
      </c>
      <c r="L517" s="50">
        <f t="shared" si="54"/>
        <v>9251</v>
      </c>
      <c r="M517" s="50">
        <f t="shared" si="54"/>
        <v>3615</v>
      </c>
      <c r="N517" s="50">
        <f t="shared" si="54"/>
        <v>-20190</v>
      </c>
      <c r="O517" s="50">
        <f t="shared" si="54"/>
        <v>0</v>
      </c>
      <c r="P517" s="50" t="str">
        <f t="shared" si="54"/>
        <v/>
      </c>
      <c r="Q517" s="19"/>
      <c r="R517" s="23" t="s">
        <v>413</v>
      </c>
    </row>
    <row r="518" spans="2:24">
      <c r="B518" s="21">
        <f>SUM(B514:B517)</f>
        <v>90587</v>
      </c>
      <c r="C518" s="66">
        <f t="shared" ref="C518:M518" si="55">SUM(C514:C517)</f>
        <v>37064</v>
      </c>
      <c r="D518" s="66">
        <f t="shared" si="55"/>
        <v>44471</v>
      </c>
      <c r="E518" s="66">
        <f t="shared" si="55"/>
        <v>30604</v>
      </c>
      <c r="F518" s="66">
        <f t="shared" si="55"/>
        <v>96741</v>
      </c>
      <c r="G518" s="66">
        <f t="shared" si="55"/>
        <v>101804.72</v>
      </c>
      <c r="H518" s="66">
        <f t="shared" si="55"/>
        <v>22240.53</v>
      </c>
      <c r="I518" s="66">
        <f t="shared" si="55"/>
        <v>130930</v>
      </c>
      <c r="J518" s="66">
        <f t="shared" si="55"/>
        <v>1068119.1299999999</v>
      </c>
      <c r="K518" s="66">
        <f t="shared" si="55"/>
        <v>-47598</v>
      </c>
      <c r="L518" s="66">
        <f t="shared" si="55"/>
        <v>293400</v>
      </c>
      <c r="M518" s="66">
        <f t="shared" si="55"/>
        <v>18521</v>
      </c>
      <c r="N518" s="66">
        <f>IF(N515="",N514*4,IF(N516="",(N515+N514)*2,IF(N517="",((N516+N515+N514)/3)*4,SUM(N514:N517))))</f>
        <v>100999</v>
      </c>
      <c r="O518" s="66">
        <f>IF(O515="",O514*4,IF(O516="",(O515+O514)*2,IF(O517="",((O516+O515+O514)/3)*4,SUM(O514:O517))))</f>
        <v>0</v>
      </c>
      <c r="P518" s="66">
        <f>IF(P515="",P514*4,IF(P516="",(P515+P514)*2,IF(P517="",((P516+P515+P514)/3)*4,SUM(P514:P517))))</f>
        <v>0</v>
      </c>
      <c r="Q518" s="19"/>
      <c r="R518" s="23" t="s">
        <v>402</v>
      </c>
    </row>
    <row r="519" spans="2:24" s="99" customFormat="1">
      <c r="B519" s="230" t="s">
        <v>254</v>
      </c>
      <c r="C519" s="230"/>
      <c r="D519" s="230"/>
      <c r="E519" s="230"/>
      <c r="F519" s="230"/>
      <c r="G519" s="230"/>
      <c r="H519" s="230"/>
      <c r="I519" s="230"/>
      <c r="J519" s="230"/>
      <c r="K519" s="230"/>
      <c r="L519" s="230"/>
      <c r="M519" s="230"/>
      <c r="N519" s="230"/>
      <c r="O519" s="28"/>
      <c r="P519" s="28"/>
      <c r="Q519" s="19"/>
      <c r="R519" s="23"/>
    </row>
    <row r="520" spans="2:24" s="99" customFormat="1">
      <c r="B520" s="21">
        <f t="shared" ref="B520:P523" si="56">IFERROR(VLOOKUP($B$519,$158:$244,MATCH($R520&amp;"/"&amp;B$376,$156:$156,0),FALSE),"")</f>
        <v>5510068</v>
      </c>
      <c r="C520" s="21">
        <f t="shared" si="56"/>
        <v>5658711</v>
      </c>
      <c r="D520" s="21">
        <f t="shared" si="56"/>
        <v>6150945</v>
      </c>
      <c r="E520" s="21">
        <f t="shared" si="56"/>
        <v>7838015</v>
      </c>
      <c r="F520" s="21">
        <f t="shared" si="56"/>
        <v>8943692</v>
      </c>
      <c r="G520" s="21">
        <f t="shared" si="56"/>
        <v>10443722</v>
      </c>
      <c r="H520" s="21">
        <f t="shared" si="56"/>
        <v>10915392</v>
      </c>
      <c r="I520" s="21">
        <f t="shared" si="56"/>
        <v>10646910</v>
      </c>
      <c r="J520" s="21">
        <f t="shared" si="56"/>
        <v>15238240</v>
      </c>
      <c r="K520" s="21">
        <f t="shared" si="56"/>
        <v>39231914</v>
      </c>
      <c r="L520" s="21">
        <f t="shared" si="56"/>
        <v>40805693</v>
      </c>
      <c r="M520" s="21">
        <f t="shared" si="56"/>
        <v>42317995</v>
      </c>
      <c r="N520" s="21">
        <f t="shared" si="56"/>
        <v>42178455</v>
      </c>
      <c r="O520" s="21">
        <f t="shared" si="56"/>
        <v>35616436</v>
      </c>
      <c r="P520" s="21">
        <f t="shared" si="56"/>
        <v>39424210</v>
      </c>
      <c r="Q520" s="19"/>
      <c r="R520" s="23" t="s">
        <v>399</v>
      </c>
    </row>
    <row r="521" spans="2:24" s="99" customFormat="1">
      <c r="B521" s="21">
        <f t="shared" si="56"/>
        <v>5370384</v>
      </c>
      <c r="C521" s="21">
        <f t="shared" si="56"/>
        <v>5482770</v>
      </c>
      <c r="D521" s="21">
        <f t="shared" si="56"/>
        <v>6240294</v>
      </c>
      <c r="E521" s="21">
        <f t="shared" si="56"/>
        <v>7463285</v>
      </c>
      <c r="F521" s="21">
        <f t="shared" si="56"/>
        <v>9313186</v>
      </c>
      <c r="G521" s="21">
        <f t="shared" si="56"/>
        <v>10577699</v>
      </c>
      <c r="H521" s="21">
        <f t="shared" si="56"/>
        <v>10763696</v>
      </c>
      <c r="I521" s="21">
        <f t="shared" si="56"/>
        <v>10705955</v>
      </c>
      <c r="J521" s="21">
        <f t="shared" si="56"/>
        <v>44231544</v>
      </c>
      <c r="K521" s="21">
        <f t="shared" si="56"/>
        <v>40749360</v>
      </c>
      <c r="L521" s="21">
        <f t="shared" si="56"/>
        <v>42947859</v>
      </c>
      <c r="M521" s="21">
        <f t="shared" si="56"/>
        <v>44478933</v>
      </c>
      <c r="N521" s="21">
        <f t="shared" si="56"/>
        <v>38604209</v>
      </c>
      <c r="O521" s="21">
        <f t="shared" si="56"/>
        <v>37101493</v>
      </c>
      <c r="P521" s="21" t="str">
        <f t="shared" si="56"/>
        <v/>
      </c>
      <c r="Q521" s="19"/>
      <c r="R521" s="23" t="s">
        <v>400</v>
      </c>
    </row>
    <row r="522" spans="2:24" s="99" customFormat="1">
      <c r="B522" s="21">
        <f t="shared" si="56"/>
        <v>5685037</v>
      </c>
      <c r="C522" s="21">
        <f t="shared" si="56"/>
        <v>5532697</v>
      </c>
      <c r="D522" s="21">
        <f t="shared" si="56"/>
        <v>6639089</v>
      </c>
      <c r="E522" s="21">
        <f t="shared" si="56"/>
        <v>8052371</v>
      </c>
      <c r="F522" s="21">
        <f t="shared" si="56"/>
        <v>9842642</v>
      </c>
      <c r="G522" s="21">
        <f t="shared" si="56"/>
        <v>10402649</v>
      </c>
      <c r="H522" s="21">
        <f t="shared" si="56"/>
        <v>10552287</v>
      </c>
      <c r="I522" s="21">
        <f t="shared" si="56"/>
        <v>11082920</v>
      </c>
      <c r="J522" s="21">
        <f t="shared" si="56"/>
        <v>36780931</v>
      </c>
      <c r="K522" s="21">
        <f t="shared" si="56"/>
        <v>40721579</v>
      </c>
      <c r="L522" s="21">
        <f t="shared" si="56"/>
        <v>42742621</v>
      </c>
      <c r="M522" s="21">
        <f t="shared" si="56"/>
        <v>42686000</v>
      </c>
      <c r="N522" s="21">
        <f t="shared" si="56"/>
        <v>38205986</v>
      </c>
      <c r="O522" s="21">
        <f t="shared" si="56"/>
        <v>36921903</v>
      </c>
      <c r="P522" s="21" t="str">
        <f t="shared" si="56"/>
        <v/>
      </c>
      <c r="Q522" s="19"/>
      <c r="R522" s="23" t="s">
        <v>401</v>
      </c>
    </row>
    <row r="523" spans="2:24" s="99" customFormat="1">
      <c r="B523" s="21">
        <f t="shared" si="56"/>
        <v>5695364</v>
      </c>
      <c r="C523" s="21">
        <f t="shared" si="56"/>
        <v>6217741</v>
      </c>
      <c r="D523" s="21">
        <f t="shared" si="56"/>
        <v>7284300</v>
      </c>
      <c r="E523" s="21">
        <f t="shared" si="56"/>
        <v>8321062</v>
      </c>
      <c r="F523" s="21">
        <f t="shared" si="56"/>
        <v>9866590</v>
      </c>
      <c r="G523" s="21">
        <f t="shared" si="56"/>
        <v>11313547.32</v>
      </c>
      <c r="H523" s="21">
        <f t="shared" si="56"/>
        <v>11892213.84</v>
      </c>
      <c r="I523" s="21">
        <f t="shared" si="56"/>
        <v>11942502</v>
      </c>
      <c r="J523" s="21">
        <f t="shared" si="56"/>
        <v>40278610.090000004</v>
      </c>
      <c r="K523" s="21">
        <f t="shared" si="56"/>
        <v>43475942</v>
      </c>
      <c r="L523" s="21">
        <f t="shared" si="56"/>
        <v>45406141</v>
      </c>
      <c r="M523" s="21">
        <f t="shared" si="56"/>
        <v>44523875</v>
      </c>
      <c r="N523" s="21">
        <f t="shared" si="56"/>
        <v>38618062</v>
      </c>
      <c r="O523" s="21">
        <f t="shared" si="56"/>
        <v>40499359.719999999</v>
      </c>
      <c r="P523" s="21" t="str">
        <f t="shared" si="56"/>
        <v/>
      </c>
      <c r="Q523" s="19"/>
      <c r="R523" s="23" t="s">
        <v>413</v>
      </c>
    </row>
    <row r="524" spans="2:24" s="99" customFormat="1">
      <c r="B524" s="53">
        <f>SUM(B520:B523)</f>
        <v>22260853</v>
      </c>
      <c r="C524" s="53">
        <f t="shared" ref="C524:M524" si="57">SUM(C520:C523)</f>
        <v>22891919</v>
      </c>
      <c r="D524" s="53">
        <f t="shared" si="57"/>
        <v>26314628</v>
      </c>
      <c r="E524" s="53">
        <f t="shared" si="57"/>
        <v>31674733</v>
      </c>
      <c r="F524" s="53">
        <f t="shared" si="57"/>
        <v>37966110</v>
      </c>
      <c r="G524" s="53">
        <f t="shared" si="57"/>
        <v>42737617.32</v>
      </c>
      <c r="H524" s="53">
        <f t="shared" si="57"/>
        <v>44123588.840000004</v>
      </c>
      <c r="I524" s="53">
        <f t="shared" si="57"/>
        <v>44378287</v>
      </c>
      <c r="J524" s="53">
        <f t="shared" si="57"/>
        <v>136529325.09</v>
      </c>
      <c r="K524" s="53">
        <f t="shared" si="57"/>
        <v>164178795</v>
      </c>
      <c r="L524" s="53">
        <f t="shared" si="57"/>
        <v>171902314</v>
      </c>
      <c r="M524" s="53">
        <f t="shared" si="57"/>
        <v>174006803</v>
      </c>
      <c r="N524" s="53">
        <f>IF(N521="",N520*4,IF(N522="",(N521+N520)*2,IF(N523="",((N522+N521+N520)/3)*4,SUM(N520:N523))))</f>
        <v>157606712</v>
      </c>
      <c r="O524" s="53">
        <f>IF(O521="",O520*4,IF(O522="",(O521+O520)*2,IF(O523="",((O522+O521+O520)/3)*4,SUM(O520:O523))))</f>
        <v>150139191.72</v>
      </c>
      <c r="P524" s="53">
        <f>IF(P521="",P520*4,IF(P522="",(P521+P520)*2,IF(P523="",((P522+P521+P520)/3)*4,SUM(P520:P523))))</f>
        <v>157696840</v>
      </c>
      <c r="Q524" s="19"/>
      <c r="R524" s="23" t="s">
        <v>402</v>
      </c>
    </row>
    <row r="525" spans="2:24">
      <c r="B525" s="232" t="s">
        <v>445</v>
      </c>
      <c r="C525" s="232"/>
      <c r="D525" s="232"/>
      <c r="E525" s="232"/>
      <c r="F525" s="232"/>
      <c r="G525" s="232"/>
      <c r="H525" s="232"/>
      <c r="I525" s="232"/>
      <c r="J525" s="232"/>
      <c r="K525" s="232"/>
      <c r="L525" s="232"/>
      <c r="M525" s="232"/>
      <c r="N525" s="232"/>
      <c r="O525" s="29"/>
      <c r="P525" s="29"/>
      <c r="Q525" s="19"/>
      <c r="R525" s="23"/>
    </row>
    <row r="526" spans="2:24">
      <c r="B526" s="227" t="s">
        <v>256</v>
      </c>
      <c r="C526" s="227"/>
      <c r="D526" s="227"/>
      <c r="E526" s="227"/>
      <c r="F526" s="227"/>
      <c r="G526" s="227"/>
      <c r="H526" s="227"/>
      <c r="I526" s="227"/>
      <c r="J526" s="227"/>
      <c r="K526" s="227"/>
      <c r="L526" s="227"/>
      <c r="M526" s="227"/>
      <c r="N526" s="227"/>
      <c r="O526" s="30"/>
      <c r="P526" s="30"/>
      <c r="Q526" s="19"/>
      <c r="R526" s="23"/>
    </row>
    <row r="527" spans="2:24">
      <c r="B527" s="21">
        <f t="shared" ref="B527:P530" si="58">IFERROR(VLOOKUP($B$526,$158:$244,MATCH($R527&amp;"/"&amp;B$376,$156:$156,0),FALSE),"")</f>
        <v>4138574</v>
      </c>
      <c r="C527" s="21">
        <f t="shared" si="58"/>
        <v>4451067</v>
      </c>
      <c r="D527" s="21">
        <f t="shared" si="58"/>
        <v>4397923</v>
      </c>
      <c r="E527" s="21">
        <f t="shared" si="58"/>
        <v>5812320</v>
      </c>
      <c r="F527" s="21">
        <f t="shared" si="58"/>
        <v>6588792</v>
      </c>
      <c r="G527" s="21">
        <f t="shared" si="58"/>
        <v>7758814</v>
      </c>
      <c r="H527" s="21">
        <f t="shared" si="58"/>
        <v>8200588</v>
      </c>
      <c r="I527" s="21">
        <f t="shared" si="58"/>
        <v>7962818</v>
      </c>
      <c r="J527" s="21">
        <f t="shared" si="58"/>
        <v>11632064</v>
      </c>
      <c r="K527" s="21">
        <f t="shared" si="58"/>
        <v>29074602</v>
      </c>
      <c r="L527" s="21">
        <f t="shared" si="58"/>
        <v>30054942</v>
      </c>
      <c r="M527" s="21">
        <f t="shared" si="58"/>
        <v>30968958</v>
      </c>
      <c r="N527" s="21">
        <f t="shared" si="58"/>
        <v>31190733</v>
      </c>
      <c r="O527" s="21">
        <f t="shared" si="58"/>
        <v>26299282</v>
      </c>
      <c r="P527" s="21">
        <f t="shared" si="58"/>
        <v>29485438</v>
      </c>
      <c r="Q527" s="19"/>
      <c r="R527" s="23" t="s">
        <v>399</v>
      </c>
    </row>
    <row r="528" spans="2:24">
      <c r="B528" s="21">
        <f t="shared" si="58"/>
        <v>3896939</v>
      </c>
      <c r="C528" s="21">
        <f t="shared" si="58"/>
        <v>4101958</v>
      </c>
      <c r="D528" s="21">
        <f t="shared" si="58"/>
        <v>4465532</v>
      </c>
      <c r="E528" s="21">
        <f t="shared" si="58"/>
        <v>5589094</v>
      </c>
      <c r="F528" s="21">
        <f t="shared" si="58"/>
        <v>7054237</v>
      </c>
      <c r="G528" s="21">
        <f t="shared" si="58"/>
        <v>7936333</v>
      </c>
      <c r="H528" s="21">
        <f t="shared" si="58"/>
        <v>8298742</v>
      </c>
      <c r="I528" s="21">
        <f t="shared" si="58"/>
        <v>7857743</v>
      </c>
      <c r="J528" s="21">
        <f t="shared" si="58"/>
        <v>33835804</v>
      </c>
      <c r="K528" s="21">
        <f t="shared" si="58"/>
        <v>30327815</v>
      </c>
      <c r="L528" s="21">
        <f t="shared" si="58"/>
        <v>31706830</v>
      </c>
      <c r="M528" s="21">
        <f t="shared" si="58"/>
        <v>32368108</v>
      </c>
      <c r="N528" s="21">
        <f t="shared" si="58"/>
        <v>29469024</v>
      </c>
      <c r="O528" s="21">
        <f t="shared" si="58"/>
        <v>27897055</v>
      </c>
      <c r="P528" s="21" t="str">
        <f t="shared" si="58"/>
        <v/>
      </c>
      <c r="Q528" s="19"/>
      <c r="R528" s="23" t="s">
        <v>400</v>
      </c>
    </row>
    <row r="529" spans="1:18">
      <c r="B529" s="21">
        <f t="shared" si="58"/>
        <v>4368953</v>
      </c>
      <c r="C529" s="21">
        <f t="shared" si="58"/>
        <v>4117645</v>
      </c>
      <c r="D529" s="21">
        <f t="shared" si="58"/>
        <v>4733544</v>
      </c>
      <c r="E529" s="21">
        <f t="shared" si="58"/>
        <v>5842887</v>
      </c>
      <c r="F529" s="21">
        <f t="shared" si="58"/>
        <v>7414870</v>
      </c>
      <c r="G529" s="21">
        <f t="shared" si="58"/>
        <v>7823856</v>
      </c>
      <c r="H529" s="21">
        <f t="shared" si="58"/>
        <v>8063857</v>
      </c>
      <c r="I529" s="21">
        <f t="shared" si="58"/>
        <v>8009417</v>
      </c>
      <c r="J529" s="21">
        <f t="shared" si="58"/>
        <v>26867669</v>
      </c>
      <c r="K529" s="21">
        <f t="shared" si="58"/>
        <v>29799296</v>
      </c>
      <c r="L529" s="21">
        <f t="shared" si="58"/>
        <v>31413904</v>
      </c>
      <c r="M529" s="21">
        <f t="shared" si="58"/>
        <v>31221694</v>
      </c>
      <c r="N529" s="21">
        <f t="shared" si="58"/>
        <v>28420727</v>
      </c>
      <c r="O529" s="21">
        <f t="shared" si="58"/>
        <v>28192586</v>
      </c>
      <c r="P529" s="21" t="str">
        <f t="shared" si="58"/>
        <v/>
      </c>
      <c r="Q529" s="19"/>
      <c r="R529" s="23" t="s">
        <v>401</v>
      </c>
    </row>
    <row r="530" spans="1:18">
      <c r="B530" s="50">
        <f t="shared" si="58"/>
        <v>4965407</v>
      </c>
      <c r="C530" s="50">
        <f t="shared" si="58"/>
        <v>4447869</v>
      </c>
      <c r="D530" s="50">
        <f t="shared" si="58"/>
        <v>5342635</v>
      </c>
      <c r="E530" s="50">
        <f t="shared" si="58"/>
        <v>6209589</v>
      </c>
      <c r="F530" s="50">
        <f t="shared" si="58"/>
        <v>7344058</v>
      </c>
      <c r="G530" s="50">
        <f t="shared" si="58"/>
        <v>8612326.9399999995</v>
      </c>
      <c r="H530" s="50">
        <f t="shared" si="58"/>
        <v>9079555.3300000001</v>
      </c>
      <c r="I530" s="50">
        <f t="shared" si="58"/>
        <v>9241280</v>
      </c>
      <c r="J530" s="50">
        <f t="shared" si="58"/>
        <v>30433911.140000001</v>
      </c>
      <c r="K530" s="50">
        <f t="shared" si="58"/>
        <v>31504623</v>
      </c>
      <c r="L530" s="50">
        <f t="shared" si="58"/>
        <v>32997610</v>
      </c>
      <c r="M530" s="50">
        <f t="shared" si="58"/>
        <v>32436549</v>
      </c>
      <c r="N530" s="50">
        <f t="shared" si="58"/>
        <v>28172084</v>
      </c>
      <c r="O530" s="50">
        <f t="shared" si="58"/>
        <v>30058727.32</v>
      </c>
      <c r="P530" s="50" t="str">
        <f t="shared" si="58"/>
        <v/>
      </c>
      <c r="Q530" s="19"/>
      <c r="R530" s="23" t="s">
        <v>413</v>
      </c>
    </row>
    <row r="531" spans="1:18">
      <c r="B531" s="50">
        <f>SUM(B527:B530)</f>
        <v>17369873</v>
      </c>
      <c r="C531" s="50">
        <f t="shared" ref="C531:M531" si="59">SUM(C527:C530)</f>
        <v>17118539</v>
      </c>
      <c r="D531" s="50">
        <f t="shared" si="59"/>
        <v>18939634</v>
      </c>
      <c r="E531" s="50">
        <f t="shared" si="59"/>
        <v>23453890</v>
      </c>
      <c r="F531" s="50">
        <f t="shared" si="59"/>
        <v>28401957</v>
      </c>
      <c r="G531" s="50">
        <f t="shared" si="59"/>
        <v>32131329.939999998</v>
      </c>
      <c r="H531" s="50">
        <f t="shared" si="59"/>
        <v>33642742.329999998</v>
      </c>
      <c r="I531" s="50">
        <f t="shared" si="59"/>
        <v>33071258</v>
      </c>
      <c r="J531" s="50">
        <f t="shared" si="59"/>
        <v>102769448.14</v>
      </c>
      <c r="K531" s="50">
        <f t="shared" si="59"/>
        <v>120706336</v>
      </c>
      <c r="L531" s="50">
        <f t="shared" si="59"/>
        <v>126173286</v>
      </c>
      <c r="M531" s="50">
        <f t="shared" si="59"/>
        <v>126995309</v>
      </c>
      <c r="N531" s="50">
        <f>IF(N528="",N527*4,IF(N529="",(N528+N527)*2,IF(N530="",((N529+N528+N527)/3)*4,SUM(N527:N530))))</f>
        <v>117252568</v>
      </c>
      <c r="O531" s="50">
        <f>IF(O528="",O527*4,IF(O529="",(O528+O527)*2,IF(O530="",((O529+O528+O527)/3)*4,SUM(O527:O530))))</f>
        <v>112447650.31999999</v>
      </c>
      <c r="P531" s="50">
        <f>IF(P528="",P527*4,IF(P529="",(P528+P527)*2,IF(P530="",((P529+P528+P527)/3)*4,SUM(P527:P530))))</f>
        <v>117941752</v>
      </c>
      <c r="Q531" s="19"/>
      <c r="R531" s="23" t="s">
        <v>402</v>
      </c>
    </row>
    <row r="532" spans="1:18">
      <c r="B532" s="100">
        <f>B531/B$493</f>
        <v>0.78787100683801736</v>
      </c>
      <c r="C532" s="101">
        <f>C531/C$493</f>
        <v>0.75548252621024337</v>
      </c>
      <c r="D532" s="101">
        <f t="shared" ref="D532:P532" si="60">D531/D$493</f>
        <v>0.72616186706188424</v>
      </c>
      <c r="E532" s="101">
        <f t="shared" si="60"/>
        <v>0.75089666042794778</v>
      </c>
      <c r="F532" s="101">
        <f t="shared" si="60"/>
        <v>0.75882104754012247</v>
      </c>
      <c r="G532" s="101">
        <f t="shared" si="60"/>
        <v>0.76093046977000156</v>
      </c>
      <c r="H532" s="101">
        <f t="shared" si="60"/>
        <v>0.77477634950666974</v>
      </c>
      <c r="I532" s="101">
        <f t="shared" si="60"/>
        <v>0.77102150261502034</v>
      </c>
      <c r="J532" s="101">
        <f t="shared" si="60"/>
        <v>0.81998862872249301</v>
      </c>
      <c r="K532" s="101">
        <f t="shared" si="60"/>
        <v>0.8092512880968401</v>
      </c>
      <c r="L532" s="101">
        <f t="shared" si="60"/>
        <v>0.80806981792452248</v>
      </c>
      <c r="M532" s="101">
        <f t="shared" si="60"/>
        <v>0.80372019112412685</v>
      </c>
      <c r="N532" s="102">
        <f t="shared" si="60"/>
        <v>0.8101363364990396</v>
      </c>
      <c r="O532" s="102">
        <f t="shared" si="60"/>
        <v>0.81210253496102269</v>
      </c>
      <c r="P532" s="102">
        <f t="shared" si="60"/>
        <v>0.81380597392884257</v>
      </c>
      <c r="Q532" s="19"/>
      <c r="R532" s="25" t="s">
        <v>403</v>
      </c>
    </row>
    <row r="533" spans="1:18" s="35" customFormat="1" ht="15">
      <c r="A533" s="32"/>
      <c r="B533" s="55"/>
      <c r="C533" s="103">
        <f t="shared" ref="C533:M533" si="61">C531/B531-1</f>
        <v>-1.4469535845195836E-2</v>
      </c>
      <c r="D533" s="103">
        <f t="shared" si="61"/>
        <v>0.1063814499590181</v>
      </c>
      <c r="E533" s="103">
        <f t="shared" si="61"/>
        <v>0.23834969566993736</v>
      </c>
      <c r="F533" s="103">
        <f t="shared" si="61"/>
        <v>0.21096999261103377</v>
      </c>
      <c r="G533" s="103">
        <f t="shared" si="61"/>
        <v>0.13130690043647331</v>
      </c>
      <c r="H533" s="103">
        <f t="shared" si="61"/>
        <v>4.7038587970753554E-2</v>
      </c>
      <c r="I533" s="103">
        <f t="shared" si="61"/>
        <v>-1.6986853342522923E-2</v>
      </c>
      <c r="J533" s="103">
        <f t="shared" si="61"/>
        <v>2.1075155393242073</v>
      </c>
      <c r="K533" s="103">
        <f t="shared" si="61"/>
        <v>0.17453521629857405</v>
      </c>
      <c r="L533" s="103">
        <f t="shared" si="61"/>
        <v>4.5291325883672018E-2</v>
      </c>
      <c r="M533" s="103">
        <f t="shared" si="61"/>
        <v>6.5150320330089606E-3</v>
      </c>
      <c r="N533" s="103">
        <f>N531/M531-1</f>
        <v>-7.6717329771605947E-2</v>
      </c>
      <c r="O533" s="103">
        <f>O531/N531-1</f>
        <v>-4.0979210621638673E-2</v>
      </c>
      <c r="P533" s="103">
        <f>P531/O531-1</f>
        <v>4.8859195050897641E-2</v>
      </c>
      <c r="Q533" s="41"/>
      <c r="R533" s="34" t="s">
        <v>416</v>
      </c>
    </row>
    <row r="534" spans="1:18">
      <c r="B534" s="228" t="s">
        <v>446</v>
      </c>
      <c r="C534" s="228"/>
      <c r="D534" s="228"/>
      <c r="E534" s="228"/>
      <c r="F534" s="228"/>
      <c r="G534" s="228"/>
      <c r="H534" s="228"/>
      <c r="I534" s="228"/>
      <c r="J534" s="228"/>
      <c r="K534" s="228"/>
      <c r="L534" s="228"/>
      <c r="M534" s="228"/>
      <c r="N534" s="228"/>
      <c r="O534" s="36"/>
      <c r="P534" s="36"/>
      <c r="Q534" s="19"/>
      <c r="R534" s="23"/>
    </row>
    <row r="535" spans="1:18">
      <c r="B535" s="53">
        <f t="shared" ref="B535:P539" si="62">IFERROR(B489-B527,"")</f>
        <v>1279989</v>
      </c>
      <c r="C535" s="53">
        <f t="shared" si="62"/>
        <v>1124405</v>
      </c>
      <c r="D535" s="53">
        <f t="shared" si="62"/>
        <v>1690570</v>
      </c>
      <c r="E535" s="53">
        <f t="shared" si="62"/>
        <v>1933814</v>
      </c>
      <c r="F535" s="53">
        <f t="shared" si="62"/>
        <v>2252236</v>
      </c>
      <c r="G535" s="53">
        <f t="shared" si="62"/>
        <v>2600023</v>
      </c>
      <c r="H535" s="53">
        <f t="shared" si="62"/>
        <v>2495867</v>
      </c>
      <c r="I535" s="53">
        <f t="shared" si="62"/>
        <v>2530366</v>
      </c>
      <c r="J535" s="53">
        <f t="shared" si="62"/>
        <v>3084688</v>
      </c>
      <c r="K535" s="53">
        <f t="shared" si="62"/>
        <v>6602216</v>
      </c>
      <c r="L535" s="53">
        <f t="shared" si="62"/>
        <v>7014048</v>
      </c>
      <c r="M535" s="53">
        <f t="shared" si="62"/>
        <v>7420517</v>
      </c>
      <c r="N535" s="53">
        <f t="shared" si="62"/>
        <v>7292220</v>
      </c>
      <c r="O535" s="53">
        <f t="shared" si="62"/>
        <v>6221118</v>
      </c>
      <c r="P535" s="53">
        <f t="shared" si="62"/>
        <v>6746095</v>
      </c>
      <c r="Q535" s="19"/>
      <c r="R535" s="23" t="s">
        <v>399</v>
      </c>
    </row>
    <row r="536" spans="1:18">
      <c r="B536" s="21">
        <f t="shared" si="62"/>
        <v>1431846</v>
      </c>
      <c r="C536" s="21">
        <f t="shared" si="62"/>
        <v>1332121</v>
      </c>
      <c r="D536" s="21">
        <f t="shared" si="62"/>
        <v>1719583</v>
      </c>
      <c r="E536" s="21">
        <f t="shared" si="62"/>
        <v>1818396</v>
      </c>
      <c r="F536" s="21">
        <f t="shared" si="62"/>
        <v>2159783</v>
      </c>
      <c r="G536" s="21">
        <f t="shared" si="62"/>
        <v>2540270</v>
      </c>
      <c r="H536" s="21">
        <f t="shared" si="62"/>
        <v>2366578</v>
      </c>
      <c r="I536" s="21">
        <f t="shared" si="62"/>
        <v>2382943</v>
      </c>
      <c r="J536" s="21">
        <f t="shared" si="62"/>
        <v>6651254</v>
      </c>
      <c r="K536" s="21">
        <f t="shared" si="62"/>
        <v>6779269</v>
      </c>
      <c r="L536" s="21">
        <f t="shared" si="62"/>
        <v>7317301</v>
      </c>
      <c r="M536" s="21">
        <f t="shared" si="62"/>
        <v>8066722</v>
      </c>
      <c r="N536" s="21">
        <f t="shared" si="62"/>
        <v>6649584</v>
      </c>
      <c r="O536" s="21">
        <f t="shared" si="62"/>
        <v>6264110</v>
      </c>
      <c r="P536" s="21" t="str">
        <f t="shared" si="62"/>
        <v/>
      </c>
      <c r="Q536" s="19"/>
      <c r="R536" s="23" t="s">
        <v>400</v>
      </c>
    </row>
    <row r="537" spans="1:18">
      <c r="B537" s="21">
        <f t="shared" si="62"/>
        <v>1253083</v>
      </c>
      <c r="C537" s="21">
        <f t="shared" si="62"/>
        <v>1356793</v>
      </c>
      <c r="D537" s="21">
        <f t="shared" si="62"/>
        <v>1869452</v>
      </c>
      <c r="E537" s="21">
        <f t="shared" si="62"/>
        <v>2004509</v>
      </c>
      <c r="F537" s="21">
        <f t="shared" si="62"/>
        <v>2342813</v>
      </c>
      <c r="G537" s="21">
        <f t="shared" si="62"/>
        <v>2503234</v>
      </c>
      <c r="H537" s="21">
        <f t="shared" si="62"/>
        <v>2388294</v>
      </c>
      <c r="I537" s="21">
        <f t="shared" si="62"/>
        <v>2378528</v>
      </c>
      <c r="J537" s="21">
        <f t="shared" si="62"/>
        <v>6613410</v>
      </c>
      <c r="K537" s="21">
        <f t="shared" si="62"/>
        <v>7268027</v>
      </c>
      <c r="L537" s="21">
        <f t="shared" si="62"/>
        <v>7408995</v>
      </c>
      <c r="M537" s="21">
        <f t="shared" si="62"/>
        <v>7398744</v>
      </c>
      <c r="N537" s="21">
        <f t="shared" si="62"/>
        <v>6606568</v>
      </c>
      <c r="O537" s="21">
        <f t="shared" si="62"/>
        <v>6273409</v>
      </c>
      <c r="P537" s="21" t="str">
        <f t="shared" si="62"/>
        <v/>
      </c>
      <c r="Q537" s="19"/>
      <c r="R537" s="23" t="s">
        <v>401</v>
      </c>
    </row>
    <row r="538" spans="1:18">
      <c r="B538" s="50">
        <f t="shared" si="62"/>
        <v>711804</v>
      </c>
      <c r="C538" s="50">
        <f t="shared" si="62"/>
        <v>1727222</v>
      </c>
      <c r="D538" s="50">
        <f t="shared" si="62"/>
        <v>1862596</v>
      </c>
      <c r="E538" s="50">
        <f t="shared" si="62"/>
        <v>2023902</v>
      </c>
      <c r="F538" s="50">
        <f t="shared" si="62"/>
        <v>2272269</v>
      </c>
      <c r="G538" s="50">
        <f t="shared" si="62"/>
        <v>2451510.9299999997</v>
      </c>
      <c r="H538" s="50">
        <f t="shared" si="62"/>
        <v>2529039.6999999993</v>
      </c>
      <c r="I538" s="50">
        <f t="shared" si="62"/>
        <v>2529688</v>
      </c>
      <c r="J538" s="50">
        <f t="shared" si="62"/>
        <v>6211533.1599999964</v>
      </c>
      <c r="K538" s="50">
        <f t="shared" si="62"/>
        <v>7802192</v>
      </c>
      <c r="L538" s="50">
        <f t="shared" si="62"/>
        <v>8227935</v>
      </c>
      <c r="M538" s="50">
        <f t="shared" si="62"/>
        <v>8128063</v>
      </c>
      <c r="N538" s="50">
        <f t="shared" si="62"/>
        <v>6930956</v>
      </c>
      <c r="O538" s="50">
        <f t="shared" si="62"/>
        <v>7258556.0700000003</v>
      </c>
      <c r="P538" s="50" t="str">
        <f t="shared" si="62"/>
        <v/>
      </c>
      <c r="Q538" s="19"/>
      <c r="R538" s="23" t="s">
        <v>413</v>
      </c>
    </row>
    <row r="539" spans="1:18">
      <c r="B539" s="53">
        <f t="shared" si="62"/>
        <v>4676722</v>
      </c>
      <c r="C539" s="53">
        <f t="shared" si="62"/>
        <v>5540541</v>
      </c>
      <c r="D539" s="53">
        <f t="shared" si="62"/>
        <v>7142201</v>
      </c>
      <c r="E539" s="53">
        <f t="shared" si="62"/>
        <v>7780621</v>
      </c>
      <c r="F539" s="53">
        <f t="shared" si="62"/>
        <v>9027101</v>
      </c>
      <c r="G539" s="53">
        <f t="shared" si="62"/>
        <v>10095037.93</v>
      </c>
      <c r="H539" s="53">
        <f t="shared" si="62"/>
        <v>9779778.700000003</v>
      </c>
      <c r="I539" s="53">
        <f t="shared" si="62"/>
        <v>9821525</v>
      </c>
      <c r="J539" s="53">
        <f t="shared" si="62"/>
        <v>22560885.159999996</v>
      </c>
      <c r="K539" s="53">
        <f t="shared" si="62"/>
        <v>28451704</v>
      </c>
      <c r="L539" s="53">
        <f t="shared" si="62"/>
        <v>29968279</v>
      </c>
      <c r="M539" s="53">
        <f t="shared" si="62"/>
        <v>31014046</v>
      </c>
      <c r="N539" s="53">
        <f t="shared" si="62"/>
        <v>27479328</v>
      </c>
      <c r="O539" s="53">
        <f t="shared" si="62"/>
        <v>26017193.069999993</v>
      </c>
      <c r="P539" s="53">
        <f t="shared" si="62"/>
        <v>26984380</v>
      </c>
      <c r="Q539" s="19"/>
      <c r="R539" s="23" t="s">
        <v>402</v>
      </c>
    </row>
    <row r="540" spans="1:18">
      <c r="B540" s="103">
        <f t="shared" ref="B540:P540" si="63">B539/B$493</f>
        <v>0.21212899316198261</v>
      </c>
      <c r="C540" s="103">
        <f t="shared" si="63"/>
        <v>0.24451747378975669</v>
      </c>
      <c r="D540" s="103">
        <f t="shared" si="63"/>
        <v>0.27383813293811576</v>
      </c>
      <c r="E540" s="103">
        <f t="shared" si="63"/>
        <v>0.24910333957205222</v>
      </c>
      <c r="F540" s="103">
        <f t="shared" si="63"/>
        <v>0.24117895245987755</v>
      </c>
      <c r="G540" s="103">
        <f t="shared" si="63"/>
        <v>0.23906953022999844</v>
      </c>
      <c r="H540" s="103">
        <f t="shared" si="63"/>
        <v>0.22522365049333026</v>
      </c>
      <c r="I540" s="103">
        <f t="shared" si="63"/>
        <v>0.22897849738497966</v>
      </c>
      <c r="J540" s="103">
        <f t="shared" si="63"/>
        <v>0.18001137127750699</v>
      </c>
      <c r="K540" s="103">
        <f t="shared" si="63"/>
        <v>0.1907487119031599</v>
      </c>
      <c r="L540" s="103">
        <f t="shared" si="63"/>
        <v>0.19193018207547746</v>
      </c>
      <c r="M540" s="103">
        <f t="shared" si="63"/>
        <v>0.19627980887587321</v>
      </c>
      <c r="N540" s="103">
        <f t="shared" si="63"/>
        <v>0.18986366350096043</v>
      </c>
      <c r="O540" s="103">
        <f t="shared" si="63"/>
        <v>0.18789746503897733</v>
      </c>
      <c r="P540" s="103">
        <f t="shared" si="63"/>
        <v>0.1861940260711574</v>
      </c>
      <c r="Q540" s="19"/>
      <c r="R540" s="104" t="s">
        <v>447</v>
      </c>
    </row>
    <row r="541" spans="1:18" s="35" customFormat="1" ht="15">
      <c r="A541" s="32"/>
      <c r="B541" s="55"/>
      <c r="C541" s="103">
        <f t="shared" ref="C541:M541" si="64">C539/B539-1</f>
        <v>0.18470608259374832</v>
      </c>
      <c r="D541" s="103">
        <f t="shared" si="64"/>
        <v>0.28908007358848176</v>
      </c>
      <c r="E541" s="103">
        <f t="shared" si="64"/>
        <v>8.9387011090838797E-2</v>
      </c>
      <c r="F541" s="103">
        <f t="shared" si="64"/>
        <v>0.16020315087960202</v>
      </c>
      <c r="G541" s="103">
        <f t="shared" si="64"/>
        <v>0.11830342099861291</v>
      </c>
      <c r="H541" s="103">
        <f t="shared" si="64"/>
        <v>-3.1229127833499515E-2</v>
      </c>
      <c r="I541" s="103">
        <f t="shared" si="64"/>
        <v>4.2686344221671835E-3</v>
      </c>
      <c r="J541" s="103">
        <f t="shared" si="64"/>
        <v>1.2970857539944149</v>
      </c>
      <c r="K541" s="103">
        <f t="shared" si="64"/>
        <v>0.26110761161287721</v>
      </c>
      <c r="L541" s="103">
        <f t="shared" si="64"/>
        <v>5.3303485794734762E-2</v>
      </c>
      <c r="M541" s="103">
        <f t="shared" si="64"/>
        <v>3.4895797653245353E-2</v>
      </c>
      <c r="N541" s="103">
        <f>N539/M539-1</f>
        <v>-0.11397152116173426</v>
      </c>
      <c r="O541" s="103">
        <f>O539/N539-1</f>
        <v>-5.3208540252512981E-2</v>
      </c>
      <c r="P541" s="103">
        <f>P539/O539-1</f>
        <v>3.7174914580437868E-2</v>
      </c>
      <c r="Q541" s="41"/>
      <c r="R541" s="34" t="s">
        <v>416</v>
      </c>
    </row>
    <row r="542" spans="1:18">
      <c r="B542" s="232" t="s">
        <v>448</v>
      </c>
      <c r="C542" s="232"/>
      <c r="D542" s="232"/>
      <c r="E542" s="232"/>
      <c r="F542" s="232"/>
      <c r="G542" s="232"/>
      <c r="H542" s="232"/>
      <c r="I542" s="232"/>
      <c r="J542" s="232"/>
      <c r="K542" s="232"/>
      <c r="L542" s="232"/>
      <c r="M542" s="232"/>
      <c r="N542" s="232"/>
      <c r="O542" s="29"/>
      <c r="P542" s="29"/>
      <c r="Q542" s="19"/>
      <c r="R542" s="4"/>
    </row>
    <row r="543" spans="1:18">
      <c r="B543" s="227" t="s">
        <v>259</v>
      </c>
      <c r="C543" s="227"/>
      <c r="D543" s="227"/>
      <c r="E543" s="227"/>
      <c r="F543" s="227"/>
      <c r="G543" s="227"/>
      <c r="H543" s="227"/>
      <c r="I543" s="227"/>
      <c r="J543" s="227"/>
      <c r="K543" s="227"/>
      <c r="L543" s="227"/>
      <c r="M543" s="227"/>
      <c r="N543" s="227"/>
      <c r="O543" s="30"/>
      <c r="P543" s="30"/>
      <c r="Q543" s="19"/>
      <c r="R543" s="4"/>
    </row>
    <row r="544" spans="1:18">
      <c r="B544" s="53">
        <f t="shared" ref="B544:P547" si="65">IFERROR(VLOOKUP($B$543,$158:$244,MATCH($R544&amp;"/"&amp;B$376,$156:$156,0),FALSE),"")</f>
        <v>0</v>
      </c>
      <c r="C544" s="53">
        <f t="shared" si="65"/>
        <v>0</v>
      </c>
      <c r="D544" s="53">
        <f t="shared" si="65"/>
        <v>706734</v>
      </c>
      <c r="E544" s="53">
        <f t="shared" si="65"/>
        <v>741233</v>
      </c>
      <c r="F544" s="53">
        <f t="shared" si="65"/>
        <v>919267</v>
      </c>
      <c r="G544" s="53">
        <f t="shared" si="65"/>
        <v>1108039</v>
      </c>
      <c r="H544" s="53">
        <f t="shared" si="65"/>
        <v>1215413</v>
      </c>
      <c r="I544" s="53">
        <f t="shared" si="65"/>
        <v>1216039</v>
      </c>
      <c r="J544" s="53">
        <f t="shared" si="65"/>
        <v>1728847</v>
      </c>
      <c r="K544" s="53">
        <f t="shared" si="65"/>
        <v>6126213</v>
      </c>
      <c r="L544" s="53">
        <f t="shared" si="65"/>
        <v>6441340</v>
      </c>
      <c r="M544" s="53">
        <f t="shared" si="65"/>
        <v>7019674</v>
      </c>
      <c r="N544" s="53">
        <f t="shared" si="65"/>
        <v>6692414</v>
      </c>
      <c r="O544" s="53">
        <f t="shared" si="65"/>
        <v>5757103</v>
      </c>
      <c r="P544" s="53">
        <f t="shared" si="65"/>
        <v>6025737</v>
      </c>
      <c r="Q544" s="19"/>
      <c r="R544" s="23" t="s">
        <v>399</v>
      </c>
    </row>
    <row r="545" spans="1:18">
      <c r="B545" s="21">
        <f t="shared" si="65"/>
        <v>0</v>
      </c>
      <c r="C545" s="21">
        <f t="shared" si="65"/>
        <v>781535</v>
      </c>
      <c r="D545" s="21">
        <f t="shared" si="65"/>
        <v>731300</v>
      </c>
      <c r="E545" s="21">
        <f t="shared" si="65"/>
        <v>704922</v>
      </c>
      <c r="F545" s="21">
        <f t="shared" si="65"/>
        <v>950630</v>
      </c>
      <c r="G545" s="21">
        <f t="shared" si="65"/>
        <v>1134835</v>
      </c>
      <c r="H545" s="21">
        <f t="shared" si="65"/>
        <v>1262021</v>
      </c>
      <c r="I545" s="21">
        <f t="shared" si="65"/>
        <v>1176883</v>
      </c>
      <c r="J545" s="21">
        <f t="shared" si="65"/>
        <v>5635546</v>
      </c>
      <c r="K545" s="21">
        <f t="shared" si="65"/>
        <v>6289501</v>
      </c>
      <c r="L545" s="21">
        <f t="shared" si="65"/>
        <v>6820964</v>
      </c>
      <c r="M545" s="21">
        <f t="shared" si="65"/>
        <v>7348821</v>
      </c>
      <c r="N545" s="21">
        <f t="shared" si="65"/>
        <v>5974870</v>
      </c>
      <c r="O545" s="21">
        <f t="shared" si="65"/>
        <v>5828181</v>
      </c>
      <c r="P545" s="21" t="str">
        <f t="shared" si="65"/>
        <v/>
      </c>
      <c r="Q545" s="19"/>
      <c r="R545" s="23" t="s">
        <v>400</v>
      </c>
    </row>
    <row r="546" spans="1:18">
      <c r="B546" s="21">
        <f t="shared" si="65"/>
        <v>0</v>
      </c>
      <c r="C546" s="21">
        <f t="shared" si="65"/>
        <v>659024</v>
      </c>
      <c r="D546" s="21">
        <f t="shared" si="65"/>
        <v>791355</v>
      </c>
      <c r="E546" s="21">
        <f t="shared" si="65"/>
        <v>851060</v>
      </c>
      <c r="F546" s="21">
        <f t="shared" si="65"/>
        <v>1097985</v>
      </c>
      <c r="G546" s="21">
        <f t="shared" si="65"/>
        <v>1124943</v>
      </c>
      <c r="H546" s="21">
        <f t="shared" si="65"/>
        <v>1273836</v>
      </c>
      <c r="I546" s="21">
        <f t="shared" si="65"/>
        <v>1263120</v>
      </c>
      <c r="J546" s="21">
        <f t="shared" si="65"/>
        <v>5661477</v>
      </c>
      <c r="K546" s="21">
        <f t="shared" si="65"/>
        <v>6407098</v>
      </c>
      <c r="L546" s="21">
        <f t="shared" si="65"/>
        <v>6892294</v>
      </c>
      <c r="M546" s="21">
        <f t="shared" si="65"/>
        <v>6739033</v>
      </c>
      <c r="N546" s="21">
        <f t="shared" si="65"/>
        <v>6154784</v>
      </c>
      <c r="O546" s="21">
        <f t="shared" si="65"/>
        <v>5693080</v>
      </c>
      <c r="P546" s="21" t="str">
        <f t="shared" si="65"/>
        <v/>
      </c>
      <c r="Q546" s="19"/>
      <c r="R546" s="23" t="s">
        <v>401</v>
      </c>
    </row>
    <row r="547" spans="1:18">
      <c r="B547" s="50">
        <f t="shared" si="65"/>
        <v>0</v>
      </c>
      <c r="C547" s="50">
        <f t="shared" si="65"/>
        <v>889644</v>
      </c>
      <c r="D547" s="50">
        <f t="shared" si="65"/>
        <v>727683</v>
      </c>
      <c r="E547" s="50">
        <f t="shared" si="65"/>
        <v>902104</v>
      </c>
      <c r="F547" s="50">
        <f t="shared" si="65"/>
        <v>1066417</v>
      </c>
      <c r="G547" s="50">
        <f t="shared" si="65"/>
        <v>1100563.3899999999</v>
      </c>
      <c r="H547" s="50">
        <f t="shared" si="65"/>
        <v>1260027.27</v>
      </c>
      <c r="I547" s="50">
        <f t="shared" si="65"/>
        <v>1100218</v>
      </c>
      <c r="J547" s="50">
        <f t="shared" si="65"/>
        <v>6000817.6900000004</v>
      </c>
      <c r="K547" s="50">
        <f t="shared" si="65"/>
        <v>6750676</v>
      </c>
      <c r="L547" s="50">
        <f t="shared" si="65"/>
        <v>7079710</v>
      </c>
      <c r="M547" s="50">
        <f t="shared" si="65"/>
        <v>6955612</v>
      </c>
      <c r="N547" s="50">
        <f t="shared" si="65"/>
        <v>6032740</v>
      </c>
      <c r="O547" s="50">
        <f t="shared" si="65"/>
        <v>6102874.7199999997</v>
      </c>
      <c r="P547" s="50" t="str">
        <f t="shared" si="65"/>
        <v/>
      </c>
      <c r="Q547" s="19"/>
      <c r="R547" s="23" t="s">
        <v>413</v>
      </c>
    </row>
    <row r="548" spans="1:18">
      <c r="B548" s="50">
        <f>SUM(B544:B547)</f>
        <v>0</v>
      </c>
      <c r="C548" s="50">
        <f t="shared" ref="C548:M548" si="66">SUM(C544:C547)</f>
        <v>2330203</v>
      </c>
      <c r="D548" s="50">
        <f t="shared" si="66"/>
        <v>2957072</v>
      </c>
      <c r="E548" s="50">
        <f t="shared" si="66"/>
        <v>3199319</v>
      </c>
      <c r="F548" s="50">
        <f t="shared" si="66"/>
        <v>4034299</v>
      </c>
      <c r="G548" s="50">
        <f t="shared" si="66"/>
        <v>4468380.3899999997</v>
      </c>
      <c r="H548" s="50">
        <f t="shared" si="66"/>
        <v>5011297.2699999996</v>
      </c>
      <c r="I548" s="50">
        <f t="shared" si="66"/>
        <v>4756260</v>
      </c>
      <c r="J548" s="50">
        <f t="shared" si="66"/>
        <v>19026687.690000001</v>
      </c>
      <c r="K548" s="50">
        <f t="shared" si="66"/>
        <v>25573488</v>
      </c>
      <c r="L548" s="50">
        <f t="shared" si="66"/>
        <v>27234308</v>
      </c>
      <c r="M548" s="50">
        <f t="shared" si="66"/>
        <v>28063140</v>
      </c>
      <c r="N548" s="50">
        <f>IF(N545="",N544*4,IF(N546="",(N545+N544)*2,IF(N547="",((N546+N545+N544)/3)*4,SUM(N544:N547))))</f>
        <v>24854808</v>
      </c>
      <c r="O548" s="50">
        <f>IF(O545="",O544*4,IF(O546="",(O545+O544)*2,IF(O547="",((O546+O545+O544)/3)*4,SUM(O544:O547))))</f>
        <v>23381238.719999999</v>
      </c>
      <c r="P548" s="50">
        <f>IF(P545="",P544*4,IF(P546="",(P545+P544)*2,IF(P547="",((P546+P545+P544)/3)*4,SUM(P544:P547))))</f>
        <v>24102948</v>
      </c>
      <c r="Q548" s="19"/>
      <c r="R548" s="23" t="s">
        <v>402</v>
      </c>
    </row>
    <row r="549" spans="1:18">
      <c r="B549" s="103">
        <f t="shared" ref="B549:M549" si="67">+B548/(B$493+B$500)</f>
        <v>0</v>
      </c>
      <c r="C549" s="103">
        <f t="shared" si="67"/>
        <v>0.10182192939679477</v>
      </c>
      <c r="D549" s="103">
        <f t="shared" si="67"/>
        <v>0.11240076369840975</v>
      </c>
      <c r="E549" s="103">
        <f t="shared" si="67"/>
        <v>0.10107980315699609</v>
      </c>
      <c r="F549" s="103">
        <f t="shared" si="67"/>
        <v>0.10635147522341909</v>
      </c>
      <c r="G549" s="103">
        <f t="shared" si="67"/>
        <v>0.10460637118139378</v>
      </c>
      <c r="H549" s="103">
        <f t="shared" si="67"/>
        <v>0.11361935496983068</v>
      </c>
      <c r="I549" s="103">
        <f t="shared" si="67"/>
        <v>0.10722721521435839</v>
      </c>
      <c r="J549" s="103">
        <f t="shared" si="67"/>
        <v>0.13939825443207676</v>
      </c>
      <c r="K549" s="103">
        <f t="shared" si="67"/>
        <v>0.15578326238892354</v>
      </c>
      <c r="L549" s="103">
        <f t="shared" si="67"/>
        <v>0.15845514577935457</v>
      </c>
      <c r="M549" s="103">
        <f t="shared" si="67"/>
        <v>0.16133502662882759</v>
      </c>
      <c r="N549" s="103">
        <f>+N548/(N$493+N$500)</f>
        <v>0.15777273928041008</v>
      </c>
      <c r="O549" s="103">
        <f>+O548/(O$493+O$500)</f>
        <v>0.15575528123534749</v>
      </c>
      <c r="P549" s="103">
        <f>+P548/(P$493+P$500)</f>
        <v>0.15286693960500411</v>
      </c>
      <c r="Q549" s="19"/>
      <c r="R549" s="25" t="s">
        <v>403</v>
      </c>
    </row>
    <row r="550" spans="1:18" s="35" customFormat="1" ht="15">
      <c r="A550" s="32"/>
      <c r="B550" s="55"/>
      <c r="C550" s="103" t="e">
        <f t="shared" ref="C550:M550" si="68">C548/B548-1</f>
        <v>#DIV/0!</v>
      </c>
      <c r="D550" s="103">
        <f t="shared" si="68"/>
        <v>0.26901905112988</v>
      </c>
      <c r="E550" s="103">
        <f t="shared" si="68"/>
        <v>8.1921238305999955E-2</v>
      </c>
      <c r="F550" s="103">
        <f t="shared" si="68"/>
        <v>0.26098679125151314</v>
      </c>
      <c r="G550" s="103">
        <f t="shared" si="68"/>
        <v>0.10759772391684397</v>
      </c>
      <c r="H550" s="103">
        <f t="shared" si="68"/>
        <v>0.12150193864761816</v>
      </c>
      <c r="I550" s="103">
        <f t="shared" si="68"/>
        <v>-5.0892464816799765E-2</v>
      </c>
      <c r="J550" s="103">
        <f t="shared" si="68"/>
        <v>3.0003464255528502</v>
      </c>
      <c r="K550" s="103">
        <f t="shared" si="68"/>
        <v>0.34408513014279674</v>
      </c>
      <c r="L550" s="103">
        <f t="shared" si="68"/>
        <v>6.4943037883608223E-2</v>
      </c>
      <c r="M550" s="103">
        <f t="shared" si="68"/>
        <v>3.0433378369665309E-2</v>
      </c>
      <c r="N550" s="103">
        <f>N548/M548-1</f>
        <v>-0.11432548175293289</v>
      </c>
      <c r="O550" s="103">
        <f>O548/N548-1</f>
        <v>-5.9287091656471502E-2</v>
      </c>
      <c r="P550" s="103">
        <f>P548/O548-1</f>
        <v>3.086702499567151E-2</v>
      </c>
      <c r="Q550" s="41"/>
      <c r="R550" s="34" t="s">
        <v>416</v>
      </c>
    </row>
    <row r="551" spans="1:18">
      <c r="B551" s="227" t="s">
        <v>260</v>
      </c>
      <c r="C551" s="227"/>
      <c r="D551" s="227"/>
      <c r="E551" s="227"/>
      <c r="F551" s="227"/>
      <c r="G551" s="227"/>
      <c r="H551" s="227"/>
      <c r="I551" s="227"/>
      <c r="J551" s="227"/>
      <c r="K551" s="227"/>
      <c r="L551" s="227"/>
      <c r="M551" s="227"/>
      <c r="N551" s="227"/>
      <c r="O551" s="30"/>
      <c r="P551" s="30"/>
      <c r="Q551" s="19"/>
      <c r="R551" s="4"/>
    </row>
    <row r="552" spans="1:18">
      <c r="B552" s="53">
        <f t="shared" ref="B552:P555" si="69">IFERROR(VLOOKUP($B$551,$158:$244,MATCH($R552&amp;"/"&amp;B$376,$156:$156,0),FALSE),"")</f>
        <v>0</v>
      </c>
      <c r="C552" s="53">
        <f t="shared" si="69"/>
        <v>0</v>
      </c>
      <c r="D552" s="53">
        <f t="shared" si="69"/>
        <v>285798</v>
      </c>
      <c r="E552" s="53">
        <f t="shared" si="69"/>
        <v>332703</v>
      </c>
      <c r="F552" s="53">
        <f t="shared" si="69"/>
        <v>457283</v>
      </c>
      <c r="G552" s="53">
        <f t="shared" si="69"/>
        <v>600168</v>
      </c>
      <c r="H552" s="53">
        <f t="shared" si="69"/>
        <v>603179</v>
      </c>
      <c r="I552" s="53">
        <f t="shared" si="69"/>
        <v>584436</v>
      </c>
      <c r="J552" s="53">
        <f t="shared" si="69"/>
        <v>707352</v>
      </c>
      <c r="K552" s="53">
        <f t="shared" si="69"/>
        <v>1232124</v>
      </c>
      <c r="L552" s="53">
        <f t="shared" si="69"/>
        <v>1121370</v>
      </c>
      <c r="M552" s="53">
        <f t="shared" si="69"/>
        <v>1182039</v>
      </c>
      <c r="N552" s="53">
        <f t="shared" si="69"/>
        <v>1299942</v>
      </c>
      <c r="O552" s="53">
        <f t="shared" si="69"/>
        <v>998078</v>
      </c>
      <c r="P552" s="53">
        <f t="shared" si="69"/>
        <v>1175315</v>
      </c>
      <c r="Q552" s="19"/>
      <c r="R552" s="23" t="s">
        <v>399</v>
      </c>
    </row>
    <row r="553" spans="1:18">
      <c r="B553" s="21">
        <f t="shared" si="69"/>
        <v>0</v>
      </c>
      <c r="C553" s="21">
        <f t="shared" si="69"/>
        <v>202065</v>
      </c>
      <c r="D553" s="21">
        <f t="shared" si="69"/>
        <v>300180</v>
      </c>
      <c r="E553" s="21">
        <f t="shared" si="69"/>
        <v>338119</v>
      </c>
      <c r="F553" s="21">
        <f t="shared" si="69"/>
        <v>489144</v>
      </c>
      <c r="G553" s="21">
        <f t="shared" si="69"/>
        <v>574293</v>
      </c>
      <c r="H553" s="21">
        <f t="shared" si="69"/>
        <v>632530</v>
      </c>
      <c r="I553" s="21">
        <f t="shared" si="69"/>
        <v>608658</v>
      </c>
      <c r="J553" s="21">
        <f t="shared" si="69"/>
        <v>1168974</v>
      </c>
      <c r="K553" s="21">
        <f t="shared" si="69"/>
        <v>1177019</v>
      </c>
      <c r="L553" s="21">
        <f t="shared" si="69"/>
        <v>1183049</v>
      </c>
      <c r="M553" s="21">
        <f t="shared" si="69"/>
        <v>1186469</v>
      </c>
      <c r="N553" s="21">
        <f t="shared" si="69"/>
        <v>1151203</v>
      </c>
      <c r="O553" s="21">
        <f t="shared" si="69"/>
        <v>994269</v>
      </c>
      <c r="P553" s="21" t="str">
        <f t="shared" si="69"/>
        <v/>
      </c>
      <c r="Q553" s="19"/>
      <c r="R553" s="23" t="s">
        <v>400</v>
      </c>
    </row>
    <row r="554" spans="1:18">
      <c r="B554" s="21">
        <f t="shared" si="69"/>
        <v>0</v>
      </c>
      <c r="C554" s="21">
        <f t="shared" si="69"/>
        <v>267787</v>
      </c>
      <c r="D554" s="21">
        <f t="shared" si="69"/>
        <v>377351</v>
      </c>
      <c r="E554" s="21">
        <f t="shared" si="69"/>
        <v>444751</v>
      </c>
      <c r="F554" s="21">
        <f t="shared" si="69"/>
        <v>506030</v>
      </c>
      <c r="G554" s="21">
        <f t="shared" si="69"/>
        <v>636400</v>
      </c>
      <c r="H554" s="21">
        <f t="shared" si="69"/>
        <v>739088</v>
      </c>
      <c r="I554" s="21">
        <f t="shared" si="69"/>
        <v>579003</v>
      </c>
      <c r="J554" s="21">
        <f t="shared" si="69"/>
        <v>1312259</v>
      </c>
      <c r="K554" s="21">
        <f t="shared" si="69"/>
        <v>1228300</v>
      </c>
      <c r="L554" s="21">
        <f t="shared" si="69"/>
        <v>1174850</v>
      </c>
      <c r="M554" s="21">
        <f t="shared" si="69"/>
        <v>1212797</v>
      </c>
      <c r="N554" s="21">
        <f t="shared" si="69"/>
        <v>1013170</v>
      </c>
      <c r="O554" s="21">
        <f t="shared" si="69"/>
        <v>959503</v>
      </c>
      <c r="P554" s="21" t="str">
        <f t="shared" si="69"/>
        <v/>
      </c>
      <c r="Q554" s="19"/>
      <c r="R554" s="23" t="s">
        <v>401</v>
      </c>
    </row>
    <row r="555" spans="1:18">
      <c r="B555" s="50">
        <f t="shared" si="69"/>
        <v>0</v>
      </c>
      <c r="C555" s="50">
        <f t="shared" si="69"/>
        <v>133926</v>
      </c>
      <c r="D555" s="50">
        <f t="shared" si="69"/>
        <v>411416</v>
      </c>
      <c r="E555" s="50">
        <f t="shared" si="69"/>
        <v>449429</v>
      </c>
      <c r="F555" s="50">
        <f t="shared" si="69"/>
        <v>527747</v>
      </c>
      <c r="G555" s="50">
        <f t="shared" si="69"/>
        <v>737351.95</v>
      </c>
      <c r="H555" s="50">
        <f t="shared" si="69"/>
        <v>639855.34</v>
      </c>
      <c r="I555" s="50">
        <f t="shared" si="69"/>
        <v>556499</v>
      </c>
      <c r="J555" s="50">
        <f t="shared" si="69"/>
        <v>1254173.71</v>
      </c>
      <c r="K555" s="50">
        <f t="shared" si="69"/>
        <v>1393015</v>
      </c>
      <c r="L555" s="50">
        <f t="shared" si="69"/>
        <v>1430864</v>
      </c>
      <c r="M555" s="50">
        <f t="shared" si="69"/>
        <v>1249167</v>
      </c>
      <c r="N555" s="50">
        <f t="shared" si="69"/>
        <v>1281172</v>
      </c>
      <c r="O555" s="50">
        <f t="shared" si="69"/>
        <v>1283264.48</v>
      </c>
      <c r="P555" s="50" t="str">
        <f t="shared" si="69"/>
        <v/>
      </c>
      <c r="Q555" s="19"/>
      <c r="R555" s="23" t="s">
        <v>413</v>
      </c>
    </row>
    <row r="556" spans="1:18">
      <c r="B556" s="50">
        <f>SUM(B552:B555)</f>
        <v>0</v>
      </c>
      <c r="C556" s="50">
        <f t="shared" ref="C556:M556" si="70">SUM(C552:C555)</f>
        <v>603778</v>
      </c>
      <c r="D556" s="50">
        <f t="shared" si="70"/>
        <v>1374745</v>
      </c>
      <c r="E556" s="50">
        <f t="shared" si="70"/>
        <v>1565002</v>
      </c>
      <c r="F556" s="50">
        <f t="shared" si="70"/>
        <v>1980204</v>
      </c>
      <c r="G556" s="50">
        <f t="shared" si="70"/>
        <v>2548212.9500000002</v>
      </c>
      <c r="H556" s="50">
        <f t="shared" si="70"/>
        <v>2614652.34</v>
      </c>
      <c r="I556" s="50">
        <f t="shared" si="70"/>
        <v>2328596</v>
      </c>
      <c r="J556" s="50">
        <f t="shared" si="70"/>
        <v>4442758.71</v>
      </c>
      <c r="K556" s="50">
        <f t="shared" si="70"/>
        <v>5030458</v>
      </c>
      <c r="L556" s="50">
        <f t="shared" si="70"/>
        <v>4910133</v>
      </c>
      <c r="M556" s="50">
        <f t="shared" si="70"/>
        <v>4830472</v>
      </c>
      <c r="N556" s="50">
        <f>IF(N553="",N552*4,IF(N554="",(N553+N552)*2,IF(N555="",((N554+N553+N552)/3)*4,SUM(N552:N555))))</f>
        <v>4745487</v>
      </c>
      <c r="O556" s="50">
        <f>IF(O553="",O552*4,IF(O554="",(O553+O552)*2,IF(O555="",((O554+O553+O552)/3)*4,SUM(O552:O555))))</f>
        <v>4235114.4800000004</v>
      </c>
      <c r="P556" s="50">
        <f>IF(P553="",P552*4,IF(P554="",(P553+P552)*2,IF(P555="",((P554+P553+P552)/3)*4,SUM(P552:P555))))</f>
        <v>4701260</v>
      </c>
      <c r="Q556" s="19"/>
      <c r="R556" s="23" t="s">
        <v>402</v>
      </c>
    </row>
    <row r="557" spans="1:18">
      <c r="B557" s="103">
        <f t="shared" ref="B557:P557" si="71">+B556/(B$493+B$500)</f>
        <v>0</v>
      </c>
      <c r="C557" s="103">
        <f t="shared" si="71"/>
        <v>2.6383040828347554E-2</v>
      </c>
      <c r="D557" s="103">
        <f t="shared" si="71"/>
        <v>5.2255199701113232E-2</v>
      </c>
      <c r="E557" s="103">
        <f t="shared" si="71"/>
        <v>4.9444926904852318E-2</v>
      </c>
      <c r="F557" s="103">
        <f t="shared" si="71"/>
        <v>5.2201786888704915E-2</v>
      </c>
      <c r="G557" s="103">
        <f t="shared" si="71"/>
        <v>5.9654569761670287E-2</v>
      </c>
      <c r="H557" s="103">
        <f t="shared" si="71"/>
        <v>5.9281079595814599E-2</v>
      </c>
      <c r="I557" s="103">
        <f t="shared" si="71"/>
        <v>5.2496891347254798E-2</v>
      </c>
      <c r="J557" s="103">
        <f t="shared" si="71"/>
        <v>3.2549691208859331E-2</v>
      </c>
      <c r="K557" s="103">
        <f t="shared" si="71"/>
        <v>3.064349917971532E-2</v>
      </c>
      <c r="L557" s="103">
        <f t="shared" si="71"/>
        <v>2.8568225060501613E-2</v>
      </c>
      <c r="M557" s="103">
        <f t="shared" si="71"/>
        <v>2.7770389512713333E-2</v>
      </c>
      <c r="N557" s="103">
        <f t="shared" si="71"/>
        <v>3.0123285732465744E-2</v>
      </c>
      <c r="O557" s="103">
        <f t="shared" si="71"/>
        <v>2.8212425132636106E-2</v>
      </c>
      <c r="P557" s="103">
        <f t="shared" si="71"/>
        <v>2.9816569678008751E-2</v>
      </c>
      <c r="Q557" s="19"/>
      <c r="R557" s="25" t="s">
        <v>403</v>
      </c>
    </row>
    <row r="558" spans="1:18" s="35" customFormat="1" ht="15">
      <c r="A558" s="32"/>
      <c r="B558" s="55"/>
      <c r="C558" s="103" t="e">
        <f t="shared" ref="C558:M558" si="72">C556/B556-1</f>
        <v>#DIV/0!</v>
      </c>
      <c r="D558" s="103">
        <f t="shared" si="72"/>
        <v>1.2769047563839688</v>
      </c>
      <c r="E558" s="103">
        <f t="shared" si="72"/>
        <v>0.13839439314200086</v>
      </c>
      <c r="F558" s="103">
        <f t="shared" si="72"/>
        <v>0.26530445328504371</v>
      </c>
      <c r="G558" s="103">
        <f t="shared" si="72"/>
        <v>0.28684365348216656</v>
      </c>
      <c r="H558" s="103">
        <f t="shared" si="72"/>
        <v>2.6072934760024591E-2</v>
      </c>
      <c r="I558" s="103">
        <f t="shared" si="72"/>
        <v>-0.10940511502190764</v>
      </c>
      <c r="J558" s="103">
        <f t="shared" si="72"/>
        <v>0.90791305576407422</v>
      </c>
      <c r="K558" s="103">
        <f t="shared" si="72"/>
        <v>0.13228251371769861</v>
      </c>
      <c r="L558" s="103">
        <f t="shared" si="72"/>
        <v>-2.3919293233339745E-2</v>
      </c>
      <c r="M558" s="103">
        <f t="shared" si="72"/>
        <v>-1.6223796789211153E-2</v>
      </c>
      <c r="N558" s="103">
        <f>N556/M556-1</f>
        <v>-1.7593518811412245E-2</v>
      </c>
      <c r="O558" s="103">
        <f>O556/N556-1</f>
        <v>-0.10754902921449361</v>
      </c>
      <c r="P558" s="103">
        <f>P556/O556-1</f>
        <v>0.11006680508905609</v>
      </c>
      <c r="Q558" s="41"/>
      <c r="R558" s="34" t="s">
        <v>416</v>
      </c>
    </row>
    <row r="559" spans="1:18">
      <c r="B559" s="232" t="s">
        <v>258</v>
      </c>
      <c r="C559" s="232"/>
      <c r="D559" s="232"/>
      <c r="E559" s="232"/>
      <c r="F559" s="232"/>
      <c r="G559" s="232"/>
      <c r="H559" s="232"/>
      <c r="I559" s="232"/>
      <c r="J559" s="232"/>
      <c r="K559" s="232"/>
      <c r="L559" s="232"/>
      <c r="M559" s="232"/>
      <c r="N559" s="232"/>
      <c r="O559" s="29"/>
      <c r="P559" s="29"/>
      <c r="Q559" s="19"/>
      <c r="R559" s="4"/>
    </row>
    <row r="560" spans="1:18">
      <c r="B560" s="53">
        <f t="shared" ref="B560:P563" si="73">IFERROR(VLOOKUP($B$559,$158:$244,MATCH($R560&amp;"/"&amp;B$376,$156:$156,0),FALSE),"")</f>
        <v>965967</v>
      </c>
      <c r="C560" s="53">
        <f t="shared" si="73"/>
        <v>944779</v>
      </c>
      <c r="D560" s="53">
        <f t="shared" si="73"/>
        <v>992532</v>
      </c>
      <c r="E560" s="53">
        <f t="shared" si="73"/>
        <v>1073936</v>
      </c>
      <c r="F560" s="53">
        <f t="shared" si="73"/>
        <v>1376550</v>
      </c>
      <c r="G560" s="53">
        <f t="shared" si="73"/>
        <v>1708207</v>
      </c>
      <c r="H560" s="53">
        <f t="shared" si="73"/>
        <v>1818592</v>
      </c>
      <c r="I560" s="53">
        <f t="shared" si="73"/>
        <v>1800475</v>
      </c>
      <c r="J560" s="53">
        <f t="shared" si="73"/>
        <v>2436199</v>
      </c>
      <c r="K560" s="53">
        <f t="shared" si="73"/>
        <v>7358337</v>
      </c>
      <c r="L560" s="53">
        <f t="shared" si="73"/>
        <v>7562710</v>
      </c>
      <c r="M560" s="53">
        <f t="shared" si="73"/>
        <v>8201713</v>
      </c>
      <c r="N560" s="53">
        <f t="shared" si="73"/>
        <v>7992356</v>
      </c>
      <c r="O560" s="53">
        <f t="shared" si="73"/>
        <v>6755181</v>
      </c>
      <c r="P560" s="53">
        <f t="shared" si="73"/>
        <v>7201052</v>
      </c>
      <c r="Q560" s="19"/>
      <c r="R560" s="23" t="s">
        <v>399</v>
      </c>
    </row>
    <row r="561" spans="1:18">
      <c r="B561" s="21">
        <f t="shared" si="73"/>
        <v>875455</v>
      </c>
      <c r="C561" s="21">
        <f t="shared" si="73"/>
        <v>983600</v>
      </c>
      <c r="D561" s="21">
        <f t="shared" si="73"/>
        <v>1031480</v>
      </c>
      <c r="E561" s="21">
        <f t="shared" si="73"/>
        <v>1043041</v>
      </c>
      <c r="F561" s="21">
        <f t="shared" si="73"/>
        <v>1439774</v>
      </c>
      <c r="G561" s="21">
        <f t="shared" si="73"/>
        <v>1709128</v>
      </c>
      <c r="H561" s="21">
        <f t="shared" si="73"/>
        <v>1894551</v>
      </c>
      <c r="I561" s="21">
        <f t="shared" si="73"/>
        <v>1785541</v>
      </c>
      <c r="J561" s="21">
        <f t="shared" si="73"/>
        <v>6804520</v>
      </c>
      <c r="K561" s="21">
        <f t="shared" si="73"/>
        <v>7466520</v>
      </c>
      <c r="L561" s="21">
        <f t="shared" si="73"/>
        <v>8004013</v>
      </c>
      <c r="M561" s="21">
        <f t="shared" si="73"/>
        <v>8535290</v>
      </c>
      <c r="N561" s="21">
        <f t="shared" si="73"/>
        <v>7126073</v>
      </c>
      <c r="O561" s="21">
        <f t="shared" si="73"/>
        <v>6822450</v>
      </c>
      <c r="P561" s="21" t="str">
        <f t="shared" si="73"/>
        <v/>
      </c>
      <c r="Q561" s="19"/>
      <c r="R561" s="23" t="s">
        <v>400</v>
      </c>
    </row>
    <row r="562" spans="1:18">
      <c r="B562" s="21">
        <f t="shared" si="73"/>
        <v>918262</v>
      </c>
      <c r="C562" s="21">
        <f t="shared" si="73"/>
        <v>926811</v>
      </c>
      <c r="D562" s="21">
        <f t="shared" si="73"/>
        <v>1168706</v>
      </c>
      <c r="E562" s="21">
        <f t="shared" si="73"/>
        <v>1295811</v>
      </c>
      <c r="F562" s="21">
        <f t="shared" si="73"/>
        <v>1604015</v>
      </c>
      <c r="G562" s="21">
        <f t="shared" si="73"/>
        <v>1761343</v>
      </c>
      <c r="H562" s="21">
        <f t="shared" si="73"/>
        <v>2012924</v>
      </c>
      <c r="I562" s="21">
        <f t="shared" si="73"/>
        <v>1842123</v>
      </c>
      <c r="J562" s="21">
        <f t="shared" si="73"/>
        <v>6973736</v>
      </c>
      <c r="K562" s="21">
        <f t="shared" si="73"/>
        <v>7635398</v>
      </c>
      <c r="L562" s="21">
        <f t="shared" si="73"/>
        <v>8067144</v>
      </c>
      <c r="M562" s="21">
        <f t="shared" si="73"/>
        <v>7951830</v>
      </c>
      <c r="N562" s="21">
        <f t="shared" si="73"/>
        <v>7167954</v>
      </c>
      <c r="O562" s="21">
        <f t="shared" si="73"/>
        <v>6652583</v>
      </c>
      <c r="P562" s="21" t="str">
        <f t="shared" si="73"/>
        <v/>
      </c>
      <c r="Q562" s="19"/>
      <c r="R562" s="23" t="s">
        <v>401</v>
      </c>
    </row>
    <row r="563" spans="1:18">
      <c r="B563" s="50">
        <f t="shared" si="73"/>
        <v>561058</v>
      </c>
      <c r="C563" s="50">
        <f t="shared" si="73"/>
        <v>1023570</v>
      </c>
      <c r="D563" s="50">
        <f t="shared" si="73"/>
        <v>1139099</v>
      </c>
      <c r="E563" s="50">
        <f t="shared" si="73"/>
        <v>1351533</v>
      </c>
      <c r="F563" s="50">
        <f t="shared" si="73"/>
        <v>1594164</v>
      </c>
      <c r="G563" s="50">
        <f t="shared" si="73"/>
        <v>1837915.34</v>
      </c>
      <c r="H563" s="50">
        <f t="shared" si="73"/>
        <v>1899882.61</v>
      </c>
      <c r="I563" s="50">
        <f t="shared" si="73"/>
        <v>1656717</v>
      </c>
      <c r="J563" s="50">
        <f t="shared" si="73"/>
        <v>7254991.4000000004</v>
      </c>
      <c r="K563" s="50">
        <f t="shared" si="73"/>
        <v>8143691</v>
      </c>
      <c r="L563" s="50">
        <f t="shared" si="73"/>
        <v>8510574</v>
      </c>
      <c r="M563" s="50">
        <f t="shared" si="73"/>
        <v>8204779</v>
      </c>
      <c r="N563" s="50">
        <f t="shared" si="73"/>
        <v>7313912</v>
      </c>
      <c r="O563" s="50">
        <f t="shared" si="73"/>
        <v>7386139.2000000002</v>
      </c>
      <c r="P563" s="50" t="str">
        <f t="shared" si="73"/>
        <v/>
      </c>
      <c r="Q563" s="19"/>
      <c r="R563" s="23" t="s">
        <v>413</v>
      </c>
    </row>
    <row r="564" spans="1:18">
      <c r="B564" s="105">
        <f t="shared" ref="B564:M564" si="74">SUM(B560:B563)</f>
        <v>3320742</v>
      </c>
      <c r="C564" s="105">
        <f t="shared" si="74"/>
        <v>3878760</v>
      </c>
      <c r="D564" s="105">
        <f t="shared" si="74"/>
        <v>4331817</v>
      </c>
      <c r="E564" s="105">
        <f t="shared" si="74"/>
        <v>4764321</v>
      </c>
      <c r="F564" s="105">
        <f t="shared" si="74"/>
        <v>6014503</v>
      </c>
      <c r="G564" s="105">
        <f t="shared" si="74"/>
        <v>7016593.3399999999</v>
      </c>
      <c r="H564" s="105">
        <f t="shared" si="74"/>
        <v>7625949.6100000003</v>
      </c>
      <c r="I564" s="105">
        <f t="shared" si="74"/>
        <v>7084856</v>
      </c>
      <c r="J564" s="105">
        <f t="shared" si="74"/>
        <v>23469446.399999999</v>
      </c>
      <c r="K564" s="105">
        <f t="shared" si="74"/>
        <v>30603946</v>
      </c>
      <c r="L564" s="105">
        <f t="shared" si="74"/>
        <v>32144441</v>
      </c>
      <c r="M564" s="105">
        <f t="shared" si="74"/>
        <v>32893612</v>
      </c>
      <c r="N564" s="105">
        <f>IF(N561="",N560*4,IF(N562="",(N561+N560)*2,IF(N563="",((N562+N561+N560)/3)*4,SUM(N560:N563))))</f>
        <v>29600295</v>
      </c>
      <c r="O564" s="105">
        <f>IF(O561="",O560*4,IF(O562="",(O561+O560)*2,IF(O563="",((O562+O561+O560)/3)*4,SUM(O560:O563))))</f>
        <v>27616353.199999999</v>
      </c>
      <c r="P564" s="105">
        <f>IF(P561="",P560*4,IF(P562="",(P561+P560)*2,IF(P563="",((P562+P561+P560)/3)*4,SUM(P560:P563))))</f>
        <v>28804208</v>
      </c>
      <c r="Q564" s="19"/>
      <c r="R564" s="23" t="s">
        <v>402</v>
      </c>
    </row>
    <row r="565" spans="1:18">
      <c r="B565" s="100">
        <f t="shared" ref="B565:P565" si="75">+B564/(B$493+B$500)</f>
        <v>0.14917786770574287</v>
      </c>
      <c r="C565" s="103">
        <f t="shared" si="75"/>
        <v>0.16948859256773408</v>
      </c>
      <c r="D565" s="103">
        <f t="shared" si="75"/>
        <v>0.16465596339952299</v>
      </c>
      <c r="E565" s="103">
        <f t="shared" si="75"/>
        <v>0.15052473006184841</v>
      </c>
      <c r="F565" s="103">
        <f t="shared" si="75"/>
        <v>0.158553262112124</v>
      </c>
      <c r="G565" s="103">
        <f t="shared" si="75"/>
        <v>0.16426094094306407</v>
      </c>
      <c r="H565" s="103">
        <f t="shared" si="75"/>
        <v>0.1729004345656453</v>
      </c>
      <c r="I565" s="103">
        <f t="shared" si="75"/>
        <v>0.15972410656161318</v>
      </c>
      <c r="J565" s="103">
        <f t="shared" si="75"/>
        <v>0.17194794564093607</v>
      </c>
      <c r="K565" s="103">
        <f t="shared" si="75"/>
        <v>0.18642676156863885</v>
      </c>
      <c r="L565" s="103">
        <f t="shared" si="75"/>
        <v>0.18702337083985618</v>
      </c>
      <c r="M565" s="103">
        <f t="shared" si="75"/>
        <v>0.18910541614154092</v>
      </c>
      <c r="N565" s="103">
        <f t="shared" si="75"/>
        <v>0.18789602501287583</v>
      </c>
      <c r="O565" s="103">
        <f t="shared" si="75"/>
        <v>0.1839677063679836</v>
      </c>
      <c r="P565" s="103">
        <f t="shared" si="75"/>
        <v>0.18268350928301286</v>
      </c>
      <c r="Q565" s="19"/>
      <c r="R565" s="25" t="s">
        <v>403</v>
      </c>
    </row>
    <row r="566" spans="1:18" s="35" customFormat="1" ht="15">
      <c r="A566" s="32"/>
      <c r="B566" s="55"/>
      <c r="C566" s="103">
        <f t="shared" ref="C566:M566" si="76">C564/B564-1</f>
        <v>0.16804015488104773</v>
      </c>
      <c r="D566" s="103">
        <f t="shared" si="76"/>
        <v>0.11680459734554338</v>
      </c>
      <c r="E566" s="103">
        <f t="shared" si="76"/>
        <v>9.9843552947873837E-2</v>
      </c>
      <c r="F566" s="103">
        <f t="shared" si="76"/>
        <v>0.26240507304188787</v>
      </c>
      <c r="G566" s="103">
        <f t="shared" si="76"/>
        <v>0.16661232690381889</v>
      </c>
      <c r="H566" s="103">
        <f t="shared" si="76"/>
        <v>8.6845031552021057E-2</v>
      </c>
      <c r="I566" s="103">
        <f t="shared" si="76"/>
        <v>-7.0954259819715815E-2</v>
      </c>
      <c r="J566" s="103">
        <f t="shared" si="76"/>
        <v>2.3126215127025866</v>
      </c>
      <c r="K566" s="103">
        <f t="shared" si="76"/>
        <v>0.30399096247962643</v>
      </c>
      <c r="L566" s="103">
        <f t="shared" si="76"/>
        <v>5.033648275291025E-2</v>
      </c>
      <c r="M566" s="103">
        <f t="shared" si="76"/>
        <v>2.3306393786720392E-2</v>
      </c>
      <c r="N566" s="103">
        <f>N564/M564-1</f>
        <v>-0.10012026043232958</v>
      </c>
      <c r="O566" s="103">
        <f>O564/N564-1</f>
        <v>-6.7024392831220081E-2</v>
      </c>
      <c r="P566" s="103">
        <f>P564/O564-1</f>
        <v>4.3012732035886625E-2</v>
      </c>
      <c r="Q566" s="41"/>
      <c r="R566" s="34" t="s">
        <v>416</v>
      </c>
    </row>
    <row r="567" spans="1:18">
      <c r="B567" s="227" t="s">
        <v>299</v>
      </c>
      <c r="C567" s="227"/>
      <c r="D567" s="227"/>
      <c r="E567" s="227"/>
      <c r="F567" s="227"/>
      <c r="G567" s="227"/>
      <c r="H567" s="227"/>
      <c r="I567" s="227"/>
      <c r="J567" s="227"/>
      <c r="K567" s="227"/>
      <c r="L567" s="227"/>
      <c r="M567" s="227"/>
      <c r="N567" s="227"/>
      <c r="O567" s="30"/>
      <c r="P567" s="30"/>
      <c r="Q567" s="19"/>
      <c r="R567" s="4"/>
    </row>
    <row r="568" spans="1:18">
      <c r="B568" s="53">
        <f t="shared" ref="B568:P571" si="77">IFERROR(VLOOKUP($B$567,$158:$244,MATCH($R568&amp;"/"&amp;B$376,$156:$156,0),FALSE),"")</f>
        <v>0</v>
      </c>
      <c r="C568" s="53">
        <f t="shared" si="77"/>
        <v>0</v>
      </c>
      <c r="D568" s="53">
        <f t="shared" si="77"/>
        <v>0</v>
      </c>
      <c r="E568" s="53">
        <f t="shared" si="77"/>
        <v>11153</v>
      </c>
      <c r="F568" s="53">
        <f t="shared" si="77"/>
        <v>16054</v>
      </c>
      <c r="G568" s="53">
        <f t="shared" si="77"/>
        <v>0</v>
      </c>
      <c r="H568" s="53">
        <f t="shared" si="77"/>
        <v>23355</v>
      </c>
      <c r="I568" s="53">
        <f t="shared" si="77"/>
        <v>26286</v>
      </c>
      <c r="J568" s="53">
        <f t="shared" si="77"/>
        <v>30934</v>
      </c>
      <c r="K568" s="53">
        <f t="shared" si="77"/>
        <v>0</v>
      </c>
      <c r="L568" s="53">
        <f t="shared" si="77"/>
        <v>33996</v>
      </c>
      <c r="M568" s="53">
        <f t="shared" si="77"/>
        <v>25564</v>
      </c>
      <c r="N568" s="53">
        <f t="shared" si="77"/>
        <v>0</v>
      </c>
      <c r="O568" s="53">
        <f t="shared" si="77"/>
        <v>0</v>
      </c>
      <c r="P568" s="53">
        <f t="shared" si="77"/>
        <v>0</v>
      </c>
      <c r="Q568" s="19"/>
      <c r="R568" s="23" t="s">
        <v>399</v>
      </c>
    </row>
    <row r="569" spans="1:18">
      <c r="B569" s="21">
        <f t="shared" si="77"/>
        <v>0</v>
      </c>
      <c r="C569" s="21">
        <f t="shared" si="77"/>
        <v>0</v>
      </c>
      <c r="D569" s="21">
        <f t="shared" si="77"/>
        <v>0</v>
      </c>
      <c r="E569" s="21">
        <f t="shared" si="77"/>
        <v>20583</v>
      </c>
      <c r="F569" s="21">
        <f t="shared" si="77"/>
        <v>18184</v>
      </c>
      <c r="G569" s="21">
        <f t="shared" si="77"/>
        <v>0</v>
      </c>
      <c r="H569" s="21">
        <f t="shared" si="77"/>
        <v>20623</v>
      </c>
      <c r="I569" s="21">
        <f t="shared" si="77"/>
        <v>25175</v>
      </c>
      <c r="J569" s="21">
        <f t="shared" si="77"/>
        <v>30423</v>
      </c>
      <c r="K569" s="21">
        <f t="shared" si="77"/>
        <v>30016</v>
      </c>
      <c r="L569" s="21">
        <f t="shared" si="77"/>
        <v>26025</v>
      </c>
      <c r="M569" s="21">
        <f t="shared" si="77"/>
        <v>35799</v>
      </c>
      <c r="N569" s="21">
        <f t="shared" si="77"/>
        <v>0</v>
      </c>
      <c r="O569" s="21">
        <f t="shared" si="77"/>
        <v>0</v>
      </c>
      <c r="P569" s="21" t="str">
        <f t="shared" si="77"/>
        <v/>
      </c>
      <c r="Q569" s="19"/>
      <c r="R569" s="23" t="s">
        <v>400</v>
      </c>
    </row>
    <row r="570" spans="1:18">
      <c r="B570" s="21">
        <f t="shared" si="77"/>
        <v>0</v>
      </c>
      <c r="C570" s="21">
        <f t="shared" si="77"/>
        <v>0</v>
      </c>
      <c r="D570" s="21">
        <f t="shared" si="77"/>
        <v>0</v>
      </c>
      <c r="E570" s="21">
        <f t="shared" si="77"/>
        <v>21132</v>
      </c>
      <c r="F570" s="21">
        <f t="shared" si="77"/>
        <v>0</v>
      </c>
      <c r="G570" s="21">
        <f t="shared" si="77"/>
        <v>0</v>
      </c>
      <c r="H570" s="21">
        <f t="shared" si="77"/>
        <v>23604</v>
      </c>
      <c r="I570" s="21">
        <f t="shared" si="77"/>
        <v>25301</v>
      </c>
      <c r="J570" s="21">
        <f t="shared" si="77"/>
        <v>0</v>
      </c>
      <c r="K570" s="21">
        <f t="shared" si="77"/>
        <v>26815</v>
      </c>
      <c r="L570" s="21">
        <f t="shared" si="77"/>
        <v>28814</v>
      </c>
      <c r="M570" s="21">
        <f t="shared" si="77"/>
        <v>43016</v>
      </c>
      <c r="N570" s="21">
        <f t="shared" si="77"/>
        <v>0</v>
      </c>
      <c r="O570" s="21">
        <f t="shared" si="77"/>
        <v>0</v>
      </c>
      <c r="P570" s="21" t="str">
        <f t="shared" si="77"/>
        <v/>
      </c>
      <c r="Q570" s="19"/>
      <c r="R570" s="23" t="s">
        <v>401</v>
      </c>
    </row>
    <row r="571" spans="1:18">
      <c r="B571" s="50">
        <f t="shared" si="77"/>
        <v>0</v>
      </c>
      <c r="C571" s="50">
        <f t="shared" si="77"/>
        <v>18175.5</v>
      </c>
      <c r="D571" s="50">
        <f t="shared" si="77"/>
        <v>14998</v>
      </c>
      <c r="E571" s="50">
        <f t="shared" si="77"/>
        <v>6105</v>
      </c>
      <c r="F571" s="50">
        <f t="shared" si="77"/>
        <v>16751</v>
      </c>
      <c r="G571" s="50">
        <f t="shared" si="77"/>
        <v>0</v>
      </c>
      <c r="H571" s="50">
        <f t="shared" si="77"/>
        <v>0</v>
      </c>
      <c r="I571" s="50">
        <f t="shared" si="77"/>
        <v>17774</v>
      </c>
      <c r="J571" s="50">
        <f t="shared" si="77"/>
        <v>0</v>
      </c>
      <c r="K571" s="50">
        <f t="shared" si="77"/>
        <v>25260</v>
      </c>
      <c r="L571" s="50">
        <f t="shared" si="77"/>
        <v>28815</v>
      </c>
      <c r="M571" s="50">
        <f t="shared" si="77"/>
        <v>43920</v>
      </c>
      <c r="N571" s="50">
        <f t="shared" si="77"/>
        <v>21836.75</v>
      </c>
      <c r="O571" s="50">
        <f t="shared" si="77"/>
        <v>0</v>
      </c>
      <c r="P571" s="50" t="str">
        <f t="shared" si="77"/>
        <v/>
      </c>
      <c r="Q571" s="19"/>
      <c r="R571" s="23" t="s">
        <v>413</v>
      </c>
    </row>
    <row r="572" spans="1:18">
      <c r="B572" s="50">
        <f>SUM(B568:B571)</f>
        <v>0</v>
      </c>
      <c r="C572" s="50">
        <f t="shared" ref="C572:M572" si="78">SUM(C568:C571)</f>
        <v>18175.5</v>
      </c>
      <c r="D572" s="50">
        <f t="shared" si="78"/>
        <v>14998</v>
      </c>
      <c r="E572" s="50">
        <f t="shared" si="78"/>
        <v>58973</v>
      </c>
      <c r="F572" s="50">
        <f t="shared" si="78"/>
        <v>50989</v>
      </c>
      <c r="G572" s="50">
        <f t="shared" si="78"/>
        <v>0</v>
      </c>
      <c r="H572" s="50">
        <f t="shared" si="78"/>
        <v>67582</v>
      </c>
      <c r="I572" s="50">
        <f t="shared" si="78"/>
        <v>94536</v>
      </c>
      <c r="J572" s="50">
        <f t="shared" si="78"/>
        <v>61357</v>
      </c>
      <c r="K572" s="50">
        <f t="shared" si="78"/>
        <v>82091</v>
      </c>
      <c r="L572" s="50">
        <f t="shared" si="78"/>
        <v>117650</v>
      </c>
      <c r="M572" s="50">
        <f t="shared" si="78"/>
        <v>148299</v>
      </c>
      <c r="N572" s="50">
        <f>IF(N569="",N568*4,IF(N570="",(N569+N568)*2,IF(N571="",((N570+N569+N568)/3)*4,SUM(N568:N571))))</f>
        <v>21836.75</v>
      </c>
      <c r="O572" s="50">
        <f>IF(O569="",O568*4,IF(O570="",(O569+O568)*2,IF(O571="",((O570+O569+O568)/3)*4,SUM(O568:O571))))</f>
        <v>0</v>
      </c>
      <c r="P572" s="50">
        <f>IF(P569="",P568*4,IF(P570="",(P569+P568)*2,IF(P571="",((P570+P569+P568)/3)*4,SUM(P568:P571))))</f>
        <v>0</v>
      </c>
      <c r="Q572" s="19"/>
      <c r="R572" s="23" t="s">
        <v>402</v>
      </c>
    </row>
    <row r="573" spans="1:18">
      <c r="B573" s="100">
        <f t="shared" ref="B573:P573" si="79">+B572/(B$493+B$500)</f>
        <v>0</v>
      </c>
      <c r="C573" s="101">
        <f t="shared" si="79"/>
        <v>7.9420740499923966E-4</v>
      </c>
      <c r="D573" s="101">
        <f t="shared" si="79"/>
        <v>5.7008644157083407E-4</v>
      </c>
      <c r="E573" s="101">
        <f t="shared" si="79"/>
        <v>1.8632025226548309E-3</v>
      </c>
      <c r="F573" s="101">
        <f t="shared" si="79"/>
        <v>1.3441629810202256E-3</v>
      </c>
      <c r="G573" s="101">
        <f t="shared" si="79"/>
        <v>0</v>
      </c>
      <c r="H573" s="101">
        <f t="shared" si="79"/>
        <v>1.5322625727152478E-3</v>
      </c>
      <c r="I573" s="101">
        <f t="shared" si="79"/>
        <v>2.1312611206083321E-3</v>
      </c>
      <c r="J573" s="101">
        <f t="shared" si="79"/>
        <v>4.4952956797016374E-4</v>
      </c>
      <c r="K573" s="101">
        <f t="shared" si="79"/>
        <v>5.0006490287007866E-4</v>
      </c>
      <c r="L573" s="101">
        <f t="shared" si="79"/>
        <v>6.8451336824644363E-4</v>
      </c>
      <c r="M573" s="101">
        <f t="shared" si="79"/>
        <v>8.5257113473504755E-4</v>
      </c>
      <c r="N573" s="102">
        <f t="shared" si="79"/>
        <v>1.3861478489318827E-4</v>
      </c>
      <c r="O573" s="102">
        <f t="shared" si="79"/>
        <v>0</v>
      </c>
      <c r="P573" s="102">
        <f t="shared" si="79"/>
        <v>0</v>
      </c>
      <c r="Q573" s="19"/>
      <c r="R573" s="25" t="s">
        <v>403</v>
      </c>
    </row>
    <row r="574" spans="1:18">
      <c r="B574" s="228" t="s">
        <v>419</v>
      </c>
      <c r="C574" s="228"/>
      <c r="D574" s="228"/>
      <c r="E574" s="228"/>
      <c r="F574" s="228"/>
      <c r="G574" s="228"/>
      <c r="H574" s="228"/>
      <c r="I574" s="228"/>
      <c r="J574" s="228"/>
      <c r="K574" s="228"/>
      <c r="L574" s="228"/>
      <c r="M574" s="228"/>
      <c r="N574" s="228"/>
      <c r="O574" s="36"/>
      <c r="P574" s="36"/>
      <c r="Q574" s="19"/>
      <c r="R574" s="4"/>
    </row>
    <row r="575" spans="1:18">
      <c r="B575" s="53">
        <f t="shared" ref="B575:P579" si="80">IFERROR(B535+B496-B560-B568,"")</f>
        <v>405527</v>
      </c>
      <c r="C575" s="53">
        <f t="shared" si="80"/>
        <v>261102</v>
      </c>
      <c r="D575" s="53">
        <f t="shared" si="80"/>
        <v>759586</v>
      </c>
      <c r="E575" s="53">
        <f t="shared" si="80"/>
        <v>937554</v>
      </c>
      <c r="F575" s="53">
        <f t="shared" si="80"/>
        <v>950029</v>
      </c>
      <c r="G575" s="53">
        <f t="shared" si="80"/>
        <v>972285</v>
      </c>
      <c r="H575" s="53">
        <f t="shared" si="80"/>
        <v>865693</v>
      </c>
      <c r="I575" s="53">
        <f t="shared" si="80"/>
        <v>853396</v>
      </c>
      <c r="J575" s="53">
        <f t="shared" si="80"/>
        <v>1134161</v>
      </c>
      <c r="K575" s="53">
        <f t="shared" si="80"/>
        <v>2795394</v>
      </c>
      <c r="L575" s="53">
        <f t="shared" si="80"/>
        <v>3149855</v>
      </c>
      <c r="M575" s="53">
        <f t="shared" si="80"/>
        <v>3110555</v>
      </c>
      <c r="N575" s="53">
        <f t="shared" si="80"/>
        <v>2978444</v>
      </c>
      <c r="O575" s="53">
        <f t="shared" si="80"/>
        <v>2557930</v>
      </c>
      <c r="P575" s="53">
        <f t="shared" si="80"/>
        <v>2731693</v>
      </c>
      <c r="Q575" s="19"/>
      <c r="R575" s="23" t="s">
        <v>399</v>
      </c>
    </row>
    <row r="576" spans="1:18">
      <c r="B576" s="21">
        <f t="shared" si="80"/>
        <v>597990</v>
      </c>
      <c r="C576" s="21">
        <f t="shared" si="80"/>
        <v>397212</v>
      </c>
      <c r="D576" s="21">
        <f t="shared" si="80"/>
        <v>742249</v>
      </c>
      <c r="E576" s="21">
        <f t="shared" si="80"/>
        <v>805543</v>
      </c>
      <c r="F576" s="21">
        <f t="shared" si="80"/>
        <v>793524</v>
      </c>
      <c r="G576" s="21">
        <f t="shared" si="80"/>
        <v>927731</v>
      </c>
      <c r="H576" s="21">
        <f t="shared" si="80"/>
        <v>544529</v>
      </c>
      <c r="I576" s="21">
        <f t="shared" si="80"/>
        <v>1032207</v>
      </c>
      <c r="J576" s="21">
        <f t="shared" si="80"/>
        <v>3547322</v>
      </c>
      <c r="K576" s="21">
        <f t="shared" si="80"/>
        <v>2919755</v>
      </c>
      <c r="L576" s="21">
        <f t="shared" si="80"/>
        <v>3203602</v>
      </c>
      <c r="M576" s="21">
        <f t="shared" si="80"/>
        <v>3522005</v>
      </c>
      <c r="N576" s="21">
        <f t="shared" si="80"/>
        <v>1986330</v>
      </c>
      <c r="O576" s="21">
        <f t="shared" si="80"/>
        <v>2376601</v>
      </c>
      <c r="P576" s="21" t="str">
        <f t="shared" si="80"/>
        <v/>
      </c>
      <c r="Q576" s="19"/>
      <c r="R576" s="23" t="s">
        <v>400</v>
      </c>
    </row>
    <row r="577" spans="1:18">
      <c r="B577" s="21">
        <f t="shared" si="80"/>
        <v>397255</v>
      </c>
      <c r="C577" s="21">
        <f t="shared" si="80"/>
        <v>488241</v>
      </c>
      <c r="D577" s="21">
        <f t="shared" si="80"/>
        <v>735185</v>
      </c>
      <c r="E577" s="21">
        <f t="shared" si="80"/>
        <v>889072</v>
      </c>
      <c r="F577" s="21">
        <f t="shared" si="80"/>
        <v>815268</v>
      </c>
      <c r="G577" s="21">
        <f t="shared" si="80"/>
        <v>811899</v>
      </c>
      <c r="H577" s="21">
        <f t="shared" si="80"/>
        <v>451652</v>
      </c>
      <c r="I577" s="21">
        <f t="shared" si="80"/>
        <v>1201916</v>
      </c>
      <c r="J577" s="21">
        <f t="shared" si="80"/>
        <v>2935465</v>
      </c>
      <c r="K577" s="21">
        <f t="shared" si="80"/>
        <v>3255900</v>
      </c>
      <c r="L577" s="21">
        <f t="shared" si="80"/>
        <v>3226412</v>
      </c>
      <c r="M577" s="21">
        <f t="shared" si="80"/>
        <v>3458042</v>
      </c>
      <c r="N577" s="21">
        <f t="shared" si="80"/>
        <v>2599996</v>
      </c>
      <c r="O577" s="21">
        <f t="shared" si="80"/>
        <v>2071164</v>
      </c>
      <c r="P577" s="21" t="str">
        <f t="shared" si="80"/>
        <v/>
      </c>
      <c r="Q577" s="19"/>
      <c r="R577" s="23" t="s">
        <v>401</v>
      </c>
    </row>
    <row r="578" spans="1:18">
      <c r="B578" s="50">
        <f t="shared" si="80"/>
        <v>168899</v>
      </c>
      <c r="C578" s="50">
        <f t="shared" si="80"/>
        <v>723050.5</v>
      </c>
      <c r="D578" s="50">
        <f t="shared" si="80"/>
        <v>784822</v>
      </c>
      <c r="E578" s="50">
        <f t="shared" si="80"/>
        <v>742064</v>
      </c>
      <c r="F578" s="50">
        <f t="shared" si="80"/>
        <v>907374</v>
      </c>
      <c r="G578" s="50">
        <f t="shared" si="80"/>
        <v>856301.65999999945</v>
      </c>
      <c r="H578" s="50">
        <f t="shared" si="80"/>
        <v>907869.65999999898</v>
      </c>
      <c r="I578" s="50">
        <f t="shared" si="80"/>
        <v>1018667</v>
      </c>
      <c r="J578" s="50">
        <f t="shared" si="80"/>
        <v>2574378.2599999961</v>
      </c>
      <c r="K578" s="50">
        <f t="shared" si="80"/>
        <v>3797269</v>
      </c>
      <c r="L578" s="50">
        <f t="shared" si="80"/>
        <v>3858680</v>
      </c>
      <c r="M578" s="50">
        <f t="shared" si="80"/>
        <v>3815435</v>
      </c>
      <c r="N578" s="50">
        <f t="shared" si="80"/>
        <v>3096034.25</v>
      </c>
      <c r="O578" s="50">
        <f t="shared" si="80"/>
        <v>3045524.12</v>
      </c>
      <c r="P578" s="50" t="str">
        <f t="shared" si="80"/>
        <v/>
      </c>
      <c r="Q578" s="19"/>
      <c r="R578" s="23" t="s">
        <v>413</v>
      </c>
    </row>
    <row r="579" spans="1:18">
      <c r="B579" s="105">
        <f t="shared" si="80"/>
        <v>1569671</v>
      </c>
      <c r="C579" s="50">
        <f t="shared" si="80"/>
        <v>1869605.5</v>
      </c>
      <c r="D579" s="50">
        <f t="shared" si="80"/>
        <v>3021842</v>
      </c>
      <c r="E579" s="50">
        <f t="shared" si="80"/>
        <v>3374233</v>
      </c>
      <c r="F579" s="50">
        <f t="shared" si="80"/>
        <v>3466195</v>
      </c>
      <c r="G579" s="50">
        <f t="shared" si="80"/>
        <v>3568216.66</v>
      </c>
      <c r="H579" s="50">
        <f t="shared" si="80"/>
        <v>2769743.6600000029</v>
      </c>
      <c r="I579" s="50">
        <f t="shared" si="80"/>
        <v>4106186</v>
      </c>
      <c r="J579" s="50">
        <f t="shared" si="80"/>
        <v>10191326.259999998</v>
      </c>
      <c r="K579" s="50">
        <f t="shared" si="80"/>
        <v>12768318</v>
      </c>
      <c r="L579" s="50">
        <f t="shared" si="80"/>
        <v>13438549</v>
      </c>
      <c r="M579" s="50">
        <f t="shared" si="80"/>
        <v>13906037</v>
      </c>
      <c r="N579" s="50">
        <f t="shared" si="80"/>
        <v>10660804.25</v>
      </c>
      <c r="O579" s="50">
        <f t="shared" si="80"/>
        <v>10051219.119999994</v>
      </c>
      <c r="P579" s="50">
        <f t="shared" si="80"/>
        <v>10926772</v>
      </c>
      <c r="Q579" s="19"/>
      <c r="R579" s="23" t="s">
        <v>402</v>
      </c>
    </row>
    <row r="580" spans="1:18">
      <c r="B580" s="103">
        <f t="shared" ref="B580:P580" si="81">+B579/(B$493+B$500)</f>
        <v>7.0514412977443333E-2</v>
      </c>
      <c r="C580" s="103">
        <f t="shared" si="81"/>
        <v>8.169538843648351E-2</v>
      </c>
      <c r="D580" s="103">
        <f t="shared" si="81"/>
        <v>0.11486272521464812</v>
      </c>
      <c r="E580" s="103">
        <f t="shared" si="81"/>
        <v>0.10660606442991162</v>
      </c>
      <c r="F580" s="103">
        <f t="shared" si="81"/>
        <v>9.1375218262711597E-2</v>
      </c>
      <c r="G580" s="103">
        <f t="shared" si="81"/>
        <v>8.3533218708712761E-2</v>
      </c>
      <c r="H580" s="103">
        <f t="shared" si="81"/>
        <v>6.2797409757529385E-2</v>
      </c>
      <c r="I580" s="103">
        <f t="shared" si="81"/>
        <v>9.2571661333103197E-2</v>
      </c>
      <c r="J580" s="103">
        <f t="shared" si="81"/>
        <v>7.4666337837586319E-2</v>
      </c>
      <c r="K580" s="103">
        <f t="shared" si="81"/>
        <v>7.7779387514883211E-2</v>
      </c>
      <c r="L580" s="103">
        <f t="shared" si="81"/>
        <v>7.8188410032595634E-2</v>
      </c>
      <c r="M580" s="103">
        <f t="shared" si="81"/>
        <v>7.9945823941884681E-2</v>
      </c>
      <c r="N580" s="103">
        <f t="shared" si="81"/>
        <v>6.7672391170945187E-2</v>
      </c>
      <c r="O580" s="103">
        <f t="shared" si="81"/>
        <v>6.6956694619201979E-2</v>
      </c>
      <c r="P580" s="103">
        <f t="shared" si="81"/>
        <v>6.930032771931674E-2</v>
      </c>
      <c r="Q580" s="19"/>
      <c r="R580" s="25" t="s">
        <v>449</v>
      </c>
    </row>
    <row r="581" spans="1:18" s="35" customFormat="1" ht="15">
      <c r="A581" s="32"/>
      <c r="B581" s="55"/>
      <c r="C581" s="103">
        <f t="shared" ref="C581:M581" si="82">C579/B579-1</f>
        <v>0.19108112464331706</v>
      </c>
      <c r="D581" s="103">
        <f t="shared" si="82"/>
        <v>0.61629926741229624</v>
      </c>
      <c r="E581" s="103">
        <f t="shared" si="82"/>
        <v>0.11661463438525255</v>
      </c>
      <c r="F581" s="103">
        <f t="shared" si="82"/>
        <v>2.7254193767887402E-2</v>
      </c>
      <c r="G581" s="103">
        <f t="shared" si="82"/>
        <v>2.9433329630906613E-2</v>
      </c>
      <c r="H581" s="103">
        <f t="shared" si="82"/>
        <v>-0.22377368755405036</v>
      </c>
      <c r="I581" s="103">
        <f t="shared" si="82"/>
        <v>0.48251481149703057</v>
      </c>
      <c r="J581" s="103">
        <f t="shared" si="82"/>
        <v>1.4819446220896952</v>
      </c>
      <c r="K581" s="103">
        <f t="shared" si="82"/>
        <v>0.25286127381815393</v>
      </c>
      <c r="L581" s="103">
        <f t="shared" si="82"/>
        <v>5.2491722089001769E-2</v>
      </c>
      <c r="M581" s="103">
        <f t="shared" si="82"/>
        <v>3.4787088993015525E-2</v>
      </c>
      <c r="N581" s="103">
        <f>N579/M579-1</f>
        <v>-0.23336862615855258</v>
      </c>
      <c r="O581" s="103">
        <f>O579/N579-1</f>
        <v>-5.7180032172526429E-2</v>
      </c>
      <c r="P581" s="103">
        <f>P579/O579-1</f>
        <v>8.7109122738934675E-2</v>
      </c>
      <c r="Q581" s="41"/>
      <c r="R581" s="34" t="s">
        <v>416</v>
      </c>
    </row>
    <row r="582" spans="1:18">
      <c r="B582" s="228" t="s">
        <v>450</v>
      </c>
      <c r="C582" s="228"/>
      <c r="D582" s="228"/>
      <c r="E582" s="228"/>
      <c r="F582" s="228"/>
      <c r="G582" s="228"/>
      <c r="H582" s="228"/>
      <c r="I582" s="228"/>
      <c r="J582" s="228"/>
      <c r="K582" s="228"/>
      <c r="L582" s="228"/>
      <c r="M582" s="228"/>
      <c r="N582" s="228"/>
      <c r="O582" s="36"/>
      <c r="P582" s="36"/>
      <c r="Q582" s="19"/>
      <c r="R582" s="25"/>
    </row>
    <row r="583" spans="1:18">
      <c r="B583" s="53">
        <f t="shared" ref="B583:P583" si="83">IFERROR(B575+B621,"")</f>
        <v>666468</v>
      </c>
      <c r="C583" s="53">
        <f t="shared" si="83"/>
        <v>575900</v>
      </c>
      <c r="D583" s="53">
        <f t="shared" si="83"/>
        <v>1093526</v>
      </c>
      <c r="E583" s="53">
        <f t="shared" si="83"/>
        <v>1322964</v>
      </c>
      <c r="F583" s="53">
        <f t="shared" si="83"/>
        <v>1382092</v>
      </c>
      <c r="G583" s="53">
        <f t="shared" si="83"/>
        <v>1423386</v>
      </c>
      <c r="H583" s="53">
        <f t="shared" si="83"/>
        <v>1416902</v>
      </c>
      <c r="I583" s="53">
        <f t="shared" si="83"/>
        <v>1357258</v>
      </c>
      <c r="J583" s="53">
        <f t="shared" si="83"/>
        <v>1806286</v>
      </c>
      <c r="K583" s="53">
        <f t="shared" si="83"/>
        <v>4575922</v>
      </c>
      <c r="L583" s="53">
        <f t="shared" si="83"/>
        <v>5016988</v>
      </c>
      <c r="M583" s="53">
        <f t="shared" si="83"/>
        <v>4993709</v>
      </c>
      <c r="N583" s="53">
        <f t="shared" si="83"/>
        <v>5160028</v>
      </c>
      <c r="O583" s="53">
        <f t="shared" si="83"/>
        <v>4805574</v>
      </c>
      <c r="P583" s="53">
        <f t="shared" si="83"/>
        <v>4942924</v>
      </c>
      <c r="Q583" s="19"/>
      <c r="R583" s="23" t="s">
        <v>399</v>
      </c>
    </row>
    <row r="584" spans="1:18">
      <c r="B584" s="21">
        <f t="shared" ref="B584:P586" si="84">IFERROR(B576+B622-B621,"")</f>
        <v>877015</v>
      </c>
      <c r="C584" s="21">
        <f t="shared" si="84"/>
        <v>718120</v>
      </c>
      <c r="D584" s="21">
        <f t="shared" si="84"/>
        <v>1078803</v>
      </c>
      <c r="E584" s="21">
        <f t="shared" si="84"/>
        <v>1201186</v>
      </c>
      <c r="F584" s="21">
        <f t="shared" si="84"/>
        <v>1237718</v>
      </c>
      <c r="G584" s="21">
        <f t="shared" si="84"/>
        <v>1420861</v>
      </c>
      <c r="H584" s="21">
        <f t="shared" si="84"/>
        <v>1105464</v>
      </c>
      <c r="I584" s="21">
        <f t="shared" si="84"/>
        <v>1546251</v>
      </c>
      <c r="J584" s="21">
        <f t="shared" si="84"/>
        <v>5076115</v>
      </c>
      <c r="K584" s="21">
        <f t="shared" si="84"/>
        <v>4719545</v>
      </c>
      <c r="L584" s="21">
        <f t="shared" si="84"/>
        <v>5099918</v>
      </c>
      <c r="M584" s="21">
        <f t="shared" si="84"/>
        <v>5425347</v>
      </c>
      <c r="N584" s="21">
        <f t="shared" si="84"/>
        <v>4172275</v>
      </c>
      <c r="O584" s="21">
        <f t="shared" si="84"/>
        <v>4557543</v>
      </c>
      <c r="P584" s="21" t="str">
        <f t="shared" si="84"/>
        <v/>
      </c>
      <c r="Q584" s="19"/>
      <c r="R584" s="23" t="s">
        <v>400</v>
      </c>
    </row>
    <row r="585" spans="1:18">
      <c r="B585" s="21">
        <f t="shared" si="84"/>
        <v>716887</v>
      </c>
      <c r="C585" s="21">
        <f t="shared" si="84"/>
        <v>848999</v>
      </c>
      <c r="D585" s="21">
        <f t="shared" si="84"/>
        <v>1069151</v>
      </c>
      <c r="E585" s="21">
        <f t="shared" si="84"/>
        <v>1313912</v>
      </c>
      <c r="F585" s="21">
        <f t="shared" si="84"/>
        <v>1268581</v>
      </c>
      <c r="G585" s="21">
        <f t="shared" si="84"/>
        <v>1336542</v>
      </c>
      <c r="H585" s="21">
        <f t="shared" si="84"/>
        <v>1026740</v>
      </c>
      <c r="I585" s="21">
        <f t="shared" si="84"/>
        <v>1764399</v>
      </c>
      <c r="J585" s="21">
        <f t="shared" si="84"/>
        <v>4494506</v>
      </c>
      <c r="K585" s="21">
        <f t="shared" si="84"/>
        <v>5145229</v>
      </c>
      <c r="L585" s="21">
        <f t="shared" si="84"/>
        <v>5100112</v>
      </c>
      <c r="M585" s="21">
        <f t="shared" si="84"/>
        <v>5362680</v>
      </c>
      <c r="N585" s="21">
        <f t="shared" si="84"/>
        <v>4876000</v>
      </c>
      <c r="O585" s="21">
        <f t="shared" si="84"/>
        <v>4372998</v>
      </c>
      <c r="P585" s="21" t="str">
        <f t="shared" si="84"/>
        <v/>
      </c>
      <c r="Q585" s="19"/>
      <c r="R585" s="23" t="s">
        <v>401</v>
      </c>
    </row>
    <row r="586" spans="1:18">
      <c r="B586" s="50">
        <f t="shared" si="84"/>
        <v>493592</v>
      </c>
      <c r="C586" s="50">
        <f t="shared" si="84"/>
        <v>1063961.5</v>
      </c>
      <c r="D586" s="50">
        <f t="shared" si="84"/>
        <v>1196343</v>
      </c>
      <c r="E586" s="50">
        <f t="shared" si="84"/>
        <v>1316711</v>
      </c>
      <c r="F586" s="50">
        <f t="shared" si="84"/>
        <v>1328960</v>
      </c>
      <c r="G586" s="50">
        <f t="shared" si="84"/>
        <v>1409649.8399999994</v>
      </c>
      <c r="H586" s="50">
        <f t="shared" si="84"/>
        <v>1495070.9999999991</v>
      </c>
      <c r="I586" s="50">
        <f t="shared" si="84"/>
        <v>1579693</v>
      </c>
      <c r="J586" s="50">
        <f t="shared" si="84"/>
        <v>4151399.2799999956</v>
      </c>
      <c r="K586" s="50">
        <f t="shared" si="84"/>
        <v>5717021</v>
      </c>
      <c r="L586" s="50">
        <f t="shared" si="84"/>
        <v>5777373</v>
      </c>
      <c r="M586" s="50">
        <f t="shared" si="84"/>
        <v>5776382</v>
      </c>
      <c r="N586" s="50">
        <f t="shared" si="84"/>
        <v>5356079.25</v>
      </c>
      <c r="O586" s="50">
        <f t="shared" si="84"/>
        <v>5357034.5</v>
      </c>
      <c r="P586" s="50" t="str">
        <f t="shared" si="84"/>
        <v/>
      </c>
      <c r="Q586" s="19"/>
      <c r="R586" s="23" t="s">
        <v>413</v>
      </c>
    </row>
    <row r="587" spans="1:18">
      <c r="B587" s="105">
        <f t="shared" ref="B587:P587" si="85">IFERROR(B579+B624,"")</f>
        <v>2753962</v>
      </c>
      <c r="C587" s="50">
        <f t="shared" si="85"/>
        <v>3206980.5</v>
      </c>
      <c r="D587" s="50">
        <f t="shared" si="85"/>
        <v>4437823</v>
      </c>
      <c r="E587" s="50">
        <f t="shared" si="85"/>
        <v>5154773</v>
      </c>
      <c r="F587" s="50">
        <f t="shared" si="85"/>
        <v>5217351</v>
      </c>
      <c r="G587" s="50">
        <f t="shared" si="85"/>
        <v>5590438.8399999999</v>
      </c>
      <c r="H587" s="50">
        <f t="shared" si="85"/>
        <v>5044177.0000000028</v>
      </c>
      <c r="I587" s="50">
        <f t="shared" si="85"/>
        <v>6247601</v>
      </c>
      <c r="J587" s="50">
        <f t="shared" si="85"/>
        <v>15528306.279999997</v>
      </c>
      <c r="K587" s="50">
        <f t="shared" si="85"/>
        <v>20157717</v>
      </c>
      <c r="L587" s="50">
        <f t="shared" si="85"/>
        <v>20994391</v>
      </c>
      <c r="M587" s="50">
        <f t="shared" si="85"/>
        <v>21558118</v>
      </c>
      <c r="N587" s="50">
        <f t="shared" si="85"/>
        <v>19564382.25</v>
      </c>
      <c r="O587" s="50">
        <f t="shared" si="85"/>
        <v>19093149.499999993</v>
      </c>
      <c r="P587" s="50">
        <f t="shared" si="85"/>
        <v>19771696</v>
      </c>
      <c r="Q587" s="19"/>
      <c r="R587" s="23" t="s">
        <v>402</v>
      </c>
    </row>
    <row r="588" spans="1:18">
      <c r="B588" s="103">
        <f t="shared" ref="B588:P588" si="86">+B587/(B$493+B$500)</f>
        <v>0.12371637992431903</v>
      </c>
      <c r="C588" s="103">
        <f t="shared" si="86"/>
        <v>0.14013411794933642</v>
      </c>
      <c r="D588" s="103">
        <f t="shared" si="86"/>
        <v>0.16868533953801865</v>
      </c>
      <c r="E588" s="103">
        <f t="shared" si="86"/>
        <v>0.16286073384960933</v>
      </c>
      <c r="F588" s="103">
        <f t="shared" si="86"/>
        <v>0.13753888237048884</v>
      </c>
      <c r="G588" s="103">
        <f t="shared" si="86"/>
        <v>0.13087415782073122</v>
      </c>
      <c r="H588" s="103">
        <f t="shared" si="86"/>
        <v>0.11436482535661988</v>
      </c>
      <c r="I588" s="103">
        <f t="shared" si="86"/>
        <v>0.14084866197399651</v>
      </c>
      <c r="J588" s="103">
        <f t="shared" si="86"/>
        <v>0.1137675051478524</v>
      </c>
      <c r="K588" s="103">
        <f t="shared" si="86"/>
        <v>0.12279259350827172</v>
      </c>
      <c r="L588" s="103">
        <f t="shared" si="86"/>
        <v>0.12214994728170694</v>
      </c>
      <c r="M588" s="103">
        <f t="shared" si="86"/>
        <v>0.12393764709143051</v>
      </c>
      <c r="N588" s="103">
        <f t="shared" si="86"/>
        <v>0.12419030474552581</v>
      </c>
      <c r="O588" s="103">
        <f t="shared" si="86"/>
        <v>0.12718996224512408</v>
      </c>
      <c r="P588" s="103">
        <f t="shared" si="86"/>
        <v>0.12539705343597396</v>
      </c>
      <c r="Q588" s="19"/>
      <c r="R588" s="25" t="s">
        <v>451</v>
      </c>
    </row>
    <row r="589" spans="1:18" s="35" customFormat="1" ht="15">
      <c r="A589" s="32"/>
      <c r="B589" s="55"/>
      <c r="C589" s="103">
        <f t="shared" ref="C589:M589" si="87">C587/B587-1</f>
        <v>0.16449700467907702</v>
      </c>
      <c r="D589" s="103">
        <f t="shared" si="87"/>
        <v>0.38380105522936603</v>
      </c>
      <c r="E589" s="103">
        <f t="shared" si="87"/>
        <v>0.1615544378403555</v>
      </c>
      <c r="F589" s="103">
        <f t="shared" si="87"/>
        <v>1.2139816826075567E-2</v>
      </c>
      <c r="G589" s="103">
        <f t="shared" si="87"/>
        <v>7.1509055074117089E-2</v>
      </c>
      <c r="H589" s="103">
        <f t="shared" si="87"/>
        <v>-9.7713588438076315E-2</v>
      </c>
      <c r="I589" s="103">
        <f t="shared" si="87"/>
        <v>0.23857687785341319</v>
      </c>
      <c r="J589" s="103">
        <f t="shared" si="87"/>
        <v>1.4854830326072355</v>
      </c>
      <c r="K589" s="103">
        <f t="shared" si="87"/>
        <v>0.2981272159709103</v>
      </c>
      <c r="L589" s="103">
        <f t="shared" si="87"/>
        <v>4.1506386859186506E-2</v>
      </c>
      <c r="M589" s="103">
        <f t="shared" si="87"/>
        <v>2.6851314715439889E-2</v>
      </c>
      <c r="N589" s="103">
        <f>N587/M587-1</f>
        <v>-9.2481901713312831E-2</v>
      </c>
      <c r="O589" s="103">
        <f>O587/N587-1</f>
        <v>-2.4086257566349079E-2</v>
      </c>
      <c r="P589" s="103">
        <f>P587/O587-1</f>
        <v>3.5538741264242946E-2</v>
      </c>
      <c r="Q589" s="41"/>
      <c r="R589" s="34" t="s">
        <v>416</v>
      </c>
    </row>
    <row r="590" spans="1:18">
      <c r="B590" s="227" t="s">
        <v>271</v>
      </c>
      <c r="C590" s="227"/>
      <c r="D590" s="227"/>
      <c r="E590" s="227"/>
      <c r="F590" s="227"/>
      <c r="G590" s="227"/>
      <c r="H590" s="227"/>
      <c r="I590" s="227"/>
      <c r="J590" s="227"/>
      <c r="K590" s="227"/>
      <c r="L590" s="227"/>
      <c r="M590" s="227"/>
      <c r="N590" s="227"/>
      <c r="O590" s="30"/>
      <c r="P590" s="30"/>
      <c r="Q590" s="19"/>
      <c r="R590" s="4"/>
    </row>
    <row r="591" spans="1:18">
      <c r="B591" s="53">
        <f t="shared" ref="B591:P594" si="88">IFERROR(VLOOKUP($B$590,$158:$244,MATCH($R591&amp;"/"&amp;B$376,$156:$156,0),FALSE),"")</f>
        <v>49553</v>
      </c>
      <c r="C591" s="53">
        <f t="shared" si="88"/>
        <v>63873</v>
      </c>
      <c r="D591" s="53">
        <f t="shared" si="88"/>
        <v>34636</v>
      </c>
      <c r="E591" s="53">
        <f t="shared" si="88"/>
        <v>72052</v>
      </c>
      <c r="F591" s="53">
        <f t="shared" si="88"/>
        <v>136019</v>
      </c>
      <c r="G591" s="53">
        <f t="shared" si="88"/>
        <v>138521</v>
      </c>
      <c r="H591" s="53">
        <f t="shared" si="88"/>
        <v>151437</v>
      </c>
      <c r="I591" s="53">
        <f t="shared" si="88"/>
        <v>131487</v>
      </c>
      <c r="J591" s="53">
        <f t="shared" si="88"/>
        <v>273403</v>
      </c>
      <c r="K591" s="53">
        <f t="shared" si="88"/>
        <v>1124748</v>
      </c>
      <c r="L591" s="53">
        <f t="shared" si="88"/>
        <v>1145732</v>
      </c>
      <c r="M591" s="53">
        <f t="shared" si="88"/>
        <v>1197240</v>
      </c>
      <c r="N591" s="53">
        <f t="shared" si="88"/>
        <v>1330065</v>
      </c>
      <c r="O591" s="53">
        <f t="shared" si="88"/>
        <v>1254251</v>
      </c>
      <c r="P591" s="53">
        <f t="shared" si="88"/>
        <v>1187978</v>
      </c>
      <c r="Q591" s="19"/>
      <c r="R591" s="23" t="s">
        <v>399</v>
      </c>
    </row>
    <row r="592" spans="1:18">
      <c r="B592" s="21">
        <f t="shared" si="88"/>
        <v>52766</v>
      </c>
      <c r="C592" s="21">
        <f t="shared" si="88"/>
        <v>56315</v>
      </c>
      <c r="D592" s="21">
        <f t="shared" si="88"/>
        <v>44090</v>
      </c>
      <c r="E592" s="21">
        <f t="shared" si="88"/>
        <v>68676</v>
      </c>
      <c r="F592" s="21">
        <f t="shared" si="88"/>
        <v>118490</v>
      </c>
      <c r="G592" s="21">
        <f t="shared" si="88"/>
        <v>133089</v>
      </c>
      <c r="H592" s="21">
        <f t="shared" si="88"/>
        <v>150392</v>
      </c>
      <c r="I592" s="21">
        <f t="shared" si="88"/>
        <v>128356</v>
      </c>
      <c r="J592" s="21">
        <f t="shared" si="88"/>
        <v>2002956</v>
      </c>
      <c r="K592" s="21">
        <f t="shared" si="88"/>
        <v>1112945</v>
      </c>
      <c r="L592" s="21">
        <f t="shared" si="88"/>
        <v>1169979</v>
      </c>
      <c r="M592" s="21">
        <f t="shared" si="88"/>
        <v>1245024</v>
      </c>
      <c r="N592" s="21">
        <f t="shared" si="88"/>
        <v>1322262</v>
      </c>
      <c r="O592" s="21">
        <f t="shared" si="88"/>
        <v>1258065</v>
      </c>
      <c r="P592" s="21" t="str">
        <f t="shared" si="88"/>
        <v/>
      </c>
      <c r="Q592" s="19"/>
      <c r="R592" s="23" t="s">
        <v>400</v>
      </c>
    </row>
    <row r="593" spans="2:18">
      <c r="B593" s="21">
        <f t="shared" si="88"/>
        <v>64828</v>
      </c>
      <c r="C593" s="21">
        <f t="shared" si="88"/>
        <v>51778</v>
      </c>
      <c r="D593" s="21">
        <f t="shared" si="88"/>
        <v>75466</v>
      </c>
      <c r="E593" s="21">
        <f t="shared" si="88"/>
        <v>114874</v>
      </c>
      <c r="F593" s="21">
        <f t="shared" si="88"/>
        <v>131907</v>
      </c>
      <c r="G593" s="21">
        <f t="shared" si="88"/>
        <v>152772</v>
      </c>
      <c r="H593" s="21">
        <f t="shared" si="88"/>
        <v>143241</v>
      </c>
      <c r="I593" s="21">
        <f t="shared" si="88"/>
        <v>110722</v>
      </c>
      <c r="J593" s="21">
        <f t="shared" si="88"/>
        <v>1750237</v>
      </c>
      <c r="K593" s="21">
        <f t="shared" si="88"/>
        <v>1116013</v>
      </c>
      <c r="L593" s="21">
        <f t="shared" si="88"/>
        <v>1192727</v>
      </c>
      <c r="M593" s="21">
        <f t="shared" si="88"/>
        <v>1256486</v>
      </c>
      <c r="N593" s="21">
        <f t="shared" si="88"/>
        <v>1334202</v>
      </c>
      <c r="O593" s="21">
        <f t="shared" si="88"/>
        <v>1282938</v>
      </c>
      <c r="P593" s="21" t="str">
        <f t="shared" si="88"/>
        <v/>
      </c>
      <c r="Q593" s="19"/>
      <c r="R593" s="23" t="s">
        <v>401</v>
      </c>
    </row>
    <row r="594" spans="2:18">
      <c r="B594" s="50">
        <f t="shared" si="88"/>
        <v>62368</v>
      </c>
      <c r="C594" s="50">
        <f t="shared" si="88"/>
        <v>50194</v>
      </c>
      <c r="D594" s="50">
        <f t="shared" si="88"/>
        <v>72815</v>
      </c>
      <c r="E594" s="50">
        <f t="shared" si="88"/>
        <v>110442</v>
      </c>
      <c r="F594" s="50">
        <f t="shared" si="88"/>
        <v>124813</v>
      </c>
      <c r="G594" s="50">
        <f t="shared" si="88"/>
        <v>150798.01</v>
      </c>
      <c r="H594" s="50">
        <f t="shared" si="88"/>
        <v>167163.66</v>
      </c>
      <c r="I594" s="50">
        <f t="shared" si="88"/>
        <v>121949</v>
      </c>
      <c r="J594" s="50">
        <f t="shared" si="88"/>
        <v>1176232.8899999999</v>
      </c>
      <c r="K594" s="50">
        <f t="shared" si="88"/>
        <v>1174485</v>
      </c>
      <c r="L594" s="50">
        <f t="shared" si="88"/>
        <v>1210920</v>
      </c>
      <c r="M594" s="50">
        <f t="shared" si="88"/>
        <v>1272188</v>
      </c>
      <c r="N594" s="50">
        <f t="shared" si="88"/>
        <v>1286089</v>
      </c>
      <c r="O594" s="50">
        <f t="shared" si="88"/>
        <v>1298551.33</v>
      </c>
      <c r="P594" s="50" t="str">
        <f t="shared" si="88"/>
        <v/>
      </c>
      <c r="Q594" s="19"/>
      <c r="R594" s="23" t="s">
        <v>413</v>
      </c>
    </row>
    <row r="595" spans="2:18">
      <c r="B595" s="50">
        <f>SUM(B591:B594)</f>
        <v>229515</v>
      </c>
      <c r="C595" s="50">
        <f t="shared" ref="C595:M595" si="89">SUM(C591:C594)</f>
        <v>222160</v>
      </c>
      <c r="D595" s="50">
        <f t="shared" si="89"/>
        <v>227007</v>
      </c>
      <c r="E595" s="50">
        <f t="shared" si="89"/>
        <v>366044</v>
      </c>
      <c r="F595" s="50">
        <f t="shared" si="89"/>
        <v>511229</v>
      </c>
      <c r="G595" s="50">
        <f t="shared" si="89"/>
        <v>575180.01</v>
      </c>
      <c r="H595" s="50">
        <f t="shared" si="89"/>
        <v>612233.66</v>
      </c>
      <c r="I595" s="50">
        <f t="shared" si="89"/>
        <v>492514</v>
      </c>
      <c r="J595" s="50">
        <f t="shared" si="89"/>
        <v>5202828.8899999997</v>
      </c>
      <c r="K595" s="50">
        <f t="shared" si="89"/>
        <v>4528191</v>
      </c>
      <c r="L595" s="50">
        <f t="shared" si="89"/>
        <v>4719358</v>
      </c>
      <c r="M595" s="50">
        <f t="shared" si="89"/>
        <v>4970938</v>
      </c>
      <c r="N595" s="50">
        <f>IF(N592="",N591*4,IF(N593="",(N592+N591)*2,IF(N594="",((N593+N592+N591)/3)*4,SUM(N591:N594))))</f>
        <v>5272618</v>
      </c>
      <c r="O595" s="50">
        <f>IF(O592="",O591*4,IF(O593="",(O592+O591)*2,IF(O594="",((O593+O592+O591)/3)*4,SUM(O591:O594))))</f>
        <v>5093805.33</v>
      </c>
      <c r="P595" s="50">
        <f>IF(P592="",P591*4,IF(P593="",(P592+P591)*2,IF(P594="",((P593+P592+P591)/3)*4,SUM(P591:P594))))</f>
        <v>4751912</v>
      </c>
      <c r="Q595" s="19"/>
      <c r="R595" s="23" t="s">
        <v>402</v>
      </c>
    </row>
    <row r="596" spans="2:18">
      <c r="B596" s="103">
        <f t="shared" ref="B596:P596" si="90">+B595/(B$493+B$500)</f>
        <v>1.0310514429149742E-2</v>
      </c>
      <c r="C596" s="103">
        <f t="shared" si="90"/>
        <v>9.7076348433127613E-3</v>
      </c>
      <c r="D596" s="103">
        <f t="shared" si="90"/>
        <v>8.6287246860694972E-3</v>
      </c>
      <c r="E596" s="103">
        <f t="shared" si="90"/>
        <v>1.1564853478755785E-2</v>
      </c>
      <c r="F596" s="103">
        <f t="shared" si="90"/>
        <v>1.3476928290886054E-2</v>
      </c>
      <c r="G596" s="103">
        <f t="shared" si="90"/>
        <v>1.3465168219972828E-2</v>
      </c>
      <c r="H596" s="103">
        <f t="shared" si="90"/>
        <v>1.3880955327964137E-2</v>
      </c>
      <c r="I596" s="103">
        <f t="shared" si="90"/>
        <v>1.1103452013574638E-2</v>
      </c>
      <c r="J596" s="103">
        <f t="shared" si="90"/>
        <v>3.8118314505995836E-2</v>
      </c>
      <c r="K596" s="103">
        <f t="shared" si="90"/>
        <v>2.7583893393821057E-2</v>
      </c>
      <c r="L596" s="103">
        <f t="shared" si="90"/>
        <v>2.745825448823459E-2</v>
      </c>
      <c r="M596" s="103">
        <f t="shared" si="90"/>
        <v>2.8577928720743686E-2</v>
      </c>
      <c r="N596" s="103">
        <f t="shared" si="90"/>
        <v>3.3469394937156519E-2</v>
      </c>
      <c r="O596" s="103">
        <f t="shared" si="90"/>
        <v>3.393263681336136E-2</v>
      </c>
      <c r="P596" s="103">
        <f t="shared" si="90"/>
        <v>3.0137817362104184E-2</v>
      </c>
      <c r="Q596" s="19"/>
      <c r="R596" s="25" t="s">
        <v>403</v>
      </c>
    </row>
    <row r="597" spans="2:18">
      <c r="B597" s="228" t="s">
        <v>421</v>
      </c>
      <c r="C597" s="228"/>
      <c r="D597" s="228"/>
      <c r="E597" s="228"/>
      <c r="F597" s="228"/>
      <c r="G597" s="228"/>
      <c r="H597" s="228"/>
      <c r="I597" s="228"/>
      <c r="J597" s="228"/>
      <c r="K597" s="228"/>
      <c r="L597" s="228"/>
      <c r="M597" s="228"/>
      <c r="N597" s="228"/>
      <c r="O597" s="36"/>
      <c r="P597" s="36"/>
      <c r="Q597" s="19"/>
      <c r="R597" s="4"/>
    </row>
    <row r="598" spans="2:18">
      <c r="B598" s="53">
        <f t="shared" ref="B598:P601" si="91">IFERROR(B575-B591,"")</f>
        <v>355974</v>
      </c>
      <c r="C598" s="53">
        <f t="shared" si="91"/>
        <v>197229</v>
      </c>
      <c r="D598" s="53">
        <f t="shared" si="91"/>
        <v>724950</v>
      </c>
      <c r="E598" s="53">
        <f t="shared" si="91"/>
        <v>865502</v>
      </c>
      <c r="F598" s="53">
        <f t="shared" si="91"/>
        <v>814010</v>
      </c>
      <c r="G598" s="53">
        <f t="shared" si="91"/>
        <v>833764</v>
      </c>
      <c r="H598" s="53">
        <f t="shared" si="91"/>
        <v>714256</v>
      </c>
      <c r="I598" s="53">
        <f t="shared" si="91"/>
        <v>721909</v>
      </c>
      <c r="J598" s="53">
        <f t="shared" si="91"/>
        <v>860758</v>
      </c>
      <c r="K598" s="53">
        <f t="shared" si="91"/>
        <v>1670646</v>
      </c>
      <c r="L598" s="53">
        <f t="shared" si="91"/>
        <v>2004123</v>
      </c>
      <c r="M598" s="53">
        <f t="shared" si="91"/>
        <v>1913315</v>
      </c>
      <c r="N598" s="53">
        <f t="shared" si="91"/>
        <v>1648379</v>
      </c>
      <c r="O598" s="53">
        <f t="shared" si="91"/>
        <v>1303679</v>
      </c>
      <c r="P598" s="53">
        <f t="shared" si="91"/>
        <v>1543715</v>
      </c>
      <c r="Q598" s="19"/>
      <c r="R598" s="23" t="s">
        <v>399</v>
      </c>
    </row>
    <row r="599" spans="2:18">
      <c r="B599" s="21">
        <f t="shared" si="91"/>
        <v>545224</v>
      </c>
      <c r="C599" s="21">
        <f t="shared" si="91"/>
        <v>340897</v>
      </c>
      <c r="D599" s="21">
        <f t="shared" si="91"/>
        <v>698159</v>
      </c>
      <c r="E599" s="21">
        <f t="shared" si="91"/>
        <v>736867</v>
      </c>
      <c r="F599" s="21">
        <f t="shared" si="91"/>
        <v>675034</v>
      </c>
      <c r="G599" s="21">
        <f t="shared" si="91"/>
        <v>794642</v>
      </c>
      <c r="H599" s="21">
        <f t="shared" si="91"/>
        <v>394137</v>
      </c>
      <c r="I599" s="21">
        <f t="shared" si="91"/>
        <v>903851</v>
      </c>
      <c r="J599" s="21">
        <f t="shared" si="91"/>
        <v>1544366</v>
      </c>
      <c r="K599" s="21">
        <f t="shared" si="91"/>
        <v>1806810</v>
      </c>
      <c r="L599" s="21">
        <f t="shared" si="91"/>
        <v>2033623</v>
      </c>
      <c r="M599" s="21">
        <f t="shared" si="91"/>
        <v>2276981</v>
      </c>
      <c r="N599" s="21">
        <f t="shared" si="91"/>
        <v>664068</v>
      </c>
      <c r="O599" s="21">
        <f t="shared" si="91"/>
        <v>1118536</v>
      </c>
      <c r="P599" s="21" t="str">
        <f t="shared" si="91"/>
        <v/>
      </c>
      <c r="Q599" s="19"/>
      <c r="R599" s="23" t="s">
        <v>400</v>
      </c>
    </row>
    <row r="600" spans="2:18">
      <c r="B600" s="21">
        <f t="shared" si="91"/>
        <v>332427</v>
      </c>
      <c r="C600" s="21">
        <f t="shared" si="91"/>
        <v>436463</v>
      </c>
      <c r="D600" s="21">
        <f t="shared" si="91"/>
        <v>659719</v>
      </c>
      <c r="E600" s="21">
        <f t="shared" si="91"/>
        <v>774198</v>
      </c>
      <c r="F600" s="21">
        <f t="shared" si="91"/>
        <v>683361</v>
      </c>
      <c r="G600" s="21">
        <f t="shared" si="91"/>
        <v>659127</v>
      </c>
      <c r="H600" s="21">
        <f t="shared" si="91"/>
        <v>308411</v>
      </c>
      <c r="I600" s="21">
        <f t="shared" si="91"/>
        <v>1091194</v>
      </c>
      <c r="J600" s="21">
        <f t="shared" si="91"/>
        <v>1185228</v>
      </c>
      <c r="K600" s="21">
        <f t="shared" si="91"/>
        <v>2139887</v>
      </c>
      <c r="L600" s="21">
        <f t="shared" si="91"/>
        <v>2033685</v>
      </c>
      <c r="M600" s="21">
        <f t="shared" si="91"/>
        <v>2201556</v>
      </c>
      <c r="N600" s="21">
        <f t="shared" si="91"/>
        <v>1265794</v>
      </c>
      <c r="O600" s="21">
        <f t="shared" si="91"/>
        <v>788226</v>
      </c>
      <c r="P600" s="21" t="str">
        <f t="shared" si="91"/>
        <v/>
      </c>
      <c r="Q600" s="19"/>
      <c r="R600" s="23" t="s">
        <v>401</v>
      </c>
    </row>
    <row r="601" spans="2:18">
      <c r="B601" s="21">
        <f t="shared" si="91"/>
        <v>106531</v>
      </c>
      <c r="C601" s="50">
        <f t="shared" si="91"/>
        <v>672856.5</v>
      </c>
      <c r="D601" s="50">
        <f t="shared" si="91"/>
        <v>712007</v>
      </c>
      <c r="E601" s="50">
        <f t="shared" si="91"/>
        <v>631622</v>
      </c>
      <c r="F601" s="50">
        <f t="shared" si="91"/>
        <v>782561</v>
      </c>
      <c r="G601" s="50">
        <f t="shared" si="91"/>
        <v>705503.64999999944</v>
      </c>
      <c r="H601" s="50">
        <f t="shared" si="91"/>
        <v>740705.99999999895</v>
      </c>
      <c r="I601" s="50">
        <f t="shared" si="91"/>
        <v>896718</v>
      </c>
      <c r="J601" s="50">
        <f t="shared" si="91"/>
        <v>1398145.3699999962</v>
      </c>
      <c r="K601" s="50">
        <f t="shared" si="91"/>
        <v>2622784</v>
      </c>
      <c r="L601" s="50">
        <f t="shared" si="91"/>
        <v>2647760</v>
      </c>
      <c r="M601" s="50">
        <f t="shared" si="91"/>
        <v>2543247</v>
      </c>
      <c r="N601" s="50">
        <f t="shared" si="91"/>
        <v>1809945.25</v>
      </c>
      <c r="O601" s="50">
        <f t="shared" si="91"/>
        <v>1746972.79</v>
      </c>
      <c r="P601" s="50" t="str">
        <f t="shared" si="91"/>
        <v/>
      </c>
      <c r="Q601" s="19"/>
      <c r="R601" s="23" t="s">
        <v>413</v>
      </c>
    </row>
    <row r="602" spans="2:18">
      <c r="B602" s="105">
        <f t="shared" ref="B602:M602" si="92">B579-B595</f>
        <v>1340156</v>
      </c>
      <c r="C602" s="50">
        <f t="shared" si="92"/>
        <v>1647445.5</v>
      </c>
      <c r="D602" s="50">
        <f t="shared" si="92"/>
        <v>2794835</v>
      </c>
      <c r="E602" s="50">
        <f t="shared" si="92"/>
        <v>3008189</v>
      </c>
      <c r="F602" s="50">
        <f t="shared" si="92"/>
        <v>2954966</v>
      </c>
      <c r="G602" s="50">
        <f t="shared" si="92"/>
        <v>2993036.6500000004</v>
      </c>
      <c r="H602" s="50">
        <f t="shared" si="92"/>
        <v>2157510.0000000028</v>
      </c>
      <c r="I602" s="50">
        <f t="shared" si="92"/>
        <v>3613672</v>
      </c>
      <c r="J602" s="50">
        <f t="shared" si="92"/>
        <v>4988497.3699999982</v>
      </c>
      <c r="K602" s="50">
        <f t="shared" si="92"/>
        <v>8240127</v>
      </c>
      <c r="L602" s="50">
        <f t="shared" si="92"/>
        <v>8719191</v>
      </c>
      <c r="M602" s="50">
        <f t="shared" si="92"/>
        <v>8935099</v>
      </c>
      <c r="N602" s="50">
        <f>IFERROR(N579-N595,"")</f>
        <v>5388186.25</v>
      </c>
      <c r="O602" s="50">
        <f>IFERROR(O579-O595,"")</f>
        <v>4957413.7899999935</v>
      </c>
      <c r="P602" s="50">
        <f>IFERROR(P579-P595,"")</f>
        <v>6174860</v>
      </c>
      <c r="Q602" s="19"/>
      <c r="R602" s="23" t="s">
        <v>402</v>
      </c>
    </row>
    <row r="603" spans="2:18">
      <c r="B603" s="103">
        <f t="shared" ref="B603:P603" si="93">+B602/(B$493+B$500)</f>
        <v>6.0203898548293583E-2</v>
      </c>
      <c r="C603" s="103">
        <f t="shared" si="93"/>
        <v>7.198775359317075E-2</v>
      </c>
      <c r="D603" s="103">
        <f t="shared" si="93"/>
        <v>0.10623400052857862</v>
      </c>
      <c r="E603" s="103">
        <f t="shared" si="93"/>
        <v>9.5041210951155836E-2</v>
      </c>
      <c r="F603" s="103">
        <f t="shared" si="93"/>
        <v>7.7898289971825532E-2</v>
      </c>
      <c r="G603" s="103">
        <f t="shared" si="93"/>
        <v>7.006805048873993E-2</v>
      </c>
      <c r="H603" s="103">
        <f t="shared" si="93"/>
        <v>4.891645442956525E-2</v>
      </c>
      <c r="I603" s="103">
        <f t="shared" si="93"/>
        <v>8.1468209319528556E-2</v>
      </c>
      <c r="J603" s="103">
        <f t="shared" si="93"/>
        <v>3.6548023331590483E-2</v>
      </c>
      <c r="K603" s="103">
        <f t="shared" si="93"/>
        <v>5.0195494121062147E-2</v>
      </c>
      <c r="L603" s="103">
        <f t="shared" si="93"/>
        <v>5.0730155544361048E-2</v>
      </c>
      <c r="M603" s="103">
        <f t="shared" si="93"/>
        <v>5.1367895221140998E-2</v>
      </c>
      <c r="N603" s="103">
        <f t="shared" si="93"/>
        <v>3.4202996233788668E-2</v>
      </c>
      <c r="O603" s="103">
        <f t="shared" si="93"/>
        <v>3.3024057805840619E-2</v>
      </c>
      <c r="P603" s="103">
        <f t="shared" si="93"/>
        <v>3.9162510357212556E-2</v>
      </c>
      <c r="Q603" s="19"/>
      <c r="R603" s="25" t="s">
        <v>452</v>
      </c>
    </row>
    <row r="604" spans="2:18">
      <c r="B604" s="229" t="s">
        <v>272</v>
      </c>
      <c r="C604" s="229"/>
      <c r="D604" s="229"/>
      <c r="E604" s="229"/>
      <c r="F604" s="229"/>
      <c r="G604" s="229"/>
      <c r="H604" s="229"/>
      <c r="I604" s="229"/>
      <c r="J604" s="229"/>
      <c r="K604" s="229"/>
      <c r="L604" s="229"/>
      <c r="M604" s="229"/>
      <c r="N604" s="229"/>
      <c r="O604" s="106"/>
      <c r="P604" s="106"/>
      <c r="Q604" s="19"/>
      <c r="R604" s="4"/>
    </row>
    <row r="605" spans="2:18">
      <c r="B605" s="53">
        <f t="shared" ref="B605:P608" si="94">IFERROR(VLOOKUP($B$604,$158:$244,MATCH($R605&amp;"/"&amp;B$376,$156:$156,0),FALSE),"")</f>
        <v>82358</v>
      </c>
      <c r="C605" s="53">
        <f t="shared" si="94"/>
        <v>54822</v>
      </c>
      <c r="D605" s="53">
        <f t="shared" si="94"/>
        <v>173794</v>
      </c>
      <c r="E605" s="53">
        <f t="shared" si="94"/>
        <v>225349</v>
      </c>
      <c r="F605" s="53">
        <f t="shared" si="94"/>
        <v>174880</v>
      </c>
      <c r="G605" s="53">
        <f t="shared" si="94"/>
        <v>152756</v>
      </c>
      <c r="H605" s="53">
        <f t="shared" si="94"/>
        <v>143919</v>
      </c>
      <c r="I605" s="53">
        <f t="shared" si="94"/>
        <v>108315</v>
      </c>
      <c r="J605" s="53">
        <f t="shared" si="94"/>
        <v>197728</v>
      </c>
      <c r="K605" s="53">
        <f t="shared" si="94"/>
        <v>530872</v>
      </c>
      <c r="L605" s="53">
        <f t="shared" si="94"/>
        <v>583647</v>
      </c>
      <c r="M605" s="53">
        <f t="shared" si="94"/>
        <v>289203</v>
      </c>
      <c r="N605" s="53">
        <f t="shared" si="94"/>
        <v>299410</v>
      </c>
      <c r="O605" s="53">
        <f t="shared" si="94"/>
        <v>122582</v>
      </c>
      <c r="P605" s="53">
        <f t="shared" si="94"/>
        <v>137164</v>
      </c>
      <c r="Q605" s="19"/>
      <c r="R605" s="23" t="s">
        <v>399</v>
      </c>
    </row>
    <row r="606" spans="2:18">
      <c r="B606" s="21">
        <f t="shared" si="94"/>
        <v>139862</v>
      </c>
      <c r="C606" s="21">
        <f t="shared" si="94"/>
        <v>90403</v>
      </c>
      <c r="D606" s="21">
        <f t="shared" si="94"/>
        <v>169957</v>
      </c>
      <c r="E606" s="21">
        <f t="shared" si="94"/>
        <v>200980</v>
      </c>
      <c r="F606" s="21">
        <f t="shared" si="94"/>
        <v>165917</v>
      </c>
      <c r="G606" s="21">
        <f t="shared" si="94"/>
        <v>150618</v>
      </c>
      <c r="H606" s="21">
        <f t="shared" si="94"/>
        <v>99400</v>
      </c>
      <c r="I606" s="21">
        <f t="shared" si="94"/>
        <v>86487</v>
      </c>
      <c r="J606" s="21">
        <f t="shared" si="94"/>
        <v>365284</v>
      </c>
      <c r="K606" s="21">
        <f t="shared" si="94"/>
        <v>594744</v>
      </c>
      <c r="L606" s="21">
        <f t="shared" si="94"/>
        <v>456132</v>
      </c>
      <c r="M606" s="21">
        <f t="shared" si="94"/>
        <v>212553</v>
      </c>
      <c r="N606" s="21">
        <f t="shared" si="94"/>
        <v>130806</v>
      </c>
      <c r="O606" s="21">
        <f t="shared" si="94"/>
        <v>69374</v>
      </c>
      <c r="P606" s="21" t="str">
        <f t="shared" si="94"/>
        <v/>
      </c>
      <c r="Q606" s="19"/>
      <c r="R606" s="23" t="s">
        <v>400</v>
      </c>
    </row>
    <row r="607" spans="2:18">
      <c r="B607" s="21">
        <f t="shared" si="94"/>
        <v>47311</v>
      </c>
      <c r="C607" s="21">
        <f t="shared" si="94"/>
        <v>94472</v>
      </c>
      <c r="D607" s="21">
        <f t="shared" si="94"/>
        <v>154696</v>
      </c>
      <c r="E607" s="21">
        <f t="shared" si="94"/>
        <v>188065</v>
      </c>
      <c r="F607" s="21">
        <f t="shared" si="94"/>
        <v>161133</v>
      </c>
      <c r="G607" s="21">
        <f t="shared" si="94"/>
        <v>122487</v>
      </c>
      <c r="H607" s="21">
        <f t="shared" si="94"/>
        <v>58450</v>
      </c>
      <c r="I607" s="21">
        <f t="shared" si="94"/>
        <v>80307</v>
      </c>
      <c r="J607" s="21">
        <f t="shared" si="94"/>
        <v>626057</v>
      </c>
      <c r="K607" s="21">
        <f t="shared" si="94"/>
        <v>576482</v>
      </c>
      <c r="L607" s="21">
        <f t="shared" si="94"/>
        <v>195189</v>
      </c>
      <c r="M607" s="21">
        <f t="shared" si="94"/>
        <v>316968</v>
      </c>
      <c r="N607" s="21">
        <f t="shared" si="94"/>
        <v>138724</v>
      </c>
      <c r="O607" s="21">
        <f t="shared" si="94"/>
        <v>193697</v>
      </c>
      <c r="P607" s="21" t="str">
        <f t="shared" si="94"/>
        <v/>
      </c>
      <c r="Q607" s="19"/>
      <c r="R607" s="23" t="s">
        <v>401</v>
      </c>
    </row>
    <row r="608" spans="2:18">
      <c r="B608" s="50">
        <f t="shared" si="94"/>
        <v>25070</v>
      </c>
      <c r="C608" s="50">
        <f t="shared" si="94"/>
        <v>165220</v>
      </c>
      <c r="D608" s="50">
        <f t="shared" si="94"/>
        <v>169606</v>
      </c>
      <c r="E608" s="50">
        <f t="shared" si="94"/>
        <v>78280</v>
      </c>
      <c r="F608" s="50">
        <f t="shared" si="94"/>
        <v>102685</v>
      </c>
      <c r="G608" s="50">
        <f t="shared" si="94"/>
        <v>140723.28</v>
      </c>
      <c r="H608" s="50">
        <f t="shared" si="94"/>
        <v>178752.61</v>
      </c>
      <c r="I608" s="50">
        <f t="shared" si="94"/>
        <v>124965</v>
      </c>
      <c r="J608" s="50">
        <f t="shared" si="94"/>
        <v>56516.61</v>
      </c>
      <c r="K608" s="50">
        <f t="shared" si="94"/>
        <v>557748</v>
      </c>
      <c r="L608" s="50">
        <f t="shared" si="94"/>
        <v>411767</v>
      </c>
      <c r="M608" s="50">
        <f t="shared" si="94"/>
        <v>1617</v>
      </c>
      <c r="N608" s="50">
        <f t="shared" si="94"/>
        <v>218174</v>
      </c>
      <c r="O608" s="50">
        <f t="shared" si="94"/>
        <v>122663.03</v>
      </c>
      <c r="P608" s="50" t="str">
        <f t="shared" si="94"/>
        <v/>
      </c>
      <c r="Q608" s="19"/>
      <c r="R608" s="23" t="s">
        <v>413</v>
      </c>
    </row>
    <row r="609" spans="1:18">
      <c r="B609" s="50">
        <f>SUM(B605:B608)</f>
        <v>294601</v>
      </c>
      <c r="C609" s="50">
        <f t="shared" ref="C609:M609" si="95">SUM(C605:C608)</f>
        <v>404917</v>
      </c>
      <c r="D609" s="50">
        <f t="shared" si="95"/>
        <v>668053</v>
      </c>
      <c r="E609" s="50">
        <f t="shared" si="95"/>
        <v>692674</v>
      </c>
      <c r="F609" s="50">
        <f t="shared" si="95"/>
        <v>604615</v>
      </c>
      <c r="G609" s="50">
        <f t="shared" si="95"/>
        <v>566584.28</v>
      </c>
      <c r="H609" s="50">
        <f t="shared" si="95"/>
        <v>480521.61</v>
      </c>
      <c r="I609" s="50">
        <f t="shared" si="95"/>
        <v>400074</v>
      </c>
      <c r="J609" s="50">
        <f t="shared" si="95"/>
        <v>1245585.6100000001</v>
      </c>
      <c r="K609" s="50">
        <f t="shared" si="95"/>
        <v>2259846</v>
      </c>
      <c r="L609" s="50">
        <f t="shared" si="95"/>
        <v>1646735</v>
      </c>
      <c r="M609" s="50">
        <f t="shared" si="95"/>
        <v>820341</v>
      </c>
      <c r="N609" s="50">
        <f>IF(N606="",N605*4,IF(N607="",(N606+N605)*2,IF(N608="",((N607+N606+N605)/3)*4,SUM(N605:N608))))</f>
        <v>787114</v>
      </c>
      <c r="O609" s="50">
        <f>IF(O606="",O605*4,IF(O607="",(O606+O605)*2,IF(O608="",((O607+O606+O605)/3)*4,SUM(O605:O608))))</f>
        <v>508316.03</v>
      </c>
      <c r="P609" s="50">
        <f>IF(P606="",P605*4,IF(P607="",(P606+P605)*2,IF(P608="",((P607+P606+P605)/3)*4,SUM(P605:P608))))</f>
        <v>548656</v>
      </c>
      <c r="Q609" s="19"/>
      <c r="R609" s="23" t="s">
        <v>402</v>
      </c>
    </row>
    <row r="610" spans="1:18">
      <c r="B610" s="103">
        <f t="shared" ref="B610:M610" si="96">+B609/B$602</f>
        <v>0.2198259008652724</v>
      </c>
      <c r="C610" s="103">
        <f t="shared" si="96"/>
        <v>0.24578476192383905</v>
      </c>
      <c r="D610" s="103">
        <f t="shared" si="96"/>
        <v>0.23903128449443348</v>
      </c>
      <c r="E610" s="103">
        <f t="shared" si="96"/>
        <v>0.23026279266362584</v>
      </c>
      <c r="F610" s="103">
        <f t="shared" si="96"/>
        <v>0.20460979923288458</v>
      </c>
      <c r="G610" s="103">
        <f t="shared" si="96"/>
        <v>0.18930081594557152</v>
      </c>
      <c r="H610" s="103">
        <f t="shared" si="96"/>
        <v>0.22272045552511893</v>
      </c>
      <c r="I610" s="103">
        <f t="shared" si="96"/>
        <v>0.11071121009322374</v>
      </c>
      <c r="J610" s="103">
        <f t="shared" si="96"/>
        <v>0.24969154388869619</v>
      </c>
      <c r="K610" s="103">
        <f t="shared" si="96"/>
        <v>0.27424892844491355</v>
      </c>
      <c r="L610" s="103">
        <f t="shared" si="96"/>
        <v>0.18886327871473396</v>
      </c>
      <c r="M610" s="103">
        <f t="shared" si="96"/>
        <v>9.1811070028435054E-2</v>
      </c>
      <c r="N610" s="103">
        <f>+N609/N$602</f>
        <v>0.14608143881440624</v>
      </c>
      <c r="O610" s="103">
        <f>+O609/O$602</f>
        <v>0.10253653447799052</v>
      </c>
      <c r="P610" s="103">
        <f>+P609/P$602</f>
        <v>8.8853188574315858E-2</v>
      </c>
      <c r="Q610" s="19"/>
      <c r="R610" s="25" t="s">
        <v>453</v>
      </c>
    </row>
    <row r="611" spans="1:18">
      <c r="B611" s="228" t="s">
        <v>289</v>
      </c>
      <c r="C611" s="228"/>
      <c r="D611" s="228"/>
      <c r="E611" s="228"/>
      <c r="F611" s="228"/>
      <c r="G611" s="228"/>
      <c r="H611" s="228"/>
      <c r="I611" s="228"/>
      <c r="J611" s="228"/>
      <c r="K611" s="228"/>
      <c r="L611" s="228"/>
      <c r="M611" s="228"/>
      <c r="N611" s="228"/>
      <c r="O611" s="36"/>
      <c r="P611" s="36"/>
      <c r="Q611" s="19"/>
      <c r="R611" s="4"/>
    </row>
    <row r="612" spans="1:18">
      <c r="B612" s="53">
        <f t="shared" ref="B612:P615" si="97">IFERROR(VLOOKUP($B$611,$158:$244,MATCH($R612&amp;"/"&amp;B$376,$156:$156,0),FALSE),"")</f>
        <v>266462</v>
      </c>
      <c r="C612" s="53">
        <f t="shared" si="97"/>
        <v>203900</v>
      </c>
      <c r="D612" s="53">
        <f t="shared" si="97"/>
        <v>515666</v>
      </c>
      <c r="E612" s="53">
        <f t="shared" si="97"/>
        <v>588980</v>
      </c>
      <c r="F612" s="53">
        <f t="shared" si="97"/>
        <v>645273</v>
      </c>
      <c r="G612" s="53">
        <f t="shared" si="97"/>
        <v>665289</v>
      </c>
      <c r="H612" s="53">
        <f t="shared" si="97"/>
        <v>516286</v>
      </c>
      <c r="I612" s="53">
        <f t="shared" si="97"/>
        <v>529080</v>
      </c>
      <c r="J612" s="53">
        <f t="shared" si="97"/>
        <v>524877</v>
      </c>
      <c r="K612" s="53">
        <f t="shared" si="97"/>
        <v>964772</v>
      </c>
      <c r="L612" s="53">
        <f t="shared" si="97"/>
        <v>1445300</v>
      </c>
      <c r="M612" s="53">
        <f t="shared" si="97"/>
        <v>1504045</v>
      </c>
      <c r="N612" s="53">
        <f t="shared" si="97"/>
        <v>1279403</v>
      </c>
      <c r="O612" s="53">
        <f t="shared" si="97"/>
        <v>1012646</v>
      </c>
      <c r="P612" s="53">
        <f t="shared" si="97"/>
        <v>1246245</v>
      </c>
      <c r="Q612" s="19"/>
      <c r="R612" s="23" t="s">
        <v>399</v>
      </c>
    </row>
    <row r="613" spans="1:18">
      <c r="B613" s="21">
        <f t="shared" si="97"/>
        <v>406060</v>
      </c>
      <c r="C613" s="21">
        <f t="shared" si="97"/>
        <v>272079</v>
      </c>
      <c r="D613" s="21">
        <f t="shared" si="97"/>
        <v>478244</v>
      </c>
      <c r="E613" s="21">
        <f t="shared" si="97"/>
        <v>490673</v>
      </c>
      <c r="F613" s="21">
        <f t="shared" si="97"/>
        <v>554517</v>
      </c>
      <c r="G613" s="21">
        <f t="shared" si="97"/>
        <v>632996</v>
      </c>
      <c r="H613" s="21">
        <f t="shared" si="97"/>
        <v>327835</v>
      </c>
      <c r="I613" s="21">
        <f t="shared" si="97"/>
        <v>744416</v>
      </c>
      <c r="J613" s="21">
        <f t="shared" si="97"/>
        <v>447415</v>
      </c>
      <c r="K613" s="21">
        <f t="shared" si="97"/>
        <v>995974</v>
      </c>
      <c r="L613" s="21">
        <f t="shared" si="97"/>
        <v>1395723</v>
      </c>
      <c r="M613" s="21">
        <f t="shared" si="97"/>
        <v>1527569</v>
      </c>
      <c r="N613" s="21">
        <f t="shared" si="97"/>
        <v>306010</v>
      </c>
      <c r="O613" s="21">
        <f t="shared" si="97"/>
        <v>822415</v>
      </c>
      <c r="P613" s="21" t="str">
        <f t="shared" si="97"/>
        <v/>
      </c>
      <c r="Q613" s="19"/>
      <c r="R613" s="23" t="s">
        <v>400</v>
      </c>
    </row>
    <row r="614" spans="1:18">
      <c r="B614" s="21">
        <f t="shared" si="97"/>
        <v>284030</v>
      </c>
      <c r="C614" s="21">
        <f t="shared" si="97"/>
        <v>336033</v>
      </c>
      <c r="D614" s="21">
        <f t="shared" si="97"/>
        <v>450541</v>
      </c>
      <c r="E614" s="21">
        <f t="shared" si="97"/>
        <v>550232</v>
      </c>
      <c r="F614" s="21">
        <f t="shared" si="97"/>
        <v>613602</v>
      </c>
      <c r="G614" s="21">
        <f t="shared" si="97"/>
        <v>534561</v>
      </c>
      <c r="H614" s="21">
        <f t="shared" si="97"/>
        <v>271074</v>
      </c>
      <c r="I614" s="21">
        <f t="shared" si="97"/>
        <v>825167</v>
      </c>
      <c r="J614" s="21">
        <f t="shared" si="97"/>
        <v>1800361</v>
      </c>
      <c r="K614" s="21">
        <f t="shared" si="97"/>
        <v>1386771</v>
      </c>
      <c r="L614" s="21">
        <f t="shared" si="97"/>
        <v>1683151</v>
      </c>
      <c r="M614" s="21">
        <f t="shared" si="97"/>
        <v>1774058</v>
      </c>
      <c r="N614" s="21">
        <f t="shared" si="97"/>
        <v>1062362</v>
      </c>
      <c r="O614" s="21">
        <f t="shared" si="97"/>
        <v>367144</v>
      </c>
      <c r="P614" s="21" t="str">
        <f t="shared" si="97"/>
        <v/>
      </c>
      <c r="Q614" s="19"/>
      <c r="R614" s="23" t="s">
        <v>401</v>
      </c>
    </row>
    <row r="615" spans="1:18">
      <c r="B615" s="21">
        <f t="shared" si="97"/>
        <v>119852</v>
      </c>
      <c r="C615" s="50">
        <f t="shared" si="97"/>
        <v>439845</v>
      </c>
      <c r="D615" s="50">
        <f t="shared" si="97"/>
        <v>461015</v>
      </c>
      <c r="E615" s="50">
        <f t="shared" si="97"/>
        <v>547633</v>
      </c>
      <c r="F615" s="50">
        <f t="shared" si="97"/>
        <v>601400</v>
      </c>
      <c r="G615" s="50">
        <f t="shared" si="97"/>
        <v>593127.55000000005</v>
      </c>
      <c r="H615" s="50">
        <f t="shared" si="97"/>
        <v>564307.44999999995</v>
      </c>
      <c r="I615" s="50">
        <f t="shared" si="97"/>
        <v>693066</v>
      </c>
      <c r="J615" s="50">
        <f t="shared" si="97"/>
        <v>1228536.8</v>
      </c>
      <c r="K615" s="50">
        <f t="shared" si="97"/>
        <v>1863238</v>
      </c>
      <c r="L615" s="50">
        <f t="shared" si="97"/>
        <v>2125797</v>
      </c>
      <c r="M615" s="50">
        <f t="shared" si="97"/>
        <v>2472710</v>
      </c>
      <c r="N615" s="50">
        <f t="shared" si="97"/>
        <v>1353440</v>
      </c>
      <c r="O615" s="50">
        <f t="shared" si="97"/>
        <v>1382606.23</v>
      </c>
      <c r="P615" s="50" t="str">
        <f t="shared" si="97"/>
        <v/>
      </c>
      <c r="Q615" s="19"/>
      <c r="R615" s="23" t="s">
        <v>413</v>
      </c>
    </row>
    <row r="616" spans="1:18">
      <c r="B616" s="107">
        <f>SUM(B612:B615)</f>
        <v>1076404</v>
      </c>
      <c r="C616" s="50">
        <f t="shared" ref="C616:M616" si="98">SUM(C612:C615)</f>
        <v>1251857</v>
      </c>
      <c r="D616" s="50">
        <f t="shared" si="98"/>
        <v>1905466</v>
      </c>
      <c r="E616" s="50">
        <f t="shared" si="98"/>
        <v>2177518</v>
      </c>
      <c r="F616" s="50">
        <f t="shared" si="98"/>
        <v>2414792</v>
      </c>
      <c r="G616" s="50">
        <f t="shared" si="98"/>
        <v>2425973.5499999998</v>
      </c>
      <c r="H616" s="50">
        <f t="shared" si="98"/>
        <v>1679502.45</v>
      </c>
      <c r="I616" s="50">
        <f t="shared" si="98"/>
        <v>2791729</v>
      </c>
      <c r="J616" s="50">
        <f t="shared" si="98"/>
        <v>4001189.8</v>
      </c>
      <c r="K616" s="50">
        <f t="shared" si="98"/>
        <v>5210755</v>
      </c>
      <c r="L616" s="50">
        <f t="shared" si="98"/>
        <v>6649971</v>
      </c>
      <c r="M616" s="50">
        <f t="shared" si="98"/>
        <v>7278382</v>
      </c>
      <c r="N616" s="50">
        <f>IF(N613="",N612*4,IF(N614="",(N613+N612)*2,IF(N615="",((N614+N613+N612)/3)*4,SUM(N612:N615))))</f>
        <v>4001215</v>
      </c>
      <c r="O616" s="50">
        <f>IF(O613="",O612*4,IF(O614="",(O613+O612)*2,IF(O615="",((O614+O613+O612)/3)*4,SUM(O612:O615))))</f>
        <v>3584811.23</v>
      </c>
      <c r="P616" s="50">
        <f>IF(P613="",P612*4,IF(P614="",(P613+P612)*2,IF(P615="",((P614+P613+P612)/3)*4,SUM(P612:P615))))</f>
        <v>4984980</v>
      </c>
      <c r="Q616" s="19"/>
      <c r="R616" s="23" t="s">
        <v>402</v>
      </c>
    </row>
    <row r="617" spans="1:18">
      <c r="B617" s="103">
        <f t="shared" ref="B617:P617" si="99">+B616/(B$493+B$500)</f>
        <v>4.8355353565538196E-2</v>
      </c>
      <c r="C617" s="103">
        <f t="shared" si="99"/>
        <v>5.4701884371826534E-2</v>
      </c>
      <c r="D617" s="103">
        <f t="shared" si="99"/>
        <v>7.2428345877731087E-2</v>
      </c>
      <c r="E617" s="103">
        <f t="shared" si="99"/>
        <v>6.879685670944842E-2</v>
      </c>
      <c r="F617" s="103">
        <f t="shared" si="99"/>
        <v>6.365831872097498E-2</v>
      </c>
      <c r="G617" s="103">
        <f t="shared" si="99"/>
        <v>5.6792902013327373E-2</v>
      </c>
      <c r="H617" s="103">
        <f t="shared" si="99"/>
        <v>3.807875980170107E-2</v>
      </c>
      <c r="I617" s="103">
        <f t="shared" si="99"/>
        <v>6.2937965187598144E-2</v>
      </c>
      <c r="J617" s="103">
        <f t="shared" si="99"/>
        <v>2.9314554527773942E-2</v>
      </c>
      <c r="K617" s="103">
        <f t="shared" si="99"/>
        <v>3.1741794995246458E-2</v>
      </c>
      <c r="L617" s="103">
        <f t="shared" si="99"/>
        <v>3.8690982133031626E-2</v>
      </c>
      <c r="M617" s="103">
        <f t="shared" si="99"/>
        <v>4.1843427135551454E-2</v>
      </c>
      <c r="N617" s="103">
        <f t="shared" si="99"/>
        <v>2.5398814225395184E-2</v>
      </c>
      <c r="O617" s="103">
        <f t="shared" si="99"/>
        <v>2.3880397783487578E-2</v>
      </c>
      <c r="P617" s="103">
        <f t="shared" si="99"/>
        <v>3.1615993055793566E-2</v>
      </c>
      <c r="Q617" s="19"/>
      <c r="R617" s="25" t="s">
        <v>454</v>
      </c>
    </row>
    <row r="618" spans="1:18" s="35" customFormat="1" ht="15">
      <c r="A618" s="32"/>
      <c r="B618" s="55"/>
      <c r="C618" s="103">
        <f t="shared" ref="C618:M618" si="100">C616/B616-1</f>
        <v>0.16299920847562821</v>
      </c>
      <c r="D618" s="103">
        <f t="shared" si="100"/>
        <v>0.52211155107971607</v>
      </c>
      <c r="E618" s="103">
        <f t="shared" si="100"/>
        <v>0.14277452339742625</v>
      </c>
      <c r="F618" s="103">
        <f t="shared" si="100"/>
        <v>0.1089653449477801</v>
      </c>
      <c r="G618" s="103">
        <f t="shared" si="100"/>
        <v>4.6304402201100547E-3</v>
      </c>
      <c r="H618" s="103">
        <f t="shared" si="100"/>
        <v>-0.307699603732283</v>
      </c>
      <c r="I618" s="103">
        <f t="shared" si="100"/>
        <v>0.66223574130540874</v>
      </c>
      <c r="J618" s="103">
        <f t="shared" si="100"/>
        <v>0.43323001623724933</v>
      </c>
      <c r="K618" s="103">
        <f t="shared" si="100"/>
        <v>0.30230138045438393</v>
      </c>
      <c r="L618" s="103">
        <f t="shared" si="100"/>
        <v>0.27620104955999669</v>
      </c>
      <c r="M618" s="103">
        <f t="shared" si="100"/>
        <v>9.4498306834721602E-2</v>
      </c>
      <c r="N618" s="103">
        <f>N616/M616-1</f>
        <v>-0.45026037380285888</v>
      </c>
      <c r="O618" s="103">
        <f>O616/N616-1</f>
        <v>-0.10406933144057495</v>
      </c>
      <c r="P618" s="103">
        <f>P616/O616-1</f>
        <v>0.39058368214272754</v>
      </c>
      <c r="Q618" s="41"/>
      <c r="R618" s="34" t="s">
        <v>416</v>
      </c>
    </row>
    <row r="619" spans="1:18">
      <c r="B619" s="230" t="s">
        <v>455</v>
      </c>
      <c r="C619" s="230"/>
      <c r="D619" s="230"/>
      <c r="E619" s="230"/>
      <c r="F619" s="230"/>
      <c r="G619" s="230"/>
      <c r="H619" s="230"/>
      <c r="I619" s="230"/>
      <c r="J619" s="230"/>
      <c r="K619" s="230"/>
      <c r="L619" s="230"/>
      <c r="M619" s="230"/>
      <c r="N619" s="230"/>
      <c r="O619" s="28"/>
      <c r="P619" s="28"/>
    </row>
    <row r="620" spans="1:18">
      <c r="B620" s="231" t="s">
        <v>304</v>
      </c>
      <c r="C620" s="231"/>
      <c r="D620" s="231"/>
      <c r="E620" s="231"/>
      <c r="F620" s="231"/>
      <c r="G620" s="231"/>
      <c r="H620" s="231"/>
      <c r="I620" s="231"/>
      <c r="J620" s="231"/>
      <c r="K620" s="231"/>
      <c r="L620" s="231"/>
      <c r="M620" s="231"/>
      <c r="N620" s="231"/>
      <c r="O620" s="108"/>
      <c r="P620" s="108"/>
    </row>
    <row r="621" spans="1:18">
      <c r="B621" s="21">
        <f t="shared" ref="B621:P624" si="101">IFERROR(VLOOKUP($B$620,$249:$371,MATCH($R621&amp;"/"&amp;B$376,$247:$247,0),FALSE),"")</f>
        <v>260941</v>
      </c>
      <c r="C621" s="21">
        <f t="shared" si="101"/>
        <v>314798</v>
      </c>
      <c r="D621" s="21">
        <f t="shared" si="101"/>
        <v>333940</v>
      </c>
      <c r="E621" s="21">
        <f t="shared" si="101"/>
        <v>385410</v>
      </c>
      <c r="F621" s="21">
        <f t="shared" si="101"/>
        <v>432063</v>
      </c>
      <c r="G621" s="21">
        <f t="shared" si="101"/>
        <v>451101</v>
      </c>
      <c r="H621" s="21">
        <f t="shared" si="101"/>
        <v>551209</v>
      </c>
      <c r="I621" s="21">
        <f t="shared" si="101"/>
        <v>503862</v>
      </c>
      <c r="J621" s="21">
        <f t="shared" si="101"/>
        <v>672125</v>
      </c>
      <c r="K621" s="21">
        <f t="shared" si="101"/>
        <v>1780528</v>
      </c>
      <c r="L621" s="21">
        <f t="shared" si="101"/>
        <v>1867133</v>
      </c>
      <c r="M621" s="21">
        <f t="shared" si="101"/>
        <v>1883154</v>
      </c>
      <c r="N621" s="22">
        <f t="shared" si="101"/>
        <v>2181584</v>
      </c>
      <c r="O621" s="22">
        <f t="shared" si="101"/>
        <v>2247644</v>
      </c>
      <c r="P621" s="22">
        <f t="shared" si="101"/>
        <v>2211231</v>
      </c>
      <c r="Q621" s="19"/>
      <c r="R621" s="23" t="s">
        <v>399</v>
      </c>
    </row>
    <row r="622" spans="1:18">
      <c r="B622" s="21">
        <f t="shared" si="101"/>
        <v>539966</v>
      </c>
      <c r="C622" s="21">
        <f t="shared" si="101"/>
        <v>635706</v>
      </c>
      <c r="D622" s="21">
        <f t="shared" si="101"/>
        <v>670494</v>
      </c>
      <c r="E622" s="21">
        <f t="shared" si="101"/>
        <v>781053</v>
      </c>
      <c r="F622" s="21">
        <f t="shared" si="101"/>
        <v>876257</v>
      </c>
      <c r="G622" s="21">
        <f t="shared" si="101"/>
        <v>944231</v>
      </c>
      <c r="H622" s="21">
        <f t="shared" si="101"/>
        <v>1112144</v>
      </c>
      <c r="I622" s="21">
        <f t="shared" si="101"/>
        <v>1017906</v>
      </c>
      <c r="J622" s="21">
        <f t="shared" si="101"/>
        <v>2200918</v>
      </c>
      <c r="K622" s="21">
        <f t="shared" si="101"/>
        <v>3580318</v>
      </c>
      <c r="L622" s="21">
        <f t="shared" si="101"/>
        <v>3763449</v>
      </c>
      <c r="M622" s="21">
        <f t="shared" si="101"/>
        <v>3786496</v>
      </c>
      <c r="N622" s="22">
        <f t="shared" si="101"/>
        <v>4367529</v>
      </c>
      <c r="O622" s="22">
        <f t="shared" si="101"/>
        <v>4428586</v>
      </c>
      <c r="P622" s="22" t="str">
        <f t="shared" si="101"/>
        <v/>
      </c>
      <c r="Q622" s="19"/>
      <c r="R622" s="23" t="s">
        <v>400</v>
      </c>
    </row>
    <row r="623" spans="1:18">
      <c r="B623" s="21">
        <f t="shared" si="101"/>
        <v>859598</v>
      </c>
      <c r="C623" s="21">
        <f t="shared" si="101"/>
        <v>996464</v>
      </c>
      <c r="D623" s="21">
        <f t="shared" si="101"/>
        <v>1004460</v>
      </c>
      <c r="E623" s="21">
        <f t="shared" si="101"/>
        <v>1205893</v>
      </c>
      <c r="F623" s="21">
        <f t="shared" si="101"/>
        <v>1329570</v>
      </c>
      <c r="G623" s="21">
        <f t="shared" si="101"/>
        <v>1468874</v>
      </c>
      <c r="H623" s="21">
        <f t="shared" si="101"/>
        <v>1687232</v>
      </c>
      <c r="I623" s="21">
        <f t="shared" si="101"/>
        <v>1580389</v>
      </c>
      <c r="J623" s="21">
        <f t="shared" si="101"/>
        <v>3759959</v>
      </c>
      <c r="K623" s="21">
        <f t="shared" si="101"/>
        <v>5469647</v>
      </c>
      <c r="L623" s="21">
        <f t="shared" si="101"/>
        <v>5637149</v>
      </c>
      <c r="M623" s="21">
        <f t="shared" si="101"/>
        <v>5691134</v>
      </c>
      <c r="N623" s="22">
        <f t="shared" si="101"/>
        <v>6643533</v>
      </c>
      <c r="O623" s="22">
        <f t="shared" si="101"/>
        <v>6730420</v>
      </c>
      <c r="P623" s="22" t="str">
        <f t="shared" si="101"/>
        <v/>
      </c>
      <c r="Q623" s="19"/>
      <c r="R623" s="23" t="s">
        <v>401</v>
      </c>
    </row>
    <row r="624" spans="1:18">
      <c r="B624" s="21">
        <f t="shared" si="101"/>
        <v>1184291</v>
      </c>
      <c r="C624" s="21">
        <f t="shared" si="101"/>
        <v>1337375</v>
      </c>
      <c r="D624" s="21">
        <f t="shared" si="101"/>
        <v>1415981</v>
      </c>
      <c r="E624" s="21">
        <f t="shared" si="101"/>
        <v>1780540</v>
      </c>
      <c r="F624" s="21">
        <f t="shared" si="101"/>
        <v>1751156</v>
      </c>
      <c r="G624" s="21">
        <f t="shared" si="101"/>
        <v>2022222.18</v>
      </c>
      <c r="H624" s="21">
        <f t="shared" si="101"/>
        <v>2274433.34</v>
      </c>
      <c r="I624" s="21">
        <f t="shared" si="101"/>
        <v>2141415</v>
      </c>
      <c r="J624" s="21">
        <f t="shared" si="101"/>
        <v>5336980.0199999996</v>
      </c>
      <c r="K624" s="21">
        <f t="shared" si="101"/>
        <v>7389399</v>
      </c>
      <c r="L624" s="21">
        <f t="shared" si="101"/>
        <v>7555842</v>
      </c>
      <c r="M624" s="21">
        <f t="shared" si="101"/>
        <v>7652081</v>
      </c>
      <c r="N624" s="22">
        <f>IFERROR(VLOOKUP($B$620,$249:$371,MATCH($R624&amp;"/"&amp;N$376,$247:$247,0),FALSE),IFERROR((VLOOKUP($B$620,$249:$371,MATCH($R623&amp;"/"&amp;N$376,$247:$247,0),FALSE)/3)*4,IFERROR(VLOOKUP($B$620,$249:$371,MATCH($R622&amp;"/"&amp;N$376,$247:$247,0),FALSE)*2,IFERROR(VLOOKUP($B$620,$249:$371,MATCH($R621&amp;"/"&amp;N$376,$247:$247,0),FALSE)*4,""))))</f>
        <v>8903578</v>
      </c>
      <c r="O624" s="22">
        <f>IFERROR(VLOOKUP($B$620,$249:$371,MATCH($R624&amp;"/"&amp;O$376,$247:$247,0),FALSE),IFERROR((VLOOKUP($B$620,$249:$371,MATCH($R623&amp;"/"&amp;O$376,$247:$247,0),FALSE)/3)*4,IFERROR(VLOOKUP($B$620,$249:$371,MATCH($R622&amp;"/"&amp;O$376,$247:$247,0),FALSE)*2,IFERROR(VLOOKUP($B$620,$249:$371,MATCH($R621&amp;"/"&amp;O$376,$247:$247,0),FALSE)*4,""))))</f>
        <v>9041930.3800000008</v>
      </c>
      <c r="P624" s="22">
        <f>IFERROR(VLOOKUP($B$620,$249:$371,MATCH($R624&amp;"/"&amp;P$376,$247:$247,0),FALSE),IFERROR((VLOOKUP($B$620,$249:$371,MATCH($R623&amp;"/"&amp;P$376,$247:$247,0),FALSE)/3)*4,IFERROR(VLOOKUP($B$620,$249:$371,MATCH($R622&amp;"/"&amp;P$376,$247:$247,0),FALSE)*2,IFERROR(VLOOKUP($B$620,$249:$371,MATCH($R621&amp;"/"&amp;P$376,$247:$247,0),FALSE)*4,""))))</f>
        <v>8844924</v>
      </c>
      <c r="Q624" s="19"/>
      <c r="R624" s="23" t="s">
        <v>402</v>
      </c>
    </row>
    <row r="625" spans="2:18">
      <c r="B625" s="103">
        <f t="shared" ref="B625:P625" si="102">B624/(B$493+B500)</f>
        <v>5.3201966946875706E-2</v>
      </c>
      <c r="C625" s="103">
        <f t="shared" si="102"/>
        <v>5.8438729512852915E-2</v>
      </c>
      <c r="D625" s="103">
        <f t="shared" si="102"/>
        <v>5.382261432337053E-2</v>
      </c>
      <c r="E625" s="103">
        <f t="shared" si="102"/>
        <v>5.62546694196977E-2</v>
      </c>
      <c r="F625" s="103">
        <f t="shared" si="102"/>
        <v>4.6163664107777252E-2</v>
      </c>
      <c r="G625" s="103">
        <f t="shared" si="102"/>
        <v>4.7340939112018462E-2</v>
      </c>
      <c r="H625" s="103">
        <f t="shared" si="102"/>
        <v>5.1567415599090491E-2</v>
      </c>
      <c r="I625" s="103">
        <f t="shared" si="102"/>
        <v>4.8277000640893325E-2</v>
      </c>
      <c r="J625" s="103">
        <f t="shared" si="102"/>
        <v>3.9101167310266076E-2</v>
      </c>
      <c r="K625" s="103">
        <f t="shared" si="102"/>
        <v>4.5013205993388518E-2</v>
      </c>
      <c r="L625" s="103">
        <f t="shared" si="102"/>
        <v>4.3961537249111303E-2</v>
      </c>
      <c r="M625" s="103">
        <f t="shared" si="102"/>
        <v>4.3991823149545833E-2</v>
      </c>
      <c r="N625" s="103">
        <f t="shared" si="102"/>
        <v>5.6517913574580622E-2</v>
      </c>
      <c r="O625" s="103">
        <f t="shared" si="102"/>
        <v>6.0233267625922113E-2</v>
      </c>
      <c r="P625" s="103">
        <f t="shared" si="102"/>
        <v>5.6096725716657206E-2</v>
      </c>
      <c r="Q625" s="19"/>
      <c r="R625" s="25" t="s">
        <v>403</v>
      </c>
    </row>
    <row r="626" spans="2:18">
      <c r="B626" s="217" t="s">
        <v>339</v>
      </c>
      <c r="C626" s="218"/>
      <c r="D626" s="218"/>
      <c r="E626" s="218"/>
      <c r="F626" s="218"/>
      <c r="G626" s="218"/>
      <c r="H626" s="218"/>
      <c r="I626" s="218"/>
      <c r="J626" s="218"/>
      <c r="K626" s="218"/>
      <c r="L626" s="218"/>
      <c r="M626" s="218"/>
      <c r="N626" s="218"/>
      <c r="O626" s="28"/>
      <c r="P626" s="28"/>
    </row>
    <row r="627" spans="2:18">
      <c r="B627" s="21">
        <f t="shared" ref="B627:P630" si="103">IFERROR(VLOOKUP($B$626,$249:$371,MATCH($R627&amp;"/"&amp;B$376,$247:$247,0),FALSE),"")</f>
        <v>1028829</v>
      </c>
      <c r="C627" s="21">
        <f t="shared" si="103"/>
        <v>472282</v>
      </c>
      <c r="D627" s="21">
        <f t="shared" si="103"/>
        <v>730997</v>
      </c>
      <c r="E627" s="21">
        <f t="shared" si="103"/>
        <v>872241</v>
      </c>
      <c r="F627" s="21">
        <f t="shared" si="103"/>
        <v>1269553</v>
      </c>
      <c r="G627" s="21">
        <f t="shared" si="103"/>
        <v>1474904</v>
      </c>
      <c r="H627" s="21">
        <f t="shared" si="103"/>
        <v>908153</v>
      </c>
      <c r="I627" s="21">
        <f t="shared" si="103"/>
        <v>949269</v>
      </c>
      <c r="J627" s="21">
        <f t="shared" si="103"/>
        <v>1277342</v>
      </c>
      <c r="K627" s="21">
        <f t="shared" si="103"/>
        <v>1165629</v>
      </c>
      <c r="L627" s="21">
        <f t="shared" si="103"/>
        <v>2636734</v>
      </c>
      <c r="M627" s="21">
        <f t="shared" si="103"/>
        <v>3925368</v>
      </c>
      <c r="N627" s="22">
        <f t="shared" si="103"/>
        <v>2438639</v>
      </c>
      <c r="O627" s="22">
        <f t="shared" si="103"/>
        <v>3753123</v>
      </c>
      <c r="P627" s="22">
        <f t="shared" si="103"/>
        <v>3887637</v>
      </c>
      <c r="Q627" s="19"/>
      <c r="R627" s="23" t="s">
        <v>399</v>
      </c>
    </row>
    <row r="628" spans="2:18">
      <c r="B628" s="21">
        <f t="shared" si="103"/>
        <v>1502072</v>
      </c>
      <c r="C628" s="21">
        <f t="shared" si="103"/>
        <v>1396792</v>
      </c>
      <c r="D628" s="21">
        <f t="shared" si="103"/>
        <v>1980454</v>
      </c>
      <c r="E628" s="21">
        <f t="shared" si="103"/>
        <v>1498968</v>
      </c>
      <c r="F628" s="21">
        <f t="shared" si="103"/>
        <v>2023597</v>
      </c>
      <c r="G628" s="21">
        <f t="shared" si="103"/>
        <v>2490797</v>
      </c>
      <c r="H628" s="21">
        <f t="shared" si="103"/>
        <v>1892291</v>
      </c>
      <c r="I628" s="21">
        <f t="shared" si="103"/>
        <v>2195168</v>
      </c>
      <c r="J628" s="21">
        <f t="shared" si="103"/>
        <v>7342470</v>
      </c>
      <c r="K628" s="21">
        <f t="shared" si="103"/>
        <v>5850468</v>
      </c>
      <c r="L628" s="21">
        <f t="shared" si="103"/>
        <v>6851170</v>
      </c>
      <c r="M628" s="21">
        <f t="shared" si="103"/>
        <v>9183101</v>
      </c>
      <c r="N628" s="22">
        <f t="shared" si="103"/>
        <v>5278029</v>
      </c>
      <c r="O628" s="22">
        <f t="shared" si="103"/>
        <v>8503523</v>
      </c>
      <c r="P628" s="22" t="str">
        <f t="shared" si="103"/>
        <v/>
      </c>
      <c r="Q628" s="19"/>
      <c r="R628" s="23" t="s">
        <v>400</v>
      </c>
    </row>
    <row r="629" spans="2:18">
      <c r="B629" s="21">
        <f t="shared" si="103"/>
        <v>1486714</v>
      </c>
      <c r="C629" s="21">
        <f t="shared" si="103"/>
        <v>1854708</v>
      </c>
      <c r="D629" s="21">
        <f t="shared" si="103"/>
        <v>3382096</v>
      </c>
      <c r="E629" s="21">
        <f t="shared" si="103"/>
        <v>2248239</v>
      </c>
      <c r="F629" s="21">
        <f t="shared" si="103"/>
        <v>2375337</v>
      </c>
      <c r="G629" s="21">
        <f t="shared" si="103"/>
        <v>3490971</v>
      </c>
      <c r="H629" s="21">
        <f t="shared" si="103"/>
        <v>3129769</v>
      </c>
      <c r="I629" s="21">
        <f t="shared" si="103"/>
        <v>3756834</v>
      </c>
      <c r="J629" s="21">
        <f t="shared" si="103"/>
        <v>10798969</v>
      </c>
      <c r="K629" s="21">
        <f t="shared" si="103"/>
        <v>10588062</v>
      </c>
      <c r="L629" s="21">
        <f t="shared" si="103"/>
        <v>11640848</v>
      </c>
      <c r="M629" s="21">
        <f t="shared" si="103"/>
        <v>12967109</v>
      </c>
      <c r="N629" s="22">
        <f t="shared" si="103"/>
        <v>11434182</v>
      </c>
      <c r="O629" s="22">
        <f t="shared" si="103"/>
        <v>11287471</v>
      </c>
      <c r="P629" s="22" t="str">
        <f t="shared" si="103"/>
        <v/>
      </c>
      <c r="Q629" s="19"/>
      <c r="R629" s="23" t="s">
        <v>401</v>
      </c>
    </row>
    <row r="630" spans="2:18">
      <c r="B630" s="21">
        <f t="shared" si="103"/>
        <v>1525303</v>
      </c>
      <c r="C630" s="21">
        <f t="shared" si="103"/>
        <v>2287071</v>
      </c>
      <c r="D630" s="21">
        <f t="shared" si="103"/>
        <v>4499750</v>
      </c>
      <c r="E630" s="21">
        <f t="shared" si="103"/>
        <v>3154737</v>
      </c>
      <c r="F630" s="21">
        <f t="shared" si="103"/>
        <v>3658900</v>
      </c>
      <c r="G630" s="21">
        <f t="shared" si="103"/>
        <v>4088062.1</v>
      </c>
      <c r="H630" s="21">
        <f t="shared" si="103"/>
        <v>4483355.82</v>
      </c>
      <c r="I630" s="21">
        <f t="shared" si="103"/>
        <v>4693183</v>
      </c>
      <c r="J630" s="21">
        <f t="shared" si="103"/>
        <v>17937537.890000001</v>
      </c>
      <c r="K630" s="21">
        <f t="shared" si="103"/>
        <v>17380308</v>
      </c>
      <c r="L630" s="21">
        <f t="shared" si="103"/>
        <v>17635887</v>
      </c>
      <c r="M630" s="21">
        <f t="shared" si="103"/>
        <v>18699968</v>
      </c>
      <c r="N630" s="22">
        <f t="shared" si="103"/>
        <v>16630918</v>
      </c>
      <c r="O630" s="22">
        <f t="shared" si="103"/>
        <v>16635640.59</v>
      </c>
      <c r="P630" s="22" t="str">
        <f t="shared" si="103"/>
        <v/>
      </c>
      <c r="Q630" s="19"/>
      <c r="R630" s="23" t="s">
        <v>402</v>
      </c>
    </row>
    <row r="631" spans="2:18">
      <c r="B631" s="109">
        <f t="shared" ref="B631:M631" si="104">B630/B$616</f>
        <v>1.4170357969684244</v>
      </c>
      <c r="C631" s="109">
        <f t="shared" si="104"/>
        <v>1.8269426939338917</v>
      </c>
      <c r="D631" s="109">
        <f t="shared" si="104"/>
        <v>2.3614958230690024</v>
      </c>
      <c r="E631" s="109">
        <f t="shared" si="104"/>
        <v>1.4487765428345483</v>
      </c>
      <c r="F631" s="109">
        <f t="shared" si="104"/>
        <v>1.5152029657212713</v>
      </c>
      <c r="G631" s="109">
        <f t="shared" si="104"/>
        <v>1.6851222883283292</v>
      </c>
      <c r="H631" s="109">
        <f t="shared" si="104"/>
        <v>2.6694547662017407</v>
      </c>
      <c r="I631" s="109">
        <f t="shared" si="104"/>
        <v>1.6811026428424822</v>
      </c>
      <c r="J631" s="109">
        <f t="shared" si="104"/>
        <v>4.4830509889833277</v>
      </c>
      <c r="K631" s="109">
        <f t="shared" si="104"/>
        <v>3.3354682766700794</v>
      </c>
      <c r="L631" s="109">
        <f t="shared" si="104"/>
        <v>2.652024647927036</v>
      </c>
      <c r="M631" s="109">
        <f t="shared" si="104"/>
        <v>2.5692479454911821</v>
      </c>
      <c r="N631" s="109">
        <f>IFERROR(N630/N$616,IFERROR(N629/N$616,IFERROR(N628/N$616,N627/N$616)))</f>
        <v>4.1564669731569035</v>
      </c>
      <c r="O631" s="109">
        <f>IFERROR(O630/O$616,IFERROR(O629/O$616,IFERROR(O628/O$616,O627/O$616)))</f>
        <v>4.6405904028592326</v>
      </c>
      <c r="P631" s="109">
        <f>IFERROR(P630/P$616,IFERROR(P629/P$616,IFERROR(P628/P$616,P627/P$616)))</f>
        <v>0.77987012987012982</v>
      </c>
      <c r="Q631" s="19"/>
      <c r="R631" s="25" t="s">
        <v>456</v>
      </c>
    </row>
    <row r="632" spans="2:18">
      <c r="B632" s="219" t="s">
        <v>457</v>
      </c>
      <c r="C632" s="220"/>
      <c r="D632" s="220"/>
      <c r="E632" s="220"/>
      <c r="F632" s="220"/>
      <c r="G632" s="220"/>
      <c r="H632" s="220"/>
      <c r="I632" s="220"/>
      <c r="J632" s="220"/>
      <c r="K632" s="220"/>
      <c r="L632" s="220"/>
      <c r="M632" s="220"/>
      <c r="N632" s="220"/>
      <c r="O632" s="36"/>
      <c r="P632" s="36"/>
    </row>
    <row r="633" spans="2:18">
      <c r="B633" s="21">
        <f t="shared" ref="B633:P636" si="105">IFERROR(B627+B639,"")</f>
        <v>407091</v>
      </c>
      <c r="C633" s="21">
        <f t="shared" si="105"/>
        <v>273634</v>
      </c>
      <c r="D633" s="21">
        <f t="shared" si="105"/>
        <v>484542</v>
      </c>
      <c r="E633" s="21">
        <f t="shared" si="105"/>
        <v>483031</v>
      </c>
      <c r="F633" s="21">
        <f t="shared" si="105"/>
        <v>626731</v>
      </c>
      <c r="G633" s="21">
        <f t="shared" si="105"/>
        <v>417726</v>
      </c>
      <c r="H633" s="21">
        <f t="shared" si="105"/>
        <v>-130016</v>
      </c>
      <c r="I633" s="21">
        <f t="shared" si="105"/>
        <v>627839</v>
      </c>
      <c r="J633" s="21">
        <f t="shared" si="105"/>
        <v>491698</v>
      </c>
      <c r="K633" s="21">
        <f t="shared" si="105"/>
        <v>-498653</v>
      </c>
      <c r="L633" s="21">
        <f t="shared" si="105"/>
        <v>-24478</v>
      </c>
      <c r="M633" s="21">
        <f t="shared" si="105"/>
        <v>2540391</v>
      </c>
      <c r="N633" s="22">
        <f t="shared" si="105"/>
        <v>356434</v>
      </c>
      <c r="O633" s="22">
        <f t="shared" si="105"/>
        <v>3137821</v>
      </c>
      <c r="P633" s="22">
        <f t="shared" si="105"/>
        <v>2690897</v>
      </c>
      <c r="Q633" s="19"/>
      <c r="R633" s="23" t="s">
        <v>399</v>
      </c>
    </row>
    <row r="634" spans="2:18">
      <c r="B634" s="21">
        <f t="shared" si="105"/>
        <v>-82933</v>
      </c>
      <c r="C634" s="21">
        <f t="shared" si="105"/>
        <v>1103326</v>
      </c>
      <c r="D634" s="21">
        <f t="shared" si="105"/>
        <v>1557602</v>
      </c>
      <c r="E634" s="21">
        <f t="shared" si="105"/>
        <v>293918</v>
      </c>
      <c r="F634" s="21">
        <f t="shared" si="105"/>
        <v>895459</v>
      </c>
      <c r="G634" s="21">
        <f t="shared" si="105"/>
        <v>379467</v>
      </c>
      <c r="H634" s="21">
        <f t="shared" si="105"/>
        <v>-219243</v>
      </c>
      <c r="I634" s="21">
        <f t="shared" si="105"/>
        <v>1345444</v>
      </c>
      <c r="J634" s="21">
        <f t="shared" si="105"/>
        <v>5299277</v>
      </c>
      <c r="K634" s="21">
        <f t="shared" si="105"/>
        <v>2233821</v>
      </c>
      <c r="L634" s="21">
        <f t="shared" si="105"/>
        <v>2187324</v>
      </c>
      <c r="M634" s="21">
        <f t="shared" si="105"/>
        <v>6958205</v>
      </c>
      <c r="N634" s="22">
        <f t="shared" si="105"/>
        <v>2057340</v>
      </c>
      <c r="O634" s="22">
        <f t="shared" si="105"/>
        <v>7273176</v>
      </c>
      <c r="P634" s="22" t="str">
        <f t="shared" si="105"/>
        <v/>
      </c>
      <c r="Q634" s="19"/>
      <c r="R634" s="23" t="s">
        <v>400</v>
      </c>
    </row>
    <row r="635" spans="2:18">
      <c r="B635" s="21">
        <f t="shared" si="105"/>
        <v>-444575</v>
      </c>
      <c r="C635" s="21">
        <f t="shared" si="105"/>
        <v>1355874</v>
      </c>
      <c r="D635" s="21">
        <f t="shared" si="105"/>
        <v>2703947</v>
      </c>
      <c r="E635" s="21">
        <f t="shared" si="105"/>
        <v>324419</v>
      </c>
      <c r="F635" s="21">
        <f t="shared" si="105"/>
        <v>207366</v>
      </c>
      <c r="G635" s="21">
        <f t="shared" si="105"/>
        <v>333741</v>
      </c>
      <c r="H635" s="21">
        <f t="shared" si="105"/>
        <v>167851</v>
      </c>
      <c r="I635" s="21">
        <f t="shared" si="105"/>
        <v>2399468</v>
      </c>
      <c r="J635" s="21">
        <f t="shared" si="105"/>
        <v>7255233</v>
      </c>
      <c r="K635" s="21">
        <f t="shared" si="105"/>
        <v>3476536</v>
      </c>
      <c r="L635" s="21">
        <f t="shared" si="105"/>
        <v>4997206</v>
      </c>
      <c r="M635" s="21">
        <f t="shared" si="105"/>
        <v>8773776</v>
      </c>
      <c r="N635" s="22">
        <f t="shared" si="105"/>
        <v>6825202</v>
      </c>
      <c r="O635" s="22">
        <f t="shared" si="105"/>
        <v>9030644</v>
      </c>
      <c r="P635" s="22" t="str">
        <f t="shared" si="105"/>
        <v/>
      </c>
      <c r="Q635" s="19"/>
      <c r="R635" s="23" t="s">
        <v>401</v>
      </c>
    </row>
    <row r="636" spans="2:18">
      <c r="B636" s="21">
        <f t="shared" si="105"/>
        <v>-703078</v>
      </c>
      <c r="C636" s="50">
        <f t="shared" si="105"/>
        <v>1647179</v>
      </c>
      <c r="D636" s="50">
        <f t="shared" si="105"/>
        <v>3268202</v>
      </c>
      <c r="E636" s="50">
        <f t="shared" si="105"/>
        <v>194011</v>
      </c>
      <c r="F636" s="50">
        <f t="shared" si="105"/>
        <v>-82547</v>
      </c>
      <c r="G636" s="50">
        <f t="shared" si="105"/>
        <v>118467.97999999998</v>
      </c>
      <c r="H636" s="50">
        <f t="shared" si="105"/>
        <v>1004725.1200000001</v>
      </c>
      <c r="I636" s="50">
        <f t="shared" si="105"/>
        <v>2781488</v>
      </c>
      <c r="J636" s="50">
        <f t="shared" si="105"/>
        <v>12506075.859999999</v>
      </c>
      <c r="K636" s="50">
        <f t="shared" si="105"/>
        <v>6654801</v>
      </c>
      <c r="L636" s="50">
        <f t="shared" si="105"/>
        <v>8964916</v>
      </c>
      <c r="M636" s="50">
        <f t="shared" si="105"/>
        <v>11827026</v>
      </c>
      <c r="N636" s="50">
        <f t="shared" si="105"/>
        <v>10524527</v>
      </c>
      <c r="O636" s="50">
        <f t="shared" si="105"/>
        <v>13286550.15</v>
      </c>
      <c r="P636" s="50" t="str">
        <f t="shared" si="105"/>
        <v/>
      </c>
      <c r="Q636" s="19"/>
      <c r="R636" s="23" t="s">
        <v>402</v>
      </c>
    </row>
    <row r="637" spans="2:18">
      <c r="B637" s="221" t="s">
        <v>458</v>
      </c>
      <c r="C637" s="222"/>
      <c r="D637" s="222"/>
      <c r="E637" s="222"/>
      <c r="F637" s="222"/>
      <c r="G637" s="222"/>
      <c r="H637" s="222"/>
      <c r="I637" s="222"/>
      <c r="J637" s="222"/>
      <c r="K637" s="222"/>
      <c r="L637" s="222"/>
      <c r="M637" s="222"/>
      <c r="N637" s="222"/>
      <c r="O637" s="110"/>
      <c r="P637" s="110"/>
      <c r="Q637" s="19"/>
      <c r="R637" s="23"/>
    </row>
    <row r="638" spans="2:18">
      <c r="B638" s="223" t="s">
        <v>361</v>
      </c>
      <c r="C638" s="224"/>
      <c r="D638" s="224"/>
      <c r="E638" s="224"/>
      <c r="F638" s="224"/>
      <c r="G638" s="224"/>
      <c r="H638" s="224"/>
      <c r="I638" s="224"/>
      <c r="J638" s="224"/>
      <c r="K638" s="224"/>
      <c r="L638" s="224"/>
      <c r="M638" s="224"/>
      <c r="N638" s="224"/>
      <c r="O638" s="30"/>
      <c r="P638" s="30"/>
    </row>
    <row r="639" spans="2:18">
      <c r="B639" s="21">
        <f t="shared" ref="B639:P642" si="106">IFERROR(VLOOKUP($B$638,$249:$371,MATCH($R639&amp;"/"&amp;B$376,$247:$247,0),FALSE),"")</f>
        <v>-621738</v>
      </c>
      <c r="C639" s="21">
        <f t="shared" si="106"/>
        <v>-198648</v>
      </c>
      <c r="D639" s="21">
        <f t="shared" si="106"/>
        <v>-246455</v>
      </c>
      <c r="E639" s="21">
        <f t="shared" si="106"/>
        <v>-389210</v>
      </c>
      <c r="F639" s="21">
        <f t="shared" si="106"/>
        <v>-642822</v>
      </c>
      <c r="G639" s="21">
        <f t="shared" si="106"/>
        <v>-1057178</v>
      </c>
      <c r="H639" s="21">
        <f t="shared" si="106"/>
        <v>-1038169</v>
      </c>
      <c r="I639" s="21">
        <f t="shared" si="106"/>
        <v>-321430</v>
      </c>
      <c r="J639" s="21">
        <f t="shared" si="106"/>
        <v>-785644</v>
      </c>
      <c r="K639" s="21">
        <f t="shared" si="106"/>
        <v>-1664282</v>
      </c>
      <c r="L639" s="21">
        <f t="shared" si="106"/>
        <v>-2661212</v>
      </c>
      <c r="M639" s="21">
        <f t="shared" si="106"/>
        <v>-1384977</v>
      </c>
      <c r="N639" s="22">
        <f t="shared" si="106"/>
        <v>-2082205</v>
      </c>
      <c r="O639" s="22">
        <f t="shared" si="106"/>
        <v>-615302</v>
      </c>
      <c r="P639" s="22">
        <f t="shared" si="106"/>
        <v>-1196740</v>
      </c>
      <c r="Q639" s="19"/>
      <c r="R639" s="23" t="s">
        <v>399</v>
      </c>
    </row>
    <row r="640" spans="2:18">
      <c r="B640" s="21">
        <f t="shared" si="106"/>
        <v>-1585005</v>
      </c>
      <c r="C640" s="21">
        <f t="shared" si="106"/>
        <v>-293466</v>
      </c>
      <c r="D640" s="21">
        <f t="shared" si="106"/>
        <v>-422852</v>
      </c>
      <c r="E640" s="21">
        <f t="shared" si="106"/>
        <v>-1205050</v>
      </c>
      <c r="F640" s="21">
        <f t="shared" si="106"/>
        <v>-1128138</v>
      </c>
      <c r="G640" s="21">
        <f t="shared" si="106"/>
        <v>-2111330</v>
      </c>
      <c r="H640" s="21">
        <f t="shared" si="106"/>
        <v>-2111534</v>
      </c>
      <c r="I640" s="21">
        <f t="shared" si="106"/>
        <v>-849724</v>
      </c>
      <c r="J640" s="21">
        <f t="shared" si="106"/>
        <v>-2043193</v>
      </c>
      <c r="K640" s="21">
        <f t="shared" si="106"/>
        <v>-3616647</v>
      </c>
      <c r="L640" s="21">
        <f t="shared" si="106"/>
        <v>-4663846</v>
      </c>
      <c r="M640" s="21">
        <f t="shared" si="106"/>
        <v>-2224896</v>
      </c>
      <c r="N640" s="22">
        <f t="shared" si="106"/>
        <v>-3220689</v>
      </c>
      <c r="O640" s="22">
        <f t="shared" si="106"/>
        <v>-1230347</v>
      </c>
      <c r="P640" s="22" t="str">
        <f t="shared" si="106"/>
        <v/>
      </c>
      <c r="Q640" s="19"/>
      <c r="R640" s="23" t="s">
        <v>400</v>
      </c>
    </row>
    <row r="641" spans="2:18">
      <c r="B641" s="21">
        <f t="shared" si="106"/>
        <v>-1931289</v>
      </c>
      <c r="C641" s="21">
        <f t="shared" si="106"/>
        <v>-498834</v>
      </c>
      <c r="D641" s="21">
        <f t="shared" si="106"/>
        <v>-678149</v>
      </c>
      <c r="E641" s="21">
        <f t="shared" si="106"/>
        <v>-1923820</v>
      </c>
      <c r="F641" s="21">
        <f t="shared" si="106"/>
        <v>-2167971</v>
      </c>
      <c r="G641" s="21">
        <f t="shared" si="106"/>
        <v>-3157230</v>
      </c>
      <c r="H641" s="21">
        <f t="shared" si="106"/>
        <v>-2961918</v>
      </c>
      <c r="I641" s="21">
        <f t="shared" si="106"/>
        <v>-1357366</v>
      </c>
      <c r="J641" s="21">
        <f t="shared" si="106"/>
        <v>-3543736</v>
      </c>
      <c r="K641" s="21">
        <f t="shared" si="106"/>
        <v>-7111526</v>
      </c>
      <c r="L641" s="21">
        <f t="shared" si="106"/>
        <v>-6643642</v>
      </c>
      <c r="M641" s="21">
        <f t="shared" si="106"/>
        <v>-4193333</v>
      </c>
      <c r="N641" s="22">
        <f t="shared" si="106"/>
        <v>-4608980</v>
      </c>
      <c r="O641" s="22">
        <f t="shared" si="106"/>
        <v>-2256827</v>
      </c>
      <c r="P641" s="22" t="str">
        <f t="shared" si="106"/>
        <v/>
      </c>
      <c r="Q641" s="19"/>
      <c r="R641" s="23" t="s">
        <v>401</v>
      </c>
    </row>
    <row r="642" spans="2:18">
      <c r="B642" s="21">
        <f t="shared" si="106"/>
        <v>-2228381</v>
      </c>
      <c r="C642" s="21">
        <f t="shared" si="106"/>
        <v>-639892</v>
      </c>
      <c r="D642" s="21">
        <f t="shared" si="106"/>
        <v>-1231548</v>
      </c>
      <c r="E642" s="21">
        <f t="shared" si="106"/>
        <v>-2960726</v>
      </c>
      <c r="F642" s="21">
        <f t="shared" si="106"/>
        <v>-3741447</v>
      </c>
      <c r="G642" s="21">
        <f t="shared" si="106"/>
        <v>-3969594.12</v>
      </c>
      <c r="H642" s="21">
        <f t="shared" si="106"/>
        <v>-3478630.7</v>
      </c>
      <c r="I642" s="21">
        <f t="shared" si="106"/>
        <v>-1911695</v>
      </c>
      <c r="J642" s="21">
        <f t="shared" si="106"/>
        <v>-5431462.0300000003</v>
      </c>
      <c r="K642" s="21">
        <f t="shared" si="106"/>
        <v>-10725507</v>
      </c>
      <c r="L642" s="21">
        <f t="shared" si="106"/>
        <v>-8670971</v>
      </c>
      <c r="M642" s="21">
        <f t="shared" si="106"/>
        <v>-6872942</v>
      </c>
      <c r="N642" s="22">
        <f t="shared" si="106"/>
        <v>-6106391</v>
      </c>
      <c r="O642" s="22">
        <f t="shared" si="106"/>
        <v>-3349090.44</v>
      </c>
      <c r="P642" s="22" t="str">
        <f t="shared" si="106"/>
        <v/>
      </c>
      <c r="Q642" s="19"/>
      <c r="R642" s="23" t="s">
        <v>402</v>
      </c>
    </row>
    <row r="643" spans="2:18">
      <c r="B643" s="225" t="s">
        <v>365</v>
      </c>
      <c r="C643" s="226"/>
      <c r="D643" s="226"/>
      <c r="E643" s="226"/>
      <c r="F643" s="226"/>
      <c r="G643" s="226"/>
      <c r="H643" s="226"/>
      <c r="I643" s="226"/>
      <c r="J643" s="226"/>
      <c r="K643" s="226"/>
      <c r="L643" s="226"/>
      <c r="M643" s="226"/>
      <c r="N643" s="226"/>
      <c r="O643" s="106"/>
      <c r="P643" s="106"/>
    </row>
    <row r="644" spans="2:18">
      <c r="B644" s="21">
        <f t="shared" ref="B644:P647" si="107">IFERROR(VLOOKUP($B$643,$249:$371,MATCH($R644&amp;"/"&amp;B$376,$247:$247,0),FALSE),"")</f>
        <v>-599828</v>
      </c>
      <c r="C644" s="21">
        <f t="shared" si="107"/>
        <v>-182112</v>
      </c>
      <c r="D644" s="21">
        <f t="shared" si="107"/>
        <v>-220220</v>
      </c>
      <c r="E644" s="21">
        <f t="shared" si="107"/>
        <v>-383431</v>
      </c>
      <c r="F644" s="21">
        <f t="shared" si="107"/>
        <v>-414744</v>
      </c>
      <c r="G644" s="21">
        <f t="shared" si="107"/>
        <v>-1865979</v>
      </c>
      <c r="H644" s="21">
        <f t="shared" si="107"/>
        <v>-1041136</v>
      </c>
      <c r="I644" s="21">
        <f t="shared" si="107"/>
        <v>-371475</v>
      </c>
      <c r="J644" s="21">
        <f t="shared" si="107"/>
        <v>-124305273</v>
      </c>
      <c r="K644" s="21">
        <f t="shared" si="107"/>
        <v>-1675752</v>
      </c>
      <c r="L644" s="21">
        <f t="shared" si="107"/>
        <v>-2204537</v>
      </c>
      <c r="M644" s="21">
        <f t="shared" si="107"/>
        <v>-2150065</v>
      </c>
      <c r="N644" s="22">
        <f t="shared" si="107"/>
        <v>-1782230</v>
      </c>
      <c r="O644" s="22">
        <f t="shared" si="107"/>
        <v>-651755</v>
      </c>
      <c r="P644" s="22">
        <f t="shared" si="107"/>
        <v>-1199410</v>
      </c>
      <c r="Q644" s="19"/>
      <c r="R644" s="23" t="s">
        <v>399</v>
      </c>
    </row>
    <row r="645" spans="2:18">
      <c r="B645" s="21">
        <f t="shared" si="107"/>
        <v>-1714501</v>
      </c>
      <c r="C645" s="21">
        <f t="shared" si="107"/>
        <v>-311861</v>
      </c>
      <c r="D645" s="21">
        <f t="shared" si="107"/>
        <v>-384341</v>
      </c>
      <c r="E645" s="21">
        <f t="shared" si="107"/>
        <v>-905429</v>
      </c>
      <c r="F645" s="21">
        <f t="shared" si="107"/>
        <v>-1187041</v>
      </c>
      <c r="G645" s="21">
        <f t="shared" si="107"/>
        <v>-3405041</v>
      </c>
      <c r="H645" s="21">
        <f t="shared" si="107"/>
        <v>-2069029</v>
      </c>
      <c r="I645" s="21">
        <f t="shared" si="107"/>
        <v>-592973</v>
      </c>
      <c r="J645" s="21">
        <f t="shared" si="107"/>
        <v>-204941123</v>
      </c>
      <c r="K645" s="21">
        <f t="shared" si="107"/>
        <v>-3742415</v>
      </c>
      <c r="L645" s="21">
        <f t="shared" si="107"/>
        <v>-4340656</v>
      </c>
      <c r="M645" s="21">
        <f t="shared" si="107"/>
        <v>-3762071</v>
      </c>
      <c r="N645" s="22">
        <f t="shared" si="107"/>
        <v>-4197116</v>
      </c>
      <c r="O645" s="22">
        <f t="shared" si="107"/>
        <v>-1282202</v>
      </c>
      <c r="P645" s="22" t="str">
        <f t="shared" si="107"/>
        <v/>
      </c>
      <c r="Q645" s="19"/>
      <c r="R645" s="23" t="s">
        <v>400</v>
      </c>
    </row>
    <row r="646" spans="2:18">
      <c r="B646" s="21">
        <f t="shared" si="107"/>
        <v>-2029180</v>
      </c>
      <c r="C646" s="21">
        <f t="shared" si="107"/>
        <v>-568400</v>
      </c>
      <c r="D646" s="21">
        <f t="shared" si="107"/>
        <v>-3405501</v>
      </c>
      <c r="E646" s="21">
        <f t="shared" si="107"/>
        <v>-2428838</v>
      </c>
      <c r="F646" s="21">
        <f t="shared" si="107"/>
        <v>-2189764</v>
      </c>
      <c r="G646" s="21">
        <f t="shared" si="107"/>
        <v>-4260512</v>
      </c>
      <c r="H646" s="21">
        <f t="shared" si="107"/>
        <v>-2872368</v>
      </c>
      <c r="I646" s="21">
        <f t="shared" si="107"/>
        <v>-1121489</v>
      </c>
      <c r="J646" s="21">
        <f t="shared" si="107"/>
        <v>-206576515</v>
      </c>
      <c r="K646" s="21">
        <f t="shared" si="107"/>
        <v>-11392798</v>
      </c>
      <c r="L646" s="21">
        <f t="shared" si="107"/>
        <v>-7342471</v>
      </c>
      <c r="M646" s="21">
        <f t="shared" si="107"/>
        <v>-5900207</v>
      </c>
      <c r="N646" s="22">
        <f t="shared" si="107"/>
        <v>-5564645</v>
      </c>
      <c r="O646" s="22">
        <f t="shared" si="107"/>
        <v>-2454420</v>
      </c>
      <c r="P646" s="22" t="str">
        <f t="shared" si="107"/>
        <v/>
      </c>
      <c r="Q646" s="19"/>
      <c r="R646" s="23" t="s">
        <v>401</v>
      </c>
    </row>
    <row r="647" spans="2:18">
      <c r="B647" s="21">
        <f t="shared" si="107"/>
        <v>-2278957</v>
      </c>
      <c r="C647" s="21">
        <f t="shared" si="107"/>
        <v>-700323</v>
      </c>
      <c r="D647" s="21">
        <f t="shared" si="107"/>
        <v>-3986960</v>
      </c>
      <c r="E647" s="21">
        <f t="shared" si="107"/>
        <v>-3372870</v>
      </c>
      <c r="F647" s="21">
        <f t="shared" si="107"/>
        <v>-3891930</v>
      </c>
      <c r="G647" s="21">
        <f t="shared" si="107"/>
        <v>-5046891.29</v>
      </c>
      <c r="H647" s="21">
        <f t="shared" si="107"/>
        <v>-3271911.87</v>
      </c>
      <c r="I647" s="21">
        <f t="shared" si="107"/>
        <v>-1611052</v>
      </c>
      <c r="J647" s="21">
        <f t="shared" si="107"/>
        <v>-208512190.22</v>
      </c>
      <c r="K647" s="21">
        <f t="shared" si="107"/>
        <v>-14845568</v>
      </c>
      <c r="L647" s="21">
        <f t="shared" si="107"/>
        <v>-11640707</v>
      </c>
      <c r="M647" s="21">
        <f t="shared" si="107"/>
        <v>-8114088</v>
      </c>
      <c r="N647" s="22">
        <f t="shared" si="107"/>
        <v>-5778141</v>
      </c>
      <c r="O647" s="22">
        <f t="shared" si="107"/>
        <v>-3864718.32</v>
      </c>
      <c r="P647" s="22" t="str">
        <f t="shared" si="107"/>
        <v/>
      </c>
      <c r="Q647" s="19"/>
      <c r="R647" s="23" t="s">
        <v>402</v>
      </c>
    </row>
    <row r="648" spans="2:18">
      <c r="B648" s="219" t="s">
        <v>389</v>
      </c>
      <c r="C648" s="220"/>
      <c r="D648" s="220"/>
      <c r="E648" s="220"/>
      <c r="F648" s="220"/>
      <c r="G648" s="220"/>
      <c r="H648" s="220"/>
      <c r="I648" s="220"/>
      <c r="J648" s="220"/>
      <c r="K648" s="220"/>
      <c r="L648" s="220"/>
      <c r="M648" s="220"/>
      <c r="N648" s="220"/>
      <c r="O648" s="36"/>
      <c r="P648" s="36"/>
    </row>
    <row r="649" spans="2:18">
      <c r="B649" s="21">
        <f t="shared" ref="B649:P652" si="108">IFERROR(VLOOKUP($B$648,$249:$371,MATCH($R649&amp;"/"&amp;B$376,$247:$247,0),FALSE),"")</f>
        <v>484385</v>
      </c>
      <c r="C649" s="21">
        <f t="shared" si="108"/>
        <v>-350974</v>
      </c>
      <c r="D649" s="21">
        <f t="shared" si="108"/>
        <v>-605491</v>
      </c>
      <c r="E649" s="21">
        <f t="shared" si="108"/>
        <v>-412403</v>
      </c>
      <c r="F649" s="21">
        <f t="shared" si="108"/>
        <v>-561980</v>
      </c>
      <c r="G649" s="21">
        <f t="shared" si="108"/>
        <v>16863</v>
      </c>
      <c r="H649" s="21">
        <f t="shared" si="108"/>
        <v>-90800</v>
      </c>
      <c r="I649" s="21">
        <f t="shared" si="108"/>
        <v>-494672</v>
      </c>
      <c r="J649" s="21">
        <f t="shared" si="108"/>
        <v>124990274</v>
      </c>
      <c r="K649" s="21">
        <f t="shared" si="108"/>
        <v>-698482</v>
      </c>
      <c r="L649" s="21">
        <f t="shared" si="108"/>
        <v>-1653429</v>
      </c>
      <c r="M649" s="21">
        <f t="shared" si="108"/>
        <v>-1095962</v>
      </c>
      <c r="N649" s="21">
        <f t="shared" si="108"/>
        <v>-2874476</v>
      </c>
      <c r="O649" s="21">
        <f t="shared" si="108"/>
        <v>-3844561</v>
      </c>
      <c r="P649" s="21">
        <f t="shared" si="108"/>
        <v>-3464776</v>
      </c>
      <c r="Q649" s="19"/>
      <c r="R649" s="23" t="s">
        <v>399</v>
      </c>
    </row>
    <row r="650" spans="2:18">
      <c r="B650" s="21">
        <f t="shared" si="108"/>
        <v>267853</v>
      </c>
      <c r="C650" s="21">
        <f t="shared" si="108"/>
        <v>-921024</v>
      </c>
      <c r="D650" s="21">
        <f t="shared" si="108"/>
        <v>-1801837</v>
      </c>
      <c r="E650" s="21">
        <f t="shared" si="108"/>
        <v>-426515</v>
      </c>
      <c r="F650" s="21">
        <f t="shared" si="108"/>
        <v>-677832</v>
      </c>
      <c r="G650" s="21">
        <f t="shared" si="108"/>
        <v>354469</v>
      </c>
      <c r="H650" s="21">
        <f t="shared" si="108"/>
        <v>326664</v>
      </c>
      <c r="I650" s="21">
        <f t="shared" si="108"/>
        <v>-1613358</v>
      </c>
      <c r="J650" s="21">
        <f t="shared" si="108"/>
        <v>200606995</v>
      </c>
      <c r="K650" s="21">
        <f t="shared" si="108"/>
        <v>-3212118</v>
      </c>
      <c r="L650" s="21">
        <f t="shared" si="108"/>
        <v>-3552430</v>
      </c>
      <c r="M650" s="21">
        <f t="shared" si="108"/>
        <v>-6609397</v>
      </c>
      <c r="N650" s="21">
        <f t="shared" si="108"/>
        <v>-4045358</v>
      </c>
      <c r="O650" s="21">
        <f t="shared" si="108"/>
        <v>-7391990</v>
      </c>
      <c r="P650" s="21" t="str">
        <f t="shared" si="108"/>
        <v/>
      </c>
      <c r="Q650" s="19"/>
      <c r="R650" s="23" t="s">
        <v>400</v>
      </c>
    </row>
    <row r="651" spans="2:18">
      <c r="B651" s="21">
        <f t="shared" si="108"/>
        <v>528300</v>
      </c>
      <c r="C651" s="21">
        <f t="shared" si="108"/>
        <v>-1148873</v>
      </c>
      <c r="D651" s="21">
        <f t="shared" si="108"/>
        <v>98309</v>
      </c>
      <c r="E651" s="21">
        <f t="shared" si="108"/>
        <v>1424891</v>
      </c>
      <c r="F651" s="21">
        <f t="shared" si="108"/>
        <v>-73195</v>
      </c>
      <c r="G651" s="21">
        <f t="shared" si="108"/>
        <v>372938</v>
      </c>
      <c r="H651" s="21">
        <f t="shared" si="108"/>
        <v>-648099</v>
      </c>
      <c r="I651" s="21">
        <f t="shared" si="108"/>
        <v>-2605553</v>
      </c>
      <c r="J651" s="21">
        <f t="shared" si="108"/>
        <v>196681686</v>
      </c>
      <c r="K651" s="21">
        <f t="shared" si="108"/>
        <v>277904</v>
      </c>
      <c r="L651" s="21">
        <f t="shared" si="108"/>
        <v>-4587263</v>
      </c>
      <c r="M651" s="21">
        <f t="shared" si="108"/>
        <v>-8922200</v>
      </c>
      <c r="N651" s="21">
        <f t="shared" si="108"/>
        <v>-9205366</v>
      </c>
      <c r="O651" s="21">
        <f t="shared" si="108"/>
        <v>-8526658</v>
      </c>
      <c r="P651" s="21" t="str">
        <f t="shared" si="108"/>
        <v/>
      </c>
      <c r="Q651" s="19"/>
      <c r="R651" s="23" t="s">
        <v>401</v>
      </c>
    </row>
    <row r="652" spans="2:18">
      <c r="B652" s="21">
        <f t="shared" si="108"/>
        <v>746149</v>
      </c>
      <c r="C652" s="21">
        <f t="shared" si="108"/>
        <v>-1313800</v>
      </c>
      <c r="D652" s="21">
        <f t="shared" si="108"/>
        <v>-43176</v>
      </c>
      <c r="E652" s="21">
        <f t="shared" si="108"/>
        <v>888636</v>
      </c>
      <c r="F652" s="21">
        <f t="shared" si="108"/>
        <v>505384</v>
      </c>
      <c r="G652" s="21">
        <f t="shared" si="108"/>
        <v>651369.38</v>
      </c>
      <c r="H652" s="21">
        <f t="shared" si="108"/>
        <v>-1443538.1</v>
      </c>
      <c r="I652" s="21">
        <f t="shared" si="108"/>
        <v>-3151067</v>
      </c>
      <c r="J652" s="21">
        <f t="shared" si="108"/>
        <v>192912186.06999999</v>
      </c>
      <c r="K652" s="21">
        <f t="shared" si="108"/>
        <v>-1390091</v>
      </c>
      <c r="L652" s="21">
        <f t="shared" si="108"/>
        <v>-4683198</v>
      </c>
      <c r="M652" s="21">
        <f t="shared" si="108"/>
        <v>-9992015</v>
      </c>
      <c r="N652" s="21">
        <f t="shared" si="108"/>
        <v>-13906830</v>
      </c>
      <c r="O652" s="21">
        <f t="shared" si="108"/>
        <v>-11775837.890000001</v>
      </c>
      <c r="P652" s="21" t="str">
        <f t="shared" si="108"/>
        <v/>
      </c>
      <c r="Q652" s="19"/>
      <c r="R652" s="23" t="s">
        <v>402</v>
      </c>
    </row>
    <row r="653" spans="2:18">
      <c r="B653" s="209" t="s">
        <v>390</v>
      </c>
      <c r="C653" s="210"/>
      <c r="D653" s="210"/>
      <c r="E653" s="210"/>
      <c r="F653" s="210"/>
      <c r="G653" s="210"/>
      <c r="H653" s="210"/>
      <c r="I653" s="210"/>
      <c r="J653" s="210"/>
      <c r="K653" s="210"/>
      <c r="L653" s="210"/>
      <c r="M653" s="210"/>
      <c r="N653" s="210"/>
      <c r="O653" s="111"/>
      <c r="P653" s="111"/>
    </row>
    <row r="654" spans="2:18">
      <c r="B654" s="21">
        <f t="shared" ref="B654:P657" si="109">IFERROR(VLOOKUP($B$653,$249:$371,MATCH($R654&amp;"/"&amp;B$376,$247:$247,0),FALSE),"")</f>
        <v>913386</v>
      </c>
      <c r="C654" s="21">
        <f t="shared" si="109"/>
        <v>-60804</v>
      </c>
      <c r="D654" s="21">
        <f t="shared" si="109"/>
        <v>-94714</v>
      </c>
      <c r="E654" s="21">
        <f t="shared" si="109"/>
        <v>76407</v>
      </c>
      <c r="F654" s="21">
        <f t="shared" si="109"/>
        <v>292829</v>
      </c>
      <c r="G654" s="21">
        <f t="shared" si="109"/>
        <v>-374212</v>
      </c>
      <c r="H654" s="21">
        <f t="shared" si="109"/>
        <v>-223783</v>
      </c>
      <c r="I654" s="21">
        <f t="shared" si="109"/>
        <v>83122</v>
      </c>
      <c r="J654" s="21">
        <f t="shared" si="109"/>
        <v>1962343</v>
      </c>
      <c r="K654" s="21">
        <f t="shared" si="109"/>
        <v>-1208605</v>
      </c>
      <c r="L654" s="21">
        <f t="shared" si="109"/>
        <v>-1221232</v>
      </c>
      <c r="M654" s="21">
        <f t="shared" si="109"/>
        <v>679341</v>
      </c>
      <c r="N654" s="22">
        <f t="shared" si="109"/>
        <v>-2218067</v>
      </c>
      <c r="O654" s="22">
        <f t="shared" si="109"/>
        <v>-743193</v>
      </c>
      <c r="P654" s="22">
        <f t="shared" si="109"/>
        <v>-776549</v>
      </c>
      <c r="Q654" s="19"/>
      <c r="R654" s="23" t="s">
        <v>399</v>
      </c>
    </row>
    <row r="655" spans="2:18">
      <c r="B655" s="21">
        <f t="shared" si="109"/>
        <v>55424</v>
      </c>
      <c r="C655" s="21">
        <f t="shared" si="109"/>
        <v>163907</v>
      </c>
      <c r="D655" s="21">
        <f t="shared" si="109"/>
        <v>-205724</v>
      </c>
      <c r="E655" s="21">
        <f t="shared" si="109"/>
        <v>167024</v>
      </c>
      <c r="F655" s="21">
        <f t="shared" si="109"/>
        <v>158724</v>
      </c>
      <c r="G655" s="21">
        <f t="shared" si="109"/>
        <v>-559775</v>
      </c>
      <c r="H655" s="21">
        <f t="shared" si="109"/>
        <v>149926</v>
      </c>
      <c r="I655" s="21">
        <f t="shared" si="109"/>
        <v>-11163</v>
      </c>
      <c r="J655" s="21">
        <f t="shared" si="109"/>
        <v>3008342</v>
      </c>
      <c r="K655" s="21">
        <f t="shared" si="109"/>
        <v>-1104065</v>
      </c>
      <c r="L655" s="21">
        <f t="shared" si="109"/>
        <v>-1041916</v>
      </c>
      <c r="M655" s="21">
        <f t="shared" si="109"/>
        <v>-1188367</v>
      </c>
      <c r="N655" s="22">
        <f t="shared" si="109"/>
        <v>-2964445</v>
      </c>
      <c r="O655" s="22">
        <f t="shared" si="109"/>
        <v>-170669</v>
      </c>
      <c r="P655" s="22" t="str">
        <f t="shared" si="109"/>
        <v/>
      </c>
      <c r="Q655" s="19"/>
      <c r="R655" s="23" t="s">
        <v>400</v>
      </c>
    </row>
    <row r="656" spans="2:18">
      <c r="B656" s="21">
        <f t="shared" si="109"/>
        <v>-14166</v>
      </c>
      <c r="C656" s="21">
        <f t="shared" si="109"/>
        <v>137435</v>
      </c>
      <c r="D656" s="21">
        <f t="shared" si="109"/>
        <v>74904</v>
      </c>
      <c r="E656" s="21">
        <f t="shared" si="109"/>
        <v>1244292</v>
      </c>
      <c r="F656" s="21">
        <f t="shared" si="109"/>
        <v>112378</v>
      </c>
      <c r="G656" s="21">
        <f t="shared" si="109"/>
        <v>-396603</v>
      </c>
      <c r="H656" s="21">
        <f t="shared" si="109"/>
        <v>-390698</v>
      </c>
      <c r="I656" s="21">
        <f t="shared" si="109"/>
        <v>29792</v>
      </c>
      <c r="J656" s="21">
        <f t="shared" si="109"/>
        <v>904140</v>
      </c>
      <c r="K656" s="21">
        <f t="shared" si="109"/>
        <v>-526832</v>
      </c>
      <c r="L656" s="21">
        <f t="shared" si="109"/>
        <v>-288886</v>
      </c>
      <c r="M656" s="21">
        <f t="shared" si="109"/>
        <v>-1855298</v>
      </c>
      <c r="N656" s="22">
        <f t="shared" si="109"/>
        <v>-3335829</v>
      </c>
      <c r="O656" s="22">
        <f t="shared" si="109"/>
        <v>306393</v>
      </c>
      <c r="P656" s="22" t="str">
        <f t="shared" si="109"/>
        <v/>
      </c>
      <c r="Q656" s="19"/>
      <c r="R656" s="23" t="s">
        <v>401</v>
      </c>
    </row>
    <row r="657" spans="2:19">
      <c r="B657" s="21">
        <f t="shared" si="109"/>
        <v>-7505</v>
      </c>
      <c r="C657" s="21">
        <f t="shared" si="109"/>
        <v>272948</v>
      </c>
      <c r="D657" s="21">
        <f t="shared" si="109"/>
        <v>469614</v>
      </c>
      <c r="E657" s="21">
        <f t="shared" si="109"/>
        <v>670503</v>
      </c>
      <c r="F657" s="21">
        <f t="shared" si="109"/>
        <v>272354</v>
      </c>
      <c r="G657" s="21">
        <f t="shared" si="109"/>
        <v>-307459.81</v>
      </c>
      <c r="H657" s="21">
        <f t="shared" si="109"/>
        <v>-232094.14</v>
      </c>
      <c r="I657" s="21">
        <f t="shared" si="109"/>
        <v>-68936</v>
      </c>
      <c r="J657" s="21">
        <f t="shared" si="109"/>
        <v>2337533.7400000002</v>
      </c>
      <c r="K657" s="21">
        <f t="shared" si="109"/>
        <v>1144649</v>
      </c>
      <c r="L657" s="21">
        <f t="shared" si="109"/>
        <v>1311982</v>
      </c>
      <c r="M657" s="21">
        <f t="shared" si="109"/>
        <v>593865</v>
      </c>
      <c r="N657" s="22">
        <f t="shared" si="109"/>
        <v>-3054053</v>
      </c>
      <c r="O657" s="22">
        <f t="shared" si="109"/>
        <v>995084.38</v>
      </c>
      <c r="P657" s="22" t="str">
        <f t="shared" si="109"/>
        <v/>
      </c>
      <c r="Q657" s="19"/>
      <c r="R657" s="23" t="s">
        <v>402</v>
      </c>
    </row>
    <row r="658" spans="2:19">
      <c r="B658" s="211" t="s">
        <v>459</v>
      </c>
      <c r="C658" s="212"/>
      <c r="D658" s="212"/>
      <c r="E658" s="212"/>
      <c r="F658" s="212"/>
      <c r="G658" s="212"/>
      <c r="H658" s="212"/>
      <c r="I658" s="212"/>
      <c r="J658" s="212"/>
      <c r="K658" s="212"/>
      <c r="L658" s="212"/>
      <c r="M658" s="212"/>
      <c r="N658" s="212"/>
      <c r="O658" s="112"/>
      <c r="P658" s="112"/>
      <c r="Q658" s="113"/>
      <c r="R658" s="114"/>
    </row>
    <row r="659" spans="2:19">
      <c r="B659" s="213" t="s">
        <v>460</v>
      </c>
      <c r="C659" s="214"/>
      <c r="D659" s="214"/>
      <c r="E659" s="214"/>
      <c r="F659" s="214"/>
      <c r="G659" s="214"/>
      <c r="H659" s="214"/>
      <c r="I659" s="214"/>
      <c r="J659" s="214"/>
      <c r="K659" s="214"/>
      <c r="L659" s="214"/>
      <c r="M659" s="214"/>
      <c r="N659" s="214"/>
      <c r="O659" s="115"/>
      <c r="P659" s="115"/>
      <c r="Q659" s="113"/>
      <c r="R659" s="114"/>
    </row>
    <row r="660" spans="2:19">
      <c r="B660" s="116">
        <f t="shared" ref="B660:P660" si="110">B616/B430</f>
        <v>4.7621221749669033E-2</v>
      </c>
      <c r="C660" s="116">
        <f t="shared" si="110"/>
        <v>5.4344421151042134E-2</v>
      </c>
      <c r="D660" s="116">
        <f t="shared" si="110"/>
        <v>7.0064270177058935E-2</v>
      </c>
      <c r="E660" s="116">
        <f t="shared" si="110"/>
        <v>6.6132882291063427E-2</v>
      </c>
      <c r="F660" s="116">
        <f t="shared" si="110"/>
        <v>6.3115088607364672E-2</v>
      </c>
      <c r="G660" s="116">
        <f t="shared" si="110"/>
        <v>5.4513004560684308E-2</v>
      </c>
      <c r="H660" s="116">
        <f t="shared" si="110"/>
        <v>3.7174091452873557E-2</v>
      </c>
      <c r="I660" s="116">
        <f t="shared" si="110"/>
        <v>6.2454009241987747E-2</v>
      </c>
      <c r="J660" s="116">
        <f t="shared" si="110"/>
        <v>1.3255849047674588E-2</v>
      </c>
      <c r="K660" s="116">
        <f t="shared" si="110"/>
        <v>1.6539003897925966E-2</v>
      </c>
      <c r="L660" s="116">
        <f t="shared" si="110"/>
        <v>2.0586804436680643E-2</v>
      </c>
      <c r="M660" s="116">
        <f t="shared" si="110"/>
        <v>2.2339726110916561E-2</v>
      </c>
      <c r="N660" s="116">
        <f t="shared" si="110"/>
        <v>1.2267767482196044E-2</v>
      </c>
      <c r="O660" s="116">
        <f t="shared" si="110"/>
        <v>1.0890025965549091E-2</v>
      </c>
      <c r="P660" s="116">
        <f t="shared" si="110"/>
        <v>1.5174249682623283E-2</v>
      </c>
      <c r="Q660" s="19"/>
      <c r="R660" s="114" t="s">
        <v>461</v>
      </c>
      <c r="S660" s="3"/>
    </row>
    <row r="661" spans="2:19">
      <c r="B661" s="116">
        <f t="shared" ref="B661:P661" si="111">((B579*(1-B610))/(B485+B460))</f>
        <v>7.5870853923512921E-2</v>
      </c>
      <c r="C661" s="116">
        <f t="shared" si="111"/>
        <v>8.6172587138214587E-2</v>
      </c>
      <c r="D661" s="116">
        <f t="shared" si="111"/>
        <v>0.11796041169264812</v>
      </c>
      <c r="E661" s="116">
        <f t="shared" si="111"/>
        <v>0.10963069252360605</v>
      </c>
      <c r="F661" s="116">
        <f t="shared" si="111"/>
        <v>0.10249270219426401</v>
      </c>
      <c r="G661" s="116">
        <f t="shared" si="111"/>
        <v>9.202180567132498E-2</v>
      </c>
      <c r="H661" s="116">
        <f t="shared" si="111"/>
        <v>6.6989878755417329E-2</v>
      </c>
      <c r="I661" s="116">
        <f t="shared" si="111"/>
        <v>0.11397746863530113</v>
      </c>
      <c r="J661" s="116">
        <f t="shared" si="111"/>
        <v>2.993530345652581E-2</v>
      </c>
      <c r="K661" s="116">
        <f t="shared" si="111"/>
        <v>3.5208122667068936E-2</v>
      </c>
      <c r="L661" s="116">
        <f t="shared" si="111"/>
        <v>4.0339620076890709E-2</v>
      </c>
      <c r="M661" s="116">
        <f t="shared" si="111"/>
        <v>4.6341494746518795E-2</v>
      </c>
      <c r="N661" s="116">
        <f t="shared" si="111"/>
        <v>3.3855814936566399E-2</v>
      </c>
      <c r="O661" s="116">
        <f t="shared" si="111"/>
        <v>3.3623539129982102E-2</v>
      </c>
      <c r="P661" s="116">
        <f t="shared" si="111"/>
        <v>3.7104966859220663E-2</v>
      </c>
      <c r="Q661" s="19"/>
      <c r="R661" s="114" t="s">
        <v>462</v>
      </c>
    </row>
    <row r="662" spans="2:19">
      <c r="B662" s="116">
        <f t="shared" ref="B662:P662" si="112">B616/B485</f>
        <v>0.11306258774554837</v>
      </c>
      <c r="C662" s="116">
        <f t="shared" si="112"/>
        <v>0.12094414061111206</v>
      </c>
      <c r="D662" s="116">
        <f t="shared" si="112"/>
        <v>0.16687322943074501</v>
      </c>
      <c r="E662" s="116">
        <f t="shared" si="112"/>
        <v>0.17307889184641817</v>
      </c>
      <c r="F662" s="116">
        <f t="shared" si="112"/>
        <v>0.1759035519698087</v>
      </c>
      <c r="G662" s="116">
        <f t="shared" si="112"/>
        <v>0.16436289525640516</v>
      </c>
      <c r="H662" s="116">
        <f t="shared" si="112"/>
        <v>0.11043407839374558</v>
      </c>
      <c r="I662" s="116">
        <f t="shared" si="112"/>
        <v>0.16361718395697342</v>
      </c>
      <c r="J662" s="116">
        <f t="shared" si="112"/>
        <v>3.8684590613025205E-2</v>
      </c>
      <c r="K662" s="116">
        <f t="shared" si="112"/>
        <v>4.8920976984043789E-2</v>
      </c>
      <c r="L662" s="116">
        <f t="shared" si="112"/>
        <v>6.0174020224911202E-2</v>
      </c>
      <c r="M662" s="116">
        <f t="shared" si="112"/>
        <v>6.3264938727454562E-2</v>
      </c>
      <c r="N662" s="116">
        <f t="shared" si="112"/>
        <v>3.4891039638425124E-2</v>
      </c>
      <c r="O662" s="116">
        <f t="shared" si="112"/>
        <v>3.0936908448393221E-2</v>
      </c>
      <c r="P662" s="116">
        <f t="shared" si="112"/>
        <v>4.2515288955830295E-2</v>
      </c>
      <c r="Q662" s="19"/>
      <c r="R662" s="114" t="s">
        <v>463</v>
      </c>
    </row>
    <row r="663" spans="2:19">
      <c r="B663" s="213" t="s">
        <v>464</v>
      </c>
      <c r="C663" s="214"/>
      <c r="D663" s="214"/>
      <c r="E663" s="214"/>
      <c r="F663" s="214"/>
      <c r="G663" s="214"/>
      <c r="H663" s="214"/>
      <c r="I663" s="214"/>
      <c r="J663" s="214"/>
      <c r="K663" s="214"/>
      <c r="L663" s="214"/>
      <c r="M663" s="214"/>
      <c r="N663" s="214"/>
      <c r="O663" s="115"/>
      <c r="P663" s="115"/>
      <c r="Q663" s="113"/>
      <c r="R663" s="114"/>
    </row>
    <row r="664" spans="2:19">
      <c r="B664" s="117">
        <f t="shared" ref="B664:N664" si="113">B406/B442</f>
        <v>1.2975665936566072</v>
      </c>
      <c r="C664" s="117">
        <f t="shared" si="113"/>
        <v>1.4526719338638063</v>
      </c>
      <c r="D664" s="117">
        <f t="shared" si="113"/>
        <v>1.2220234197011197</v>
      </c>
      <c r="E664" s="117">
        <f t="shared" si="113"/>
        <v>1.5598831637355863</v>
      </c>
      <c r="F664" s="117">
        <f t="shared" si="113"/>
        <v>1.3881023145593392</v>
      </c>
      <c r="G664" s="117">
        <f t="shared" si="113"/>
        <v>1.3019819629267155</v>
      </c>
      <c r="H664" s="117">
        <f t="shared" si="113"/>
        <v>1.0138380657930761</v>
      </c>
      <c r="I664" s="117">
        <f t="shared" si="113"/>
        <v>1.2002695531672041</v>
      </c>
      <c r="J664" s="117">
        <f t="shared" si="113"/>
        <v>0.69415996121398349</v>
      </c>
      <c r="K664" s="117">
        <f t="shared" si="113"/>
        <v>0.76693645123002929</v>
      </c>
      <c r="L664" s="117">
        <f t="shared" si="113"/>
        <v>0.48025888169674613</v>
      </c>
      <c r="M664" s="117">
        <f t="shared" si="113"/>
        <v>0.56562812708269017</v>
      </c>
      <c r="N664" s="117">
        <f t="shared" si="113"/>
        <v>0.57689459882570537</v>
      </c>
      <c r="O664" s="117">
        <f>O406/O442</f>
        <v>0.78617570843994689</v>
      </c>
      <c r="P664" s="117">
        <f>P406/P442</f>
        <v>0.5841772051935441</v>
      </c>
      <c r="Q664" s="19"/>
      <c r="R664" s="114" t="s">
        <v>465</v>
      </c>
    </row>
    <row r="665" spans="2:19">
      <c r="B665" s="117">
        <f t="shared" ref="B665:N665" si="114">(B406-B400)/B442</f>
        <v>0.71211229476043247</v>
      </c>
      <c r="C665" s="117">
        <f t="shared" si="114"/>
        <v>0.81907158120349832</v>
      </c>
      <c r="D665" s="117">
        <f t="shared" si="114"/>
        <v>0.75523728339159446</v>
      </c>
      <c r="E665" s="117">
        <f t="shared" si="114"/>
        <v>1.0013219075408137</v>
      </c>
      <c r="F665" s="117">
        <f t="shared" si="114"/>
        <v>0.826718396302764</v>
      </c>
      <c r="G665" s="117">
        <f t="shared" si="114"/>
        <v>0.73283466812471509</v>
      </c>
      <c r="H665" s="117">
        <f t="shared" si="114"/>
        <v>0.59467089667657069</v>
      </c>
      <c r="I665" s="117">
        <f t="shared" si="114"/>
        <v>0.72724599505103049</v>
      </c>
      <c r="J665" s="117">
        <f t="shared" si="114"/>
        <v>0.31071074749669536</v>
      </c>
      <c r="K665" s="117">
        <f t="shared" si="114"/>
        <v>0.38624042015002613</v>
      </c>
      <c r="L665" s="117">
        <f t="shared" si="114"/>
        <v>0.24423227837398237</v>
      </c>
      <c r="M665" s="117">
        <f t="shared" si="114"/>
        <v>0.27544699079727386</v>
      </c>
      <c r="N665" s="117">
        <f t="shared" si="114"/>
        <v>0.28072579786067486</v>
      </c>
      <c r="O665" s="117">
        <f>(O406-O400)/O442</f>
        <v>0.40769147571107883</v>
      </c>
      <c r="P665" s="117">
        <f>(P406-P400)/P442</f>
        <v>0.30283197853892724</v>
      </c>
      <c r="Q665" s="19"/>
      <c r="R665" s="114" t="s">
        <v>466</v>
      </c>
    </row>
    <row r="666" spans="2:19">
      <c r="B666" s="213" t="s">
        <v>467</v>
      </c>
      <c r="C666" s="214"/>
      <c r="D666" s="214"/>
      <c r="E666" s="214"/>
      <c r="F666" s="214"/>
      <c r="G666" s="214"/>
      <c r="H666" s="214"/>
      <c r="I666" s="214"/>
      <c r="J666" s="214"/>
      <c r="K666" s="214"/>
      <c r="L666" s="214"/>
      <c r="M666" s="214"/>
      <c r="N666" s="214"/>
      <c r="O666" s="115"/>
      <c r="P666" s="115"/>
      <c r="Q666" s="113"/>
      <c r="R666" s="114"/>
    </row>
    <row r="667" spans="2:19">
      <c r="B667" s="117">
        <f t="shared" ref="B667:N667" si="115">B460/B485</f>
        <v>0.69538684508445314</v>
      </c>
      <c r="C667" s="117">
        <f t="shared" si="115"/>
        <v>0.58090676730780821</v>
      </c>
      <c r="D667" s="117">
        <f t="shared" si="115"/>
        <v>0.70721313318814383</v>
      </c>
      <c r="E667" s="117">
        <f t="shared" si="115"/>
        <v>0.88307554396000598</v>
      </c>
      <c r="F667" s="117">
        <f t="shared" si="115"/>
        <v>0.9594544174606926</v>
      </c>
      <c r="G667" s="117">
        <f t="shared" si="115"/>
        <v>1.1297955875517849</v>
      </c>
      <c r="H667" s="117">
        <f t="shared" si="115"/>
        <v>1.1131488669332468</v>
      </c>
      <c r="I667" s="117">
        <f t="shared" si="115"/>
        <v>0.87766488346477312</v>
      </c>
      <c r="J667" s="117">
        <f t="shared" si="115"/>
        <v>1.469651843461576</v>
      </c>
      <c r="K667" s="117">
        <f t="shared" si="115"/>
        <v>1.4710013072025514</v>
      </c>
      <c r="L667" s="117">
        <f t="shared" si="115"/>
        <v>1.4451410384291339</v>
      </c>
      <c r="M667" s="117">
        <f t="shared" si="115"/>
        <v>1.3688512638429229</v>
      </c>
      <c r="N667" s="117">
        <f t="shared" si="115"/>
        <v>1.3447425930874266</v>
      </c>
      <c r="O667" s="117">
        <f>O460/O485</f>
        <v>1.3152757092928662</v>
      </c>
      <c r="P667" s="117">
        <f>P460/P485</f>
        <v>1.2883892958030112</v>
      </c>
      <c r="Q667" s="19"/>
      <c r="R667" s="114" t="s">
        <v>468</v>
      </c>
    </row>
    <row r="668" spans="2:19">
      <c r="B668" s="117">
        <f t="shared" ref="B668:N668" si="116">B460/B616</f>
        <v>6.1504593071003084</v>
      </c>
      <c r="C668" s="117">
        <f t="shared" si="116"/>
        <v>4.8030997150633024</v>
      </c>
      <c r="D668" s="117">
        <f t="shared" si="116"/>
        <v>4.2380262885824251</v>
      </c>
      <c r="E668" s="117">
        <f t="shared" si="116"/>
        <v>5.1021562163894858</v>
      </c>
      <c r="F668" s="117">
        <f t="shared" si="116"/>
        <v>5.4544345848420903</v>
      </c>
      <c r="G668" s="117">
        <f t="shared" si="116"/>
        <v>6.873787333748961</v>
      </c>
      <c r="H668" s="117">
        <f t="shared" si="116"/>
        <v>10.079758740453162</v>
      </c>
      <c r="I668" s="117">
        <f t="shared" si="116"/>
        <v>5.3641363470451466</v>
      </c>
      <c r="J668" s="117">
        <f t="shared" si="116"/>
        <v>37.990626763069329</v>
      </c>
      <c r="K668" s="117">
        <f t="shared" si="116"/>
        <v>30.068927439497731</v>
      </c>
      <c r="L668" s="117">
        <f t="shared" si="116"/>
        <v>24.016029393210889</v>
      </c>
      <c r="M668" s="117">
        <f t="shared" si="116"/>
        <v>21.636806916702092</v>
      </c>
      <c r="N668" s="117">
        <f t="shared" si="116"/>
        <v>38.541201610010958</v>
      </c>
      <c r="O668" s="117">
        <f>O460/O616</f>
        <v>42.514775239643512</v>
      </c>
      <c r="P668" s="117">
        <f>P460/P616</f>
        <v>30.304140638477989</v>
      </c>
      <c r="Q668" s="19"/>
      <c r="R668" s="114" t="s">
        <v>469</v>
      </c>
    </row>
    <row r="669" spans="2:19">
      <c r="B669" s="215" t="s">
        <v>470</v>
      </c>
      <c r="C669" s="216"/>
      <c r="D669" s="216"/>
      <c r="E669" s="216"/>
      <c r="F669" s="216"/>
      <c r="G669" s="216"/>
      <c r="H669" s="216"/>
      <c r="I669" s="216"/>
      <c r="J669" s="216"/>
      <c r="K669" s="216"/>
      <c r="L669" s="216"/>
      <c r="M669" s="216"/>
      <c r="N669" s="216"/>
      <c r="O669" s="118"/>
      <c r="P669" s="118"/>
      <c r="Q669" s="119"/>
      <c r="R669" s="120"/>
    </row>
    <row r="670" spans="2:19">
      <c r="B670" s="121"/>
      <c r="C670" s="122">
        <f t="shared" ref="C670:P670" si="117">365/(C493/((C394+B394)/2))</f>
        <v>71.285292143370341</v>
      </c>
      <c r="D670" s="122">
        <f t="shared" si="117"/>
        <v>69.648897594820298</v>
      </c>
      <c r="E670" s="122">
        <f t="shared" si="117"/>
        <v>69.193537878662482</v>
      </c>
      <c r="F670" s="122">
        <f t="shared" si="117"/>
        <v>70.447104492985105</v>
      </c>
      <c r="G670" s="122">
        <f t="shared" si="117"/>
        <v>73.462528714288879</v>
      </c>
      <c r="H670" s="122">
        <f t="shared" si="117"/>
        <v>78.198821607548652</v>
      </c>
      <c r="I670" s="122">
        <f t="shared" si="117"/>
        <v>82.444251312044727</v>
      </c>
      <c r="J670" s="122">
        <f t="shared" si="117"/>
        <v>32.499765238197128</v>
      </c>
      <c r="K670" s="122">
        <f t="shared" si="117"/>
        <v>32.275516354834103</v>
      </c>
      <c r="L670" s="122">
        <f t="shared" si="117"/>
        <v>34.506963120294074</v>
      </c>
      <c r="M670" s="122">
        <f t="shared" si="117"/>
        <v>34.845762012002389</v>
      </c>
      <c r="N670" s="123">
        <f t="shared" si="117"/>
        <v>37.265217405843977</v>
      </c>
      <c r="O670" s="123">
        <f t="shared" si="117"/>
        <v>42.867543392994413</v>
      </c>
      <c r="P670" s="123">
        <f t="shared" si="117"/>
        <v>44.205808842155534</v>
      </c>
      <c r="Q670" s="119"/>
      <c r="R670" s="120" t="s">
        <v>471</v>
      </c>
    </row>
    <row r="671" spans="2:19">
      <c r="B671" s="121"/>
      <c r="C671" s="122">
        <f t="shared" ref="C671:P671" si="118">365/(C531/((C400+B400)/2))</f>
        <v>93.465821177847019</v>
      </c>
      <c r="D671" s="122">
        <f t="shared" si="118"/>
        <v>86.412374969864786</v>
      </c>
      <c r="E671" s="122">
        <f t="shared" si="118"/>
        <v>74.624291855210373</v>
      </c>
      <c r="F671" s="122">
        <f t="shared" si="118"/>
        <v>77.030306749637006</v>
      </c>
      <c r="G671" s="122">
        <f t="shared" si="118"/>
        <v>86.941703790085938</v>
      </c>
      <c r="H671" s="122">
        <f t="shared" si="118"/>
        <v>88.41873551944181</v>
      </c>
      <c r="I671" s="122">
        <f t="shared" si="118"/>
        <v>83.326499968643461</v>
      </c>
      <c r="J671" s="122">
        <f t="shared" si="118"/>
        <v>48.170967046850976</v>
      </c>
      <c r="K671" s="122">
        <f t="shared" si="118"/>
        <v>58.986471822614185</v>
      </c>
      <c r="L671" s="122">
        <f t="shared" si="118"/>
        <v>58.49526214289132</v>
      </c>
      <c r="M671" s="122">
        <f t="shared" si="118"/>
        <v>62.266635415643584</v>
      </c>
      <c r="N671" s="123">
        <f t="shared" si="118"/>
        <v>64.40347916303206</v>
      </c>
      <c r="O671" s="123">
        <f t="shared" si="118"/>
        <v>65.770231759876935</v>
      </c>
      <c r="P671" s="123">
        <f t="shared" si="118"/>
        <v>64.945865310700142</v>
      </c>
      <c r="Q671" s="119"/>
      <c r="R671" s="120" t="s">
        <v>472</v>
      </c>
    </row>
    <row r="672" spans="2:19">
      <c r="B672" s="121"/>
      <c r="C672" s="122">
        <f t="shared" ref="C672:P672" si="119">365/(C531/((C436+B436)/2))</f>
        <v>60.067592362876297</v>
      </c>
      <c r="D672" s="122">
        <f t="shared" si="119"/>
        <v>55.941647816425593</v>
      </c>
      <c r="E672" s="122">
        <f t="shared" si="119"/>
        <v>51.583041341969285</v>
      </c>
      <c r="F672" s="122">
        <f t="shared" si="119"/>
        <v>67.748816393180235</v>
      </c>
      <c r="G672" s="122">
        <f t="shared" si="119"/>
        <v>87.801375267319557</v>
      </c>
      <c r="H672" s="122">
        <f t="shared" si="119"/>
        <v>89.136348450284032</v>
      </c>
      <c r="I672" s="122">
        <f t="shared" si="119"/>
        <v>85.97486184982742</v>
      </c>
      <c r="J672" s="122">
        <f t="shared" si="119"/>
        <v>67.553852998631058</v>
      </c>
      <c r="K672" s="122">
        <f t="shared" si="119"/>
        <v>93.550763502588623</v>
      </c>
      <c r="L672" s="122">
        <f t="shared" si="119"/>
        <v>93.213015035528201</v>
      </c>
      <c r="M672" s="122">
        <f t="shared" si="119"/>
        <v>94.824836423682385</v>
      </c>
      <c r="N672" s="123">
        <f t="shared" si="119"/>
        <v>94.06969632426302</v>
      </c>
      <c r="O672" s="123">
        <f t="shared" si="119"/>
        <v>94.172595473447146</v>
      </c>
      <c r="P672" s="123">
        <f t="shared" si="119"/>
        <v>92.153149234420383</v>
      </c>
      <c r="Q672" s="119"/>
      <c r="R672" s="120" t="s">
        <v>473</v>
      </c>
    </row>
    <row r="673" spans="1:18">
      <c r="B673" s="124"/>
      <c r="C673" s="125">
        <f t="shared" ref="C673:M673" si="120">C671+C670-C672</f>
        <v>104.68352095834106</v>
      </c>
      <c r="D673" s="125">
        <f t="shared" si="120"/>
        <v>100.1196247482595</v>
      </c>
      <c r="E673" s="125">
        <f t="shared" si="120"/>
        <v>92.234788391903578</v>
      </c>
      <c r="F673" s="125">
        <f t="shared" si="120"/>
        <v>79.728594849441876</v>
      </c>
      <c r="G673" s="125">
        <f t="shared" si="120"/>
        <v>72.602857237055261</v>
      </c>
      <c r="H673" s="125">
        <f t="shared" si="120"/>
        <v>77.481208676706416</v>
      </c>
      <c r="I673" s="125">
        <f t="shared" si="120"/>
        <v>79.795889430860768</v>
      </c>
      <c r="J673" s="125">
        <f t="shared" si="120"/>
        <v>13.116879286417046</v>
      </c>
      <c r="K673" s="125">
        <f t="shared" si="120"/>
        <v>-2.2887753251403353</v>
      </c>
      <c r="L673" s="125">
        <f t="shared" si="120"/>
        <v>-0.21078977234280671</v>
      </c>
      <c r="M673" s="125">
        <f t="shared" si="120"/>
        <v>2.2875610039635887</v>
      </c>
      <c r="N673" s="126">
        <f>N671+N670-N672</f>
        <v>7.5990002446130234</v>
      </c>
      <c r="O673" s="126">
        <f>O671+O670-O672</f>
        <v>14.465179679424196</v>
      </c>
      <c r="P673" s="126">
        <f>P671+P670-P672</f>
        <v>16.998524918435294</v>
      </c>
      <c r="Q673" s="119"/>
      <c r="R673" s="120" t="s">
        <v>474</v>
      </c>
    </row>
    <row r="674" spans="1:18">
      <c r="B674" s="203" t="s">
        <v>475</v>
      </c>
      <c r="C674" s="204"/>
      <c r="D674" s="204"/>
      <c r="E674" s="204"/>
      <c r="F674" s="204"/>
      <c r="G674" s="204"/>
      <c r="H674" s="204"/>
      <c r="I674" s="204"/>
      <c r="J674" s="204"/>
      <c r="K674" s="204"/>
      <c r="L674" s="204"/>
      <c r="M674" s="204"/>
      <c r="N674" s="204"/>
      <c r="O674" s="115"/>
      <c r="P674" s="115"/>
      <c r="Q674" s="113"/>
      <c r="R674" s="114"/>
    </row>
    <row r="675" spans="1:18">
      <c r="B675" s="127">
        <v>1588125</v>
      </c>
      <c r="C675" s="127">
        <v>1588125</v>
      </c>
      <c r="D675" s="127">
        <v>1588125</v>
      </c>
      <c r="E675" s="127">
        <v>1588125</v>
      </c>
      <c r="F675" s="127">
        <v>1588125</v>
      </c>
      <c r="G675" s="127">
        <v>1590441.2</v>
      </c>
      <c r="H675" s="127">
        <v>1592221</v>
      </c>
      <c r="I675" s="127">
        <v>1592221</v>
      </c>
      <c r="J675" s="127">
        <v>3989524.2990000001</v>
      </c>
      <c r="K675" s="127">
        <v>3995670.5989999999</v>
      </c>
      <c r="L675" s="127">
        <v>4002694.699</v>
      </c>
      <c r="M675" s="127">
        <v>4006839.8990000002</v>
      </c>
      <c r="N675" s="128">
        <v>4007796.699</v>
      </c>
      <c r="O675" s="128">
        <v>4007796.699</v>
      </c>
      <c r="P675" s="128">
        <v>4007796.699</v>
      </c>
      <c r="Q675" s="129"/>
      <c r="R675" s="130" t="s">
        <v>476</v>
      </c>
    </row>
    <row r="676" spans="1:18">
      <c r="B676" s="33">
        <f t="shared" ref="B676:P676" si="121">B485/B675</f>
        <v>5.9947585989767811</v>
      </c>
      <c r="C676" s="33">
        <f t="shared" si="121"/>
        <v>6.5175625344352621</v>
      </c>
      <c r="D676" s="33">
        <f t="shared" si="121"/>
        <v>7.1900158992522627</v>
      </c>
      <c r="E676" s="33">
        <f t="shared" si="121"/>
        <v>7.9219658402203859</v>
      </c>
      <c r="F676" s="33">
        <f t="shared" si="121"/>
        <v>8.6441130263675721</v>
      </c>
      <c r="G676" s="33">
        <f t="shared" si="121"/>
        <v>9.2803565325143751</v>
      </c>
      <c r="H676" s="33">
        <f t="shared" si="121"/>
        <v>9.5515572461360581</v>
      </c>
      <c r="I676" s="33">
        <f t="shared" si="121"/>
        <v>10.716204597226138</v>
      </c>
      <c r="J676" s="33">
        <f t="shared" si="121"/>
        <v>25.925672656242668</v>
      </c>
      <c r="K676" s="33">
        <f t="shared" si="121"/>
        <v>26.65728126504154</v>
      </c>
      <c r="L676" s="33">
        <f t="shared" si="121"/>
        <v>27.609481939157007</v>
      </c>
      <c r="M676" s="33">
        <f t="shared" si="121"/>
        <v>28.712417740652032</v>
      </c>
      <c r="N676" s="33">
        <f t="shared" si="121"/>
        <v>28.613586369940766</v>
      </c>
      <c r="O676" s="33">
        <f t="shared" si="121"/>
        <v>28.912370200542448</v>
      </c>
      <c r="P676" s="33">
        <f t="shared" si="121"/>
        <v>29.255842001480723</v>
      </c>
      <c r="Q676" s="19"/>
      <c r="R676" s="130" t="s">
        <v>477</v>
      </c>
    </row>
    <row r="677" spans="1:18">
      <c r="B677" s="33">
        <f t="shared" ref="B677:P677" si="122">B616/B675</f>
        <v>0.67778292011019281</v>
      </c>
      <c r="C677" s="33">
        <f t="shared" si="122"/>
        <v>0.78826099960645413</v>
      </c>
      <c r="D677" s="33">
        <f t="shared" si="122"/>
        <v>1.1998211727666273</v>
      </c>
      <c r="E677" s="33">
        <f t="shared" si="122"/>
        <v>1.3711250688705234</v>
      </c>
      <c r="F677" s="33">
        <f t="shared" si="122"/>
        <v>1.5205301849665487</v>
      </c>
      <c r="G677" s="33">
        <f t="shared" si="122"/>
        <v>1.5253462686957555</v>
      </c>
      <c r="H677" s="33">
        <f t="shared" si="122"/>
        <v>1.054817421702138</v>
      </c>
      <c r="I677" s="33">
        <f t="shared" si="122"/>
        <v>1.7533552189049133</v>
      </c>
      <c r="J677" s="33">
        <f t="shared" si="122"/>
        <v>1.0029240330740494</v>
      </c>
      <c r="K677" s="33">
        <f t="shared" si="122"/>
        <v>1.304100243224279</v>
      </c>
      <c r="L677" s="33">
        <f t="shared" si="122"/>
        <v>1.6613735246061543</v>
      </c>
      <c r="M677" s="33">
        <f t="shared" si="122"/>
        <v>1.81648934907943</v>
      </c>
      <c r="N677" s="33">
        <f t="shared" si="122"/>
        <v>0.99835777623110422</v>
      </c>
      <c r="O677" s="33">
        <f t="shared" si="122"/>
        <v>0.89445934992023401</v>
      </c>
      <c r="P677" s="33">
        <f t="shared" si="122"/>
        <v>1.2438205763390695</v>
      </c>
      <c r="Q677" s="19"/>
      <c r="R677" s="114" t="s">
        <v>478</v>
      </c>
    </row>
    <row r="678" spans="1:18">
      <c r="B678" s="131"/>
      <c r="C678" s="131">
        <f t="shared" ref="C678:M678" si="123">+C677/B677-1</f>
        <v>0.16299920847562821</v>
      </c>
      <c r="D678" s="132">
        <f t="shared" si="123"/>
        <v>0.52211155107971585</v>
      </c>
      <c r="E678" s="131">
        <f t="shared" si="123"/>
        <v>0.14277452339742625</v>
      </c>
      <c r="F678" s="132">
        <f t="shared" si="123"/>
        <v>0.1089653449477801</v>
      </c>
      <c r="G678" s="131">
        <f t="shared" si="123"/>
        <v>3.1673713398283621E-3</v>
      </c>
      <c r="H678" s="132">
        <f t="shared" si="123"/>
        <v>-0.308473463796481</v>
      </c>
      <c r="I678" s="131">
        <f t="shared" si="123"/>
        <v>0.66223574130540874</v>
      </c>
      <c r="J678" s="132">
        <f t="shared" si="123"/>
        <v>-0.42799723509509835</v>
      </c>
      <c r="K678" s="131">
        <f t="shared" si="123"/>
        <v>0.30029812849044824</v>
      </c>
      <c r="L678" s="132">
        <f t="shared" si="123"/>
        <v>0.27396151732825924</v>
      </c>
      <c r="M678" s="131">
        <f t="shared" si="123"/>
        <v>9.3366014430769084E-2</v>
      </c>
      <c r="N678" s="133">
        <f>+N677/M677-1</f>
        <v>-0.45039161570803754</v>
      </c>
      <c r="O678" s="133">
        <f>+O677/N677-1</f>
        <v>-0.10406933144057506</v>
      </c>
      <c r="P678" s="133">
        <f>+P677/O677-1</f>
        <v>0.39058368214272776</v>
      </c>
      <c r="Q678" s="134"/>
      <c r="R678" s="135" t="s">
        <v>479</v>
      </c>
    </row>
    <row r="679" spans="1:18">
      <c r="B679" s="136">
        <v>0.27328252200000003</v>
      </c>
      <c r="C679" s="136">
        <v>0.30061077420000004</v>
      </c>
      <c r="D679" s="136">
        <v>0.54656504400000006</v>
      </c>
      <c r="E679" s="136">
        <v>0.66498747020000004</v>
      </c>
      <c r="F679" s="136">
        <v>0.76519106160000006</v>
      </c>
      <c r="G679" s="136">
        <v>0.76519106160000006</v>
      </c>
      <c r="H679" s="136">
        <v>0.54656504400000006</v>
      </c>
      <c r="I679" s="136">
        <v>0.76519106160000006</v>
      </c>
      <c r="J679" s="136">
        <v>0.5</v>
      </c>
      <c r="K679" s="136">
        <v>0.56999999999999995</v>
      </c>
      <c r="L679" s="136">
        <v>0.73</v>
      </c>
      <c r="M679" s="136">
        <v>0.90999999999999992</v>
      </c>
      <c r="N679" s="136">
        <v>0.78</v>
      </c>
      <c r="O679" s="136">
        <v>0.66</v>
      </c>
      <c r="P679" s="136"/>
      <c r="Q679" s="19"/>
      <c r="R679" s="130" t="s">
        <v>480</v>
      </c>
    </row>
    <row r="680" spans="1:18">
      <c r="B680" s="131">
        <f t="shared" ref="B680:P680" si="124">+B679/B689</f>
        <v>4.7538333562437175E-2</v>
      </c>
      <c r="C680" s="131">
        <f t="shared" si="124"/>
        <v>7.1785973894062591E-2</v>
      </c>
      <c r="D680" s="132">
        <f t="shared" si="124"/>
        <v>3.4179291536716408E-2</v>
      </c>
      <c r="E680" s="131">
        <f t="shared" si="124"/>
        <v>3.5794988827739793E-2</v>
      </c>
      <c r="F680" s="132">
        <f t="shared" si="124"/>
        <v>1.7074138670729322E-2</v>
      </c>
      <c r="G680" s="131">
        <f t="shared" si="124"/>
        <v>1.2945899829420709E-2</v>
      </c>
      <c r="H680" s="132">
        <f t="shared" si="124"/>
        <v>1.2189337178867724E-2</v>
      </c>
      <c r="I680" s="131">
        <f t="shared" si="124"/>
        <v>2.3278833076394993E-2</v>
      </c>
      <c r="J680" s="132">
        <f t="shared" si="124"/>
        <v>1.088734054564432E-2</v>
      </c>
      <c r="K680" s="131">
        <f t="shared" si="124"/>
        <v>1.1368232823986203E-2</v>
      </c>
      <c r="L680" s="132">
        <f t="shared" si="124"/>
        <v>1.2879972670372299E-2</v>
      </c>
      <c r="M680" s="131">
        <f t="shared" si="124"/>
        <v>1.8412008899624223E-2</v>
      </c>
      <c r="N680" s="133">
        <f t="shared" si="124"/>
        <v>2.049642243763479E-2</v>
      </c>
      <c r="O680" s="133">
        <f t="shared" si="124"/>
        <v>1.9097875243904001E-2</v>
      </c>
      <c r="P680" s="133">
        <f t="shared" si="124"/>
        <v>0</v>
      </c>
      <c r="Q680" s="19"/>
      <c r="R680" s="135" t="s">
        <v>481</v>
      </c>
    </row>
    <row r="681" spans="1:18">
      <c r="B681" s="137">
        <f t="shared" ref="B681:M681" si="125">+B679/B677</f>
        <v>0.40320066188090165</v>
      </c>
      <c r="C681" s="137">
        <f t="shared" si="125"/>
        <v>0.38135944103549774</v>
      </c>
      <c r="D681" s="138">
        <f t="shared" si="125"/>
        <v>0.45553875561280027</v>
      </c>
      <c r="E681" s="137">
        <f t="shared" si="125"/>
        <v>0.48499402811429115</v>
      </c>
      <c r="F681" s="138">
        <f t="shared" si="125"/>
        <v>0.50323963915049408</v>
      </c>
      <c r="G681" s="137">
        <f t="shared" si="125"/>
        <v>0.50165072502145713</v>
      </c>
      <c r="H681" s="138">
        <f t="shared" si="125"/>
        <v>0.51816080466135916</v>
      </c>
      <c r="I681" s="137">
        <f t="shared" si="125"/>
        <v>0.43641531011491935</v>
      </c>
      <c r="J681" s="138">
        <f t="shared" si="125"/>
        <v>0.4985422459839321</v>
      </c>
      <c r="K681" s="137">
        <f t="shared" si="125"/>
        <v>0.43708296425949783</v>
      </c>
      <c r="L681" s="138">
        <f t="shared" si="125"/>
        <v>0.43939546958475456</v>
      </c>
      <c r="M681" s="137">
        <f t="shared" si="125"/>
        <v>0.50096632851779421</v>
      </c>
      <c r="N681" s="139">
        <f>+N679/N677</f>
        <v>0.78128304158111972</v>
      </c>
      <c r="O681" s="139">
        <f>+O679/O677</f>
        <v>0.7378759024195537</v>
      </c>
      <c r="P681" s="139">
        <f>+P679/P677</f>
        <v>0</v>
      </c>
      <c r="Q681" s="113"/>
      <c r="R681" s="140" t="s">
        <v>482</v>
      </c>
    </row>
    <row r="682" spans="1:18">
      <c r="B682" s="53">
        <f t="shared" ref="B682:M682" si="126">+B689*B675</f>
        <v>9129617.5681299902</v>
      </c>
      <c r="C682" s="53">
        <f t="shared" si="126"/>
        <v>6650428.4873379897</v>
      </c>
      <c r="D682" s="53">
        <f t="shared" si="126"/>
        <v>25395892.409591176</v>
      </c>
      <c r="E682" s="53">
        <f t="shared" si="126"/>
        <v>29503661.286044307</v>
      </c>
      <c r="F682" s="53">
        <f t="shared" si="126"/>
        <v>71173081.005063206</v>
      </c>
      <c r="G682" s="53">
        <f t="shared" si="126"/>
        <v>94005932.864910379</v>
      </c>
      <c r="H682" s="53">
        <f t="shared" si="126"/>
        <v>71394558.059436873</v>
      </c>
      <c r="I682" s="53">
        <f t="shared" si="126"/>
        <v>52337386.212337166</v>
      </c>
      <c r="J682" s="53">
        <f t="shared" si="126"/>
        <v>183218495.0160341</v>
      </c>
      <c r="K682" s="53">
        <f t="shared" si="126"/>
        <v>200341801.28898844</v>
      </c>
      <c r="L682" s="53">
        <f t="shared" si="126"/>
        <v>226861283.40872788</v>
      </c>
      <c r="M682" s="53">
        <f t="shared" si="126"/>
        <v>198035115.44926623</v>
      </c>
      <c r="N682" s="53">
        <f>+N689*N675</f>
        <v>152518393.62366003</v>
      </c>
      <c r="O682" s="53">
        <f>+O689*O675</f>
        <v>138504717.8054179</v>
      </c>
      <c r="P682" s="53">
        <f>+P689*P675</f>
        <v>136265087.766</v>
      </c>
      <c r="Q682" s="19"/>
      <c r="R682" s="114" t="s">
        <v>483</v>
      </c>
    </row>
    <row r="683" spans="1:18">
      <c r="B683" s="141">
        <f t="shared" ref="B683:M683" si="127">+B689/B$676</f>
        <v>0.95895053100880046</v>
      </c>
      <c r="C683" s="141">
        <f t="shared" si="127"/>
        <v>0.64250977395720998</v>
      </c>
      <c r="D683" s="142">
        <f t="shared" si="127"/>
        <v>2.2240725264393197</v>
      </c>
      <c r="E683" s="141">
        <f t="shared" si="127"/>
        <v>2.3450832557070105</v>
      </c>
      <c r="F683" s="142">
        <f t="shared" si="127"/>
        <v>5.1845449850030727</v>
      </c>
      <c r="G683" s="141">
        <f t="shared" si="127"/>
        <v>6.3690254565866642</v>
      </c>
      <c r="H683" s="142">
        <f t="shared" si="127"/>
        <v>4.6944809289338467</v>
      </c>
      <c r="I683" s="141">
        <f t="shared" si="127"/>
        <v>3.0673807334920884</v>
      </c>
      <c r="J683" s="142">
        <f t="shared" si="127"/>
        <v>1.7714062133293149</v>
      </c>
      <c r="K683" s="141">
        <f t="shared" si="127"/>
        <v>1.8809014528221877</v>
      </c>
      <c r="L683" s="142">
        <f t="shared" si="127"/>
        <v>2.0528142838647123</v>
      </c>
      <c r="M683" s="141">
        <f t="shared" si="127"/>
        <v>1.7213550270901166</v>
      </c>
      <c r="N683" s="143">
        <f>+N689/N$676</f>
        <v>1.3299773487583266</v>
      </c>
      <c r="O683" s="143">
        <f>+O689/O$676</f>
        <v>1.1952952329980153</v>
      </c>
      <c r="P683" s="143">
        <f>+P689/P$676</f>
        <v>1.1621610479807474</v>
      </c>
      <c r="Q683" s="144">
        <f>(SUM(INDEX($B683:$P683,,$R$376-$B$376-$Q$376+1):INDEX($B683:$P683,$R$376-$B$376+1))-MAX(INDEX($B683:$P683,,$R$376-$B$376-$Q$376+1):INDEX($B683:$P683,$R$376-$B$376+1))-MIN(INDEX($B683:$P683,,$R$376-$B$376-$Q$376+1):INDEX($B683:$P683,$R$376-$B$376+1)))/(COUNT(INDEX($B683:$P683,,$R$376-$B$376-$Q$376+1):INDEX($B683:$P683,$R$376-$B$376+1))-2)</f>
        <v>2.2142014026610761</v>
      </c>
      <c r="R683" s="145" t="s">
        <v>484</v>
      </c>
    </row>
    <row r="684" spans="1:18">
      <c r="B684" s="141">
        <f t="shared" ref="B684:M684" si="128">+B689/B$677</f>
        <v>8.4815901540035075</v>
      </c>
      <c r="C684" s="141">
        <f t="shared" si="128"/>
        <v>5.3124506132393634</v>
      </c>
      <c r="D684" s="142">
        <f t="shared" si="128"/>
        <v>13.327916850571555</v>
      </c>
      <c r="E684" s="141">
        <f t="shared" si="128"/>
        <v>13.549215798006863</v>
      </c>
      <c r="F684" s="142">
        <f t="shared" si="128"/>
        <v>29.473793604195805</v>
      </c>
      <c r="G684" s="141">
        <f t="shared" si="128"/>
        <v>38.749776503091056</v>
      </c>
      <c r="H684" s="142">
        <f t="shared" si="128"/>
        <v>42.509350349228058</v>
      </c>
      <c r="I684" s="141">
        <f t="shared" si="128"/>
        <v>18.747301837799146</v>
      </c>
      <c r="J684" s="142">
        <f t="shared" si="128"/>
        <v>45.791003220100706</v>
      </c>
      <c r="K684" s="141">
        <f t="shared" si="128"/>
        <v>38.447749182026108</v>
      </c>
      <c r="L684" s="142">
        <f t="shared" si="128"/>
        <v>34.114627478635306</v>
      </c>
      <c r="M684" s="141">
        <f t="shared" si="128"/>
        <v>27.208672950838007</v>
      </c>
      <c r="N684" s="143">
        <f>+N689/N$677</f>
        <v>38.118020057322589</v>
      </c>
      <c r="O684" s="143">
        <f>+O689/O$677</f>
        <v>38.636544275001583</v>
      </c>
      <c r="P684" s="143">
        <f>+P689/P$677</f>
        <v>27.335132290600964</v>
      </c>
      <c r="Q684" s="144">
        <f>(SUM(INDEX($B684:$P684,,$R$376-$B$376-$Q$376+1):INDEX($B684:$P684,$R$376-$B$376+1))-MAX(INDEX($B684:$P684,,$R$376-$B$376-$Q$376+1):INDEX($B684:$P684,$R$376-$B$376+1))-MIN(INDEX($B684:$P684,,$R$376-$B$376-$Q$376+1):INDEX($B684:$P684,$R$376-$B$376+1)))/(COUNT(INDEX($B684:$P684,,$R$376-$B$376-$Q$376+1):INDEX($B684:$P684,$R$376-$B$376+1))-2)</f>
        <v>35.639984135842951</v>
      </c>
      <c r="R684" s="145" t="s">
        <v>485</v>
      </c>
    </row>
    <row r="685" spans="1:18">
      <c r="B685" s="141">
        <f t="shared" ref="B685:P685" si="129">+(B682+B460-B382-B388)/B587</f>
        <v>5.5213839436165024</v>
      </c>
      <c r="C685" s="141">
        <f t="shared" si="129"/>
        <v>3.686380533756906</v>
      </c>
      <c r="D685" s="142">
        <f t="shared" si="129"/>
        <v>7.2665226642863345</v>
      </c>
      <c r="E685" s="141">
        <f t="shared" si="129"/>
        <v>7.5242557307653133</v>
      </c>
      <c r="F685" s="142">
        <f t="shared" si="129"/>
        <v>15.77983789188483</v>
      </c>
      <c r="G685" s="141">
        <f t="shared" si="129"/>
        <v>19.479971324560701</v>
      </c>
      <c r="H685" s="142">
        <f t="shared" si="129"/>
        <v>17.214992887727142</v>
      </c>
      <c r="I685" s="141">
        <f t="shared" si="129"/>
        <v>10.593224217157461</v>
      </c>
      <c r="J685" s="142">
        <f t="shared" si="129"/>
        <v>21.363275065826056</v>
      </c>
      <c r="K685" s="141">
        <f t="shared" si="129"/>
        <v>17.494832886531171</v>
      </c>
      <c r="L685" s="142">
        <f t="shared" si="129"/>
        <v>18.113841902283703</v>
      </c>
      <c r="M685" s="141">
        <f t="shared" si="129"/>
        <v>16.196687458954727</v>
      </c>
      <c r="N685" s="143">
        <f t="shared" si="129"/>
        <v>15.523124254212526</v>
      </c>
      <c r="O685" s="143">
        <f t="shared" si="129"/>
        <v>15.006106494657574</v>
      </c>
      <c r="P685" s="143">
        <f t="shared" si="129"/>
        <v>14.35076878412454</v>
      </c>
      <c r="Q685" s="144">
        <f>(SUM(INDEX($B685:$P685,,$R$376-$B$376-$Q$376+1):INDEX($B685:$P685,$R$376-$B$376+1))-MAX(INDEX($B685:$P685,,$R$376-$B$376-$Q$376+1):INDEX($B685:$P685,$R$376-$B$376+1))-MIN(INDEX($B685:$P685,,$R$376-$B$376-$Q$376+1):INDEX($B685:$P685,$R$376-$B$376+1)))/(COUNT(INDEX($B685:$P685,,$R$376-$B$376-$Q$376+1):INDEX($B685:$P685,$R$376-$B$376+1))-2)</f>
        <v>16.67254074913151</v>
      </c>
      <c r="R685" s="145" t="s">
        <v>486</v>
      </c>
    </row>
    <row r="686" spans="1:18">
      <c r="B686" s="141">
        <f t="shared" ref="B686:P686" si="130">B682/B493</f>
        <v>0.41410555998012349</v>
      </c>
      <c r="C686" s="141">
        <f t="shared" si="130"/>
        <v>0.29349949280103116</v>
      </c>
      <c r="D686" s="142">
        <f t="shared" si="130"/>
        <v>0.97370037075961779</v>
      </c>
      <c r="E686" s="141">
        <f t="shared" si="130"/>
        <v>0.94458534298949992</v>
      </c>
      <c r="F686" s="142">
        <f t="shared" si="130"/>
        <v>1.9015461464475865</v>
      </c>
      <c r="G686" s="141">
        <f t="shared" si="130"/>
        <v>2.2262377184398452</v>
      </c>
      <c r="H686" s="142">
        <f t="shared" si="130"/>
        <v>1.6441827044107225</v>
      </c>
      <c r="I686" s="141">
        <f t="shared" si="130"/>
        <v>1.2201909634153878</v>
      </c>
      <c r="J686" s="142">
        <f t="shared" si="130"/>
        <v>1.4618846865863566</v>
      </c>
      <c r="K686" s="141">
        <f t="shared" si="130"/>
        <v>1.3431512058551349</v>
      </c>
      <c r="L686" s="142">
        <f t="shared" si="130"/>
        <v>1.4529205174082114</v>
      </c>
      <c r="M686" s="141">
        <f t="shared" si="130"/>
        <v>1.2533125994297378</v>
      </c>
      <c r="N686" s="143">
        <f t="shared" si="130"/>
        <v>1.0537994584390715</v>
      </c>
      <c r="O686" s="143">
        <f t="shared" si="130"/>
        <v>1.0002879750154745</v>
      </c>
      <c r="P686" s="143">
        <f t="shared" si="130"/>
        <v>0.94023821574152</v>
      </c>
      <c r="Q686" s="144">
        <f>(SUM(INDEX($B686:$P686,,$R$376-$B$376-$Q$376+1):INDEX($B686:$P686,$R$376-$B$376+1))-MAX(INDEX($B686:$P686,,$R$376-$B$376-$Q$376+1):INDEX($B686:$P686,$R$376-$B$376+1))-MIN(INDEX($B686:$P686,,$R$376-$B$376-$Q$376+1):INDEX($B686:$P686,$R$376-$B$376+1)))/(COUNT(INDEX($B686:$P686,,$R$376-$B$376-$Q$376+1):INDEX($B686:$P686,$R$376-$B$376+1))-2)</f>
        <v>1.3037162638200119</v>
      </c>
      <c r="R686" s="145" t="s">
        <v>487</v>
      </c>
    </row>
    <row r="687" spans="1:18" s="38" customFormat="1" ht="14.25">
      <c r="A687" s="146"/>
      <c r="B687" s="136">
        <v>6.6043276150000008</v>
      </c>
      <c r="C687" s="136">
        <v>4.8279912220000005</v>
      </c>
      <c r="D687" s="136">
        <v>22.682449326</v>
      </c>
      <c r="E687" s="136">
        <v>26.645045895000003</v>
      </c>
      <c r="F687" s="136">
        <v>68.320630500000007</v>
      </c>
      <c r="G687" s="136">
        <v>84.489846385000007</v>
      </c>
      <c r="H687" s="136">
        <v>55.111975270000002</v>
      </c>
      <c r="I687" s="136">
        <v>38.487288515000003</v>
      </c>
      <c r="J687" s="136">
        <v>56.25</v>
      </c>
      <c r="K687" s="136">
        <v>66</v>
      </c>
      <c r="L687" s="136">
        <v>66</v>
      </c>
      <c r="M687" s="136">
        <v>56.5</v>
      </c>
      <c r="N687" s="147">
        <v>45.5</v>
      </c>
      <c r="O687" s="147">
        <v>40.75</v>
      </c>
      <c r="P687" s="147">
        <v>37.5</v>
      </c>
      <c r="Q687" s="134"/>
      <c r="R687" s="148" t="s">
        <v>488</v>
      </c>
    </row>
    <row r="688" spans="1:18" s="152" customFormat="1" ht="14.25">
      <c r="A688" s="149"/>
      <c r="B688" s="136">
        <v>2.9150135680000004</v>
      </c>
      <c r="C688" s="136">
        <v>3.6984234643999998</v>
      </c>
      <c r="D688" s="136">
        <v>4.5547086999999999</v>
      </c>
      <c r="E688" s="136">
        <v>14.392879492000002</v>
      </c>
      <c r="F688" s="136">
        <v>26.189575025</v>
      </c>
      <c r="G688" s="136">
        <v>30.972019160000002</v>
      </c>
      <c r="H688" s="136">
        <v>32.566167204999999</v>
      </c>
      <c r="I688" s="136">
        <v>26.189575025</v>
      </c>
      <c r="J688" s="136">
        <v>28.694664810000003</v>
      </c>
      <c r="K688" s="136">
        <v>41.75</v>
      </c>
      <c r="L688" s="136">
        <v>49.25</v>
      </c>
      <c r="M688" s="136">
        <v>39.75</v>
      </c>
      <c r="N688" s="147">
        <v>25</v>
      </c>
      <c r="O688" s="147">
        <v>29.25</v>
      </c>
      <c r="P688" s="147">
        <v>29.75</v>
      </c>
      <c r="Q688" s="150"/>
      <c r="R688" s="151" t="s">
        <v>489</v>
      </c>
    </row>
    <row r="689" spans="1:18" s="4" customFormat="1" ht="14.25">
      <c r="A689" s="153"/>
      <c r="B689" s="154">
        <v>5.7486769417583572</v>
      </c>
      <c r="C689" s="154">
        <v>4.1875976307519807</v>
      </c>
      <c r="D689" s="154">
        <v>15.991116826188856</v>
      </c>
      <c r="E689" s="154">
        <v>18.577669444183744</v>
      </c>
      <c r="F689" s="154">
        <v>44.815792840653728</v>
      </c>
      <c r="G689" s="154">
        <v>59.106827001784403</v>
      </c>
      <c r="H689" s="154">
        <v>44.839603333605616</v>
      </c>
      <c r="I689" s="154">
        <v>32.870679517690803</v>
      </c>
      <c r="J689" s="154">
        <v>45.924897628010186</v>
      </c>
      <c r="K689" s="154">
        <v>50.139719059706316</v>
      </c>
      <c r="L689" s="154">
        <v>56.677138894806298</v>
      </c>
      <c r="M689" s="154">
        <v>49.424264617782825</v>
      </c>
      <c r="N689" s="155">
        <v>38.055421738761211</v>
      </c>
      <c r="O689" s="155">
        <v>34.558818275382258</v>
      </c>
      <c r="P689" s="156" t="str">
        <f>VLOOKUP($Q689,[1]Price!$A$1:$F$1200,6,FALSE)</f>
        <v>34.00</v>
      </c>
      <c r="Q689" s="157" t="s">
        <v>490</v>
      </c>
      <c r="R689" s="145" t="s">
        <v>435</v>
      </c>
    </row>
    <row r="690" spans="1:18">
      <c r="B690" s="205" t="s">
        <v>408</v>
      </c>
      <c r="C690" s="206"/>
      <c r="D690" s="206"/>
      <c r="E690" s="206"/>
      <c r="F690" s="206"/>
      <c r="G690" s="206"/>
      <c r="H690" s="206"/>
      <c r="I690" s="206"/>
      <c r="J690" s="206"/>
      <c r="K690" s="206"/>
      <c r="L690" s="206"/>
      <c r="M690" s="206"/>
      <c r="N690" s="206"/>
      <c r="O690" s="158"/>
      <c r="P690" s="158"/>
      <c r="Q690" s="113"/>
      <c r="R690" s="114"/>
    </row>
    <row r="691" spans="1:18">
      <c r="B691" s="159"/>
      <c r="C691" s="160">
        <f t="shared" ref="C691:P691" si="131">+C684/C678/100</f>
        <v>0.32591879819058667</v>
      </c>
      <c r="D691" s="159">
        <f t="shared" si="131"/>
        <v>0.25526952665593589</v>
      </c>
      <c r="E691" s="160">
        <f t="shared" si="131"/>
        <v>0.94899394342864329</v>
      </c>
      <c r="F691" s="159">
        <f t="shared" si="131"/>
        <v>2.7048777405624378</v>
      </c>
      <c r="G691" s="160">
        <f t="shared" si="131"/>
        <v>122.3404910432475</v>
      </c>
      <c r="H691" s="159">
        <f t="shared" si="131"/>
        <v>-1.3780553382469909</v>
      </c>
      <c r="I691" s="160">
        <f t="shared" si="131"/>
        <v>0.28309106060697042</v>
      </c>
      <c r="J691" s="159">
        <f t="shared" si="131"/>
        <v>-1.0698901643588008</v>
      </c>
      <c r="K691" s="160">
        <f t="shared" si="131"/>
        <v>1.280319307193053</v>
      </c>
      <c r="L691" s="159">
        <f t="shared" si="131"/>
        <v>1.2452342873309226</v>
      </c>
      <c r="M691" s="160">
        <f t="shared" si="131"/>
        <v>2.9141945403499303</v>
      </c>
      <c r="N691" s="161">
        <f t="shared" si="131"/>
        <v>-0.84633058715800491</v>
      </c>
      <c r="O691" s="161">
        <f t="shared" si="131"/>
        <v>-3.7125773501354287</v>
      </c>
      <c r="P691" s="161">
        <f t="shared" si="131"/>
        <v>0.69985341273453694</v>
      </c>
      <c r="Q691" s="113"/>
      <c r="R691" s="114" t="s">
        <v>491</v>
      </c>
    </row>
    <row r="692" spans="1:18">
      <c r="B692" s="162"/>
      <c r="D692" s="162"/>
      <c r="F692" s="162"/>
      <c r="H692" s="162"/>
      <c r="I692" s="163"/>
      <c r="J692" s="164"/>
      <c r="K692" s="163"/>
      <c r="L692" s="164"/>
      <c r="M692" s="163"/>
      <c r="N692" s="165"/>
      <c r="O692" s="166"/>
      <c r="P692" s="166"/>
      <c r="Q692" s="129"/>
      <c r="R692" s="130" t="s">
        <v>492</v>
      </c>
    </row>
    <row r="693" spans="1:18">
      <c r="B693" s="167">
        <f t="shared" ref="B693:P696" si="132">($Q683-B683)/$Q683</f>
        <v>0.56690907617694009</v>
      </c>
      <c r="C693" s="168">
        <f t="shared" si="132"/>
        <v>0.70982324679903674</v>
      </c>
      <c r="D693" s="167">
        <f t="shared" si="132"/>
        <v>-4.4580966150505929E-3</v>
      </c>
      <c r="E693" s="168">
        <f t="shared" si="132"/>
        <v>-5.9110184325887272E-2</v>
      </c>
      <c r="F693" s="167">
        <f t="shared" si="132"/>
        <v>-1.3414965679148121</v>
      </c>
      <c r="G693" s="168">
        <f t="shared" si="132"/>
        <v>-1.876443601260585</v>
      </c>
      <c r="H693" s="167">
        <f t="shared" si="132"/>
        <v>-1.1201688894659338</v>
      </c>
      <c r="I693" s="168">
        <f t="shared" si="132"/>
        <v>-0.38532146615282714</v>
      </c>
      <c r="J693" s="167">
        <f t="shared" si="132"/>
        <v>0.19997963545664824</v>
      </c>
      <c r="K693" s="168">
        <f t="shared" si="132"/>
        <v>0.1505282895396603</v>
      </c>
      <c r="L693" s="167">
        <f t="shared" si="132"/>
        <v>7.2887280534826321E-2</v>
      </c>
      <c r="M693" s="168">
        <f t="shared" si="132"/>
        <v>0.22258425768254231</v>
      </c>
      <c r="N693" s="169">
        <f t="shared" si="132"/>
        <v>0.39934219752551392</v>
      </c>
      <c r="O693" s="169">
        <f t="shared" si="132"/>
        <v>0.46016869487957007</v>
      </c>
      <c r="P693" s="169">
        <f t="shared" si="132"/>
        <v>0.47513309015881006</v>
      </c>
      <c r="Q693" s="134"/>
      <c r="R693" s="170" t="s">
        <v>493</v>
      </c>
    </row>
    <row r="694" spans="1:18">
      <c r="B694" s="167">
        <f t="shared" si="132"/>
        <v>0.76202037235270226</v>
      </c>
      <c r="C694" s="168">
        <f t="shared" si="132"/>
        <v>0.85094127446884416</v>
      </c>
      <c r="D694" s="167">
        <f t="shared" si="132"/>
        <v>0.62604032595043335</v>
      </c>
      <c r="E694" s="168">
        <f t="shared" si="132"/>
        <v>0.6198310373437993</v>
      </c>
      <c r="F694" s="167">
        <f t="shared" si="132"/>
        <v>0.17301327935906233</v>
      </c>
      <c r="G694" s="168">
        <f t="shared" si="132"/>
        <v>-8.7255716932842342E-2</v>
      </c>
      <c r="H694" s="167">
        <f t="shared" si="132"/>
        <v>-0.19274324554136429</v>
      </c>
      <c r="I694" s="168">
        <f t="shared" si="132"/>
        <v>0.47398119577317432</v>
      </c>
      <c r="J694" s="167">
        <f t="shared" si="132"/>
        <v>-0.28482108874029843</v>
      </c>
      <c r="K694" s="168">
        <f t="shared" si="132"/>
        <v>-7.878132143609462E-2</v>
      </c>
      <c r="L694" s="167">
        <f t="shared" si="132"/>
        <v>4.2799027389958957E-2</v>
      </c>
      <c r="M694" s="168">
        <f t="shared" si="132"/>
        <v>0.23656888153677982</v>
      </c>
      <c r="N694" s="169">
        <f t="shared" si="132"/>
        <v>-6.9529658375675027E-2</v>
      </c>
      <c r="O694" s="169">
        <f t="shared" si="132"/>
        <v>-8.4078604741717786E-2</v>
      </c>
      <c r="P694" s="169">
        <f t="shared" si="132"/>
        <v>0.23302063810095361</v>
      </c>
      <c r="Q694" s="134"/>
      <c r="R694" s="170" t="s">
        <v>494</v>
      </c>
    </row>
    <row r="695" spans="1:18">
      <c r="B695" s="167">
        <f t="shared" si="132"/>
        <v>0.66883368127895459</v>
      </c>
      <c r="C695" s="168">
        <f t="shared" si="132"/>
        <v>0.77889509528120759</v>
      </c>
      <c r="D695" s="167">
        <f t="shared" si="132"/>
        <v>0.56416224895627531</v>
      </c>
      <c r="E695" s="168">
        <f t="shared" si="132"/>
        <v>0.54870371325034795</v>
      </c>
      <c r="F695" s="167">
        <f t="shared" si="132"/>
        <v>5.3543300369092363E-2</v>
      </c>
      <c r="G695" s="168">
        <f t="shared" si="132"/>
        <v>-0.16838648755891825</v>
      </c>
      <c r="H695" s="167">
        <f t="shared" si="132"/>
        <v>-3.2535661286291276E-2</v>
      </c>
      <c r="I695" s="168">
        <f t="shared" si="132"/>
        <v>0.36463047974800883</v>
      </c>
      <c r="J695" s="167">
        <f t="shared" si="132"/>
        <v>-0.28134490041290738</v>
      </c>
      <c r="K695" s="168">
        <f t="shared" si="132"/>
        <v>-4.9320145607830927E-2</v>
      </c>
      <c r="L695" s="167">
        <f t="shared" si="132"/>
        <v>-8.6447601168842328E-2</v>
      </c>
      <c r="M695" s="168">
        <f t="shared" si="132"/>
        <v>2.854113823063054E-2</v>
      </c>
      <c r="N695" s="169">
        <f t="shared" si="132"/>
        <v>6.8940691896576034E-2</v>
      </c>
      <c r="O695" s="169">
        <f t="shared" si="132"/>
        <v>9.9950828104033398E-2</v>
      </c>
      <c r="P695" s="169">
        <f t="shared" si="132"/>
        <v>0.13925723739064269</v>
      </c>
      <c r="Q695" s="134"/>
      <c r="R695" s="170" t="s">
        <v>495</v>
      </c>
    </row>
    <row r="696" spans="1:18">
      <c r="B696" s="167">
        <f t="shared" si="132"/>
        <v>0.68236527266542257</v>
      </c>
      <c r="C696" s="168">
        <f t="shared" si="132"/>
        <v>0.77487471703309907</v>
      </c>
      <c r="D696" s="167">
        <f t="shared" si="132"/>
        <v>0.25313475195393847</v>
      </c>
      <c r="E696" s="168">
        <f t="shared" si="132"/>
        <v>0.27546708651023838</v>
      </c>
      <c r="F696" s="167">
        <f t="shared" si="132"/>
        <v>-0.45855827622789369</v>
      </c>
      <c r="G696" s="168">
        <f t="shared" si="132"/>
        <v>-0.70760907125355499</v>
      </c>
      <c r="H696" s="167">
        <f t="shared" si="132"/>
        <v>-0.26115071970730169</v>
      </c>
      <c r="I696" s="168">
        <f t="shared" si="132"/>
        <v>6.4067084781075839E-2</v>
      </c>
      <c r="J696" s="167">
        <f t="shared" si="132"/>
        <v>-0.12132120090524624</v>
      </c>
      <c r="K696" s="168">
        <f t="shared" si="132"/>
        <v>-3.0248101622645161E-2</v>
      </c>
      <c r="L696" s="167">
        <f t="shared" si="132"/>
        <v>-0.11444534192663737</v>
      </c>
      <c r="M696" s="168">
        <f t="shared" si="132"/>
        <v>3.8661529190858294E-2</v>
      </c>
      <c r="N696" s="169">
        <f t="shared" si="132"/>
        <v>0.19169570275104228</v>
      </c>
      <c r="O696" s="169">
        <f t="shared" si="132"/>
        <v>0.23274104743885288</v>
      </c>
      <c r="P696" s="169">
        <f t="shared" si="132"/>
        <v>0.27880149858180558</v>
      </c>
      <c r="Q696" s="134"/>
      <c r="R696" s="170" t="s">
        <v>496</v>
      </c>
    </row>
    <row r="697" spans="1:18">
      <c r="B697" s="162"/>
      <c r="D697" s="162"/>
      <c r="F697" s="162"/>
      <c r="H697" s="162"/>
      <c r="I697" s="138"/>
      <c r="J697" s="137"/>
      <c r="K697" s="138"/>
      <c r="L697" s="137"/>
      <c r="M697" s="138"/>
      <c r="N697" s="139">
        <f>N692/N689-1</f>
        <v>-1</v>
      </c>
      <c r="O697" s="139">
        <f>O692/O689-1</f>
        <v>-1</v>
      </c>
      <c r="P697" s="139">
        <f>P692/P689-1</f>
        <v>-1</v>
      </c>
      <c r="Q697" s="113"/>
      <c r="R697" s="140" t="s">
        <v>497</v>
      </c>
    </row>
    <row r="698" spans="1:18">
      <c r="B698" s="171">
        <f t="shared" ref="B698:M698" si="133">AVERAGE(B693:B697)</f>
        <v>0.67003210061850482</v>
      </c>
      <c r="C698" s="172">
        <f t="shared" si="133"/>
        <v>0.77863358339554689</v>
      </c>
      <c r="D698" s="171">
        <f t="shared" si="133"/>
        <v>0.3597198075613991</v>
      </c>
      <c r="E698" s="172">
        <f t="shared" si="133"/>
        <v>0.34622291319462462</v>
      </c>
      <c r="F698" s="171">
        <f t="shared" si="133"/>
        <v>-0.39337456610363775</v>
      </c>
      <c r="G698" s="172">
        <f t="shared" si="133"/>
        <v>-0.70992371925147513</v>
      </c>
      <c r="H698" s="171">
        <f t="shared" si="133"/>
        <v>-0.40164962900022277</v>
      </c>
      <c r="I698" s="172">
        <f t="shared" si="133"/>
        <v>0.12933932353735797</v>
      </c>
      <c r="J698" s="173">
        <f t="shared" si="133"/>
        <v>-0.12187688865045096</v>
      </c>
      <c r="K698" s="174">
        <f t="shared" si="133"/>
        <v>-1.9553197817276024E-3</v>
      </c>
      <c r="L698" s="173">
        <f t="shared" si="133"/>
        <v>-2.1301658792673605E-2</v>
      </c>
      <c r="M698" s="174">
        <f t="shared" si="133"/>
        <v>0.13158895166020274</v>
      </c>
      <c r="N698" s="175">
        <f>AVERAGE(N693:N697)</f>
        <v>-8.1910213240508553E-2</v>
      </c>
      <c r="O698" s="175">
        <f>AVERAGE(O693:O697)</f>
        <v>-5.8243606863852285E-2</v>
      </c>
      <c r="P698" s="175">
        <f>AVERAGE(P693:P697)</f>
        <v>2.5242492846442401E-2</v>
      </c>
      <c r="Q698" s="134"/>
      <c r="R698" s="170" t="s">
        <v>498</v>
      </c>
    </row>
    <row r="699" spans="1:18">
      <c r="B699" s="207" t="s">
        <v>499</v>
      </c>
      <c r="C699" s="208"/>
      <c r="D699" s="208"/>
      <c r="E699" s="208"/>
      <c r="F699" s="208"/>
      <c r="G699" s="208"/>
      <c r="H699" s="208"/>
      <c r="I699" s="208"/>
      <c r="J699" s="208"/>
      <c r="K699" s="208"/>
      <c r="L699" s="208"/>
      <c r="M699" s="208"/>
      <c r="N699" s="208"/>
      <c r="O699" s="176"/>
      <c r="P699" s="176"/>
      <c r="Q699" s="113"/>
      <c r="R699" s="114"/>
    </row>
    <row r="700" spans="1:18" s="4" customFormat="1" ht="14.25">
      <c r="B700" s="177"/>
      <c r="C700" s="178">
        <f>+B$679+B700</f>
        <v>0.27328252200000003</v>
      </c>
      <c r="D700" s="178">
        <f t="shared" ref="D700:N700" si="134">+C$679+C700</f>
        <v>0.57389329620000007</v>
      </c>
      <c r="E700" s="178">
        <f t="shared" si="134"/>
        <v>1.1204583402000001</v>
      </c>
      <c r="F700" s="178">
        <f t="shared" si="134"/>
        <v>1.7854458104000002</v>
      </c>
      <c r="G700" s="178">
        <f t="shared" si="134"/>
        <v>2.5506368720000001</v>
      </c>
      <c r="H700" s="178">
        <f t="shared" si="134"/>
        <v>3.3158279336000001</v>
      </c>
      <c r="I700" s="178">
        <f t="shared" si="134"/>
        <v>3.8623929775999999</v>
      </c>
      <c r="J700" s="178">
        <f t="shared" si="134"/>
        <v>4.6275840392000003</v>
      </c>
      <c r="K700" s="178">
        <f t="shared" si="134"/>
        <v>5.1275840392000003</v>
      </c>
      <c r="L700" s="178">
        <f t="shared" si="134"/>
        <v>5.6975840392000006</v>
      </c>
      <c r="M700" s="178">
        <f t="shared" si="134"/>
        <v>6.427584039200001</v>
      </c>
      <c r="N700" s="179">
        <f t="shared" si="134"/>
        <v>7.3375840392000011</v>
      </c>
      <c r="O700" s="179">
        <f>+N$679+N700</f>
        <v>8.1175840392000005</v>
      </c>
      <c r="P700" s="179">
        <f>+O$679+O700</f>
        <v>8.7775840392000006</v>
      </c>
      <c r="Q700" s="134"/>
      <c r="R700" s="145" t="s">
        <v>500</v>
      </c>
    </row>
    <row r="701" spans="1:18" s="4" customFormat="1" ht="14.25">
      <c r="B701" s="180">
        <f>+B$689+B700</f>
        <v>5.7486769417583572</v>
      </c>
      <c r="C701" s="181">
        <f t="shared" ref="C701:P701" si="135">+C$689+C700</f>
        <v>4.4608801527519804</v>
      </c>
      <c r="D701" s="181">
        <f t="shared" si="135"/>
        <v>16.565010122388856</v>
      </c>
      <c r="E701" s="181">
        <f t="shared" si="135"/>
        <v>19.698127784383743</v>
      </c>
      <c r="F701" s="181">
        <f t="shared" si="135"/>
        <v>46.601238651053727</v>
      </c>
      <c r="G701" s="181">
        <f t="shared" si="135"/>
        <v>61.657463873784401</v>
      </c>
      <c r="H701" s="181">
        <f t="shared" si="135"/>
        <v>48.155431267205614</v>
      </c>
      <c r="I701" s="181">
        <f t="shared" si="135"/>
        <v>36.733072495290806</v>
      </c>
      <c r="J701" s="181">
        <f t="shared" si="135"/>
        <v>50.552481667210188</v>
      </c>
      <c r="K701" s="181">
        <f t="shared" si="135"/>
        <v>55.267303098906318</v>
      </c>
      <c r="L701" s="181">
        <f t="shared" si="135"/>
        <v>62.3747229340063</v>
      </c>
      <c r="M701" s="181">
        <f t="shared" si="135"/>
        <v>55.851848656982824</v>
      </c>
      <c r="N701" s="182">
        <f t="shared" si="135"/>
        <v>45.393005777961214</v>
      </c>
      <c r="O701" s="182">
        <f t="shared" si="135"/>
        <v>42.676402314582262</v>
      </c>
      <c r="P701" s="182">
        <f t="shared" si="135"/>
        <v>42.777584039200001</v>
      </c>
      <c r="Q701" s="134"/>
      <c r="R701" s="145" t="s">
        <v>501</v>
      </c>
    </row>
    <row r="702" spans="1:18" s="4" customFormat="1" ht="14.25">
      <c r="B702" s="183"/>
      <c r="I702" s="184"/>
      <c r="J702" s="184"/>
      <c r="K702" s="184"/>
      <c r="L702" s="184"/>
      <c r="M702" s="184"/>
      <c r="N702" s="185"/>
      <c r="O702" s="185">
        <f>+O701/B701-1</f>
        <v>6.4236911809361059</v>
      </c>
      <c r="P702" s="185">
        <f>+P701/C701-1</f>
        <v>8.5894941299442671</v>
      </c>
      <c r="Q702" s="134"/>
      <c r="R702" s="186" t="s">
        <v>502</v>
      </c>
    </row>
    <row r="703" spans="1:18" s="193" customFormat="1" ht="14.25">
      <c r="A703" s="187"/>
      <c r="B703" s="188"/>
      <c r="C703" s="189">
        <f>RATE(C$376-$B$376,,-$B701,C701)</f>
        <v>-0.22401620443337625</v>
      </c>
      <c r="D703" s="189">
        <f t="shared" ref="D703:P703" si="136">RATE(D$376-$B$376,,-$B701,D701)</f>
        <v>0.69750827929950487</v>
      </c>
      <c r="E703" s="189">
        <f t="shared" si="136"/>
        <v>0.50759845040012408</v>
      </c>
      <c r="F703" s="189">
        <f t="shared" si="136"/>
        <v>0.68735859973890645</v>
      </c>
      <c r="G703" s="189">
        <f t="shared" si="136"/>
        <v>0.60725043053374073</v>
      </c>
      <c r="H703" s="189">
        <f t="shared" si="136"/>
        <v>0.42510291655486881</v>
      </c>
      <c r="I703" s="189">
        <f t="shared" si="136"/>
        <v>0.30337656349804687</v>
      </c>
      <c r="J703" s="189">
        <f t="shared" si="136"/>
        <v>0.31226583520158396</v>
      </c>
      <c r="K703" s="189">
        <f t="shared" si="136"/>
        <v>0.28591171284964007</v>
      </c>
      <c r="L703" s="189">
        <f t="shared" si="136"/>
        <v>0.26924094170229473</v>
      </c>
      <c r="M703" s="189">
        <f t="shared" si="136"/>
        <v>0.22961730936134178</v>
      </c>
      <c r="N703" s="190">
        <f t="shared" si="136"/>
        <v>0.18791423473397503</v>
      </c>
      <c r="O703" s="190">
        <f t="shared" si="136"/>
        <v>0.16673106480653344</v>
      </c>
      <c r="P703" s="190">
        <f t="shared" si="136"/>
        <v>0.15414558987184623</v>
      </c>
      <c r="Q703" s="191"/>
      <c r="R703" s="192" t="s">
        <v>444</v>
      </c>
    </row>
    <row r="704" spans="1:18" s="4" customFormat="1" ht="14.25">
      <c r="B704" s="177"/>
      <c r="C704" s="178"/>
      <c r="D704" s="178">
        <f t="shared" ref="D704:N704" si="137">+C$679+C704</f>
        <v>0.30061077420000004</v>
      </c>
      <c r="E704" s="178">
        <f t="shared" si="137"/>
        <v>0.8471758182000001</v>
      </c>
      <c r="F704" s="178">
        <f t="shared" si="137"/>
        <v>1.5121632884</v>
      </c>
      <c r="G704" s="178">
        <f t="shared" si="137"/>
        <v>2.27735435</v>
      </c>
      <c r="H704" s="178">
        <f t="shared" si="137"/>
        <v>3.0425454115999999</v>
      </c>
      <c r="I704" s="178">
        <f t="shared" si="137"/>
        <v>3.5891104556000002</v>
      </c>
      <c r="J704" s="178">
        <f t="shared" si="137"/>
        <v>4.3543015172000006</v>
      </c>
      <c r="K704" s="178">
        <f t="shared" si="137"/>
        <v>4.8543015172000006</v>
      </c>
      <c r="L704" s="178">
        <f t="shared" si="137"/>
        <v>5.4243015172000009</v>
      </c>
      <c r="M704" s="178">
        <f t="shared" si="137"/>
        <v>6.1543015172000004</v>
      </c>
      <c r="N704" s="179">
        <f t="shared" si="137"/>
        <v>7.0643015172000005</v>
      </c>
      <c r="O704" s="179">
        <f>+N$679+N704</f>
        <v>7.8443015172000008</v>
      </c>
      <c r="P704" s="179">
        <f>+O$679+O704</f>
        <v>8.5043015172</v>
      </c>
      <c r="Q704" s="134"/>
      <c r="R704" s="145" t="s">
        <v>500</v>
      </c>
    </row>
    <row r="705" spans="1:18" s="4" customFormat="1" ht="14.25">
      <c r="B705" s="180"/>
      <c r="C705" s="181">
        <f t="shared" ref="C705:P705" si="138">+C$689+C704</f>
        <v>4.1875976307519807</v>
      </c>
      <c r="D705" s="181">
        <f t="shared" si="138"/>
        <v>16.291727600388857</v>
      </c>
      <c r="E705" s="181">
        <f t="shared" si="138"/>
        <v>19.424845262383744</v>
      </c>
      <c r="F705" s="181">
        <f t="shared" si="138"/>
        <v>46.327956129053732</v>
      </c>
      <c r="G705" s="181">
        <f t="shared" si="138"/>
        <v>61.384181351784406</v>
      </c>
      <c r="H705" s="181">
        <f t="shared" si="138"/>
        <v>47.882148745205619</v>
      </c>
      <c r="I705" s="181">
        <f t="shared" si="138"/>
        <v>36.459789973290803</v>
      </c>
      <c r="J705" s="181">
        <f t="shared" si="138"/>
        <v>50.279199145210185</v>
      </c>
      <c r="K705" s="181">
        <f t="shared" si="138"/>
        <v>54.994020576906316</v>
      </c>
      <c r="L705" s="181">
        <f t="shared" si="138"/>
        <v>62.101440412006298</v>
      </c>
      <c r="M705" s="181">
        <f t="shared" si="138"/>
        <v>55.578566134982822</v>
      </c>
      <c r="N705" s="182">
        <f t="shared" si="138"/>
        <v>45.119723255961212</v>
      </c>
      <c r="O705" s="182">
        <f t="shared" si="138"/>
        <v>42.40311979258226</v>
      </c>
      <c r="P705" s="182">
        <f t="shared" si="138"/>
        <v>42.504301517199998</v>
      </c>
      <c r="Q705" s="134"/>
      <c r="R705" s="145" t="s">
        <v>501</v>
      </c>
    </row>
    <row r="706" spans="1:18" s="4" customFormat="1" ht="14.25">
      <c r="B706" s="183"/>
      <c r="I706" s="184"/>
      <c r="J706" s="184"/>
      <c r="K706" s="184"/>
      <c r="L706" s="184"/>
      <c r="M706" s="184"/>
      <c r="N706" s="185"/>
      <c r="O706" s="185">
        <f>+O705/C705-1</f>
        <v>9.1258820764419504</v>
      </c>
      <c r="P706" s="185">
        <f>+P705/D705-1</f>
        <v>1.6089499259848594</v>
      </c>
      <c r="Q706" s="134"/>
      <c r="R706" s="186" t="s">
        <v>502</v>
      </c>
    </row>
    <row r="707" spans="1:18" s="193" customFormat="1" ht="14.25">
      <c r="A707" s="187"/>
      <c r="B707" s="188"/>
      <c r="C707" s="189"/>
      <c r="D707" s="189">
        <f>RATE(D$376-$C$376,,-$C705,D705)</f>
        <v>2.8904711094373452</v>
      </c>
      <c r="E707" s="189">
        <f t="shared" ref="E707:P707" si="139">RATE(E$376-$C$376,,-$C705,E705)</f>
        <v>1.1537550623045283</v>
      </c>
      <c r="F707" s="189">
        <f t="shared" si="139"/>
        <v>1.2282268257167561</v>
      </c>
      <c r="G707" s="189">
        <f t="shared" si="139"/>
        <v>0.95669385321245781</v>
      </c>
      <c r="H707" s="189">
        <f t="shared" si="139"/>
        <v>0.62795253075681834</v>
      </c>
      <c r="I707" s="189">
        <f t="shared" si="139"/>
        <v>0.43430507866690088</v>
      </c>
      <c r="J707" s="189">
        <f t="shared" si="139"/>
        <v>0.42627524254053567</v>
      </c>
      <c r="K707" s="189">
        <f t="shared" si="139"/>
        <v>0.37972907351687191</v>
      </c>
      <c r="L707" s="189">
        <f t="shared" si="139"/>
        <v>0.3493552500086704</v>
      </c>
      <c r="M707" s="189">
        <f t="shared" si="139"/>
        <v>0.29507297045755548</v>
      </c>
      <c r="N707" s="190">
        <f t="shared" si="139"/>
        <v>0.24123690621578825</v>
      </c>
      <c r="O707" s="190">
        <f t="shared" si="139"/>
        <v>0.21279129788651688</v>
      </c>
      <c r="P707" s="190">
        <f t="shared" si="139"/>
        <v>0.19514503228197147</v>
      </c>
      <c r="Q707" s="191"/>
      <c r="R707" s="192" t="s">
        <v>444</v>
      </c>
    </row>
    <row r="708" spans="1:18" s="4" customFormat="1" ht="14.25">
      <c r="B708" s="177"/>
      <c r="C708" s="178"/>
      <c r="D708" s="178"/>
      <c r="E708" s="178">
        <f t="shared" ref="E708:N708" si="140">+D$679+D708</f>
        <v>0.54656504400000006</v>
      </c>
      <c r="F708" s="178">
        <f t="shared" si="140"/>
        <v>1.2115525142000001</v>
      </c>
      <c r="G708" s="178">
        <f t="shared" si="140"/>
        <v>1.9767435758</v>
      </c>
      <c r="H708" s="178">
        <f t="shared" si="140"/>
        <v>2.7419346374</v>
      </c>
      <c r="I708" s="178">
        <f t="shared" si="140"/>
        <v>3.2884996814000003</v>
      </c>
      <c r="J708" s="178">
        <f t="shared" si="140"/>
        <v>4.0536907430000007</v>
      </c>
      <c r="K708" s="178">
        <f t="shared" si="140"/>
        <v>4.5536907430000007</v>
      </c>
      <c r="L708" s="178">
        <f t="shared" si="140"/>
        <v>5.1236907430000009</v>
      </c>
      <c r="M708" s="178">
        <f t="shared" si="140"/>
        <v>5.8536907430000014</v>
      </c>
      <c r="N708" s="179">
        <f t="shared" si="140"/>
        <v>6.7636907430000015</v>
      </c>
      <c r="O708" s="179">
        <f>+N$679+N708</f>
        <v>7.5436907430000018</v>
      </c>
      <c r="P708" s="179">
        <f>+O$679+O708</f>
        <v>8.203690743000001</v>
      </c>
      <c r="Q708" s="134"/>
      <c r="R708" s="145" t="s">
        <v>500</v>
      </c>
    </row>
    <row r="709" spans="1:18" s="4" customFormat="1" ht="14.25">
      <c r="B709" s="180"/>
      <c r="C709" s="181"/>
      <c r="D709" s="181">
        <f t="shared" ref="D709:P709" si="141">+D$689+D708</f>
        <v>15.991116826188856</v>
      </c>
      <c r="E709" s="181">
        <f t="shared" si="141"/>
        <v>19.124234488183745</v>
      </c>
      <c r="F709" s="181">
        <f t="shared" si="141"/>
        <v>46.027345354853729</v>
      </c>
      <c r="G709" s="181">
        <f t="shared" si="141"/>
        <v>61.083570577584403</v>
      </c>
      <c r="H709" s="181">
        <f t="shared" si="141"/>
        <v>47.581537971005616</v>
      </c>
      <c r="I709" s="181">
        <f t="shared" si="141"/>
        <v>36.159179199090801</v>
      </c>
      <c r="J709" s="181">
        <f t="shared" si="141"/>
        <v>49.97858837101019</v>
      </c>
      <c r="K709" s="181">
        <f t="shared" si="141"/>
        <v>54.693409802706313</v>
      </c>
      <c r="L709" s="181">
        <f t="shared" si="141"/>
        <v>61.800829637806302</v>
      </c>
      <c r="M709" s="181">
        <f t="shared" si="141"/>
        <v>55.277955360782826</v>
      </c>
      <c r="N709" s="182">
        <f t="shared" si="141"/>
        <v>44.819112481761209</v>
      </c>
      <c r="O709" s="182">
        <f t="shared" si="141"/>
        <v>42.102509018382257</v>
      </c>
      <c r="P709" s="182">
        <f t="shared" si="141"/>
        <v>42.203690743000003</v>
      </c>
      <c r="Q709" s="134"/>
      <c r="R709" s="145" t="s">
        <v>501</v>
      </c>
    </row>
    <row r="710" spans="1:18" s="4" customFormat="1" ht="14.25">
      <c r="B710" s="183"/>
      <c r="I710" s="184"/>
      <c r="J710" s="184"/>
      <c r="K710" s="184"/>
      <c r="L710" s="184"/>
      <c r="M710" s="184"/>
      <c r="N710" s="185"/>
      <c r="O710" s="185">
        <f>+O709/D709-1</f>
        <v>1.6328685779738938</v>
      </c>
      <c r="P710" s="185">
        <f>+P709/E709-1</f>
        <v>1.2068172594869782</v>
      </c>
      <c r="Q710" s="134"/>
      <c r="R710" s="186" t="s">
        <v>502</v>
      </c>
    </row>
    <row r="711" spans="1:18" s="193" customFormat="1" ht="14.25">
      <c r="A711" s="187"/>
      <c r="B711" s="188"/>
      <c r="C711" s="189"/>
      <c r="D711" s="189"/>
      <c r="E711" s="189">
        <f>RATE(E$376-$D$376,,-$D709,E709)</f>
        <v>0.19592863313109829</v>
      </c>
      <c r="F711" s="189">
        <f t="shared" ref="F711:P711" si="142">RATE(F$376-$D$376,,-$D709,F709)</f>
        <v>0.69655743082215915</v>
      </c>
      <c r="G711" s="189">
        <f t="shared" si="142"/>
        <v>0.56320237576314236</v>
      </c>
      <c r="H711" s="189">
        <f t="shared" si="142"/>
        <v>0.31337855217159943</v>
      </c>
      <c r="I711" s="189">
        <f t="shared" si="142"/>
        <v>0.17724797882818738</v>
      </c>
      <c r="J711" s="189">
        <f t="shared" si="142"/>
        <v>0.2091611868938508</v>
      </c>
      <c r="K711" s="189">
        <f t="shared" si="142"/>
        <v>0.19204799991888341</v>
      </c>
      <c r="L711" s="189">
        <f t="shared" si="142"/>
        <v>0.18410288334531877</v>
      </c>
      <c r="M711" s="189">
        <f t="shared" si="142"/>
        <v>0.14776393693134721</v>
      </c>
      <c r="N711" s="190">
        <f t="shared" si="142"/>
        <v>0.10855806429751304</v>
      </c>
      <c r="O711" s="190">
        <f t="shared" si="142"/>
        <v>9.1995464765973797E-2</v>
      </c>
      <c r="P711" s="190">
        <f t="shared" si="142"/>
        <v>8.4233037139537406E-2</v>
      </c>
      <c r="Q711" s="191"/>
      <c r="R711" s="192" t="s">
        <v>444</v>
      </c>
    </row>
    <row r="712" spans="1:18" s="4" customFormat="1" ht="14.25">
      <c r="B712" s="177"/>
      <c r="C712" s="178"/>
      <c r="D712" s="178"/>
      <c r="E712" s="178"/>
      <c r="F712" s="178">
        <f t="shared" ref="F712:N712" si="143">+E$679+E712</f>
        <v>0.66498747020000004</v>
      </c>
      <c r="G712" s="178">
        <f t="shared" si="143"/>
        <v>1.4301785318000002</v>
      </c>
      <c r="H712" s="178">
        <f t="shared" si="143"/>
        <v>2.1953695934000002</v>
      </c>
      <c r="I712" s="178">
        <f t="shared" si="143"/>
        <v>2.7419346374</v>
      </c>
      <c r="J712" s="178">
        <f t="shared" si="143"/>
        <v>3.5071256989999999</v>
      </c>
      <c r="K712" s="178">
        <f t="shared" si="143"/>
        <v>4.0071256989999995</v>
      </c>
      <c r="L712" s="178">
        <f t="shared" si="143"/>
        <v>4.5771256989999998</v>
      </c>
      <c r="M712" s="178">
        <f t="shared" si="143"/>
        <v>5.3071256990000002</v>
      </c>
      <c r="N712" s="179">
        <f t="shared" si="143"/>
        <v>6.2171256990000003</v>
      </c>
      <c r="O712" s="179">
        <f>+N$679+N712</f>
        <v>6.9971256990000006</v>
      </c>
      <c r="P712" s="179">
        <f>+O$679+O712</f>
        <v>7.6571256990000007</v>
      </c>
      <c r="Q712" s="134"/>
      <c r="R712" s="145" t="s">
        <v>500</v>
      </c>
    </row>
    <row r="713" spans="1:18" s="4" customFormat="1" ht="14.25">
      <c r="B713" s="180"/>
      <c r="C713" s="181"/>
      <c r="D713" s="181"/>
      <c r="E713" s="181">
        <f t="shared" ref="E713:P713" si="144">+E$689+E712</f>
        <v>18.577669444183744</v>
      </c>
      <c r="F713" s="181">
        <f t="shared" si="144"/>
        <v>45.480780310853731</v>
      </c>
      <c r="G713" s="181">
        <f t="shared" si="144"/>
        <v>60.537005533584406</v>
      </c>
      <c r="H713" s="181">
        <f t="shared" si="144"/>
        <v>47.034972927005619</v>
      </c>
      <c r="I713" s="181">
        <f t="shared" si="144"/>
        <v>35.612614155090803</v>
      </c>
      <c r="J713" s="181">
        <f t="shared" si="144"/>
        <v>49.432023327010185</v>
      </c>
      <c r="K713" s="181">
        <f t="shared" si="144"/>
        <v>54.146844758706315</v>
      </c>
      <c r="L713" s="181">
        <f t="shared" si="144"/>
        <v>61.254264593806298</v>
      </c>
      <c r="M713" s="181">
        <f t="shared" si="144"/>
        <v>54.731390316782822</v>
      </c>
      <c r="N713" s="182">
        <f t="shared" si="144"/>
        <v>44.272547437761212</v>
      </c>
      <c r="O713" s="182">
        <f t="shared" si="144"/>
        <v>41.555943974382259</v>
      </c>
      <c r="P713" s="182">
        <f t="shared" si="144"/>
        <v>41.657125698999998</v>
      </c>
      <c r="Q713" s="134"/>
      <c r="R713" s="145" t="s">
        <v>501</v>
      </c>
    </row>
    <row r="714" spans="1:18" s="4" customFormat="1" ht="14.25">
      <c r="B714" s="183"/>
      <c r="I714" s="184"/>
      <c r="J714" s="184"/>
      <c r="K714" s="184"/>
      <c r="L714" s="184"/>
      <c r="M714" s="184"/>
      <c r="N714" s="185"/>
      <c r="O714" s="185">
        <f>+O713/E713-1</f>
        <v>1.2368760569906954</v>
      </c>
      <c r="P714" s="185">
        <f>+P713/F713-1</f>
        <v>-8.4071877960749108E-2</v>
      </c>
      <c r="Q714" s="134"/>
      <c r="R714" s="186" t="s">
        <v>502</v>
      </c>
    </row>
    <row r="715" spans="1:18" s="193" customFormat="1" ht="14.25">
      <c r="A715" s="187"/>
      <c r="B715" s="188"/>
      <c r="C715" s="189"/>
      <c r="D715" s="189"/>
      <c r="E715" s="189"/>
      <c r="F715" s="189">
        <f>RATE(F$376-$E$376,,-$E713,F713)</f>
        <v>1.4481424027647749</v>
      </c>
      <c r="G715" s="189">
        <f t="shared" ref="G715:P715" si="145">RATE(G$376-$E$376,,-$E713,G713)</f>
        <v>0.80515646801370677</v>
      </c>
      <c r="H715" s="189">
        <f t="shared" si="145"/>
        <v>0.36293942950974134</v>
      </c>
      <c r="I715" s="189">
        <f t="shared" si="145"/>
        <v>0.17666586778221921</v>
      </c>
      <c r="J715" s="189">
        <f t="shared" si="145"/>
        <v>0.21619560933049559</v>
      </c>
      <c r="K715" s="189">
        <f t="shared" si="145"/>
        <v>0.19517175355264696</v>
      </c>
      <c r="L715" s="189">
        <f t="shared" si="145"/>
        <v>0.18582534505873655</v>
      </c>
      <c r="M715" s="189">
        <f t="shared" si="145"/>
        <v>0.14460504599561355</v>
      </c>
      <c r="N715" s="190">
        <f t="shared" si="145"/>
        <v>0.10129789463740989</v>
      </c>
      <c r="O715" s="190">
        <f t="shared" si="145"/>
        <v>8.383754712062079E-2</v>
      </c>
      <c r="P715" s="190">
        <f t="shared" si="145"/>
        <v>7.6171886935631553E-2</v>
      </c>
      <c r="Q715" s="191"/>
      <c r="R715" s="192" t="s">
        <v>444</v>
      </c>
    </row>
    <row r="716" spans="1:18" s="4" customFormat="1" ht="14.25">
      <c r="B716" s="177"/>
      <c r="C716" s="178"/>
      <c r="D716" s="178"/>
      <c r="E716" s="178"/>
      <c r="F716" s="178"/>
      <c r="G716" s="178">
        <f t="shared" ref="G716:N716" si="146">+F$679+F716</f>
        <v>0.76519106160000006</v>
      </c>
      <c r="H716" s="178">
        <f t="shared" si="146"/>
        <v>1.5303821232000001</v>
      </c>
      <c r="I716" s="178">
        <f t="shared" si="146"/>
        <v>2.0769471672000002</v>
      </c>
      <c r="J716" s="178">
        <f t="shared" si="146"/>
        <v>2.8421382288000001</v>
      </c>
      <c r="K716" s="178">
        <f t="shared" si="146"/>
        <v>3.3421382288000001</v>
      </c>
      <c r="L716" s="178">
        <f t="shared" si="146"/>
        <v>3.9121382288</v>
      </c>
      <c r="M716" s="178">
        <f t="shared" si="146"/>
        <v>4.6421382288000004</v>
      </c>
      <c r="N716" s="179">
        <f t="shared" si="146"/>
        <v>5.5521382288000005</v>
      </c>
      <c r="O716" s="179">
        <f>+N$679+N716</f>
        <v>6.3321382288000008</v>
      </c>
      <c r="P716" s="179">
        <f>+O$679+O716</f>
        <v>6.9921382288000009</v>
      </c>
      <c r="Q716" s="134"/>
      <c r="R716" s="145" t="s">
        <v>500</v>
      </c>
    </row>
    <row r="717" spans="1:18" s="4" customFormat="1" ht="14.25">
      <c r="B717" s="180"/>
      <c r="C717" s="181"/>
      <c r="D717" s="181"/>
      <c r="E717" s="181"/>
      <c r="F717" s="181">
        <f t="shared" ref="F717:P717" si="147">+F$689+F716</f>
        <v>44.815792840653728</v>
      </c>
      <c r="G717" s="181">
        <f t="shared" si="147"/>
        <v>59.872018063384402</v>
      </c>
      <c r="H717" s="181">
        <f t="shared" si="147"/>
        <v>46.369985456805615</v>
      </c>
      <c r="I717" s="181">
        <f t="shared" si="147"/>
        <v>34.947626684890807</v>
      </c>
      <c r="J717" s="181">
        <f t="shared" si="147"/>
        <v>48.767035856810189</v>
      </c>
      <c r="K717" s="181">
        <f t="shared" si="147"/>
        <v>53.481857288506319</v>
      </c>
      <c r="L717" s="181">
        <f t="shared" si="147"/>
        <v>60.589277123606294</v>
      </c>
      <c r="M717" s="181">
        <f t="shared" si="147"/>
        <v>54.066402846582825</v>
      </c>
      <c r="N717" s="182">
        <f t="shared" si="147"/>
        <v>43.607559967561215</v>
      </c>
      <c r="O717" s="182">
        <f t="shared" si="147"/>
        <v>40.890956504182256</v>
      </c>
      <c r="P717" s="182">
        <f t="shared" si="147"/>
        <v>40.992138228800002</v>
      </c>
      <c r="Q717" s="134"/>
      <c r="R717" s="145" t="s">
        <v>501</v>
      </c>
    </row>
    <row r="718" spans="1:18" s="4" customFormat="1" ht="14.25">
      <c r="B718" s="183"/>
      <c r="I718" s="184"/>
      <c r="J718" s="184"/>
      <c r="K718" s="184"/>
      <c r="L718" s="184"/>
      <c r="M718" s="184"/>
      <c r="N718" s="185"/>
      <c r="O718" s="185">
        <f>+O717/F717-1</f>
        <v>-8.757708137456266E-2</v>
      </c>
      <c r="P718" s="185">
        <f>+P717/G717-1</f>
        <v>-0.31533728852428078</v>
      </c>
      <c r="Q718" s="134"/>
      <c r="R718" s="186" t="s">
        <v>502</v>
      </c>
    </row>
    <row r="719" spans="1:18" s="193" customFormat="1" ht="14.25">
      <c r="A719" s="187"/>
      <c r="B719" s="188"/>
      <c r="C719" s="189"/>
      <c r="D719" s="189"/>
      <c r="E719" s="189"/>
      <c r="F719" s="189"/>
      <c r="G719" s="189">
        <f>RATE(G$376-$F$376,,-$F717,G717)</f>
        <v>0.33595802435682287</v>
      </c>
      <c r="H719" s="189">
        <f t="shared" ref="H719:P719" si="148">RATE(H$376-$F$376,,-$F717,H717)</f>
        <v>1.7192004622037318E-2</v>
      </c>
      <c r="I719" s="189">
        <f t="shared" si="148"/>
        <v>-7.9559892156243775E-2</v>
      </c>
      <c r="J719" s="189">
        <f t="shared" si="148"/>
        <v>2.1348178768064982E-2</v>
      </c>
      <c r="K719" s="189">
        <f t="shared" si="148"/>
        <v>3.5988845455616744E-2</v>
      </c>
      <c r="L719" s="189">
        <f t="shared" si="148"/>
        <v>5.1543995546379555E-2</v>
      </c>
      <c r="M719" s="189">
        <f t="shared" si="148"/>
        <v>2.71700355057134E-2</v>
      </c>
      <c r="N719" s="190">
        <f t="shared" si="148"/>
        <v>-3.4104295964641194E-3</v>
      </c>
      <c r="O719" s="190">
        <f t="shared" si="148"/>
        <v>-1.0131842406857113E-2</v>
      </c>
      <c r="P719" s="190">
        <f t="shared" si="148"/>
        <v>-8.8783821457345466E-3</v>
      </c>
      <c r="Q719" s="191"/>
      <c r="R719" s="192" t="s">
        <v>444</v>
      </c>
    </row>
    <row r="720" spans="1:18" s="4" customFormat="1" ht="14.25">
      <c r="B720" s="177"/>
      <c r="C720" s="178"/>
      <c r="D720" s="178"/>
      <c r="E720" s="178"/>
      <c r="F720" s="178"/>
      <c r="G720" s="178"/>
      <c r="H720" s="178">
        <f t="shared" ref="H720:N720" si="149">+G$679+G720</f>
        <v>0.76519106160000006</v>
      </c>
      <c r="I720" s="178">
        <f t="shared" si="149"/>
        <v>1.3117561056000002</v>
      </c>
      <c r="J720" s="178">
        <f t="shared" si="149"/>
        <v>2.0769471672000002</v>
      </c>
      <c r="K720" s="178">
        <f t="shared" si="149"/>
        <v>2.5769471672000002</v>
      </c>
      <c r="L720" s="178">
        <f t="shared" si="149"/>
        <v>3.1469471672</v>
      </c>
      <c r="M720" s="178">
        <f t="shared" si="149"/>
        <v>3.8769471672</v>
      </c>
      <c r="N720" s="179">
        <f t="shared" si="149"/>
        <v>4.7869471672000001</v>
      </c>
      <c r="O720" s="179">
        <f>+N$679+N720</f>
        <v>5.5669471672000004</v>
      </c>
      <c r="P720" s="179">
        <f>+O$679+O720</f>
        <v>6.2269471672000005</v>
      </c>
      <c r="Q720" s="134"/>
      <c r="R720" s="145" t="s">
        <v>500</v>
      </c>
    </row>
    <row r="721" spans="1:18" s="4" customFormat="1" ht="14.25">
      <c r="B721" s="180"/>
      <c r="C721" s="181"/>
      <c r="D721" s="181"/>
      <c r="E721" s="181"/>
      <c r="F721" s="181"/>
      <c r="G721" s="181">
        <f t="shared" ref="G721:P721" si="150">+G$689+G720</f>
        <v>59.106827001784403</v>
      </c>
      <c r="H721" s="181">
        <f t="shared" si="150"/>
        <v>45.604794395205616</v>
      </c>
      <c r="I721" s="181">
        <f t="shared" si="150"/>
        <v>34.1824356232908</v>
      </c>
      <c r="J721" s="181">
        <f t="shared" si="150"/>
        <v>48.001844795210189</v>
      </c>
      <c r="K721" s="181">
        <f t="shared" si="150"/>
        <v>52.716666226906312</v>
      </c>
      <c r="L721" s="181">
        <f t="shared" si="150"/>
        <v>59.824086062006295</v>
      </c>
      <c r="M721" s="181">
        <f t="shared" si="150"/>
        <v>53.301211784982826</v>
      </c>
      <c r="N721" s="182">
        <f t="shared" si="150"/>
        <v>42.842368905961209</v>
      </c>
      <c r="O721" s="182">
        <f t="shared" si="150"/>
        <v>40.125765442582257</v>
      </c>
      <c r="P721" s="182">
        <f t="shared" si="150"/>
        <v>40.226947167200002</v>
      </c>
      <c r="Q721" s="134"/>
      <c r="R721" s="145" t="s">
        <v>501</v>
      </c>
    </row>
    <row r="722" spans="1:18" s="4" customFormat="1" ht="14.25">
      <c r="B722" s="183"/>
      <c r="I722" s="184"/>
      <c r="J722" s="184"/>
      <c r="K722" s="184"/>
      <c r="L722" s="184"/>
      <c r="M722" s="184"/>
      <c r="N722" s="185"/>
      <c r="O722" s="185">
        <f>+O721/G721-1</f>
        <v>-0.32113145844606272</v>
      </c>
      <c r="P722" s="185">
        <f>+P721/H721-1</f>
        <v>-0.11792284779099849</v>
      </c>
      <c r="Q722" s="134"/>
      <c r="R722" s="186" t="s">
        <v>502</v>
      </c>
    </row>
    <row r="723" spans="1:18" s="193" customFormat="1" ht="14.25">
      <c r="A723" s="187"/>
      <c r="B723" s="188"/>
      <c r="C723" s="189"/>
      <c r="D723" s="189"/>
      <c r="E723" s="189"/>
      <c r="F723" s="189"/>
      <c r="G723" s="189"/>
      <c r="H723" s="189">
        <f>RATE(H$376-$G$376,,-$G721,H721)</f>
        <v>-0.22843440075325255</v>
      </c>
      <c r="I723" s="189">
        <f t="shared" ref="I723:P723" si="151">RATE(I$376-$G$376,,-$G721,I721)</f>
        <v>-0.23952896134337576</v>
      </c>
      <c r="J723" s="189">
        <f t="shared" si="151"/>
        <v>-6.7017650960834188E-2</v>
      </c>
      <c r="K723" s="189">
        <f t="shared" si="151"/>
        <v>-2.8198482305300268E-2</v>
      </c>
      <c r="L723" s="189">
        <f t="shared" si="151"/>
        <v>2.4152967360060954E-3</v>
      </c>
      <c r="M723" s="189">
        <f t="shared" si="151"/>
        <v>-1.7083619391953454E-2</v>
      </c>
      <c r="N723" s="190">
        <f t="shared" si="151"/>
        <v>-4.4933328262441362E-2</v>
      </c>
      <c r="O723" s="190">
        <f t="shared" si="151"/>
        <v>-4.7262607454929648E-2</v>
      </c>
      <c r="P723" s="190">
        <f t="shared" si="151"/>
        <v>-4.1855419028984958E-2</v>
      </c>
      <c r="Q723" s="191"/>
      <c r="R723" s="192" t="s">
        <v>444</v>
      </c>
    </row>
    <row r="724" spans="1:18" s="4" customFormat="1" ht="14.25">
      <c r="B724" s="177"/>
      <c r="C724" s="178"/>
      <c r="D724" s="178"/>
      <c r="E724" s="178"/>
      <c r="F724" s="178"/>
      <c r="G724" s="178"/>
      <c r="H724" s="178"/>
      <c r="I724" s="178">
        <f t="shared" ref="I724:N724" si="152">+H$679+H724</f>
        <v>0.54656504400000006</v>
      </c>
      <c r="J724" s="178">
        <f t="shared" si="152"/>
        <v>1.3117561056000002</v>
      </c>
      <c r="K724" s="178">
        <f t="shared" si="152"/>
        <v>1.8117561056000002</v>
      </c>
      <c r="L724" s="178">
        <f t="shared" si="152"/>
        <v>2.3817561056000001</v>
      </c>
      <c r="M724" s="178">
        <f t="shared" si="152"/>
        <v>3.1117561056</v>
      </c>
      <c r="N724" s="179">
        <f t="shared" si="152"/>
        <v>4.0217561055999997</v>
      </c>
      <c r="O724" s="179">
        <f>+N$679+N724</f>
        <v>4.8017561056</v>
      </c>
      <c r="P724" s="179">
        <f>+O$679+O724</f>
        <v>5.4617561056000001</v>
      </c>
      <c r="Q724" s="134"/>
      <c r="R724" s="145" t="s">
        <v>500</v>
      </c>
    </row>
    <row r="725" spans="1:18" s="4" customFormat="1" ht="14.25">
      <c r="B725" s="180"/>
      <c r="C725" s="181"/>
      <c r="D725" s="181"/>
      <c r="E725" s="181"/>
      <c r="F725" s="181"/>
      <c r="G725" s="181"/>
      <c r="H725" s="181">
        <f t="shared" ref="H725:P725" si="153">+H$689+H724</f>
        <v>44.839603333605616</v>
      </c>
      <c r="I725" s="181">
        <f t="shared" si="153"/>
        <v>33.417244561690801</v>
      </c>
      <c r="J725" s="181">
        <f t="shared" si="153"/>
        <v>47.236653733610183</v>
      </c>
      <c r="K725" s="181">
        <f t="shared" si="153"/>
        <v>51.951475165306313</v>
      </c>
      <c r="L725" s="181">
        <f t="shared" si="153"/>
        <v>59.058895000406295</v>
      </c>
      <c r="M725" s="181">
        <f t="shared" si="153"/>
        <v>52.536020723382826</v>
      </c>
      <c r="N725" s="182">
        <f t="shared" si="153"/>
        <v>42.077177844361209</v>
      </c>
      <c r="O725" s="182">
        <f t="shared" si="153"/>
        <v>39.360574380982257</v>
      </c>
      <c r="P725" s="182">
        <f t="shared" si="153"/>
        <v>39.461756105600003</v>
      </c>
      <c r="Q725" s="134"/>
      <c r="R725" s="145" t="s">
        <v>501</v>
      </c>
    </row>
    <row r="726" spans="1:18" s="4" customFormat="1" ht="14.25">
      <c r="B726" s="183"/>
      <c r="I726" s="184"/>
      <c r="J726" s="184"/>
      <c r="K726" s="184"/>
      <c r="L726" s="184"/>
      <c r="M726" s="184"/>
      <c r="N726" s="185"/>
      <c r="O726" s="185">
        <f>+O725/H725-1</f>
        <v>-0.12219173554813834</v>
      </c>
      <c r="P726" s="185">
        <f>+P725/I725-1</f>
        <v>0.1808800104015329</v>
      </c>
      <c r="Q726" s="134"/>
      <c r="R726" s="186" t="s">
        <v>502</v>
      </c>
    </row>
    <row r="727" spans="1:18" s="193" customFormat="1" ht="14.25">
      <c r="A727" s="187"/>
      <c r="B727" s="188"/>
      <c r="C727" s="189"/>
      <c r="D727" s="189"/>
      <c r="E727" s="189"/>
      <c r="F727" s="189"/>
      <c r="G727" s="189"/>
      <c r="H727" s="189"/>
      <c r="I727" s="189">
        <f t="shared" ref="I727:P727" si="154">RATE(I$376-$H$376,,-$H725,I725)</f>
        <v>-0.25473817613712429</v>
      </c>
      <c r="J727" s="189">
        <f t="shared" si="154"/>
        <v>2.6381182583223164E-2</v>
      </c>
      <c r="K727" s="189">
        <f t="shared" si="154"/>
        <v>5.0296795948124084E-2</v>
      </c>
      <c r="L727" s="189">
        <f t="shared" si="154"/>
        <v>7.1287133049383292E-2</v>
      </c>
      <c r="M727" s="189">
        <f t="shared" si="154"/>
        <v>3.2188657792105856E-2</v>
      </c>
      <c r="N727" s="190">
        <f t="shared" si="154"/>
        <v>-1.0541750827765078E-2</v>
      </c>
      <c r="O727" s="190">
        <f t="shared" si="154"/>
        <v>-1.844590803205674E-2</v>
      </c>
      <c r="P727" s="190">
        <f t="shared" si="154"/>
        <v>-1.5843124787362842E-2</v>
      </c>
      <c r="Q727" s="191"/>
      <c r="R727" s="192" t="s">
        <v>444</v>
      </c>
    </row>
    <row r="728" spans="1:18" s="4" customFormat="1" ht="14.25">
      <c r="B728" s="177"/>
      <c r="C728" s="178"/>
      <c r="D728" s="178"/>
      <c r="E728" s="178"/>
      <c r="F728" s="178"/>
      <c r="G728" s="178"/>
      <c r="H728" s="178"/>
      <c r="I728" s="178"/>
      <c r="J728" s="178">
        <f t="shared" ref="J728:P728" si="155">+I$679+I728</f>
        <v>0.76519106160000006</v>
      </c>
      <c r="K728" s="178">
        <f t="shared" si="155"/>
        <v>1.2651910615999999</v>
      </c>
      <c r="L728" s="178">
        <f t="shared" si="155"/>
        <v>1.8351910615999998</v>
      </c>
      <c r="M728" s="178">
        <f t="shared" si="155"/>
        <v>2.5651910615999998</v>
      </c>
      <c r="N728" s="179">
        <f t="shared" si="155"/>
        <v>3.4751910615999995</v>
      </c>
      <c r="O728" s="179">
        <f t="shared" si="155"/>
        <v>4.2551910615999997</v>
      </c>
      <c r="P728" s="179">
        <f t="shared" si="155"/>
        <v>4.9151910615999999</v>
      </c>
      <c r="Q728" s="134"/>
      <c r="R728" s="145" t="s">
        <v>500</v>
      </c>
    </row>
    <row r="729" spans="1:18" s="4" customFormat="1" ht="14.25">
      <c r="B729" s="180"/>
      <c r="C729" s="181"/>
      <c r="D729" s="181"/>
      <c r="E729" s="181"/>
      <c r="F729" s="181"/>
      <c r="G729" s="181"/>
      <c r="H729" s="181"/>
      <c r="I729" s="181">
        <f t="shared" ref="I729:P729" si="156">+I$689+I728</f>
        <v>32.870679517690803</v>
      </c>
      <c r="J729" s="181">
        <f t="shared" si="156"/>
        <v>46.690088689610185</v>
      </c>
      <c r="K729" s="181">
        <f t="shared" si="156"/>
        <v>51.404910121306315</v>
      </c>
      <c r="L729" s="181">
        <f t="shared" si="156"/>
        <v>58.512329956406298</v>
      </c>
      <c r="M729" s="181">
        <f t="shared" si="156"/>
        <v>51.989455679382822</v>
      </c>
      <c r="N729" s="182">
        <f t="shared" si="156"/>
        <v>41.530612800361212</v>
      </c>
      <c r="O729" s="182">
        <f t="shared" si="156"/>
        <v>38.814009336982259</v>
      </c>
      <c r="P729" s="182">
        <f t="shared" si="156"/>
        <v>38.915191061599998</v>
      </c>
      <c r="Q729" s="134"/>
      <c r="R729" s="145" t="s">
        <v>501</v>
      </c>
    </row>
    <row r="730" spans="1:18" s="4" customFormat="1" ht="14.25">
      <c r="B730" s="183"/>
      <c r="I730" s="184"/>
      <c r="J730" s="184"/>
      <c r="K730" s="184"/>
      <c r="L730" s="184"/>
      <c r="M730" s="184"/>
      <c r="N730" s="185"/>
      <c r="O730" s="185">
        <f>+O729/I729-1</f>
        <v>0.18080946017841804</v>
      </c>
      <c r="P730" s="185">
        <f>+P729/J729-1</f>
        <v>-0.16652137201316375</v>
      </c>
      <c r="Q730" s="134"/>
      <c r="R730" s="186" t="s">
        <v>502</v>
      </c>
    </row>
    <row r="731" spans="1:18" s="193" customFormat="1" ht="14.25">
      <c r="A731" s="187"/>
      <c r="B731" s="188"/>
      <c r="C731" s="189"/>
      <c r="D731" s="189"/>
      <c r="E731" s="189"/>
      <c r="F731" s="189"/>
      <c r="G731" s="189"/>
      <c r="H731" s="189"/>
      <c r="I731" s="189"/>
      <c r="J731" s="189">
        <f t="shared" ref="J731:P731" si="157">RATE(J$376-$I$376,,-$I729,J729)</f>
        <v>0.4204175080859483</v>
      </c>
      <c r="K731" s="189">
        <f t="shared" si="157"/>
        <v>0.2505410749309504</v>
      </c>
      <c r="L731" s="189">
        <f t="shared" si="157"/>
        <v>0.21193567570668492</v>
      </c>
      <c r="M731" s="189">
        <f t="shared" si="157"/>
        <v>0.12144156082105782</v>
      </c>
      <c r="N731" s="190">
        <f t="shared" si="157"/>
        <v>4.788091692993391E-2</v>
      </c>
      <c r="O731" s="190">
        <f t="shared" si="157"/>
        <v>2.8087243945773603E-2</v>
      </c>
      <c r="P731" s="190">
        <f t="shared" si="157"/>
        <v>2.4407917525483453E-2</v>
      </c>
      <c r="Q731" s="191"/>
      <c r="R731" s="192" t="s">
        <v>444</v>
      </c>
    </row>
    <row r="732" spans="1:18" s="4" customFormat="1" ht="14.25">
      <c r="B732" s="177"/>
      <c r="C732" s="178"/>
      <c r="D732" s="178"/>
      <c r="E732" s="178"/>
      <c r="F732" s="178"/>
      <c r="G732" s="178"/>
      <c r="H732" s="178"/>
      <c r="I732" s="178"/>
      <c r="J732" s="178"/>
      <c r="K732" s="178">
        <f t="shared" ref="K732:P732" si="158">+J$679+J732</f>
        <v>0.5</v>
      </c>
      <c r="L732" s="178">
        <f t="shared" si="158"/>
        <v>1.0699999999999998</v>
      </c>
      <c r="M732" s="178">
        <f t="shared" si="158"/>
        <v>1.7999999999999998</v>
      </c>
      <c r="N732" s="179">
        <f t="shared" si="158"/>
        <v>2.71</v>
      </c>
      <c r="O732" s="179">
        <f t="shared" si="158"/>
        <v>3.49</v>
      </c>
      <c r="P732" s="179">
        <f t="shared" si="158"/>
        <v>4.1500000000000004</v>
      </c>
      <c r="Q732" s="134"/>
      <c r="R732" s="145" t="s">
        <v>500</v>
      </c>
    </row>
    <row r="733" spans="1:18" s="4" customFormat="1" ht="14.25">
      <c r="B733" s="180"/>
      <c r="C733" s="181"/>
      <c r="D733" s="181"/>
      <c r="E733" s="181"/>
      <c r="F733" s="181"/>
      <c r="G733" s="181"/>
      <c r="H733" s="181"/>
      <c r="I733" s="181"/>
      <c r="J733" s="181">
        <f t="shared" ref="J733:P733" si="159">+J$689+J732</f>
        <v>45.924897628010186</v>
      </c>
      <c r="K733" s="181">
        <f t="shared" si="159"/>
        <v>50.639719059706316</v>
      </c>
      <c r="L733" s="181">
        <f t="shared" si="159"/>
        <v>57.747138894806298</v>
      </c>
      <c r="M733" s="181">
        <f t="shared" si="159"/>
        <v>51.224264617782822</v>
      </c>
      <c r="N733" s="182">
        <f t="shared" si="159"/>
        <v>40.765421738761212</v>
      </c>
      <c r="O733" s="182">
        <f t="shared" si="159"/>
        <v>38.04881827538226</v>
      </c>
      <c r="P733" s="182">
        <f t="shared" si="159"/>
        <v>38.15</v>
      </c>
      <c r="Q733" s="134"/>
      <c r="R733" s="145" t="s">
        <v>501</v>
      </c>
    </row>
    <row r="734" spans="1:18" s="4" customFormat="1" ht="14.25">
      <c r="B734" s="183"/>
      <c r="I734" s="184"/>
      <c r="J734" s="184"/>
      <c r="K734" s="184"/>
      <c r="L734" s="184"/>
      <c r="M734" s="184"/>
      <c r="N734" s="185"/>
      <c r="O734" s="185">
        <f>+O733/J733-1</f>
        <v>-0.17149911615315616</v>
      </c>
      <c r="P734" s="185">
        <f>+P733/K733-1</f>
        <v>-0.24663879049132209</v>
      </c>
      <c r="Q734" s="134"/>
      <c r="R734" s="186" t="s">
        <v>502</v>
      </c>
    </row>
    <row r="735" spans="1:18" s="193" customFormat="1" ht="14.25">
      <c r="A735" s="187"/>
      <c r="B735" s="188"/>
      <c r="C735" s="189"/>
      <c r="D735" s="189"/>
      <c r="E735" s="189"/>
      <c r="F735" s="189"/>
      <c r="G735" s="189"/>
      <c r="H735" s="189"/>
      <c r="I735" s="189"/>
      <c r="J735" s="189"/>
      <c r="K735" s="189">
        <f t="shared" ref="K735:P735" si="160">RATE(K$376-$J$376,,-$J733,K733)</f>
        <v>0.10266373307755612</v>
      </c>
      <c r="L735" s="189">
        <f t="shared" si="160"/>
        <v>0.12134987107894123</v>
      </c>
      <c r="M735" s="189">
        <f t="shared" si="160"/>
        <v>3.7072643830622767E-2</v>
      </c>
      <c r="N735" s="190">
        <f t="shared" si="160"/>
        <v>-2.9353851306519359E-2</v>
      </c>
      <c r="O735" s="190">
        <f t="shared" si="160"/>
        <v>-3.6928357722104239E-2</v>
      </c>
      <c r="P735" s="190">
        <f t="shared" si="160"/>
        <v>-3.04406677655845E-2</v>
      </c>
      <c r="Q735" s="191"/>
      <c r="R735" s="192" t="s">
        <v>444</v>
      </c>
    </row>
    <row r="736" spans="1:18" s="4" customFormat="1" ht="14.25">
      <c r="B736" s="194"/>
      <c r="C736" s="195"/>
      <c r="D736" s="195"/>
      <c r="E736" s="195"/>
      <c r="F736" s="195"/>
      <c r="G736" s="195"/>
      <c r="H736" s="195"/>
      <c r="I736" s="195"/>
      <c r="J736" s="195"/>
      <c r="K736" s="195"/>
      <c r="L736" s="195">
        <f>+K$679+K736</f>
        <v>0.56999999999999995</v>
      </c>
      <c r="M736" s="195">
        <f>+L$679+L736</f>
        <v>1.2999999999999998</v>
      </c>
      <c r="N736" s="196">
        <f>+M$679+M736</f>
        <v>2.21</v>
      </c>
      <c r="O736" s="196">
        <f>+N$679+N736</f>
        <v>2.99</v>
      </c>
      <c r="P736" s="196">
        <f>+O$679+O736</f>
        <v>3.6500000000000004</v>
      </c>
      <c r="Q736" s="134"/>
      <c r="R736" s="145" t="s">
        <v>500</v>
      </c>
    </row>
    <row r="737" spans="1:18" s="4" customFormat="1" ht="14.25">
      <c r="B737" s="197"/>
      <c r="C737" s="198"/>
      <c r="D737" s="198"/>
      <c r="E737" s="198"/>
      <c r="F737" s="198"/>
      <c r="G737" s="198"/>
      <c r="H737" s="198"/>
      <c r="I737" s="198"/>
      <c r="J737" s="198"/>
      <c r="K737" s="198">
        <f t="shared" ref="K737:P737" si="161">+K$689+K736</f>
        <v>50.139719059706316</v>
      </c>
      <c r="L737" s="198">
        <f t="shared" si="161"/>
        <v>57.247138894806298</v>
      </c>
      <c r="M737" s="198">
        <f t="shared" si="161"/>
        <v>50.724264617782822</v>
      </c>
      <c r="N737" s="199">
        <f t="shared" si="161"/>
        <v>40.265421738761212</v>
      </c>
      <c r="O737" s="199">
        <f t="shared" si="161"/>
        <v>37.54881827538226</v>
      </c>
      <c r="P737" s="199">
        <f t="shared" si="161"/>
        <v>37.65</v>
      </c>
      <c r="Q737" s="134"/>
      <c r="R737" s="145" t="s">
        <v>501</v>
      </c>
    </row>
    <row r="738" spans="1:18" s="4" customFormat="1" ht="14.25">
      <c r="B738" s="183"/>
      <c r="I738" s="184"/>
      <c r="J738" s="184"/>
      <c r="K738" s="184"/>
      <c r="L738" s="184"/>
      <c r="M738" s="184"/>
      <c r="N738" s="185"/>
      <c r="O738" s="185">
        <f>+O737/K737-1</f>
        <v>-0.25111630101737958</v>
      </c>
      <c r="P738" s="185">
        <f>+P737/L737-1</f>
        <v>-0.34232521088637735</v>
      </c>
      <c r="Q738" s="134"/>
      <c r="R738" s="186" t="s">
        <v>502</v>
      </c>
    </row>
    <row r="739" spans="1:18" s="193" customFormat="1" ht="14.25">
      <c r="A739" s="187"/>
      <c r="B739" s="188"/>
      <c r="C739" s="189"/>
      <c r="D739" s="189"/>
      <c r="E739" s="189"/>
      <c r="F739" s="189"/>
      <c r="G739" s="189"/>
      <c r="H739" s="189"/>
      <c r="I739" s="189"/>
      <c r="J739" s="189"/>
      <c r="K739" s="189"/>
      <c r="L739" s="189">
        <f>RATE(L$376-$K$376,,-$K737,L737)</f>
        <v>0.1417522867776039</v>
      </c>
      <c r="M739" s="189">
        <f>RATE(M$376-$K$376,,-$K737,M737)</f>
        <v>5.8122753944229938E-3</v>
      </c>
      <c r="N739" s="190">
        <f>RATE(N$376-$K$376,,-$K737,N737)</f>
        <v>-7.0498449240881861E-2</v>
      </c>
      <c r="O739" s="190">
        <f>RATE(O$376-$K$376,,-$K737,O737)</f>
        <v>-6.9741612724959476E-2</v>
      </c>
      <c r="P739" s="190">
        <f>RATE(P$376-$K$376,,-$K737,P737)</f>
        <v>-5.5685590208172479E-2</v>
      </c>
      <c r="Q739" s="191"/>
      <c r="R739" s="192" t="s">
        <v>444</v>
      </c>
    </row>
    <row r="740" spans="1:18" s="4" customFormat="1" ht="14.25">
      <c r="B740" s="194"/>
      <c r="C740" s="195"/>
      <c r="D740" s="195"/>
      <c r="E740" s="195"/>
      <c r="F740" s="195"/>
      <c r="G740" s="195"/>
      <c r="H740" s="195"/>
      <c r="I740" s="195"/>
      <c r="J740" s="195"/>
      <c r="K740" s="195"/>
      <c r="L740" s="195"/>
      <c r="M740" s="195">
        <f>+L$679+L740</f>
        <v>0.73</v>
      </c>
      <c r="N740" s="196">
        <f>+M$679+M740</f>
        <v>1.64</v>
      </c>
      <c r="O740" s="196">
        <f>+N$679+N740</f>
        <v>2.42</v>
      </c>
      <c r="P740" s="196">
        <f>+O$679+O740</f>
        <v>3.08</v>
      </c>
      <c r="Q740" s="134"/>
      <c r="R740" s="145" t="s">
        <v>500</v>
      </c>
    </row>
    <row r="741" spans="1:18" s="4" customFormat="1" ht="14.25">
      <c r="B741" s="197"/>
      <c r="C741" s="198"/>
      <c r="D741" s="198"/>
      <c r="E741" s="198"/>
      <c r="F741" s="198"/>
      <c r="G741" s="198"/>
      <c r="H741" s="198"/>
      <c r="I741" s="198"/>
      <c r="J741" s="198"/>
      <c r="K741" s="198"/>
      <c r="L741" s="198">
        <f>+L$689+L740</f>
        <v>56.677138894806298</v>
      </c>
      <c r="M741" s="198">
        <f>+M$689+M740</f>
        <v>50.154264617782822</v>
      </c>
      <c r="N741" s="199">
        <f>+N$689+N740</f>
        <v>39.695421738761212</v>
      </c>
      <c r="O741" s="199">
        <f>+O$689+O740</f>
        <v>36.97881827538226</v>
      </c>
      <c r="P741" s="199">
        <f>+P$689+P740</f>
        <v>37.08</v>
      </c>
      <c r="Q741" s="134"/>
      <c r="R741" s="145" t="s">
        <v>501</v>
      </c>
    </row>
    <row r="742" spans="1:18" s="4" customFormat="1" ht="14.25">
      <c r="B742" s="183"/>
      <c r="I742" s="184"/>
      <c r="J742" s="184"/>
      <c r="K742" s="184"/>
      <c r="L742" s="184"/>
      <c r="M742" s="184"/>
      <c r="N742" s="185"/>
      <c r="O742" s="185">
        <f>+O741/L741-1</f>
        <v>-0.34755319346631885</v>
      </c>
      <c r="P742" s="185">
        <f>+P741/M741-1</f>
        <v>-0.26068101521215759</v>
      </c>
      <c r="Q742" s="134"/>
      <c r="R742" s="186" t="s">
        <v>502</v>
      </c>
    </row>
    <row r="743" spans="1:18" s="193" customFormat="1" ht="14.25">
      <c r="A743" s="187"/>
      <c r="B743" s="188"/>
      <c r="C743" s="189"/>
      <c r="D743" s="189"/>
      <c r="E743" s="189"/>
      <c r="F743" s="189"/>
      <c r="G743" s="189"/>
      <c r="H743" s="189"/>
      <c r="I743" s="189"/>
      <c r="J743" s="189"/>
      <c r="K743" s="189"/>
      <c r="L743" s="189"/>
      <c r="M743" s="189">
        <f>RATE(M$376-$L$376,,-$L741,M741)</f>
        <v>-0.11508827728813256</v>
      </c>
      <c r="N743" s="190">
        <f>RATE(N$376-$L$376,,-$L741,N741)</f>
        <v>-0.16311409990799583</v>
      </c>
      <c r="O743" s="190">
        <f>RATE(O$376-$L$376,,-$L741,O741)</f>
        <v>-0.13267532258952833</v>
      </c>
      <c r="P743" s="190">
        <f>RATE(P$376-$L$376,,-$L741,P741)</f>
        <v>-0.10064127612725533</v>
      </c>
      <c r="Q743" s="191"/>
      <c r="R743" s="192" t="s">
        <v>444</v>
      </c>
    </row>
    <row r="744" spans="1:18" s="4" customFormat="1" ht="14.25">
      <c r="B744" s="194"/>
      <c r="C744" s="195"/>
      <c r="D744" s="195"/>
      <c r="E744" s="195"/>
      <c r="F744" s="195"/>
      <c r="G744" s="195"/>
      <c r="H744" s="195"/>
      <c r="I744" s="195"/>
      <c r="J744" s="195"/>
      <c r="K744" s="195"/>
      <c r="L744" s="195"/>
      <c r="M744" s="195"/>
      <c r="N744" s="196">
        <f>+M$679+M744</f>
        <v>0.90999999999999992</v>
      </c>
      <c r="O744" s="196">
        <f>+N$679+N744</f>
        <v>1.69</v>
      </c>
      <c r="P744" s="196">
        <f>+O$679+O744</f>
        <v>2.35</v>
      </c>
      <c r="Q744" s="134"/>
      <c r="R744" s="145" t="s">
        <v>500</v>
      </c>
    </row>
    <row r="745" spans="1:18" s="4" customFormat="1" ht="14.25">
      <c r="B745" s="197"/>
      <c r="C745" s="198"/>
      <c r="D745" s="198"/>
      <c r="E745" s="198"/>
      <c r="F745" s="198"/>
      <c r="G745" s="198"/>
      <c r="H745" s="198"/>
      <c r="I745" s="198"/>
      <c r="J745" s="198"/>
      <c r="K745" s="198"/>
      <c r="L745" s="198"/>
      <c r="M745" s="198">
        <f>+M$689+M744</f>
        <v>49.424264617782825</v>
      </c>
      <c r="N745" s="199">
        <f>+N$689+N744</f>
        <v>38.965421738761208</v>
      </c>
      <c r="O745" s="199">
        <f>+O$689+O744</f>
        <v>36.248818275382256</v>
      </c>
      <c r="P745" s="199">
        <f>+P$689+P744</f>
        <v>36.35</v>
      </c>
      <c r="Q745" s="134"/>
      <c r="R745" s="145" t="s">
        <v>501</v>
      </c>
    </row>
    <row r="746" spans="1:18" s="4" customFormat="1" ht="14.25">
      <c r="B746" s="183"/>
      <c r="I746" s="184"/>
      <c r="J746" s="184"/>
      <c r="K746" s="184"/>
      <c r="L746" s="184"/>
      <c r="M746" s="184"/>
      <c r="N746" s="185"/>
      <c r="O746" s="185">
        <f>+O745/M745-1</f>
        <v>-0.26657850034373709</v>
      </c>
      <c r="P746" s="185">
        <f>+P745/N745-1</f>
        <v>-6.7121607365011271E-2</v>
      </c>
      <c r="Q746" s="134"/>
      <c r="R746" s="186" t="s">
        <v>502</v>
      </c>
    </row>
    <row r="747" spans="1:18" s="193" customFormat="1" ht="14.25">
      <c r="A747" s="187"/>
      <c r="B747" s="188"/>
      <c r="C747" s="189"/>
      <c r="D747" s="189"/>
      <c r="E747" s="189"/>
      <c r="F747" s="189"/>
      <c r="G747" s="189"/>
      <c r="H747" s="189"/>
      <c r="I747" s="189"/>
      <c r="J747" s="189"/>
      <c r="K747" s="189"/>
      <c r="L747" s="189"/>
      <c r="M747" s="189"/>
      <c r="N747" s="190">
        <f>RATE(N$376-$M$376,,-$M745,N745)</f>
        <v>-0.21161352545968945</v>
      </c>
      <c r="O747" s="190">
        <f>RATE(O$376-$M$376,,-$M745,O745)</f>
        <v>-0.14359968492750833</v>
      </c>
      <c r="P747" s="190">
        <f>RATE(P$376-$M$376,,-$M745,P745)</f>
        <v>-9.7345815731579147E-2</v>
      </c>
      <c r="Q747" s="191"/>
      <c r="R747" s="192" t="s">
        <v>444</v>
      </c>
    </row>
    <row r="748" spans="1:18" s="4" customFormat="1" ht="14.25">
      <c r="B748" s="194"/>
      <c r="C748" s="195"/>
      <c r="D748" s="195"/>
      <c r="E748" s="195"/>
      <c r="F748" s="195"/>
      <c r="G748" s="195"/>
      <c r="H748" s="195"/>
      <c r="I748" s="195"/>
      <c r="J748" s="195"/>
      <c r="K748" s="195"/>
      <c r="L748" s="195"/>
      <c r="M748" s="195"/>
      <c r="N748" s="196"/>
      <c r="O748" s="196">
        <f>+N$679+N748</f>
        <v>0.78</v>
      </c>
      <c r="P748" s="196">
        <f>+O$679+O748</f>
        <v>1.44</v>
      </c>
      <c r="Q748" s="134"/>
      <c r="R748" s="145" t="s">
        <v>500</v>
      </c>
    </row>
    <row r="749" spans="1:18" s="4" customFormat="1" ht="14.25">
      <c r="B749" s="197"/>
      <c r="C749" s="198"/>
      <c r="D749" s="198"/>
      <c r="E749" s="198"/>
      <c r="F749" s="198"/>
      <c r="G749" s="198"/>
      <c r="H749" s="198"/>
      <c r="I749" s="198"/>
      <c r="J749" s="198"/>
      <c r="K749" s="198"/>
      <c r="L749" s="198"/>
      <c r="M749" s="198"/>
      <c r="N749" s="199">
        <f>+N$689+N748</f>
        <v>38.055421738761211</v>
      </c>
      <c r="O749" s="199">
        <f>+O$689+O748</f>
        <v>35.338818275382259</v>
      </c>
      <c r="P749" s="199">
        <f>+P$689+P748</f>
        <v>35.44</v>
      </c>
      <c r="Q749" s="134"/>
      <c r="R749" s="145" t="s">
        <v>501</v>
      </c>
    </row>
    <row r="750" spans="1:18" s="4" customFormat="1" ht="14.25">
      <c r="B750" s="183"/>
      <c r="I750" s="184"/>
      <c r="J750" s="184"/>
      <c r="K750" s="184"/>
      <c r="L750" s="184"/>
      <c r="M750" s="184"/>
      <c r="N750" s="185"/>
      <c r="O750" s="185">
        <f>+O749/N749-1</f>
        <v>-7.1385451514047071E-2</v>
      </c>
      <c r="P750" s="185">
        <f>+P749/O749-1</f>
        <v>2.8631892506780776E-3</v>
      </c>
      <c r="Q750" s="134"/>
      <c r="R750" s="186" t="s">
        <v>502</v>
      </c>
    </row>
    <row r="751" spans="1:18" s="193" customFormat="1" ht="14.25">
      <c r="A751" s="187"/>
      <c r="B751" s="188"/>
      <c r="C751" s="189"/>
      <c r="D751" s="189"/>
      <c r="E751" s="189"/>
      <c r="F751" s="189"/>
      <c r="G751" s="189"/>
      <c r="H751" s="189"/>
      <c r="I751" s="189"/>
      <c r="J751" s="189"/>
      <c r="K751" s="189"/>
      <c r="L751" s="189"/>
      <c r="M751" s="189"/>
      <c r="N751" s="190"/>
      <c r="O751" s="190">
        <f>RATE(O$376-$N$376,,-$N749,O749)</f>
        <v>-7.1385451514046974E-2</v>
      </c>
      <c r="P751" s="190">
        <f>RATE(P$376-$N$376,,-$N749,P749)</f>
        <v>-3.4974949714152326E-2</v>
      </c>
      <c r="Q751" s="191"/>
      <c r="R751" s="192" t="s">
        <v>444</v>
      </c>
    </row>
  </sheetData>
  <mergeCells count="63">
    <mergeCell ref="B432:N432"/>
    <mergeCell ref="B377:N377"/>
    <mergeCell ref="B378:N378"/>
    <mergeCell ref="B384:N384"/>
    <mergeCell ref="B390:N390"/>
    <mergeCell ref="B396:N396"/>
    <mergeCell ref="B402:N402"/>
    <mergeCell ref="B408:N408"/>
    <mergeCell ref="B414:N414"/>
    <mergeCell ref="B420:N420"/>
    <mergeCell ref="B426:N426"/>
    <mergeCell ref="B431:N431"/>
    <mergeCell ref="T487:U487"/>
    <mergeCell ref="W487:X487"/>
    <mergeCell ref="B438:N438"/>
    <mergeCell ref="B444:N444"/>
    <mergeCell ref="B450:N450"/>
    <mergeCell ref="B456:N456"/>
    <mergeCell ref="B462:N462"/>
    <mergeCell ref="B468:N468"/>
    <mergeCell ref="B507:N507"/>
    <mergeCell ref="B474:N474"/>
    <mergeCell ref="B475:N475"/>
    <mergeCell ref="B481:N481"/>
    <mergeCell ref="B487:N487"/>
    <mergeCell ref="B488:N488"/>
    <mergeCell ref="T488:U488"/>
    <mergeCell ref="B495:N495"/>
    <mergeCell ref="B501:N501"/>
    <mergeCell ref="U504:X504"/>
    <mergeCell ref="B582:N582"/>
    <mergeCell ref="B513:N513"/>
    <mergeCell ref="B519:N519"/>
    <mergeCell ref="B525:N525"/>
    <mergeCell ref="B526:N526"/>
    <mergeCell ref="B534:N534"/>
    <mergeCell ref="B542:N542"/>
    <mergeCell ref="B543:N543"/>
    <mergeCell ref="B551:N551"/>
    <mergeCell ref="B559:N559"/>
    <mergeCell ref="B567:N567"/>
    <mergeCell ref="B574:N574"/>
    <mergeCell ref="B648:N648"/>
    <mergeCell ref="B590:N590"/>
    <mergeCell ref="B597:N597"/>
    <mergeCell ref="B604:N604"/>
    <mergeCell ref="B611:N611"/>
    <mergeCell ref="B619:N619"/>
    <mergeCell ref="B620:N620"/>
    <mergeCell ref="B626:N626"/>
    <mergeCell ref="B632:N632"/>
    <mergeCell ref="B637:N637"/>
    <mergeCell ref="B638:N638"/>
    <mergeCell ref="B643:N643"/>
    <mergeCell ref="B674:N674"/>
    <mergeCell ref="B690:N690"/>
    <mergeCell ref="B699:N699"/>
    <mergeCell ref="B653:N653"/>
    <mergeCell ref="B658:N658"/>
    <mergeCell ref="B659:N659"/>
    <mergeCell ref="B663:N663"/>
    <mergeCell ref="B666:N666"/>
    <mergeCell ref="B669:N669"/>
  </mergeCells>
  <conditionalFormatting sqref="R552:R555 R560:R563 R591:R594 R565 R617 R544:R547 R549 R596 R612:R615 Q525:R526 B590 B525 R573 C379:M383 C389:M389 C391:M395 C397:M401 C403:M407 C409:M413 C419:M419 C425:M425 R486 R489:R493 B631 N391:N393 N397:N399 N403:N405 N409:N411 B415:N417 B418:M418 B421:N423 B424:M424 B427:N429 B433:N435 B436:M436 B439:N441 B442:M442 B445:N447 B448:M448 B451:N453 B454:M454 B457:N459 B460:M460 B461:N461 B463:N465 B466:M466 B469:N471 B472:M472 B476:N478 B479:M479 B482:N484 B485:M485 B532:N532 B596 B625 B649:N652 B580:N580 B588:N588 B603:N603 B617:N617 Q669 B669 Q611:R611 B611 Q604:R604 B604 Q582:R582 B582 B565 Q495:R495 B495 Q487:R488 B487:B488 B481 B474:B475 B468 B462 B450 B444 B438 B430:M430 B431:B432 B426 B420 B414 B408:B412 B402:B406 B396:B400 B390:B394 B384 B377:B378 B567">
    <cfRule type="cellIs" dxfId="1481" priority="1480" operator="lessThan">
      <formula>0</formula>
    </cfRule>
  </conditionalFormatting>
  <conditionalFormatting sqref="Q611">
    <cfRule type="cellIs" dxfId="1480" priority="1475" operator="lessThan">
      <formula>0</formula>
    </cfRule>
  </conditionalFormatting>
  <conditionalFormatting sqref="B376:N376">
    <cfRule type="cellIs" dxfId="1479" priority="1474" operator="lessThan">
      <formula>0</formula>
    </cfRule>
  </conditionalFormatting>
  <conditionalFormatting sqref="Q542:Q543">
    <cfRule type="cellIs" dxfId="1478" priority="1476" operator="lessThan">
      <formula>0</formula>
    </cfRule>
  </conditionalFormatting>
  <conditionalFormatting sqref="Q551 R557 R567:R573">
    <cfRule type="cellIs" dxfId="1477" priority="1477" operator="lessThan">
      <formula>0</formula>
    </cfRule>
  </conditionalFormatting>
  <conditionalFormatting sqref="Q559">
    <cfRule type="cellIs" dxfId="1476" priority="1478" operator="lessThan">
      <formula>0</formula>
    </cfRule>
  </conditionalFormatting>
  <conditionalFormatting sqref="Q590">
    <cfRule type="cellIs" dxfId="1475" priority="1479" operator="lessThan">
      <formula>0</formula>
    </cfRule>
  </conditionalFormatting>
  <conditionalFormatting sqref="B376:N376">
    <cfRule type="cellIs" dxfId="1474" priority="1473" operator="lessThan">
      <formula>0</formula>
    </cfRule>
  </conditionalFormatting>
  <conditionalFormatting sqref="R616">
    <cfRule type="cellIs" dxfId="1473" priority="1458" operator="lessThan">
      <formula>0</formula>
    </cfRule>
  </conditionalFormatting>
  <conditionalFormatting sqref="R527:R530">
    <cfRule type="cellIs" dxfId="1472" priority="1472" operator="lessThan">
      <formula>0</formula>
    </cfRule>
  </conditionalFormatting>
  <conditionalFormatting sqref="R531">
    <cfRule type="cellIs" dxfId="1471" priority="1471" operator="lessThan">
      <formula>0</formula>
    </cfRule>
  </conditionalFormatting>
  <conditionalFormatting sqref="R531">
    <cfRule type="cellIs" dxfId="1470" priority="1470" operator="lessThan">
      <formula>0</formula>
    </cfRule>
  </conditionalFormatting>
  <conditionalFormatting sqref="B542">
    <cfRule type="cellIs" dxfId="1469" priority="1468" operator="lessThan">
      <formula>0</formula>
    </cfRule>
  </conditionalFormatting>
  <conditionalFormatting sqref="B559">
    <cfRule type="cellIs" dxfId="1468" priority="1467" operator="lessThan">
      <formula>0</formula>
    </cfRule>
  </conditionalFormatting>
  <conditionalFormatting sqref="R548">
    <cfRule type="cellIs" dxfId="1467" priority="1466" operator="lessThan">
      <formula>0</formula>
    </cfRule>
  </conditionalFormatting>
  <conditionalFormatting sqref="R548">
    <cfRule type="cellIs" dxfId="1466" priority="1465" operator="lessThan">
      <formula>0</formula>
    </cfRule>
  </conditionalFormatting>
  <conditionalFormatting sqref="R595">
    <cfRule type="cellIs" dxfId="1465" priority="1460" operator="lessThan">
      <formula>0</formula>
    </cfRule>
  </conditionalFormatting>
  <conditionalFormatting sqref="B551 B543">
    <cfRule type="cellIs" dxfId="1464" priority="1469" operator="lessThan">
      <formula>0</formula>
    </cfRule>
  </conditionalFormatting>
  <conditionalFormatting sqref="R556">
    <cfRule type="cellIs" dxfId="1463" priority="1463" operator="lessThan">
      <formula>0</formula>
    </cfRule>
  </conditionalFormatting>
  <conditionalFormatting sqref="R564">
    <cfRule type="cellIs" dxfId="1462" priority="1462" operator="lessThan">
      <formula>0</formula>
    </cfRule>
  </conditionalFormatting>
  <conditionalFormatting sqref="R564">
    <cfRule type="cellIs" dxfId="1461" priority="1461" operator="lessThan">
      <formula>0</formula>
    </cfRule>
  </conditionalFormatting>
  <conditionalFormatting sqref="Q567">
    <cfRule type="cellIs" dxfId="1460" priority="1449" operator="lessThan">
      <formula>0</formula>
    </cfRule>
  </conditionalFormatting>
  <conditionalFormatting sqref="R556">
    <cfRule type="cellIs" dxfId="1459" priority="1464" operator="lessThan">
      <formula>0</formula>
    </cfRule>
  </conditionalFormatting>
  <conditionalFormatting sqref="R595">
    <cfRule type="cellIs" dxfId="1458" priority="1459" operator="lessThan">
      <formula>0</formula>
    </cfRule>
  </conditionalFormatting>
  <conditionalFormatting sqref="Q612:Q615">
    <cfRule type="cellIs" dxfId="1457" priority="1451" operator="lessThan">
      <formula>0</formula>
    </cfRule>
  </conditionalFormatting>
  <conditionalFormatting sqref="Q591:Q594">
    <cfRule type="cellIs" dxfId="1456" priority="1452" operator="lessThan">
      <formula>0</formula>
    </cfRule>
  </conditionalFormatting>
  <conditionalFormatting sqref="R394">
    <cfRule type="cellIs" dxfId="1455" priority="1414" operator="lessThan">
      <formula>0</formula>
    </cfRule>
  </conditionalFormatting>
  <conditionalFormatting sqref="R616">
    <cfRule type="cellIs" dxfId="1454" priority="1457" operator="lessThan">
      <formula>0</formula>
    </cfRule>
  </conditionalFormatting>
  <conditionalFormatting sqref="R572">
    <cfRule type="cellIs" dxfId="1453" priority="1448" operator="lessThan">
      <formula>0</formula>
    </cfRule>
  </conditionalFormatting>
  <conditionalFormatting sqref="J381:N382 K379:N380">
    <cfRule type="cellIs" dxfId="1452" priority="1437" operator="lessThan">
      <formula>0</formula>
    </cfRule>
  </conditionalFormatting>
  <conditionalFormatting sqref="Q544:Q547">
    <cfRule type="cellIs" dxfId="1451" priority="1456" operator="lessThan">
      <formula>0</formula>
    </cfRule>
  </conditionalFormatting>
  <conditionalFormatting sqref="Q552:Q555">
    <cfRule type="cellIs" dxfId="1450" priority="1455" operator="lessThan">
      <formula>0</formula>
    </cfRule>
  </conditionalFormatting>
  <conditionalFormatting sqref="Q567:Q571">
    <cfRule type="cellIs" dxfId="1449" priority="1454" operator="lessThan">
      <formula>0</formula>
    </cfRule>
  </conditionalFormatting>
  <conditionalFormatting sqref="Q560:Q563">
    <cfRule type="cellIs" dxfId="1448" priority="1453" operator="lessThan">
      <formula>0</formula>
    </cfRule>
  </conditionalFormatting>
  <conditionalFormatting sqref="R572">
    <cfRule type="cellIs" dxfId="1447" priority="1447" operator="lessThan">
      <formula>0</formula>
    </cfRule>
  </conditionalFormatting>
  <conditionalFormatting sqref="R382">
    <cfRule type="cellIs" dxfId="1446" priority="1430" operator="lessThan">
      <formula>0</formula>
    </cfRule>
  </conditionalFormatting>
  <conditionalFormatting sqref="R568:R571 B567">
    <cfRule type="cellIs" dxfId="1445" priority="1450" operator="lessThan">
      <formula>0</formula>
    </cfRule>
  </conditionalFormatting>
  <conditionalFormatting sqref="Q583:Q586">
    <cfRule type="cellIs" dxfId="1444" priority="1442" operator="lessThan">
      <formula>0</formula>
    </cfRule>
  </conditionalFormatting>
  <conditionalFormatting sqref="R583:R586 R588">
    <cfRule type="cellIs" dxfId="1443" priority="1445" operator="lessThan">
      <formula>0</formula>
    </cfRule>
  </conditionalFormatting>
  <conditionalFormatting sqref="R587">
    <cfRule type="cellIs" dxfId="1442" priority="1444" operator="lessThan">
      <formula>0</formula>
    </cfRule>
  </conditionalFormatting>
  <conditionalFormatting sqref="R496:R500">
    <cfRule type="cellIs" dxfId="1441" priority="1441" operator="lessThan">
      <formula>0</formula>
    </cfRule>
  </conditionalFormatting>
  <conditionalFormatting sqref="R587">
    <cfRule type="cellIs" dxfId="1440" priority="1443" operator="lessThan">
      <formula>0</formula>
    </cfRule>
  </conditionalFormatting>
  <conditionalFormatting sqref="J379">
    <cfRule type="cellIs" dxfId="1439" priority="1436" operator="lessThan">
      <formula>0</formula>
    </cfRule>
  </conditionalFormatting>
  <conditionalFormatting sqref="Q568:Q571">
    <cfRule type="cellIs" dxfId="1438" priority="1446" operator="lessThan">
      <formula>0</formula>
    </cfRule>
  </conditionalFormatting>
  <conditionalFormatting sqref="Q377:R378 R379:R381">
    <cfRule type="cellIs" dxfId="1437" priority="1440" operator="lessThan">
      <formula>0</formula>
    </cfRule>
  </conditionalFormatting>
  <conditionalFormatting sqref="R424">
    <cfRule type="cellIs" dxfId="1436" priority="1367" operator="lessThan">
      <formula>0</formula>
    </cfRule>
  </conditionalFormatting>
  <conditionalFormatting sqref="B377">
    <cfRule type="cellIs" dxfId="1435" priority="1435" operator="lessThan">
      <formula>0</formula>
    </cfRule>
  </conditionalFormatting>
  <conditionalFormatting sqref="Q421:Q423">
    <cfRule type="cellIs" dxfId="1434" priority="1371" operator="lessThan">
      <formula>0</formula>
    </cfRule>
  </conditionalFormatting>
  <conditionalFormatting sqref="R425">
    <cfRule type="cellIs" dxfId="1433" priority="1369" operator="lessThan">
      <formula>0</formula>
    </cfRule>
  </conditionalFormatting>
  <conditionalFormatting sqref="Q377:Q378">
    <cfRule type="cellIs" dxfId="1432" priority="1439" operator="lessThan">
      <formula>0</formula>
    </cfRule>
  </conditionalFormatting>
  <conditionalFormatting sqref="Q379:Q382">
    <cfRule type="cellIs" dxfId="1431" priority="1438" operator="lessThan">
      <formula>0</formula>
    </cfRule>
  </conditionalFormatting>
  <conditionalFormatting sqref="C425:M425">
    <cfRule type="cellIs" dxfId="1430" priority="1366" operator="lessThan">
      <formula>0</formula>
    </cfRule>
  </conditionalFormatting>
  <conditionalFormatting sqref="R383">
    <cfRule type="cellIs" dxfId="1429" priority="1433" operator="lessThan">
      <formula>0</formula>
    </cfRule>
  </conditionalFormatting>
  <conditionalFormatting sqref="Q426:R426 R427:R429">
    <cfRule type="cellIs" dxfId="1428" priority="1365" operator="lessThan">
      <formula>0</formula>
    </cfRule>
  </conditionalFormatting>
  <conditionalFormatting sqref="Q427:Q429">
    <cfRule type="cellIs" dxfId="1427" priority="1363" operator="lessThan">
      <formula>0</formula>
    </cfRule>
  </conditionalFormatting>
  <conditionalFormatting sqref="H413">
    <cfRule type="cellIs" dxfId="1426" priority="1328" operator="lessThan">
      <formula>0</formula>
    </cfRule>
  </conditionalFormatting>
  <conditionalFormatting sqref="R430">
    <cfRule type="cellIs" dxfId="1425" priority="1361" operator="lessThan">
      <formula>0</formula>
    </cfRule>
  </conditionalFormatting>
  <conditionalFormatting sqref="B378">
    <cfRule type="cellIs" dxfId="1424" priority="1434" operator="lessThan">
      <formula>0</formula>
    </cfRule>
  </conditionalFormatting>
  <conditionalFormatting sqref="J380">
    <cfRule type="cellIs" dxfId="1423" priority="1431" operator="lessThan">
      <formula>0</formula>
    </cfRule>
  </conditionalFormatting>
  <conditionalFormatting sqref="Q383">
    <cfRule type="cellIs" dxfId="1422" priority="1432" operator="lessThan">
      <formula>0</formula>
    </cfRule>
  </conditionalFormatting>
  <conditionalFormatting sqref="Q468">
    <cfRule type="cellIs" dxfId="1421" priority="1315" operator="lessThan">
      <formula>0</formula>
    </cfRule>
  </conditionalFormatting>
  <conditionalFormatting sqref="R382">
    <cfRule type="cellIs" dxfId="1420" priority="1429" operator="lessThan">
      <formula>0</formula>
    </cfRule>
  </conditionalFormatting>
  <conditionalFormatting sqref="Q384:R384 R385:R387">
    <cfRule type="cellIs" dxfId="1419" priority="1428" operator="lessThan">
      <formula>0</formula>
    </cfRule>
  </conditionalFormatting>
  <conditionalFormatting sqref="Q384">
    <cfRule type="cellIs" dxfId="1418" priority="1427" operator="lessThan">
      <formula>0</formula>
    </cfRule>
  </conditionalFormatting>
  <conditionalFormatting sqref="Q385:Q388">
    <cfRule type="cellIs" dxfId="1417" priority="1426" operator="lessThan">
      <formula>0</formula>
    </cfRule>
  </conditionalFormatting>
  <conditionalFormatting sqref="B384">
    <cfRule type="cellIs" dxfId="1416" priority="1425" operator="lessThan">
      <formula>0</formula>
    </cfRule>
  </conditionalFormatting>
  <conditionalFormatting sqref="R389">
    <cfRule type="cellIs" dxfId="1415" priority="1424" operator="lessThan">
      <formula>0</formula>
    </cfRule>
  </conditionalFormatting>
  <conditionalFormatting sqref="R388">
    <cfRule type="cellIs" dxfId="1414" priority="1423" operator="lessThan">
      <formula>0</formula>
    </cfRule>
  </conditionalFormatting>
  <conditionalFormatting sqref="R388">
    <cfRule type="cellIs" dxfId="1413" priority="1422" operator="lessThan">
      <formula>0</formula>
    </cfRule>
  </conditionalFormatting>
  <conditionalFormatting sqref="Q390:R390 R391:R393">
    <cfRule type="cellIs" dxfId="1412" priority="1421" operator="lessThan">
      <formula>0</formula>
    </cfRule>
  </conditionalFormatting>
  <conditionalFormatting sqref="Q390">
    <cfRule type="cellIs" dxfId="1411" priority="1420" operator="lessThan">
      <formula>0</formula>
    </cfRule>
  </conditionalFormatting>
  <conditionalFormatting sqref="J391">
    <cfRule type="cellIs" dxfId="1410" priority="1418" operator="lessThan">
      <formula>0</formula>
    </cfRule>
  </conditionalFormatting>
  <conditionalFormatting sqref="K391:N392 J393:M394">
    <cfRule type="cellIs" dxfId="1409" priority="1419" operator="lessThan">
      <formula>0</formula>
    </cfRule>
  </conditionalFormatting>
  <conditionalFormatting sqref="Q396">
    <cfRule type="cellIs" dxfId="1408" priority="1411" operator="lessThan">
      <formula>0</formula>
    </cfRule>
  </conditionalFormatting>
  <conditionalFormatting sqref="R395">
    <cfRule type="cellIs" dxfId="1407" priority="1416" operator="lessThan">
      <formula>0</formula>
    </cfRule>
  </conditionalFormatting>
  <conditionalFormatting sqref="B390">
    <cfRule type="cellIs" dxfId="1406" priority="1417" operator="lessThan">
      <formula>0</formula>
    </cfRule>
  </conditionalFormatting>
  <conditionalFormatting sqref="Q433:Q435">
    <cfRule type="cellIs" dxfId="1405" priority="1349" operator="lessThan">
      <formula>0</formula>
    </cfRule>
  </conditionalFormatting>
  <conditionalFormatting sqref="J392">
    <cfRule type="cellIs" dxfId="1404" priority="1415" operator="lessThan">
      <formula>0</formula>
    </cfRule>
  </conditionalFormatting>
  <conditionalFormatting sqref="R394">
    <cfRule type="cellIs" dxfId="1403" priority="1413" operator="lessThan">
      <formula>0</formula>
    </cfRule>
  </conditionalFormatting>
  <conditionalFormatting sqref="Q396:R396 R397:R399">
    <cfRule type="cellIs" dxfId="1402" priority="1412" operator="lessThan">
      <formula>0</formula>
    </cfRule>
  </conditionalFormatting>
  <conditionalFormatting sqref="R400">
    <cfRule type="cellIs" dxfId="1401" priority="1403" operator="lessThan">
      <formula>0</formula>
    </cfRule>
  </conditionalFormatting>
  <conditionalFormatting sqref="I398 K397:N398 C399:M400">
    <cfRule type="cellIs" dxfId="1400" priority="1410" operator="lessThan">
      <formula>0</formula>
    </cfRule>
  </conditionalFormatting>
  <conditionalFormatting sqref="I397">
    <cfRule type="cellIs" dxfId="1399" priority="1408" operator="lessThan">
      <formula>0</formula>
    </cfRule>
  </conditionalFormatting>
  <conditionalFormatting sqref="C397:J397">
    <cfRule type="cellIs" dxfId="1398" priority="1409" operator="lessThan">
      <formula>0</formula>
    </cfRule>
  </conditionalFormatting>
  <conditionalFormatting sqref="B396">
    <cfRule type="cellIs" dxfId="1397" priority="1407" operator="lessThan">
      <formula>0</formula>
    </cfRule>
  </conditionalFormatting>
  <conditionalFormatting sqref="R401">
    <cfRule type="cellIs" dxfId="1396" priority="1406" operator="lessThan">
      <formula>0</formula>
    </cfRule>
  </conditionalFormatting>
  <conditionalFormatting sqref="Q439:Q441">
    <cfRule type="cellIs" dxfId="1395" priority="1342" operator="lessThan">
      <formula>0</formula>
    </cfRule>
  </conditionalFormatting>
  <conditionalFormatting sqref="C398:J398">
    <cfRule type="cellIs" dxfId="1394" priority="1405" operator="lessThan">
      <formula>0</formula>
    </cfRule>
  </conditionalFormatting>
  <conditionalFormatting sqref="R400">
    <cfRule type="cellIs" dxfId="1393" priority="1404" operator="lessThan">
      <formula>0</formula>
    </cfRule>
  </conditionalFormatting>
  <conditionalFormatting sqref="Q402:R402 R403:R405">
    <cfRule type="cellIs" dxfId="1392" priority="1402" operator="lessThan">
      <formula>0</formula>
    </cfRule>
  </conditionalFormatting>
  <conditionalFormatting sqref="Q402">
    <cfRule type="cellIs" dxfId="1391" priority="1401" operator="lessThan">
      <formula>0</formula>
    </cfRule>
  </conditionalFormatting>
  <conditionalFormatting sqref="Q403:Q405">
    <cfRule type="cellIs" dxfId="1390" priority="1400" operator="lessThan">
      <formula>0</formula>
    </cfRule>
  </conditionalFormatting>
  <conditionalFormatting sqref="I404 K403:N404 C405:M406">
    <cfRule type="cellIs" dxfId="1389" priority="1399" operator="lessThan">
      <formula>0</formula>
    </cfRule>
  </conditionalFormatting>
  <conditionalFormatting sqref="I403">
    <cfRule type="cellIs" dxfId="1388" priority="1397" operator="lessThan">
      <formula>0</formula>
    </cfRule>
  </conditionalFormatting>
  <conditionalFormatting sqref="C403:J403">
    <cfRule type="cellIs" dxfId="1387" priority="1398" operator="lessThan">
      <formula>0</formula>
    </cfRule>
  </conditionalFormatting>
  <conditionalFormatting sqref="B402">
    <cfRule type="cellIs" dxfId="1386" priority="1396" operator="lessThan">
      <formula>0</formula>
    </cfRule>
  </conditionalFormatting>
  <conditionalFormatting sqref="R407">
    <cfRule type="cellIs" dxfId="1385" priority="1395" operator="lessThan">
      <formula>0</formula>
    </cfRule>
  </conditionalFormatting>
  <conditionalFormatting sqref="C404:J404">
    <cfRule type="cellIs" dxfId="1384" priority="1394" operator="lessThan">
      <formula>0</formula>
    </cfRule>
  </conditionalFormatting>
  <conditionalFormatting sqref="R406">
    <cfRule type="cellIs" dxfId="1383" priority="1393" operator="lessThan">
      <formula>0</formula>
    </cfRule>
  </conditionalFormatting>
  <conditionalFormatting sqref="R406">
    <cfRule type="cellIs" dxfId="1382" priority="1392" operator="lessThan">
      <formula>0</formula>
    </cfRule>
  </conditionalFormatting>
  <conditionalFormatting sqref="Q408:R408 R409:R411">
    <cfRule type="cellIs" dxfId="1381" priority="1391" operator="lessThan">
      <formula>0</formula>
    </cfRule>
  </conditionalFormatting>
  <conditionalFormatting sqref="Q408">
    <cfRule type="cellIs" dxfId="1380" priority="1390" operator="lessThan">
      <formula>0</formula>
    </cfRule>
  </conditionalFormatting>
  <conditionalFormatting sqref="Q409:Q411">
    <cfRule type="cellIs" dxfId="1379" priority="1389" operator="lessThan">
      <formula>0</formula>
    </cfRule>
  </conditionalFormatting>
  <conditionalFormatting sqref="I410 K409:N410 C411:N411 C412:M412">
    <cfRule type="cellIs" dxfId="1378" priority="1388" operator="lessThan">
      <formula>0</formula>
    </cfRule>
  </conditionalFormatting>
  <conditionalFormatting sqref="I409">
    <cfRule type="cellIs" dxfId="1377" priority="1386" operator="lessThan">
      <formula>0</formula>
    </cfRule>
  </conditionalFormatting>
  <conditionalFormatting sqref="C409:J409">
    <cfRule type="cellIs" dxfId="1376" priority="1387" operator="lessThan">
      <formula>0</formula>
    </cfRule>
  </conditionalFormatting>
  <conditionalFormatting sqref="B408">
    <cfRule type="cellIs" dxfId="1375" priority="1385" operator="lessThan">
      <formula>0</formula>
    </cfRule>
  </conditionalFormatting>
  <conditionalFormatting sqref="R413">
    <cfRule type="cellIs" dxfId="1374" priority="1384" operator="lessThan">
      <formula>0</formula>
    </cfRule>
  </conditionalFormatting>
  <conditionalFormatting sqref="C410:J410">
    <cfRule type="cellIs" dxfId="1373" priority="1383" operator="lessThan">
      <formula>0</formula>
    </cfRule>
  </conditionalFormatting>
  <conditionalFormatting sqref="R412">
    <cfRule type="cellIs" dxfId="1372" priority="1382" operator="lessThan">
      <formula>0</formula>
    </cfRule>
  </conditionalFormatting>
  <conditionalFormatting sqref="R412">
    <cfRule type="cellIs" dxfId="1371" priority="1381" operator="lessThan">
      <formula>0</formula>
    </cfRule>
  </conditionalFormatting>
  <conditionalFormatting sqref="Q414:R414 R415:R417">
    <cfRule type="cellIs" dxfId="1370" priority="1380" operator="lessThan">
      <formula>0</formula>
    </cfRule>
  </conditionalFormatting>
  <conditionalFormatting sqref="Q414">
    <cfRule type="cellIs" dxfId="1369" priority="1379" operator="lessThan">
      <formula>0</formula>
    </cfRule>
  </conditionalFormatting>
  <conditionalFormatting sqref="Q415:Q417">
    <cfRule type="cellIs" dxfId="1368" priority="1378" operator="lessThan">
      <formula>0</formula>
    </cfRule>
  </conditionalFormatting>
  <conditionalFormatting sqref="B414">
    <cfRule type="cellIs" dxfId="1367" priority="1377" operator="lessThan">
      <formula>0</formula>
    </cfRule>
  </conditionalFormatting>
  <conditionalFormatting sqref="R419">
    <cfRule type="cellIs" dxfId="1366" priority="1376" operator="lessThan">
      <formula>0</formula>
    </cfRule>
  </conditionalFormatting>
  <conditionalFormatting sqref="R418">
    <cfRule type="cellIs" dxfId="1365" priority="1375" operator="lessThan">
      <formula>0</formula>
    </cfRule>
  </conditionalFormatting>
  <conditionalFormatting sqref="R418">
    <cfRule type="cellIs" dxfId="1364" priority="1374" operator="lessThan">
      <formula>0</formula>
    </cfRule>
  </conditionalFormatting>
  <conditionalFormatting sqref="Q420:R420 R421:R423">
    <cfRule type="cellIs" dxfId="1363" priority="1373" operator="lessThan">
      <formula>0</formula>
    </cfRule>
  </conditionalFormatting>
  <conditionalFormatting sqref="Q420">
    <cfRule type="cellIs" dxfId="1362" priority="1372" operator="lessThan">
      <formula>0</formula>
    </cfRule>
  </conditionalFormatting>
  <conditionalFormatting sqref="H425">
    <cfRule type="cellIs" dxfId="1361" priority="1331" operator="lessThan">
      <formula>0</formula>
    </cfRule>
  </conditionalFormatting>
  <conditionalFormatting sqref="B420">
    <cfRule type="cellIs" dxfId="1360" priority="1370" operator="lessThan">
      <formula>0</formula>
    </cfRule>
  </conditionalFormatting>
  <conditionalFormatting sqref="H406">
    <cfRule type="cellIs" dxfId="1359" priority="1327" operator="lessThan">
      <formula>0</formula>
    </cfRule>
  </conditionalFormatting>
  <conditionalFormatting sqref="R424">
    <cfRule type="cellIs" dxfId="1358" priority="1368" operator="lessThan">
      <formula>0</formula>
    </cfRule>
  </conditionalFormatting>
  <conditionalFormatting sqref="H389">
    <cfRule type="cellIs" dxfId="1357" priority="1325" operator="lessThan">
      <formula>0</formula>
    </cfRule>
  </conditionalFormatting>
  <conditionalFormatting sqref="Q426">
    <cfRule type="cellIs" dxfId="1356" priority="1364" operator="lessThan">
      <formula>0</formula>
    </cfRule>
  </conditionalFormatting>
  <conditionalFormatting sqref="R466">
    <cfRule type="cellIs" dxfId="1355" priority="1318" operator="lessThan">
      <formula>0</formula>
    </cfRule>
  </conditionalFormatting>
  <conditionalFormatting sqref="H400">
    <cfRule type="cellIs" dxfId="1354" priority="1324" operator="lessThan">
      <formula>0</formula>
    </cfRule>
  </conditionalFormatting>
  <conditionalFormatting sqref="R430">
    <cfRule type="cellIs" dxfId="1353" priority="1362" operator="lessThan">
      <formula>0</formula>
    </cfRule>
  </conditionalFormatting>
  <conditionalFormatting sqref="Q468:R468 R469:R471">
    <cfRule type="cellIs" dxfId="1352" priority="1316" operator="lessThan">
      <formula>0</formula>
    </cfRule>
  </conditionalFormatting>
  <conditionalFormatting sqref="C419:M419">
    <cfRule type="cellIs" dxfId="1351" priority="1360" operator="lessThan">
      <formula>0</formula>
    </cfRule>
  </conditionalFormatting>
  <conditionalFormatting sqref="C413:M413">
    <cfRule type="cellIs" dxfId="1350" priority="1359" operator="lessThan">
      <formula>0</formula>
    </cfRule>
  </conditionalFormatting>
  <conditionalFormatting sqref="C407:M407">
    <cfRule type="cellIs" dxfId="1349" priority="1358" operator="lessThan">
      <formula>0</formula>
    </cfRule>
  </conditionalFormatting>
  <conditionalFormatting sqref="C401:M401">
    <cfRule type="cellIs" dxfId="1348" priority="1357" operator="lessThan">
      <formula>0</formula>
    </cfRule>
  </conditionalFormatting>
  <conditionalFormatting sqref="J395:M395">
    <cfRule type="cellIs" dxfId="1347" priority="1356" operator="lessThan">
      <formula>0</formula>
    </cfRule>
  </conditionalFormatting>
  <conditionalFormatting sqref="C389:M389">
    <cfRule type="cellIs" dxfId="1346" priority="1355" operator="lessThan">
      <formula>0</formula>
    </cfRule>
  </conditionalFormatting>
  <conditionalFormatting sqref="J383:N383">
    <cfRule type="cellIs" dxfId="1345" priority="1354" operator="lessThan">
      <formula>0</formula>
    </cfRule>
  </conditionalFormatting>
  <conditionalFormatting sqref="B426">
    <cfRule type="cellIs" dxfId="1344" priority="1353" operator="lessThan">
      <formula>0</formula>
    </cfRule>
  </conditionalFormatting>
  <conditionalFormatting sqref="B431">
    <cfRule type="cellIs" dxfId="1343" priority="1352" operator="lessThan">
      <formula>0</formula>
    </cfRule>
  </conditionalFormatting>
  <conditionalFormatting sqref="R436">
    <cfRule type="cellIs" dxfId="1342" priority="1346" operator="lessThan">
      <formula>0</formula>
    </cfRule>
  </conditionalFormatting>
  <conditionalFormatting sqref="R437">
    <cfRule type="cellIs" dxfId="1341" priority="1348" operator="lessThan">
      <formula>0</formula>
    </cfRule>
  </conditionalFormatting>
  <conditionalFormatting sqref="Q432:R432 R433:R435">
    <cfRule type="cellIs" dxfId="1340" priority="1351" operator="lessThan">
      <formula>0</formula>
    </cfRule>
  </conditionalFormatting>
  <conditionalFormatting sqref="Q432">
    <cfRule type="cellIs" dxfId="1339" priority="1350" operator="lessThan">
      <formula>0</formula>
    </cfRule>
  </conditionalFormatting>
  <conditionalFormatting sqref="R436">
    <cfRule type="cellIs" dxfId="1338" priority="1347" operator="lessThan">
      <formula>0</formula>
    </cfRule>
  </conditionalFormatting>
  <conditionalFormatting sqref="B432">
    <cfRule type="cellIs" dxfId="1337" priority="1345" operator="lessThan">
      <formula>0</formula>
    </cfRule>
  </conditionalFormatting>
  <conditionalFormatting sqref="R442">
    <cfRule type="cellIs" dxfId="1336" priority="1339" operator="lessThan">
      <formula>0</formula>
    </cfRule>
  </conditionalFormatting>
  <conditionalFormatting sqref="R443">
    <cfRule type="cellIs" dxfId="1335" priority="1341" operator="lessThan">
      <formula>0</formula>
    </cfRule>
  </conditionalFormatting>
  <conditionalFormatting sqref="Q438:R438 R439:R441">
    <cfRule type="cellIs" dxfId="1334" priority="1344" operator="lessThan">
      <formula>0</formula>
    </cfRule>
  </conditionalFormatting>
  <conditionalFormatting sqref="Q438">
    <cfRule type="cellIs" dxfId="1333" priority="1343" operator="lessThan">
      <formula>0</formula>
    </cfRule>
  </conditionalFormatting>
  <conditionalFormatting sqref="R442">
    <cfRule type="cellIs" dxfId="1332" priority="1340" operator="lessThan">
      <formula>0</formula>
    </cfRule>
  </conditionalFormatting>
  <conditionalFormatting sqref="B438">
    <cfRule type="cellIs" dxfId="1331" priority="1338" operator="lessThan">
      <formula>0</formula>
    </cfRule>
  </conditionalFormatting>
  <conditionalFormatting sqref="R460">
    <cfRule type="cellIs" dxfId="1330" priority="1332" operator="lessThan">
      <formula>0</formula>
    </cfRule>
  </conditionalFormatting>
  <conditionalFormatting sqref="Q457:Q459">
    <cfRule type="cellIs" dxfId="1329" priority="1335" operator="lessThan">
      <formula>0</formula>
    </cfRule>
  </conditionalFormatting>
  <conditionalFormatting sqref="R461">
    <cfRule type="cellIs" dxfId="1328" priority="1334" operator="lessThan">
      <formula>0</formula>
    </cfRule>
  </conditionalFormatting>
  <conditionalFormatting sqref="Q456:R456 R457:R459">
    <cfRule type="cellIs" dxfId="1327" priority="1337" operator="lessThan">
      <formula>0</formula>
    </cfRule>
  </conditionalFormatting>
  <conditionalFormatting sqref="Q456">
    <cfRule type="cellIs" dxfId="1326" priority="1336" operator="lessThan">
      <formula>0</formula>
    </cfRule>
  </conditionalFormatting>
  <conditionalFormatting sqref="R460">
    <cfRule type="cellIs" dxfId="1325" priority="1333" operator="lessThan">
      <formula>0</formula>
    </cfRule>
  </conditionalFormatting>
  <conditionalFormatting sqref="H419">
    <cfRule type="cellIs" dxfId="1324" priority="1330" operator="lessThan">
      <formula>0</formula>
    </cfRule>
  </conditionalFormatting>
  <conditionalFormatting sqref="Q463:Q465">
    <cfRule type="cellIs" dxfId="1323" priority="1320" operator="lessThan">
      <formula>0</formula>
    </cfRule>
  </conditionalFormatting>
  <conditionalFormatting sqref="R472">
    <cfRule type="cellIs" dxfId="1322" priority="1312" operator="lessThan">
      <formula>0</formula>
    </cfRule>
  </conditionalFormatting>
  <conditionalFormatting sqref="H412">
    <cfRule type="cellIs" dxfId="1321" priority="1329" operator="lessThan">
      <formula>0</formula>
    </cfRule>
  </conditionalFormatting>
  <conditionalFormatting sqref="H407">
    <cfRule type="cellIs" dxfId="1320" priority="1326" operator="lessThan">
      <formula>0</formula>
    </cfRule>
  </conditionalFormatting>
  <conditionalFormatting sqref="R466">
    <cfRule type="cellIs" dxfId="1319" priority="1319" operator="lessThan">
      <formula>0</formula>
    </cfRule>
  </conditionalFormatting>
  <conditionalFormatting sqref="H401">
    <cfRule type="cellIs" dxfId="1318" priority="1323" operator="lessThan">
      <formula>0</formula>
    </cfRule>
  </conditionalFormatting>
  <conditionalFormatting sqref="Q469:Q471">
    <cfRule type="cellIs" dxfId="1317" priority="1314" operator="lessThan">
      <formula>0</formula>
    </cfRule>
  </conditionalFormatting>
  <conditionalFormatting sqref="Q462:R462 R463:R465">
    <cfRule type="cellIs" dxfId="1316" priority="1322" operator="lessThan">
      <formula>0</formula>
    </cfRule>
  </conditionalFormatting>
  <conditionalFormatting sqref="Q462">
    <cfRule type="cellIs" dxfId="1315" priority="1321" operator="lessThan">
      <formula>0</formula>
    </cfRule>
  </conditionalFormatting>
  <conditionalFormatting sqref="B462">
    <cfRule type="cellIs" dxfId="1314" priority="1317" operator="lessThan">
      <formula>0</formula>
    </cfRule>
  </conditionalFormatting>
  <conditionalFormatting sqref="R473:R474">
    <cfRule type="cellIs" dxfId="1313" priority="1308" operator="lessThan">
      <formula>0</formula>
    </cfRule>
  </conditionalFormatting>
  <conditionalFormatting sqref="R472">
    <cfRule type="cellIs" dxfId="1312" priority="1311" operator="lessThan">
      <formula>0</formula>
    </cfRule>
  </conditionalFormatting>
  <conditionalFormatting sqref="B474">
    <cfRule type="cellIs" dxfId="1311" priority="1307" operator="lessThan">
      <formula>0</formula>
    </cfRule>
  </conditionalFormatting>
  <conditionalFormatting sqref="B468">
    <cfRule type="cellIs" dxfId="1310" priority="1310" operator="lessThan">
      <formula>0</formula>
    </cfRule>
  </conditionalFormatting>
  <conditionalFormatting sqref="Q474">
    <cfRule type="cellIs" dxfId="1309" priority="1313" operator="lessThan">
      <formula>0</formula>
    </cfRule>
  </conditionalFormatting>
  <conditionalFormatting sqref="B475">
    <cfRule type="cellIs" dxfId="1308" priority="1306" operator="lessThan">
      <formula>0</formula>
    </cfRule>
  </conditionalFormatting>
  <conditionalFormatting sqref="R467">
    <cfRule type="cellIs" dxfId="1307" priority="1309" operator="lessThan">
      <formula>0</formula>
    </cfRule>
  </conditionalFormatting>
  <conditionalFormatting sqref="R476:R478">
    <cfRule type="cellIs" dxfId="1306" priority="1305" operator="lessThan">
      <formula>0</formula>
    </cfRule>
  </conditionalFormatting>
  <conditionalFormatting sqref="Q476:Q478">
    <cfRule type="cellIs" dxfId="1305" priority="1304" operator="lessThan">
      <formula>0</formula>
    </cfRule>
  </conditionalFormatting>
  <conditionalFormatting sqref="R631">
    <cfRule type="cellIs" dxfId="1304" priority="1279" operator="lessThan">
      <formula>0</formula>
    </cfRule>
  </conditionalFormatting>
  <conditionalFormatting sqref="B653">
    <cfRule type="cellIs" dxfId="1303" priority="1243" operator="lessThan">
      <formula>0</formula>
    </cfRule>
  </conditionalFormatting>
  <conditionalFormatting sqref="Q482:Q484">
    <cfRule type="cellIs" dxfId="1302" priority="1300" operator="lessThan">
      <formula>0</formula>
    </cfRule>
  </conditionalFormatting>
  <conditionalFormatting sqref="R485">
    <cfRule type="cellIs" dxfId="1301" priority="1299" operator="lessThan">
      <formula>0</formula>
    </cfRule>
  </conditionalFormatting>
  <conditionalFormatting sqref="R625">
    <cfRule type="cellIs" dxfId="1300" priority="1288" operator="lessThan">
      <formula>0</formula>
    </cfRule>
  </conditionalFormatting>
  <conditionalFormatting sqref="R479">
    <cfRule type="cellIs" dxfId="1299" priority="1303" operator="lessThan">
      <formula>0</formula>
    </cfRule>
  </conditionalFormatting>
  <conditionalFormatting sqref="R479">
    <cfRule type="cellIs" dxfId="1298" priority="1302" operator="lessThan">
      <formula>0</formula>
    </cfRule>
  </conditionalFormatting>
  <conditionalFormatting sqref="R485">
    <cfRule type="cellIs" dxfId="1297" priority="1298" operator="lessThan">
      <formula>0</formula>
    </cfRule>
  </conditionalFormatting>
  <conditionalFormatting sqref="J621:N623 J624:M624">
    <cfRule type="cellIs" dxfId="1296" priority="1292" operator="lessThan">
      <formula>0</formula>
    </cfRule>
  </conditionalFormatting>
  <conditionalFormatting sqref="B481">
    <cfRule type="cellIs" dxfId="1295" priority="1296" operator="lessThan">
      <formula>0</formula>
    </cfRule>
  </conditionalFormatting>
  <conditionalFormatting sqref="Q627:Q630">
    <cfRule type="cellIs" dxfId="1294" priority="1285" operator="lessThan">
      <formula>0</formula>
    </cfRule>
  </conditionalFormatting>
  <conditionalFormatting sqref="R482:R484">
    <cfRule type="cellIs" dxfId="1293" priority="1301" operator="lessThan">
      <formula>0</formula>
    </cfRule>
  </conditionalFormatting>
  <conditionalFormatting sqref="R621:R623">
    <cfRule type="cellIs" dxfId="1292" priority="1295" operator="lessThan">
      <formula>0</formula>
    </cfRule>
  </conditionalFormatting>
  <conditionalFormatting sqref="R624">
    <cfRule type="cellIs" dxfId="1291" priority="1290" operator="lessThan">
      <formula>0</formula>
    </cfRule>
  </conditionalFormatting>
  <conditionalFormatting sqref="R480">
    <cfRule type="cellIs" dxfId="1290" priority="1297" operator="lessThan">
      <formula>0</formula>
    </cfRule>
  </conditionalFormatting>
  <conditionalFormatting sqref="B620">
    <cfRule type="cellIs" dxfId="1289" priority="1287" operator="lessThan">
      <formula>0</formula>
    </cfRule>
  </conditionalFormatting>
  <conditionalFormatting sqref="Q621:Q623">
    <cfRule type="cellIs" dxfId="1288" priority="1294" operator="lessThan">
      <formula>0</formula>
    </cfRule>
  </conditionalFormatting>
  <conditionalFormatting sqref="J622">
    <cfRule type="cellIs" dxfId="1287" priority="1291" operator="lessThan">
      <formula>0</formula>
    </cfRule>
  </conditionalFormatting>
  <conditionalFormatting sqref="R630">
    <cfRule type="cellIs" dxfId="1286" priority="1280" operator="lessThan">
      <formula>0</formula>
    </cfRule>
  </conditionalFormatting>
  <conditionalFormatting sqref="J623:N623 K621:N622 J624:M624">
    <cfRule type="cellIs" dxfId="1285" priority="1293" operator="lessThan">
      <formula>0</formula>
    </cfRule>
  </conditionalFormatting>
  <conditionalFormatting sqref="R624">
    <cfRule type="cellIs" dxfId="1284" priority="1289" operator="lessThan">
      <formula>0</formula>
    </cfRule>
  </conditionalFormatting>
  <conditionalFormatting sqref="J627:N627 J629:N630 J628:M628">
    <cfRule type="cellIs" dxfId="1283" priority="1283" operator="lessThan">
      <formula>0</formula>
    </cfRule>
  </conditionalFormatting>
  <conditionalFormatting sqref="Q644:Q647">
    <cfRule type="cellIs" dxfId="1282" priority="1277" operator="lessThan">
      <formula>0</formula>
    </cfRule>
  </conditionalFormatting>
  <conditionalFormatting sqref="R630">
    <cfRule type="cellIs" dxfId="1281" priority="1281" operator="lessThan">
      <formula>0</formula>
    </cfRule>
  </conditionalFormatting>
  <conditionalFormatting sqref="J628">
    <cfRule type="cellIs" dxfId="1280" priority="1282" operator="lessThan">
      <formula>0</formula>
    </cfRule>
  </conditionalFormatting>
  <conditionalFormatting sqref="J629:N630 K627:N627 K628:M628">
    <cfRule type="cellIs" dxfId="1279" priority="1284" operator="lessThan">
      <formula>0</formula>
    </cfRule>
  </conditionalFormatting>
  <conditionalFormatting sqref="R627:R629">
    <cfRule type="cellIs" dxfId="1278" priority="1286" operator="lessThan">
      <formula>0</formula>
    </cfRule>
  </conditionalFormatting>
  <conditionalFormatting sqref="R657">
    <cfRule type="cellIs" dxfId="1277" priority="1247" operator="lessThan">
      <formula>0</formula>
    </cfRule>
  </conditionalFormatting>
  <conditionalFormatting sqref="I654">
    <cfRule type="cellIs" dxfId="1276" priority="1250" operator="lessThan">
      <formula>0</formula>
    </cfRule>
  </conditionalFormatting>
  <conditionalFormatting sqref="C644:N647">
    <cfRule type="cellIs" dxfId="1275" priority="1275" operator="lessThan">
      <formula>0</formula>
    </cfRule>
  </conditionalFormatting>
  <conditionalFormatting sqref="R647">
    <cfRule type="cellIs" dxfId="1274" priority="1271" operator="lessThan">
      <formula>0</formula>
    </cfRule>
  </conditionalFormatting>
  <conditionalFormatting sqref="I644">
    <cfRule type="cellIs" dxfId="1273" priority="1274" operator="lessThan">
      <formula>0</formula>
    </cfRule>
  </conditionalFormatting>
  <conditionalFormatting sqref="H649:H652">
    <cfRule type="cellIs" dxfId="1272" priority="1257" operator="lessThan">
      <formula>0</formula>
    </cfRule>
  </conditionalFormatting>
  <conditionalFormatting sqref="R647">
    <cfRule type="cellIs" dxfId="1271" priority="1272" operator="lessThan">
      <formula>0</formula>
    </cfRule>
  </conditionalFormatting>
  <conditionalFormatting sqref="H644">
    <cfRule type="cellIs" dxfId="1270" priority="1268" operator="lessThan">
      <formula>0</formula>
    </cfRule>
  </conditionalFormatting>
  <conditionalFormatting sqref="H644:H647">
    <cfRule type="cellIs" dxfId="1269" priority="1269" operator="lessThan">
      <formula>0</formula>
    </cfRule>
  </conditionalFormatting>
  <conditionalFormatting sqref="C645:J645">
    <cfRule type="cellIs" dxfId="1268" priority="1273" operator="lessThan">
      <formula>0</formula>
    </cfRule>
  </conditionalFormatting>
  <conditionalFormatting sqref="H645:H647">
    <cfRule type="cellIs" dxfId="1267" priority="1270" operator="lessThan">
      <formula>0</formula>
    </cfRule>
  </conditionalFormatting>
  <conditionalFormatting sqref="I645 K644:N645 C646:N647">
    <cfRule type="cellIs" dxfId="1266" priority="1276" operator="lessThan">
      <formula>0</formula>
    </cfRule>
  </conditionalFormatting>
  <conditionalFormatting sqref="R644:R646">
    <cfRule type="cellIs" dxfId="1265" priority="1278" operator="lessThan">
      <formula>0</formula>
    </cfRule>
  </conditionalFormatting>
  <conditionalFormatting sqref="B643">
    <cfRule type="cellIs" dxfId="1264" priority="1267" operator="lessThan">
      <formula>0</formula>
    </cfRule>
  </conditionalFormatting>
  <conditionalFormatting sqref="R652">
    <cfRule type="cellIs" dxfId="1263" priority="1259" operator="lessThan">
      <formula>0</formula>
    </cfRule>
  </conditionalFormatting>
  <conditionalFormatting sqref="I649">
    <cfRule type="cellIs" dxfId="1262" priority="1262" operator="lessThan">
      <formula>0</formula>
    </cfRule>
  </conditionalFormatting>
  <conditionalFormatting sqref="C649:N652">
    <cfRule type="cellIs" dxfId="1261" priority="1263" operator="lessThan">
      <formula>0</formula>
    </cfRule>
  </conditionalFormatting>
  <conditionalFormatting sqref="R652">
    <cfRule type="cellIs" dxfId="1260" priority="1260" operator="lessThan">
      <formula>0</formula>
    </cfRule>
  </conditionalFormatting>
  <conditionalFormatting sqref="H649">
    <cfRule type="cellIs" dxfId="1259" priority="1256" operator="lessThan">
      <formula>0</formula>
    </cfRule>
  </conditionalFormatting>
  <conditionalFormatting sqref="Q649:Q652">
    <cfRule type="cellIs" dxfId="1258" priority="1265" operator="lessThan">
      <formula>0</formula>
    </cfRule>
  </conditionalFormatting>
  <conditionalFormatting sqref="C650:J650">
    <cfRule type="cellIs" dxfId="1257" priority="1261" operator="lessThan">
      <formula>0</formula>
    </cfRule>
  </conditionalFormatting>
  <conditionalFormatting sqref="H650:H652">
    <cfRule type="cellIs" dxfId="1256" priority="1258" operator="lessThan">
      <formula>0</formula>
    </cfRule>
  </conditionalFormatting>
  <conditionalFormatting sqref="I650 K649:N650 C651:N652">
    <cfRule type="cellIs" dxfId="1255" priority="1264" operator="lessThan">
      <formula>0</formula>
    </cfRule>
  </conditionalFormatting>
  <conditionalFormatting sqref="R649:R651">
    <cfRule type="cellIs" dxfId="1254" priority="1266" operator="lessThan">
      <formula>0</formula>
    </cfRule>
  </conditionalFormatting>
  <conditionalFormatting sqref="B648">
    <cfRule type="cellIs" dxfId="1253" priority="1255" operator="lessThan">
      <formula>0</formula>
    </cfRule>
  </conditionalFormatting>
  <conditionalFormatting sqref="C654:N657">
    <cfRule type="cellIs" dxfId="1252" priority="1251" operator="lessThan">
      <formula>0</formula>
    </cfRule>
  </conditionalFormatting>
  <conditionalFormatting sqref="R657">
    <cfRule type="cellIs" dxfId="1251" priority="1248" operator="lessThan">
      <formula>0</formula>
    </cfRule>
  </conditionalFormatting>
  <conditionalFormatting sqref="H654">
    <cfRule type="cellIs" dxfId="1250" priority="1244" operator="lessThan">
      <formula>0</formula>
    </cfRule>
  </conditionalFormatting>
  <conditionalFormatting sqref="H654:H657">
    <cfRule type="cellIs" dxfId="1249" priority="1245" operator="lessThan">
      <formula>0</formula>
    </cfRule>
  </conditionalFormatting>
  <conditionalFormatting sqref="Q654:Q657">
    <cfRule type="cellIs" dxfId="1248" priority="1253" operator="lessThan">
      <formula>0</formula>
    </cfRule>
  </conditionalFormatting>
  <conditionalFormatting sqref="C655:J655">
    <cfRule type="cellIs" dxfId="1247" priority="1249" operator="lessThan">
      <formula>0</formula>
    </cfRule>
  </conditionalFormatting>
  <conditionalFormatting sqref="H655:H657">
    <cfRule type="cellIs" dxfId="1246" priority="1246" operator="lessThan">
      <formula>0</formula>
    </cfRule>
  </conditionalFormatting>
  <conditionalFormatting sqref="I655 K654:N655 C656:N657">
    <cfRule type="cellIs" dxfId="1245" priority="1252" operator="lessThan">
      <formula>0</formula>
    </cfRule>
  </conditionalFormatting>
  <conditionalFormatting sqref="R654:R656">
    <cfRule type="cellIs" dxfId="1244" priority="1254" operator="lessThan">
      <formula>0</formula>
    </cfRule>
  </conditionalFormatting>
  <conditionalFormatting sqref="C379:I379">
    <cfRule type="cellIs" dxfId="1243" priority="1240" operator="lessThan">
      <formula>0</formula>
    </cfRule>
  </conditionalFormatting>
  <conditionalFormatting sqref="C381:I382">
    <cfRule type="cellIs" dxfId="1242" priority="1241" operator="lessThan">
      <formula>0</formula>
    </cfRule>
  </conditionalFormatting>
  <conditionalFormatting sqref="Q534:R534">
    <cfRule type="cellIs" dxfId="1241" priority="1224" operator="lessThan">
      <formula>0</formula>
    </cfRule>
  </conditionalFormatting>
  <conditionalFormatting sqref="Q527:Q530">
    <cfRule type="cellIs" dxfId="1240" priority="1225" operator="lessThan">
      <formula>0</formula>
    </cfRule>
  </conditionalFormatting>
  <conditionalFormatting sqref="R639:R641">
    <cfRule type="cellIs" dxfId="1239" priority="1187" operator="lessThan">
      <formula>0</formula>
    </cfRule>
  </conditionalFormatting>
  <conditionalFormatting sqref="B526">
    <cfRule type="cellIs" dxfId="1238" priority="1242" operator="lessThan">
      <formula>0</formula>
    </cfRule>
  </conditionalFormatting>
  <conditionalFormatting sqref="N455">
    <cfRule type="cellIs" dxfId="1237" priority="966" operator="lessThan">
      <formula>0</formula>
    </cfRule>
  </conditionalFormatting>
  <conditionalFormatting sqref="C380:I380">
    <cfRule type="cellIs" dxfId="1236" priority="1239" operator="lessThan">
      <formula>0</formula>
    </cfRule>
  </conditionalFormatting>
  <conditionalFormatting sqref="C383:I383">
    <cfRule type="cellIs" dxfId="1235" priority="1238" operator="lessThan">
      <formula>0</formula>
    </cfRule>
  </conditionalFormatting>
  <conditionalFormatting sqref="C393:I394">
    <cfRule type="cellIs" dxfId="1234" priority="1237" operator="lessThan">
      <formula>0</formula>
    </cfRule>
  </conditionalFormatting>
  <conditionalFormatting sqref="C391:I391">
    <cfRule type="cellIs" dxfId="1233" priority="1236" operator="lessThan">
      <formula>0</formula>
    </cfRule>
  </conditionalFormatting>
  <conditionalFormatting sqref="C392:I392">
    <cfRule type="cellIs" dxfId="1232" priority="1235" operator="lessThan">
      <formula>0</formula>
    </cfRule>
  </conditionalFormatting>
  <conditionalFormatting sqref="C395:I395">
    <cfRule type="cellIs" dxfId="1231" priority="1234" operator="lessThan">
      <formula>0</formula>
    </cfRule>
  </conditionalFormatting>
  <conditionalFormatting sqref="C621:I624">
    <cfRule type="cellIs" dxfId="1230" priority="1232" operator="lessThan">
      <formula>0</formula>
    </cfRule>
  </conditionalFormatting>
  <conditionalFormatting sqref="C622:I622">
    <cfRule type="cellIs" dxfId="1229" priority="1231" operator="lessThan">
      <formula>0</formula>
    </cfRule>
  </conditionalFormatting>
  <conditionalFormatting sqref="C623:I624">
    <cfRule type="cellIs" dxfId="1228" priority="1233" operator="lessThan">
      <formula>0</formula>
    </cfRule>
  </conditionalFormatting>
  <conditionalFormatting sqref="R579">
    <cfRule type="cellIs" dxfId="1227" priority="1213" operator="lessThan">
      <formula>0</formula>
    </cfRule>
  </conditionalFormatting>
  <conditionalFormatting sqref="R579">
    <cfRule type="cellIs" dxfId="1226" priority="1214" operator="lessThan">
      <formula>0</formula>
    </cfRule>
  </conditionalFormatting>
  <conditionalFormatting sqref="C627:I630">
    <cfRule type="cellIs" dxfId="1225" priority="1229" operator="lessThan">
      <formula>0</formula>
    </cfRule>
  </conditionalFormatting>
  <conditionalFormatting sqref="C628:I628">
    <cfRule type="cellIs" dxfId="1224" priority="1228" operator="lessThan">
      <formula>0</formula>
    </cfRule>
  </conditionalFormatting>
  <conditionalFormatting sqref="C629:I630">
    <cfRule type="cellIs" dxfId="1223" priority="1230" operator="lessThan">
      <formula>0</formula>
    </cfRule>
  </conditionalFormatting>
  <conditionalFormatting sqref="C489:C492">
    <cfRule type="cellIs" dxfId="1222" priority="1227" operator="lessThan">
      <formula>0</formula>
    </cfRule>
  </conditionalFormatting>
  <conditionalFormatting sqref="Q496:Q499">
    <cfRule type="cellIs" dxfId="1221" priority="1226" operator="lessThan">
      <formula>0</formula>
    </cfRule>
  </conditionalFormatting>
  <conditionalFormatting sqref="R535:R538">
    <cfRule type="cellIs" dxfId="1220" priority="1223" operator="lessThan">
      <formula>0</formula>
    </cfRule>
  </conditionalFormatting>
  <conditionalFormatting sqref="R539:R540">
    <cfRule type="cellIs" dxfId="1219" priority="1222" operator="lessThan">
      <formula>0</formula>
    </cfRule>
  </conditionalFormatting>
  <conditionalFormatting sqref="R540">
    <cfRule type="cellIs" dxfId="1218" priority="1221" operator="lessThan">
      <formula>0</formula>
    </cfRule>
  </conditionalFormatting>
  <conditionalFormatting sqref="R539">
    <cfRule type="cellIs" dxfId="1217" priority="1220" operator="lessThan">
      <formula>0</formula>
    </cfRule>
  </conditionalFormatting>
  <conditionalFormatting sqref="Q535:Q538">
    <cfRule type="cellIs" dxfId="1216" priority="1219" operator="lessThan">
      <formula>0</formula>
    </cfRule>
  </conditionalFormatting>
  <conditionalFormatting sqref="B534">
    <cfRule type="cellIs" dxfId="1215" priority="1218" operator="lessThan">
      <formula>0</formula>
    </cfRule>
  </conditionalFormatting>
  <conditionalFormatting sqref="C639:N642">
    <cfRule type="cellIs" dxfId="1214" priority="1184" operator="lessThan">
      <formula>0</formula>
    </cfRule>
  </conditionalFormatting>
  <conditionalFormatting sqref="R642">
    <cfRule type="cellIs" dxfId="1213" priority="1181" operator="lessThan">
      <formula>0</formula>
    </cfRule>
  </conditionalFormatting>
  <conditionalFormatting sqref="Q575:Q578">
    <cfRule type="cellIs" dxfId="1212" priority="1212" operator="lessThan">
      <formula>0</formula>
    </cfRule>
  </conditionalFormatting>
  <conditionalFormatting sqref="H639:H642">
    <cfRule type="cellIs" dxfId="1211" priority="1178" operator="lessThan">
      <formula>0</formula>
    </cfRule>
  </conditionalFormatting>
  <conditionalFormatting sqref="R532">
    <cfRule type="cellIs" dxfId="1210" priority="1217" operator="lessThan">
      <formula>0</formula>
    </cfRule>
  </conditionalFormatting>
  <conditionalFormatting sqref="R575:R578 R580 R582:R588">
    <cfRule type="cellIs" dxfId="1209" priority="1216" operator="lessThan">
      <formula>0</formula>
    </cfRule>
  </conditionalFormatting>
  <conditionalFormatting sqref="Q574">
    <cfRule type="cellIs" dxfId="1208" priority="1215" operator="lessThan">
      <formula>0</formula>
    </cfRule>
  </conditionalFormatting>
  <conditionalFormatting sqref="Q582:Q586">
    <cfRule type="cellIs" dxfId="1207" priority="1211" operator="lessThan">
      <formula>0</formula>
    </cfRule>
  </conditionalFormatting>
  <conditionalFormatting sqref="R598:R601 R603">
    <cfRule type="cellIs" dxfId="1206" priority="1209" operator="lessThan">
      <formula>0</formula>
    </cfRule>
  </conditionalFormatting>
  <conditionalFormatting sqref="B574">
    <cfRule type="cellIs" dxfId="1205" priority="1210" operator="lessThan">
      <formula>0</formula>
    </cfRule>
  </conditionalFormatting>
  <conditionalFormatting sqref="Q597">
    <cfRule type="cellIs" dxfId="1204" priority="1208" operator="lessThan">
      <formula>0</formula>
    </cfRule>
  </conditionalFormatting>
  <conditionalFormatting sqref="R602">
    <cfRule type="cellIs" dxfId="1203" priority="1207" operator="lessThan">
      <formula>0</formula>
    </cfRule>
  </conditionalFormatting>
  <conditionalFormatting sqref="R602">
    <cfRule type="cellIs" dxfId="1202" priority="1206" operator="lessThan">
      <formula>0</formula>
    </cfRule>
  </conditionalFormatting>
  <conditionalFormatting sqref="Q598:Q601">
    <cfRule type="cellIs" dxfId="1201" priority="1205" operator="lessThan">
      <formula>0</formula>
    </cfRule>
  </conditionalFormatting>
  <conditionalFormatting sqref="R610 R605:R608">
    <cfRule type="cellIs" dxfId="1200" priority="1203" operator="lessThan">
      <formula>0</formula>
    </cfRule>
  </conditionalFormatting>
  <conditionalFormatting sqref="R609">
    <cfRule type="cellIs" dxfId="1199" priority="1201" operator="lessThan">
      <formula>0</formula>
    </cfRule>
  </conditionalFormatting>
  <conditionalFormatting sqref="B597">
    <cfRule type="cellIs" dxfId="1198" priority="1204" operator="lessThan">
      <formula>0</formula>
    </cfRule>
  </conditionalFormatting>
  <conditionalFormatting sqref="Q604">
    <cfRule type="cellIs" dxfId="1197" priority="1202" operator="lessThan">
      <formula>0</formula>
    </cfRule>
  </conditionalFormatting>
  <conditionalFormatting sqref="Q605:Q608">
    <cfRule type="cellIs" dxfId="1196" priority="1199" operator="lessThan">
      <formula>0</formula>
    </cfRule>
  </conditionalFormatting>
  <conditionalFormatting sqref="R609">
    <cfRule type="cellIs" dxfId="1195" priority="1200" operator="lessThan">
      <formula>0</formula>
    </cfRule>
  </conditionalFormatting>
  <conditionalFormatting sqref="Q633:Q635 Q637">
    <cfRule type="cellIs" dxfId="1194" priority="1197" operator="lessThan">
      <formula>0</formula>
    </cfRule>
  </conditionalFormatting>
  <conditionalFormatting sqref="R633:R635">
    <cfRule type="cellIs" dxfId="1193" priority="1198" operator="lessThan">
      <formula>0</formula>
    </cfRule>
  </conditionalFormatting>
  <conditionalFormatting sqref="C635:I635">
    <cfRule type="cellIs" dxfId="1192" priority="1190" operator="lessThan">
      <formula>0</formula>
    </cfRule>
  </conditionalFormatting>
  <conditionalFormatting sqref="C633:I635">
    <cfRule type="cellIs" dxfId="1191" priority="1189" operator="lessThan">
      <formula>0</formula>
    </cfRule>
  </conditionalFormatting>
  <conditionalFormatting sqref="B632">
    <cfRule type="cellIs" dxfId="1190" priority="1191" operator="lessThan">
      <formula>0</formula>
    </cfRule>
  </conditionalFormatting>
  <conditionalFormatting sqref="J633:N635">
    <cfRule type="cellIs" dxfId="1189" priority="1195" operator="lessThan">
      <formula>0</formula>
    </cfRule>
  </conditionalFormatting>
  <conditionalFormatting sqref="Q639:Q642">
    <cfRule type="cellIs" dxfId="1188" priority="1186" operator="lessThan">
      <formula>0</formula>
    </cfRule>
  </conditionalFormatting>
  <conditionalFormatting sqref="R636:R637">
    <cfRule type="cellIs" dxfId="1187" priority="1192" operator="lessThan">
      <formula>0</formula>
    </cfRule>
  </conditionalFormatting>
  <conditionalFormatting sqref="C461:M461">
    <cfRule type="cellIs" dxfId="1186" priority="964" operator="lessThan">
      <formula>0</formula>
    </cfRule>
  </conditionalFormatting>
  <conditionalFormatting sqref="R636:R637">
    <cfRule type="cellIs" dxfId="1185" priority="1193" operator="lessThan">
      <formula>0</formula>
    </cfRule>
  </conditionalFormatting>
  <conditionalFormatting sqref="J634">
    <cfRule type="cellIs" dxfId="1184" priority="1194" operator="lessThan">
      <formula>0</formula>
    </cfRule>
  </conditionalFormatting>
  <conditionalFormatting sqref="J635:N635 K633:N634">
    <cfRule type="cellIs" dxfId="1183" priority="1196" operator="lessThan">
      <formula>0</formula>
    </cfRule>
  </conditionalFormatting>
  <conditionalFormatting sqref="I640 K639:N640 C641:N642">
    <cfRule type="cellIs" dxfId="1182" priority="1185" operator="lessThan">
      <formula>0</formula>
    </cfRule>
  </conditionalFormatting>
  <conditionalFormatting sqref="N455">
    <cfRule type="cellIs" dxfId="1181" priority="967" operator="lessThan">
      <formula>0</formula>
    </cfRule>
  </conditionalFormatting>
  <conditionalFormatting sqref="B457:N457">
    <cfRule type="cellIs" dxfId="1180" priority="959" operator="lessThan">
      <formula>0</formula>
    </cfRule>
  </conditionalFormatting>
  <conditionalFormatting sqref="C634:I634">
    <cfRule type="cellIs" dxfId="1179" priority="1188" operator="lessThan">
      <formula>0</formula>
    </cfRule>
  </conditionalFormatting>
  <conditionalFormatting sqref="B457:N457">
    <cfRule type="cellIs" dxfId="1178" priority="960" operator="lessThan">
      <formula>0</formula>
    </cfRule>
  </conditionalFormatting>
  <conditionalFormatting sqref="H461">
    <cfRule type="cellIs" dxfId="1177" priority="963" operator="lessThan">
      <formula>0</formula>
    </cfRule>
  </conditionalFormatting>
  <conditionalFormatting sqref="B461">
    <cfRule type="cellIs" dxfId="1176" priority="962" operator="lessThan">
      <formula>0</formula>
    </cfRule>
  </conditionalFormatting>
  <conditionalFormatting sqref="B461">
    <cfRule type="cellIs" dxfId="1175" priority="961" operator="lessThan">
      <formula>0</formula>
    </cfRule>
  </conditionalFormatting>
  <conditionalFormatting sqref="B457:N457">
    <cfRule type="cellIs" dxfId="1174" priority="957" operator="lessThan">
      <formula>0</formula>
    </cfRule>
  </conditionalFormatting>
  <conditionalFormatting sqref="B457:N457">
    <cfRule type="cellIs" dxfId="1173" priority="958" operator="lessThan">
      <formula>0</formula>
    </cfRule>
  </conditionalFormatting>
  <conditionalFormatting sqref="B463:N463">
    <cfRule type="cellIs" dxfId="1172" priority="944" operator="lessThan">
      <formula>0</formula>
    </cfRule>
  </conditionalFormatting>
  <conditionalFormatting sqref="H639">
    <cfRule type="cellIs" dxfId="1171" priority="1177" operator="lessThan">
      <formula>0</formula>
    </cfRule>
  </conditionalFormatting>
  <conditionalFormatting sqref="C461:M461">
    <cfRule type="cellIs" dxfId="1170" priority="965" operator="lessThan">
      <formula>0</formula>
    </cfRule>
  </conditionalFormatting>
  <conditionalFormatting sqref="H640:H642">
    <cfRule type="cellIs" dxfId="1169" priority="1179" operator="lessThan">
      <formula>0</formula>
    </cfRule>
  </conditionalFormatting>
  <conditionalFormatting sqref="R642">
    <cfRule type="cellIs" dxfId="1168" priority="1180" operator="lessThan">
      <formula>0</formula>
    </cfRule>
  </conditionalFormatting>
  <conditionalFormatting sqref="I639">
    <cfRule type="cellIs" dxfId="1167" priority="1183" operator="lessThan">
      <formula>0</formula>
    </cfRule>
  </conditionalFormatting>
  <conditionalFormatting sqref="N467">
    <cfRule type="cellIs" dxfId="1166" priority="937" operator="lessThan">
      <formula>0</formula>
    </cfRule>
  </conditionalFormatting>
  <conditionalFormatting sqref="C640:J640">
    <cfRule type="cellIs" dxfId="1165" priority="1182" operator="lessThan">
      <formula>0</formula>
    </cfRule>
  </conditionalFormatting>
  <conditionalFormatting sqref="B638">
    <cfRule type="cellIs" dxfId="1164" priority="1176" operator="lessThan">
      <formula>0</formula>
    </cfRule>
  </conditionalFormatting>
  <conditionalFormatting sqref="B463:N463">
    <cfRule type="cellIs" dxfId="1163" priority="943" operator="lessThan">
      <formula>0</formula>
    </cfRule>
  </conditionalFormatting>
  <conditionalFormatting sqref="C473:M473">
    <cfRule type="cellIs" dxfId="1162" priority="934" operator="lessThan">
      <formula>0</formula>
    </cfRule>
  </conditionalFormatting>
  <conditionalFormatting sqref="C473:M473">
    <cfRule type="cellIs" dxfId="1161" priority="935" operator="lessThan">
      <formula>0</formula>
    </cfRule>
  </conditionalFormatting>
  <conditionalFormatting sqref="B463:N463">
    <cfRule type="cellIs" dxfId="1160" priority="942" operator="lessThan">
      <formula>0</formula>
    </cfRule>
  </conditionalFormatting>
  <conditionalFormatting sqref="N466">
    <cfRule type="cellIs" dxfId="1159" priority="938" operator="lessThan">
      <formula>0</formula>
    </cfRule>
  </conditionalFormatting>
  <conditionalFormatting sqref="B463:N463">
    <cfRule type="cellIs" dxfId="1158" priority="941" operator="lessThan">
      <formula>0</formula>
    </cfRule>
  </conditionalFormatting>
  <conditionalFormatting sqref="B463:N463">
    <cfRule type="cellIs" dxfId="1157" priority="939" operator="lessThan">
      <formula>0</formula>
    </cfRule>
  </conditionalFormatting>
  <conditionalFormatting sqref="B626">
    <cfRule type="cellIs" dxfId="1156" priority="1175" operator="lessThan">
      <formula>0</formula>
    </cfRule>
  </conditionalFormatting>
  <conditionalFormatting sqref="N467">
    <cfRule type="cellIs" dxfId="1155" priority="936" operator="lessThan">
      <formula>0</formula>
    </cfRule>
  </conditionalFormatting>
  <conditionalFormatting sqref="B463:N463">
    <cfRule type="cellIs" dxfId="1154" priority="940" operator="lessThan">
      <formula>0</formula>
    </cfRule>
  </conditionalFormatting>
  <conditionalFormatting sqref="B626">
    <cfRule type="cellIs" dxfId="1153" priority="1174" operator="lessThan">
      <formula>0</formula>
    </cfRule>
  </conditionalFormatting>
  <conditionalFormatting sqref="B669">
    <cfRule type="cellIs" dxfId="1152" priority="1162" operator="lessThan">
      <formula>0</formula>
    </cfRule>
  </conditionalFormatting>
  <conditionalFormatting sqref="B619">
    <cfRule type="cellIs" dxfId="1151" priority="1172" operator="lessThan">
      <formula>0</formula>
    </cfRule>
  </conditionalFormatting>
  <conditionalFormatting sqref="B619">
    <cfRule type="cellIs" dxfId="1150" priority="1173" operator="lessThan">
      <formula>0</formula>
    </cfRule>
  </conditionalFormatting>
  <conditionalFormatting sqref="B637">
    <cfRule type="cellIs" dxfId="1149" priority="1170" operator="lessThan">
      <formula>0</formula>
    </cfRule>
  </conditionalFormatting>
  <conditionalFormatting sqref="B637">
    <cfRule type="cellIs" dxfId="1148" priority="1171" operator="lessThan">
      <formula>0</formula>
    </cfRule>
  </conditionalFormatting>
  <conditionalFormatting sqref="B658 Q658:R659 Q663:R663 R660:R662 R664:R665 C678:N678 C683:N685 N686 C691:N691 I692:N698 C693:H696 I687:N689 C670:N673 C698:H698 J680:N681 R676:R678 B700:N703 B736:N739 B669 Q681:R681 R682:R686 Q687:R699 Q669:R675 O689 R680">
    <cfRule type="cellIs" dxfId="1147" priority="1169" operator="lessThan">
      <formula>0</formula>
    </cfRule>
  </conditionalFormatting>
  <conditionalFormatting sqref="B674">
    <cfRule type="cellIs" dxfId="1146" priority="1166" operator="lessThan">
      <formula>0</formula>
    </cfRule>
  </conditionalFormatting>
  <conditionalFormatting sqref="B659">
    <cfRule type="cellIs" dxfId="1145" priority="1168" operator="lessThan">
      <formula>0</formula>
    </cfRule>
  </conditionalFormatting>
  <conditionalFormatting sqref="B663">
    <cfRule type="cellIs" dxfId="1144" priority="1167" operator="lessThan">
      <formula>0</formula>
    </cfRule>
  </conditionalFormatting>
  <conditionalFormatting sqref="B690">
    <cfRule type="cellIs" dxfId="1143" priority="1165" operator="lessThan">
      <formula>0</formula>
    </cfRule>
  </conditionalFormatting>
  <conditionalFormatting sqref="B699">
    <cfRule type="cellIs" dxfId="1142" priority="1164" operator="lessThan">
      <formula>0</formula>
    </cfRule>
  </conditionalFormatting>
  <conditionalFormatting sqref="I702:N702 Q700:R703">
    <cfRule type="cellIs" dxfId="1141" priority="1163" operator="lessThan">
      <formula>0</formula>
    </cfRule>
  </conditionalFormatting>
  <conditionalFormatting sqref="Q669">
    <cfRule type="cellIs" dxfId="1140" priority="1160" operator="lessThan">
      <formula>0</formula>
    </cfRule>
  </conditionalFormatting>
  <conditionalFormatting sqref="Q669">
    <cfRule type="cellIs" dxfId="1139" priority="1161" operator="lessThan">
      <formula>0</formula>
    </cfRule>
  </conditionalFormatting>
  <conditionalFormatting sqref="Q450:R450 R451:R453">
    <cfRule type="cellIs" dxfId="1138" priority="1147" operator="lessThan">
      <formula>0</formula>
    </cfRule>
  </conditionalFormatting>
  <conditionalFormatting sqref="B444">
    <cfRule type="cellIs" dxfId="1137" priority="1148" operator="lessThan">
      <formula>0</formula>
    </cfRule>
  </conditionalFormatting>
  <conditionalFormatting sqref="Q451:Q453">
    <cfRule type="cellIs" dxfId="1136" priority="1145" operator="lessThan">
      <formula>0</formula>
    </cfRule>
  </conditionalFormatting>
  <conditionalFormatting sqref="Q450">
    <cfRule type="cellIs" dxfId="1135" priority="1146" operator="lessThan">
      <formula>0</formula>
    </cfRule>
  </conditionalFormatting>
  <conditionalFormatting sqref="R454">
    <cfRule type="cellIs" dxfId="1134" priority="1143" operator="lessThan">
      <formula>0</formula>
    </cfRule>
  </conditionalFormatting>
  <conditionalFormatting sqref="R455">
    <cfRule type="cellIs" dxfId="1133" priority="1144" operator="lessThan">
      <formula>0</formula>
    </cfRule>
  </conditionalFormatting>
  <conditionalFormatting sqref="B450">
    <cfRule type="cellIs" dxfId="1132" priority="1141" operator="lessThan">
      <formula>0</formula>
    </cfRule>
  </conditionalFormatting>
  <conditionalFormatting sqref="R454">
    <cfRule type="cellIs" dxfId="1131" priority="1142" operator="lessThan">
      <formula>0</formula>
    </cfRule>
  </conditionalFormatting>
  <conditionalFormatting sqref="B482:N482">
    <cfRule type="cellIs" dxfId="1130" priority="897" operator="lessThan">
      <formula>0</formula>
    </cfRule>
  </conditionalFormatting>
  <conditionalFormatting sqref="B482:N482">
    <cfRule type="cellIs" dxfId="1129" priority="898" operator="lessThan">
      <formula>0</formula>
    </cfRule>
  </conditionalFormatting>
  <conditionalFormatting sqref="C680:I680">
    <cfRule type="cellIs" dxfId="1128" priority="1159" operator="lessThan">
      <formula>0</formula>
    </cfRule>
  </conditionalFormatting>
  <conditionalFormatting sqref="C681:I681">
    <cfRule type="cellIs" dxfId="1127" priority="1158" operator="lessThan">
      <formula>0</formula>
    </cfRule>
  </conditionalFormatting>
  <conditionalFormatting sqref="C686:M686">
    <cfRule type="cellIs" dxfId="1126" priority="1157" operator="lessThan">
      <formula>0</formula>
    </cfRule>
  </conditionalFormatting>
  <conditionalFormatting sqref="C675:N675">
    <cfRule type="cellIs" dxfId="1125" priority="1156" operator="lessThan">
      <formula>0</formula>
    </cfRule>
  </conditionalFormatting>
  <conditionalFormatting sqref="Q678">
    <cfRule type="cellIs" dxfId="1124" priority="1155" operator="lessThan">
      <formula>0</formula>
    </cfRule>
  </conditionalFormatting>
  <conditionalFormatting sqref="Q445:Q447">
    <cfRule type="cellIs" dxfId="1123" priority="1152" operator="lessThan">
      <formula>0</formula>
    </cfRule>
  </conditionalFormatting>
  <conditionalFormatting sqref="R448">
    <cfRule type="cellIs" dxfId="1122" priority="1149" operator="lessThan">
      <formula>0</formula>
    </cfRule>
  </conditionalFormatting>
  <conditionalFormatting sqref="R449">
    <cfRule type="cellIs" dxfId="1121" priority="1151" operator="lessThan">
      <formula>0</formula>
    </cfRule>
  </conditionalFormatting>
  <conditionalFormatting sqref="Q444:R444 R445:R447">
    <cfRule type="cellIs" dxfId="1120" priority="1154" operator="lessThan">
      <formula>0</formula>
    </cfRule>
  </conditionalFormatting>
  <conditionalFormatting sqref="Q444">
    <cfRule type="cellIs" dxfId="1119" priority="1153" operator="lessThan">
      <formula>0</formula>
    </cfRule>
  </conditionalFormatting>
  <conditionalFormatting sqref="R448">
    <cfRule type="cellIs" dxfId="1118" priority="1150" operator="lessThan">
      <formula>0</formula>
    </cfRule>
  </conditionalFormatting>
  <conditionalFormatting sqref="B482:N482">
    <cfRule type="cellIs" dxfId="1117" priority="896" operator="lessThan">
      <formula>0</formula>
    </cfRule>
  </conditionalFormatting>
  <conditionalFormatting sqref="B482:N482">
    <cfRule type="cellIs" dxfId="1116" priority="895" operator="lessThan">
      <formula>0</formula>
    </cfRule>
  </conditionalFormatting>
  <conditionalFormatting sqref="B482:N482">
    <cfRule type="cellIs" dxfId="1115" priority="894" operator="lessThan">
      <formula>0</formula>
    </cfRule>
  </conditionalFormatting>
  <conditionalFormatting sqref="B482:N482">
    <cfRule type="cellIs" dxfId="1114" priority="892" operator="lessThan">
      <formula>0</formula>
    </cfRule>
  </conditionalFormatting>
  <conditionalFormatting sqref="B482:N482">
    <cfRule type="cellIs" dxfId="1113" priority="893" operator="lessThan">
      <formula>0</formula>
    </cfRule>
  </conditionalFormatting>
  <conditionalFormatting sqref="N485">
    <cfRule type="cellIs" dxfId="1112" priority="890" operator="lessThan">
      <formula>0</formula>
    </cfRule>
  </conditionalFormatting>
  <conditionalFormatting sqref="B482:N482">
    <cfRule type="cellIs" dxfId="1111" priority="891" operator="lessThan">
      <formula>0</formula>
    </cfRule>
  </conditionalFormatting>
  <conditionalFormatting sqref="N486">
    <cfRule type="cellIs" dxfId="1110" priority="889" operator="lessThan">
      <formula>0</formula>
    </cfRule>
  </conditionalFormatting>
  <conditionalFormatting sqref="Q558">
    <cfRule type="cellIs" dxfId="1109" priority="611" operator="lessThan">
      <formula>0</formula>
    </cfRule>
  </conditionalFormatting>
  <conditionalFormatting sqref="N486">
    <cfRule type="cellIs" dxfId="1108" priority="888" operator="lessThan">
      <formula>0</formula>
    </cfRule>
  </conditionalFormatting>
  <conditionalFormatting sqref="D489:N492">
    <cfRule type="cellIs" dxfId="1107" priority="885" operator="lessThan">
      <formula>0</formula>
    </cfRule>
  </conditionalFormatting>
  <conditionalFormatting sqref="Q566">
    <cfRule type="cellIs" dxfId="1106" priority="608" operator="lessThan">
      <formula>0</formula>
    </cfRule>
  </conditionalFormatting>
  <conditionalFormatting sqref="B489:B492">
    <cfRule type="cellIs" dxfId="1105" priority="882" operator="lessThan">
      <formula>0</formula>
    </cfRule>
  </conditionalFormatting>
  <conditionalFormatting sqref="Q581">
    <cfRule type="cellIs" dxfId="1104" priority="605" operator="lessThan">
      <formula>0</formula>
    </cfRule>
  </conditionalFormatting>
  <conditionalFormatting sqref="B540">
    <cfRule type="cellIs" dxfId="1103" priority="879" operator="lessThan">
      <formula>0</formula>
    </cfRule>
  </conditionalFormatting>
  <conditionalFormatting sqref="C540">
    <cfRule type="cellIs" dxfId="1102" priority="876" operator="lessThan">
      <formula>0</formula>
    </cfRule>
  </conditionalFormatting>
  <conditionalFormatting sqref="Q589">
    <cfRule type="cellIs" dxfId="1101" priority="602" operator="lessThan">
      <formula>0</formula>
    </cfRule>
  </conditionalFormatting>
  <conditionalFormatting sqref="Q618">
    <cfRule type="cellIs" dxfId="1100" priority="599" operator="lessThan">
      <formula>0</formula>
    </cfRule>
  </conditionalFormatting>
  <conditionalFormatting sqref="N393">
    <cfRule type="cellIs" dxfId="1099" priority="1140" operator="lessThan">
      <formula>0</formula>
    </cfRule>
  </conditionalFormatting>
  <conditionalFormatting sqref="N399">
    <cfRule type="cellIs" dxfId="1098" priority="1139" operator="lessThan">
      <formula>0</formula>
    </cfRule>
  </conditionalFormatting>
  <conditionalFormatting sqref="N405">
    <cfRule type="cellIs" dxfId="1097" priority="1138" operator="lessThan">
      <formula>0</formula>
    </cfRule>
  </conditionalFormatting>
  <conditionalFormatting sqref="B404">
    <cfRule type="cellIs" dxfId="1096" priority="1125" operator="lessThan">
      <formula>0</formula>
    </cfRule>
  </conditionalFormatting>
  <conditionalFormatting sqref="B616">
    <cfRule type="cellIs" dxfId="1095" priority="1132" operator="lessThan">
      <formula>0</formula>
    </cfRule>
  </conditionalFormatting>
  <conditionalFormatting sqref="B399:B400">
    <cfRule type="cellIs" dxfId="1094" priority="1130" operator="lessThan">
      <formula>0</formula>
    </cfRule>
  </conditionalFormatting>
  <conditionalFormatting sqref="B405:B406">
    <cfRule type="cellIs" dxfId="1093" priority="1127" operator="lessThan">
      <formula>0</formula>
    </cfRule>
  </conditionalFormatting>
  <conditionalFormatting sqref="C379:M382">
    <cfRule type="cellIs" dxfId="1092" priority="1137" operator="lessThan">
      <formula>0</formula>
    </cfRule>
  </conditionalFormatting>
  <conditionalFormatting sqref="B456">
    <cfRule type="cellIs" dxfId="1091" priority="1136" operator="lessThan">
      <formula>0</formula>
    </cfRule>
  </conditionalFormatting>
  <conditionalFormatting sqref="B456">
    <cfRule type="cellIs" dxfId="1090" priority="1135" operator="lessThan">
      <formula>0</formula>
    </cfRule>
  </conditionalFormatting>
  <conditionalFormatting sqref="B419 B425 B409:B413 B403:B407 B397:B401 B391:B395 B389 B379:B383">
    <cfRule type="cellIs" dxfId="1089" priority="1134" operator="lessThan">
      <formula>0</formula>
    </cfRule>
  </conditionalFormatting>
  <conditionalFormatting sqref="B613:B615">
    <cfRule type="cellIs" dxfId="1088" priority="1133" operator="lessThan">
      <formula>0</formula>
    </cfRule>
  </conditionalFormatting>
  <conditionalFormatting sqref="B612">
    <cfRule type="cellIs" dxfId="1087" priority="1131" operator="lessThan">
      <formula>0</formula>
    </cfRule>
  </conditionalFormatting>
  <conditionalFormatting sqref="B425">
    <cfRule type="cellIs" dxfId="1086" priority="1121" operator="lessThan">
      <formula>0</formula>
    </cfRule>
  </conditionalFormatting>
  <conditionalFormatting sqref="B397">
    <cfRule type="cellIs" dxfId="1085" priority="1129" operator="lessThan">
      <formula>0</formula>
    </cfRule>
  </conditionalFormatting>
  <conditionalFormatting sqref="B398">
    <cfRule type="cellIs" dxfId="1084" priority="1128" operator="lessThan">
      <formula>0</formula>
    </cfRule>
  </conditionalFormatting>
  <conditionalFormatting sqref="B403">
    <cfRule type="cellIs" dxfId="1083" priority="1126" operator="lessThan">
      <formula>0</formula>
    </cfRule>
  </conditionalFormatting>
  <conditionalFormatting sqref="B411:B412">
    <cfRule type="cellIs" dxfId="1082" priority="1124" operator="lessThan">
      <formula>0</formula>
    </cfRule>
  </conditionalFormatting>
  <conditionalFormatting sqref="B409">
    <cfRule type="cellIs" dxfId="1081" priority="1123" operator="lessThan">
      <formula>0</formula>
    </cfRule>
  </conditionalFormatting>
  <conditionalFormatting sqref="B410">
    <cfRule type="cellIs" dxfId="1080" priority="1122" operator="lessThan">
      <formula>0</formula>
    </cfRule>
  </conditionalFormatting>
  <conditionalFormatting sqref="B419">
    <cfRule type="cellIs" dxfId="1079" priority="1120" operator="lessThan">
      <formula>0</formula>
    </cfRule>
  </conditionalFormatting>
  <conditionalFormatting sqref="B413">
    <cfRule type="cellIs" dxfId="1078" priority="1119" operator="lessThan">
      <formula>0</formula>
    </cfRule>
  </conditionalFormatting>
  <conditionalFormatting sqref="B407">
    <cfRule type="cellIs" dxfId="1077" priority="1118" operator="lessThan">
      <formula>0</formula>
    </cfRule>
  </conditionalFormatting>
  <conditionalFormatting sqref="B401">
    <cfRule type="cellIs" dxfId="1076" priority="1117" operator="lessThan">
      <formula>0</formula>
    </cfRule>
  </conditionalFormatting>
  <conditionalFormatting sqref="B389">
    <cfRule type="cellIs" dxfId="1075" priority="1116" operator="lessThan">
      <formula>0</formula>
    </cfRule>
  </conditionalFormatting>
  <conditionalFormatting sqref="B649:B652">
    <cfRule type="cellIs" dxfId="1074" priority="1111" operator="lessThan">
      <formula>0</formula>
    </cfRule>
  </conditionalFormatting>
  <conditionalFormatting sqref="B644:B647">
    <cfRule type="cellIs" dxfId="1073" priority="1114" operator="lessThan">
      <formula>0</formula>
    </cfRule>
  </conditionalFormatting>
  <conditionalFormatting sqref="B645">
    <cfRule type="cellIs" dxfId="1072" priority="1113" operator="lessThan">
      <formula>0</formula>
    </cfRule>
  </conditionalFormatting>
  <conditionalFormatting sqref="B646:B647">
    <cfRule type="cellIs" dxfId="1071" priority="1115" operator="lessThan">
      <formula>0</formula>
    </cfRule>
  </conditionalFormatting>
  <conditionalFormatting sqref="B656:B657">
    <cfRule type="cellIs" dxfId="1070" priority="1109" operator="lessThan">
      <formula>0</formula>
    </cfRule>
  </conditionalFormatting>
  <conditionalFormatting sqref="B650">
    <cfRule type="cellIs" dxfId="1069" priority="1110" operator="lessThan">
      <formula>0</formula>
    </cfRule>
  </conditionalFormatting>
  <conditionalFormatting sqref="B651:B652">
    <cfRule type="cellIs" dxfId="1068" priority="1112" operator="lessThan">
      <formula>0</formula>
    </cfRule>
  </conditionalFormatting>
  <conditionalFormatting sqref="B654:B657">
    <cfRule type="cellIs" dxfId="1067" priority="1108" operator="lessThan">
      <formula>0</formula>
    </cfRule>
  </conditionalFormatting>
  <conditionalFormatting sqref="B655">
    <cfRule type="cellIs" dxfId="1066" priority="1107" operator="lessThan">
      <formula>0</formula>
    </cfRule>
  </conditionalFormatting>
  <conditionalFormatting sqref="B393:B394">
    <cfRule type="cellIs" dxfId="1065" priority="1102" operator="lessThan">
      <formula>0</formula>
    </cfRule>
  </conditionalFormatting>
  <conditionalFormatting sqref="B383">
    <cfRule type="cellIs" dxfId="1064" priority="1103" operator="lessThan">
      <formula>0</formula>
    </cfRule>
  </conditionalFormatting>
  <conditionalFormatting sqref="B421:N421">
    <cfRule type="cellIs" dxfId="1063" priority="1058" operator="lessThan">
      <formula>0</formula>
    </cfRule>
  </conditionalFormatting>
  <conditionalFormatting sqref="B415:N415">
    <cfRule type="cellIs" dxfId="1062" priority="1069" operator="lessThan">
      <formula>0</formula>
    </cfRule>
  </conditionalFormatting>
  <conditionalFormatting sqref="B415:N415">
    <cfRule type="cellIs" dxfId="1061" priority="1068" operator="lessThan">
      <formula>0</formula>
    </cfRule>
  </conditionalFormatting>
  <conditionalFormatting sqref="B381:B382">
    <cfRule type="cellIs" dxfId="1060" priority="1106" operator="lessThan">
      <formula>0</formula>
    </cfRule>
  </conditionalFormatting>
  <conditionalFormatting sqref="B379">
    <cfRule type="cellIs" dxfId="1059" priority="1105" operator="lessThan">
      <formula>0</formula>
    </cfRule>
  </conditionalFormatting>
  <conditionalFormatting sqref="B380">
    <cfRule type="cellIs" dxfId="1058" priority="1104" operator="lessThan">
      <formula>0</formula>
    </cfRule>
  </conditionalFormatting>
  <conditionalFormatting sqref="B391">
    <cfRule type="cellIs" dxfId="1057" priority="1101" operator="lessThan">
      <formula>0</formula>
    </cfRule>
  </conditionalFormatting>
  <conditionalFormatting sqref="B392">
    <cfRule type="cellIs" dxfId="1056" priority="1100" operator="lessThan">
      <formula>0</formula>
    </cfRule>
  </conditionalFormatting>
  <conditionalFormatting sqref="B395">
    <cfRule type="cellIs" dxfId="1055" priority="1099" operator="lessThan">
      <formula>0</formula>
    </cfRule>
  </conditionalFormatting>
  <conditionalFormatting sqref="B621:B624">
    <cfRule type="cellIs" dxfId="1054" priority="1097" operator="lessThan">
      <formula>0</formula>
    </cfRule>
  </conditionalFormatting>
  <conditionalFormatting sqref="B622">
    <cfRule type="cellIs" dxfId="1053" priority="1096" operator="lessThan">
      <formula>0</formula>
    </cfRule>
  </conditionalFormatting>
  <conditionalFormatting sqref="B623:B624">
    <cfRule type="cellIs" dxfId="1052" priority="1098" operator="lessThan">
      <formula>0</formula>
    </cfRule>
  </conditionalFormatting>
  <conditionalFormatting sqref="B631">
    <cfRule type="cellIs" dxfId="1051" priority="1091" operator="lessThan">
      <formula>0</formula>
    </cfRule>
  </conditionalFormatting>
  <conditionalFormatting sqref="B631">
    <cfRule type="cellIs" dxfId="1050" priority="1092" operator="lessThan">
      <formula>0</formula>
    </cfRule>
  </conditionalFormatting>
  <conditionalFormatting sqref="B627:B630">
    <cfRule type="cellIs" dxfId="1049" priority="1094" operator="lessThan">
      <formula>0</formula>
    </cfRule>
  </conditionalFormatting>
  <conditionalFormatting sqref="B628">
    <cfRule type="cellIs" dxfId="1048" priority="1093" operator="lessThan">
      <formula>0</formula>
    </cfRule>
  </conditionalFormatting>
  <conditionalFormatting sqref="B629:B630">
    <cfRule type="cellIs" dxfId="1047" priority="1095" operator="lessThan">
      <formula>0</formula>
    </cfRule>
  </conditionalFormatting>
  <conditionalFormatting sqref="N418">
    <cfRule type="cellIs" dxfId="1046" priority="1063" operator="lessThan">
      <formula>0</formula>
    </cfRule>
  </conditionalFormatting>
  <conditionalFormatting sqref="B421:N421">
    <cfRule type="cellIs" dxfId="1045" priority="1061" operator="lessThan">
      <formula>0</formula>
    </cfRule>
  </conditionalFormatting>
  <conditionalFormatting sqref="B599:B601">
    <cfRule type="cellIs" dxfId="1044" priority="1090" operator="lessThan">
      <formula>0</formula>
    </cfRule>
  </conditionalFormatting>
  <conditionalFormatting sqref="B602">
    <cfRule type="cellIs" dxfId="1043" priority="1089" operator="lessThan">
      <formula>0</formula>
    </cfRule>
  </conditionalFormatting>
  <conditionalFormatting sqref="B598">
    <cfRule type="cellIs" dxfId="1042" priority="1088" operator="lessThan">
      <formula>0</formula>
    </cfRule>
  </conditionalFormatting>
  <conditionalFormatting sqref="B635:B636">
    <cfRule type="cellIs" dxfId="1041" priority="1087" operator="lessThan">
      <formula>0</formula>
    </cfRule>
  </conditionalFormatting>
  <conditionalFormatting sqref="B633:B636">
    <cfRule type="cellIs" dxfId="1040" priority="1086" operator="lessThan">
      <formula>0</formula>
    </cfRule>
  </conditionalFormatting>
  <conditionalFormatting sqref="B617">
    <cfRule type="cellIs" dxfId="1039" priority="813" operator="lessThan">
      <formula>0</formula>
    </cfRule>
  </conditionalFormatting>
  <conditionalFormatting sqref="B641:B642">
    <cfRule type="cellIs" dxfId="1038" priority="1084" operator="lessThan">
      <formula>0</formula>
    </cfRule>
  </conditionalFormatting>
  <conditionalFormatting sqref="B634">
    <cfRule type="cellIs" dxfId="1037" priority="1085" operator="lessThan">
      <formula>0</formula>
    </cfRule>
  </conditionalFormatting>
  <conditionalFormatting sqref="B639:B642">
    <cfRule type="cellIs" dxfId="1036" priority="1083" operator="lessThan">
      <formula>0</formula>
    </cfRule>
  </conditionalFormatting>
  <conditionalFormatting sqref="O644:O647">
    <cfRule type="cellIs" dxfId="1035" priority="565" operator="lessThan">
      <formula>0</formula>
    </cfRule>
  </conditionalFormatting>
  <conditionalFormatting sqref="O627 O629:O630">
    <cfRule type="cellIs" dxfId="1034" priority="567" operator="lessThan">
      <formula>0</formula>
    </cfRule>
  </conditionalFormatting>
  <conditionalFormatting sqref="B640">
    <cfRule type="cellIs" dxfId="1033" priority="1082" operator="lessThan">
      <formula>0</formula>
    </cfRule>
  </conditionalFormatting>
  <conditionalFormatting sqref="D617">
    <cfRule type="cellIs" dxfId="1032" priority="807" operator="lessThan">
      <formula>0</formula>
    </cfRule>
  </conditionalFormatting>
  <conditionalFormatting sqref="O633:O635">
    <cfRule type="cellIs" dxfId="1031" priority="559" operator="lessThan">
      <formula>0</formula>
    </cfRule>
  </conditionalFormatting>
  <conditionalFormatting sqref="O654:O657">
    <cfRule type="cellIs" dxfId="1030" priority="561" operator="lessThan">
      <formula>0</formula>
    </cfRule>
  </conditionalFormatting>
  <conditionalFormatting sqref="B678 B683:B685 B691 B693:B696 B670:B673 B698">
    <cfRule type="cellIs" dxfId="1029" priority="1081" operator="lessThan">
      <formula>0</formula>
    </cfRule>
  </conditionalFormatting>
  <conditionalFormatting sqref="N406">
    <cfRule type="cellIs" dxfId="1028" priority="1073" operator="lessThan">
      <formula>0</formula>
    </cfRule>
  </conditionalFormatting>
  <conditionalFormatting sqref="N400">
    <cfRule type="cellIs" dxfId="1027" priority="1074" operator="lessThan">
      <formula>0</formula>
    </cfRule>
  </conditionalFormatting>
  <conditionalFormatting sqref="B415:N415">
    <cfRule type="cellIs" dxfId="1026" priority="1071" operator="lessThan">
      <formula>0</formula>
    </cfRule>
  </conditionalFormatting>
  <conditionalFormatting sqref="N412">
    <cfRule type="cellIs" dxfId="1025" priority="1072" operator="lessThan">
      <formula>0</formula>
    </cfRule>
  </conditionalFormatting>
  <conditionalFormatting sqref="B415:N415">
    <cfRule type="cellIs" dxfId="1024" priority="1070" operator="lessThan">
      <formula>0</formula>
    </cfRule>
  </conditionalFormatting>
  <conditionalFormatting sqref="B415:N415">
    <cfRule type="cellIs" dxfId="1023" priority="1067" operator="lessThan">
      <formula>0</formula>
    </cfRule>
  </conditionalFormatting>
  <conditionalFormatting sqref="B680">
    <cfRule type="cellIs" dxfId="1022" priority="1080" operator="lessThan">
      <formula>0</formula>
    </cfRule>
  </conditionalFormatting>
  <conditionalFormatting sqref="B681">
    <cfRule type="cellIs" dxfId="1021" priority="1079" operator="lessThan">
      <formula>0</formula>
    </cfRule>
  </conditionalFormatting>
  <conditionalFormatting sqref="B686">
    <cfRule type="cellIs" dxfId="1020" priority="1078" operator="lessThan">
      <formula>0</formula>
    </cfRule>
  </conditionalFormatting>
  <conditionalFormatting sqref="B675">
    <cfRule type="cellIs" dxfId="1019" priority="1077" operator="lessThan">
      <formula>0</formula>
    </cfRule>
  </conditionalFormatting>
  <conditionalFormatting sqref="O393">
    <cfRule type="cellIs" dxfId="1018" priority="553" operator="lessThan">
      <formula>0</formula>
    </cfRule>
  </conditionalFormatting>
  <conditionalFormatting sqref="O399">
    <cfRule type="cellIs" dxfId="1017" priority="552" operator="lessThan">
      <formula>0</formula>
    </cfRule>
  </conditionalFormatting>
  <conditionalFormatting sqref="G617">
    <cfRule type="cellIs" dxfId="1016" priority="798" operator="lessThan">
      <formula>0</formula>
    </cfRule>
  </conditionalFormatting>
  <conditionalFormatting sqref="H617">
    <cfRule type="cellIs" dxfId="1015" priority="795" operator="lessThan">
      <formula>0</formula>
    </cfRule>
  </conditionalFormatting>
  <conditionalFormatting sqref="B379:B382">
    <cfRule type="cellIs" dxfId="1014" priority="1076" operator="lessThan">
      <formula>0</formula>
    </cfRule>
  </conditionalFormatting>
  <conditionalFormatting sqref="N394">
    <cfRule type="cellIs" dxfId="1013" priority="1075" operator="lessThan">
      <formula>0</formula>
    </cfRule>
  </conditionalFormatting>
  <conditionalFormatting sqref="B415:N415">
    <cfRule type="cellIs" dxfId="1012" priority="1066" operator="lessThan">
      <formula>0</formula>
    </cfRule>
  </conditionalFormatting>
  <conditionalFormatting sqref="B415:N415">
    <cfRule type="cellIs" dxfId="1011" priority="1065" operator="lessThan">
      <formula>0</formula>
    </cfRule>
  </conditionalFormatting>
  <conditionalFormatting sqref="B415:N415">
    <cfRule type="cellIs" dxfId="1010" priority="1064" operator="lessThan">
      <formula>0</formula>
    </cfRule>
  </conditionalFormatting>
  <conditionalFormatting sqref="B421:N421">
    <cfRule type="cellIs" dxfId="1009" priority="1059" operator="lessThan">
      <formula>0</formula>
    </cfRule>
  </conditionalFormatting>
  <conditionalFormatting sqref="B421:N421">
    <cfRule type="cellIs" dxfId="1008" priority="1062" operator="lessThan">
      <formula>0</formula>
    </cfRule>
  </conditionalFormatting>
  <conditionalFormatting sqref="B421:N421">
    <cfRule type="cellIs" dxfId="1007" priority="1057" operator="lessThan">
      <formula>0</formula>
    </cfRule>
  </conditionalFormatting>
  <conditionalFormatting sqref="B421:N421">
    <cfRule type="cellIs" dxfId="1006" priority="1060" operator="lessThan">
      <formula>0</formula>
    </cfRule>
  </conditionalFormatting>
  <conditionalFormatting sqref="B421:N421">
    <cfRule type="cellIs" dxfId="1005" priority="1055" operator="lessThan">
      <formula>0</formula>
    </cfRule>
  </conditionalFormatting>
  <conditionalFormatting sqref="B421:N421">
    <cfRule type="cellIs" dxfId="1004" priority="1056" operator="lessThan">
      <formula>0</formula>
    </cfRule>
  </conditionalFormatting>
  <conditionalFormatting sqref="B427:N427">
    <cfRule type="cellIs" dxfId="1003" priority="1053" operator="lessThan">
      <formula>0</formula>
    </cfRule>
  </conditionalFormatting>
  <conditionalFormatting sqref="N424">
    <cfRule type="cellIs" dxfId="1002" priority="1054" operator="lessThan">
      <formula>0</formula>
    </cfRule>
  </conditionalFormatting>
  <conditionalFormatting sqref="B427:N427">
    <cfRule type="cellIs" dxfId="1001" priority="1052" operator="lessThan">
      <formula>0</formula>
    </cfRule>
  </conditionalFormatting>
  <conditionalFormatting sqref="B427:N427">
    <cfRule type="cellIs" dxfId="1000" priority="1051" operator="lessThan">
      <formula>0</formula>
    </cfRule>
  </conditionalFormatting>
  <conditionalFormatting sqref="B427:N427">
    <cfRule type="cellIs" dxfId="999" priority="1050" operator="lessThan">
      <formula>0</formula>
    </cfRule>
  </conditionalFormatting>
  <conditionalFormatting sqref="B427:N427">
    <cfRule type="cellIs" dxfId="998" priority="1049" operator="lessThan">
      <formula>0</formula>
    </cfRule>
  </conditionalFormatting>
  <conditionalFormatting sqref="B427:N427">
    <cfRule type="cellIs" dxfId="997" priority="1048" operator="lessThan">
      <formula>0</formula>
    </cfRule>
  </conditionalFormatting>
  <conditionalFormatting sqref="B427:N427">
    <cfRule type="cellIs" dxfId="996" priority="1047" operator="lessThan">
      <formula>0</formula>
    </cfRule>
  </conditionalFormatting>
  <conditionalFormatting sqref="B427:N427">
    <cfRule type="cellIs" dxfId="995" priority="1046" operator="lessThan">
      <formula>0</formula>
    </cfRule>
  </conditionalFormatting>
  <conditionalFormatting sqref="N430">
    <cfRule type="cellIs" dxfId="994" priority="1045" operator="lessThan">
      <formula>0</formula>
    </cfRule>
  </conditionalFormatting>
  <conditionalFormatting sqref="N383">
    <cfRule type="cellIs" dxfId="993" priority="1044" operator="lessThan">
      <formula>0</formula>
    </cfRule>
  </conditionalFormatting>
  <conditionalFormatting sqref="N389">
    <cfRule type="cellIs" dxfId="992" priority="1043" operator="lessThan">
      <formula>0</formula>
    </cfRule>
  </conditionalFormatting>
  <conditionalFormatting sqref="N389">
    <cfRule type="cellIs" dxfId="991" priority="1042" operator="lessThan">
      <formula>0</formula>
    </cfRule>
  </conditionalFormatting>
  <conditionalFormatting sqref="N395">
    <cfRule type="cellIs" dxfId="990" priority="1041" operator="lessThan">
      <formula>0</formula>
    </cfRule>
  </conditionalFormatting>
  <conditionalFormatting sqref="N395">
    <cfRule type="cellIs" dxfId="989" priority="1040" operator="lessThan">
      <formula>0</formula>
    </cfRule>
  </conditionalFormatting>
  <conditionalFormatting sqref="N401">
    <cfRule type="cellIs" dxfId="988" priority="1039" operator="lessThan">
      <formula>0</formula>
    </cfRule>
  </conditionalFormatting>
  <conditionalFormatting sqref="N401">
    <cfRule type="cellIs" dxfId="987" priority="1038" operator="lessThan">
      <formula>0</formula>
    </cfRule>
  </conditionalFormatting>
  <conditionalFormatting sqref="N407">
    <cfRule type="cellIs" dxfId="986" priority="1037" operator="lessThan">
      <formula>0</formula>
    </cfRule>
  </conditionalFormatting>
  <conditionalFormatting sqref="N407">
    <cfRule type="cellIs" dxfId="985" priority="1036" operator="lessThan">
      <formula>0</formula>
    </cfRule>
  </conditionalFormatting>
  <conditionalFormatting sqref="N413">
    <cfRule type="cellIs" dxfId="984" priority="1035" operator="lessThan">
      <formula>0</formula>
    </cfRule>
  </conditionalFormatting>
  <conditionalFormatting sqref="N413">
    <cfRule type="cellIs" dxfId="983" priority="1034" operator="lessThan">
      <formula>0</formula>
    </cfRule>
  </conditionalFormatting>
  <conditionalFormatting sqref="N419">
    <cfRule type="cellIs" dxfId="982" priority="1033" operator="lessThan">
      <formula>0</formula>
    </cfRule>
  </conditionalFormatting>
  <conditionalFormatting sqref="N419">
    <cfRule type="cellIs" dxfId="981" priority="1032" operator="lessThan">
      <formula>0</formula>
    </cfRule>
  </conditionalFormatting>
  <conditionalFormatting sqref="N425">
    <cfRule type="cellIs" dxfId="980" priority="1031" operator="lessThan">
      <formula>0</formula>
    </cfRule>
  </conditionalFormatting>
  <conditionalFormatting sqref="N425">
    <cfRule type="cellIs" dxfId="979" priority="1030" operator="lessThan">
      <formula>0</formula>
    </cfRule>
  </conditionalFormatting>
  <conditionalFormatting sqref="C437:M437">
    <cfRule type="cellIs" dxfId="978" priority="1029" operator="lessThan">
      <formula>0</formula>
    </cfRule>
  </conditionalFormatting>
  <conditionalFormatting sqref="C437:M437">
    <cfRule type="cellIs" dxfId="977" priority="1028" operator="lessThan">
      <formula>0</formula>
    </cfRule>
  </conditionalFormatting>
  <conditionalFormatting sqref="H437">
    <cfRule type="cellIs" dxfId="976" priority="1027" operator="lessThan">
      <formula>0</formula>
    </cfRule>
  </conditionalFormatting>
  <conditionalFormatting sqref="B437">
    <cfRule type="cellIs" dxfId="975" priority="1026" operator="lessThan">
      <formula>0</formula>
    </cfRule>
  </conditionalFormatting>
  <conditionalFormatting sqref="B437">
    <cfRule type="cellIs" dxfId="974" priority="1025" operator="lessThan">
      <formula>0</formula>
    </cfRule>
  </conditionalFormatting>
  <conditionalFormatting sqref="B433:N433">
    <cfRule type="cellIs" dxfId="973" priority="1024" operator="lessThan">
      <formula>0</formula>
    </cfRule>
  </conditionalFormatting>
  <conditionalFormatting sqref="B433:N433">
    <cfRule type="cellIs" dxfId="972" priority="1023" operator="lessThan">
      <formula>0</formula>
    </cfRule>
  </conditionalFormatting>
  <conditionalFormatting sqref="B433:N433">
    <cfRule type="cellIs" dxfId="971" priority="1022" operator="lessThan">
      <formula>0</formula>
    </cfRule>
  </conditionalFormatting>
  <conditionalFormatting sqref="B433:N433">
    <cfRule type="cellIs" dxfId="970" priority="1021" operator="lessThan">
      <formula>0</formula>
    </cfRule>
  </conditionalFormatting>
  <conditionalFormatting sqref="B433:N433">
    <cfRule type="cellIs" dxfId="969" priority="1020" operator="lessThan">
      <formula>0</formula>
    </cfRule>
  </conditionalFormatting>
  <conditionalFormatting sqref="B433:N433">
    <cfRule type="cellIs" dxfId="968" priority="1019" operator="lessThan">
      <formula>0</formula>
    </cfRule>
  </conditionalFormatting>
  <conditionalFormatting sqref="B433:N433">
    <cfRule type="cellIs" dxfId="967" priority="1018" operator="lessThan">
      <formula>0</formula>
    </cfRule>
  </conditionalFormatting>
  <conditionalFormatting sqref="B433:N433">
    <cfRule type="cellIs" dxfId="966" priority="1017" operator="lessThan">
      <formula>0</formula>
    </cfRule>
  </conditionalFormatting>
  <conditionalFormatting sqref="N436">
    <cfRule type="cellIs" dxfId="965" priority="1016" operator="lessThan">
      <formula>0</formula>
    </cfRule>
  </conditionalFormatting>
  <conditionalFormatting sqref="N437">
    <cfRule type="cellIs" dxfId="964" priority="1015" operator="lessThan">
      <formula>0</formula>
    </cfRule>
  </conditionalFormatting>
  <conditionalFormatting sqref="N437">
    <cfRule type="cellIs" dxfId="963" priority="1014" operator="lessThan">
      <formula>0</formula>
    </cfRule>
  </conditionalFormatting>
  <conditionalFormatting sqref="C443:M443">
    <cfRule type="cellIs" dxfId="962" priority="1013" operator="lessThan">
      <formula>0</formula>
    </cfRule>
  </conditionalFormatting>
  <conditionalFormatting sqref="C443:M443">
    <cfRule type="cellIs" dxfId="961" priority="1012" operator="lessThan">
      <formula>0</formula>
    </cfRule>
  </conditionalFormatting>
  <conditionalFormatting sqref="H443">
    <cfRule type="cellIs" dxfId="960" priority="1011" operator="lessThan">
      <formula>0</formula>
    </cfRule>
  </conditionalFormatting>
  <conditionalFormatting sqref="B443">
    <cfRule type="cellIs" dxfId="959" priority="1010" operator="lessThan">
      <formula>0</formula>
    </cfRule>
  </conditionalFormatting>
  <conditionalFormatting sqref="B443">
    <cfRule type="cellIs" dxfId="958" priority="1009" operator="lessThan">
      <formula>0</formula>
    </cfRule>
  </conditionalFormatting>
  <conditionalFormatting sqref="B439:N439">
    <cfRule type="cellIs" dxfId="957" priority="1008" operator="lessThan">
      <formula>0</formula>
    </cfRule>
  </conditionalFormatting>
  <conditionalFormatting sqref="B439:N439">
    <cfRule type="cellIs" dxfId="956" priority="1007" operator="lessThan">
      <formula>0</formula>
    </cfRule>
  </conditionalFormatting>
  <conditionalFormatting sqref="B439:N439">
    <cfRule type="cellIs" dxfId="955" priority="1006" operator="lessThan">
      <formula>0</formula>
    </cfRule>
  </conditionalFormatting>
  <conditionalFormatting sqref="B439:N439">
    <cfRule type="cellIs" dxfId="954" priority="1005" operator="lessThan">
      <formula>0</formula>
    </cfRule>
  </conditionalFormatting>
  <conditionalFormatting sqref="B439:N439">
    <cfRule type="cellIs" dxfId="953" priority="1004" operator="lessThan">
      <formula>0</formula>
    </cfRule>
  </conditionalFormatting>
  <conditionalFormatting sqref="B439:N439">
    <cfRule type="cellIs" dxfId="952" priority="1003" operator="lessThan">
      <formula>0</formula>
    </cfRule>
  </conditionalFormatting>
  <conditionalFormatting sqref="B439:N439">
    <cfRule type="cellIs" dxfId="951" priority="1002" operator="lessThan">
      <formula>0</formula>
    </cfRule>
  </conditionalFormatting>
  <conditionalFormatting sqref="B439:N439">
    <cfRule type="cellIs" dxfId="950" priority="1001" operator="lessThan">
      <formula>0</formula>
    </cfRule>
  </conditionalFormatting>
  <conditionalFormatting sqref="N442">
    <cfRule type="cellIs" dxfId="949" priority="1000" operator="lessThan">
      <formula>0</formula>
    </cfRule>
  </conditionalFormatting>
  <conditionalFormatting sqref="N443">
    <cfRule type="cellIs" dxfId="948" priority="999" operator="lessThan">
      <formula>0</formula>
    </cfRule>
  </conditionalFormatting>
  <conditionalFormatting sqref="N443">
    <cfRule type="cellIs" dxfId="947" priority="998" operator="lessThan">
      <formula>0</formula>
    </cfRule>
  </conditionalFormatting>
  <conditionalFormatting sqref="C449:M449">
    <cfRule type="cellIs" dxfId="946" priority="997" operator="lessThan">
      <formula>0</formula>
    </cfRule>
  </conditionalFormatting>
  <conditionalFormatting sqref="C449:M449">
    <cfRule type="cellIs" dxfId="945" priority="996" operator="lessThan">
      <formula>0</formula>
    </cfRule>
  </conditionalFormatting>
  <conditionalFormatting sqref="H449">
    <cfRule type="cellIs" dxfId="944" priority="995" operator="lessThan">
      <formula>0</formula>
    </cfRule>
  </conditionalFormatting>
  <conditionalFormatting sqref="B449">
    <cfRule type="cellIs" dxfId="943" priority="994" operator="lessThan">
      <formula>0</formula>
    </cfRule>
  </conditionalFormatting>
  <conditionalFormatting sqref="B449">
    <cfRule type="cellIs" dxfId="942" priority="993" operator="lessThan">
      <formula>0</formula>
    </cfRule>
  </conditionalFormatting>
  <conditionalFormatting sqref="B445:N445">
    <cfRule type="cellIs" dxfId="941" priority="992" operator="lessThan">
      <formula>0</formula>
    </cfRule>
  </conditionalFormatting>
  <conditionalFormatting sqref="B445:N445">
    <cfRule type="cellIs" dxfId="940" priority="991" operator="lessThan">
      <formula>0</formula>
    </cfRule>
  </conditionalFormatting>
  <conditionalFormatting sqref="B445:N445">
    <cfRule type="cellIs" dxfId="939" priority="990" operator="lessThan">
      <formula>0</formula>
    </cfRule>
  </conditionalFormatting>
  <conditionalFormatting sqref="B445:N445">
    <cfRule type="cellIs" dxfId="938" priority="989" operator="lessThan">
      <formula>0</formula>
    </cfRule>
  </conditionalFormatting>
  <conditionalFormatting sqref="B445:N445">
    <cfRule type="cellIs" dxfId="937" priority="988" operator="lessThan">
      <formula>0</formula>
    </cfRule>
  </conditionalFormatting>
  <conditionalFormatting sqref="B445:N445">
    <cfRule type="cellIs" dxfId="936" priority="987" operator="lessThan">
      <formula>0</formula>
    </cfRule>
  </conditionalFormatting>
  <conditionalFormatting sqref="B445:N445">
    <cfRule type="cellIs" dxfId="935" priority="986" operator="lessThan">
      <formula>0</formula>
    </cfRule>
  </conditionalFormatting>
  <conditionalFormatting sqref="B445:N445">
    <cfRule type="cellIs" dxfId="934" priority="985" operator="lessThan">
      <formula>0</formula>
    </cfRule>
  </conditionalFormatting>
  <conditionalFormatting sqref="N448">
    <cfRule type="cellIs" dxfId="933" priority="984" operator="lessThan">
      <formula>0</formula>
    </cfRule>
  </conditionalFormatting>
  <conditionalFormatting sqref="N449">
    <cfRule type="cellIs" dxfId="932" priority="983" operator="lessThan">
      <formula>0</formula>
    </cfRule>
  </conditionalFormatting>
  <conditionalFormatting sqref="N449">
    <cfRule type="cellIs" dxfId="931" priority="982" operator="lessThan">
      <formula>0</formula>
    </cfRule>
  </conditionalFormatting>
  <conditionalFormatting sqref="C455:M455">
    <cfRule type="cellIs" dxfId="930" priority="981" operator="lessThan">
      <formula>0</formula>
    </cfRule>
  </conditionalFormatting>
  <conditionalFormatting sqref="C455:M455">
    <cfRule type="cellIs" dxfId="929" priority="980" operator="lessThan">
      <formula>0</formula>
    </cfRule>
  </conditionalFormatting>
  <conditionalFormatting sqref="H455">
    <cfRule type="cellIs" dxfId="928" priority="979" operator="lessThan">
      <formula>0</formula>
    </cfRule>
  </conditionalFormatting>
  <conditionalFormatting sqref="B455">
    <cfRule type="cellIs" dxfId="927" priority="978" operator="lessThan">
      <formula>0</formula>
    </cfRule>
  </conditionalFormatting>
  <conditionalFormatting sqref="B455">
    <cfRule type="cellIs" dxfId="926" priority="977" operator="lessThan">
      <formula>0</formula>
    </cfRule>
  </conditionalFormatting>
  <conditionalFormatting sqref="B451:N451">
    <cfRule type="cellIs" dxfId="925" priority="976" operator="lessThan">
      <formula>0</formula>
    </cfRule>
  </conditionalFormatting>
  <conditionalFormatting sqref="B451:N451">
    <cfRule type="cellIs" dxfId="924" priority="975" operator="lessThan">
      <formula>0</formula>
    </cfRule>
  </conditionalFormatting>
  <conditionalFormatting sqref="B451:N451">
    <cfRule type="cellIs" dxfId="923" priority="974" operator="lessThan">
      <formula>0</formula>
    </cfRule>
  </conditionalFormatting>
  <conditionalFormatting sqref="B451:N451">
    <cfRule type="cellIs" dxfId="922" priority="973" operator="lessThan">
      <formula>0</formula>
    </cfRule>
  </conditionalFormatting>
  <conditionalFormatting sqref="B451:N451">
    <cfRule type="cellIs" dxfId="921" priority="972" operator="lessThan">
      <formula>0</formula>
    </cfRule>
  </conditionalFormatting>
  <conditionalFormatting sqref="B451:N451">
    <cfRule type="cellIs" dxfId="920" priority="971" operator="lessThan">
      <formula>0</formula>
    </cfRule>
  </conditionalFormatting>
  <conditionalFormatting sqref="B451:N451">
    <cfRule type="cellIs" dxfId="919" priority="970" operator="lessThan">
      <formula>0</formula>
    </cfRule>
  </conditionalFormatting>
  <conditionalFormatting sqref="B451:N451">
    <cfRule type="cellIs" dxfId="918" priority="969" operator="lessThan">
      <formula>0</formula>
    </cfRule>
  </conditionalFormatting>
  <conditionalFormatting sqref="N454">
    <cfRule type="cellIs" dxfId="917" priority="968" operator="lessThan">
      <formula>0</formula>
    </cfRule>
  </conditionalFormatting>
  <conditionalFormatting sqref="C565:N565">
    <cfRule type="cellIs" dxfId="916" priority="688" operator="lessThan">
      <formula>0</formula>
    </cfRule>
  </conditionalFormatting>
  <conditionalFormatting sqref="C596:N596">
    <cfRule type="cellIs" dxfId="915" priority="685" operator="lessThan">
      <formula>0</formula>
    </cfRule>
  </conditionalFormatting>
  <conditionalFormatting sqref="I580:N580">
    <cfRule type="cellIs" dxfId="914" priority="682" operator="lessThan">
      <formula>0</formula>
    </cfRule>
  </conditionalFormatting>
  <conditionalFormatting sqref="I588:N588">
    <cfRule type="cellIs" dxfId="913" priority="679" operator="lessThan">
      <formula>0</formula>
    </cfRule>
  </conditionalFormatting>
  <conditionalFormatting sqref="B457:N457">
    <cfRule type="cellIs" dxfId="912" priority="956" operator="lessThan">
      <formula>0</formula>
    </cfRule>
  </conditionalFormatting>
  <conditionalFormatting sqref="B457:N457">
    <cfRule type="cellIs" dxfId="911" priority="955" operator="lessThan">
      <formula>0</formula>
    </cfRule>
  </conditionalFormatting>
  <conditionalFormatting sqref="B457:N457">
    <cfRule type="cellIs" dxfId="910" priority="954" operator="lessThan">
      <formula>0</formula>
    </cfRule>
  </conditionalFormatting>
  <conditionalFormatting sqref="B457:N457">
    <cfRule type="cellIs" dxfId="909" priority="953" operator="lessThan">
      <formula>0</formula>
    </cfRule>
  </conditionalFormatting>
  <conditionalFormatting sqref="N460">
    <cfRule type="cellIs" dxfId="908" priority="952" operator="lessThan">
      <formula>0</formula>
    </cfRule>
  </conditionalFormatting>
  <conditionalFormatting sqref="C467:M467">
    <cfRule type="cellIs" dxfId="907" priority="951" operator="lessThan">
      <formula>0</formula>
    </cfRule>
  </conditionalFormatting>
  <conditionalFormatting sqref="C467:M467">
    <cfRule type="cellIs" dxfId="906" priority="950" operator="lessThan">
      <formula>0</formula>
    </cfRule>
  </conditionalFormatting>
  <conditionalFormatting sqref="H467">
    <cfRule type="cellIs" dxfId="905" priority="949" operator="lessThan">
      <formula>0</formula>
    </cfRule>
  </conditionalFormatting>
  <conditionalFormatting sqref="B467">
    <cfRule type="cellIs" dxfId="904" priority="948" operator="lessThan">
      <formula>0</formula>
    </cfRule>
  </conditionalFormatting>
  <conditionalFormatting sqref="B467">
    <cfRule type="cellIs" dxfId="903" priority="947" operator="lessThan">
      <formula>0</formula>
    </cfRule>
  </conditionalFormatting>
  <conditionalFormatting sqref="B463:N463">
    <cfRule type="cellIs" dxfId="902" priority="946" operator="lessThan">
      <formula>0</formula>
    </cfRule>
  </conditionalFormatting>
  <conditionalFormatting sqref="B463:N463">
    <cfRule type="cellIs" dxfId="901" priority="945" operator="lessThan">
      <formula>0</formula>
    </cfRule>
  </conditionalFormatting>
  <conditionalFormatting sqref="C669:N673">
    <cfRule type="cellIs" dxfId="900" priority="664" operator="lessThan">
      <formula>0</formula>
    </cfRule>
  </conditionalFormatting>
  <conditionalFormatting sqref="C625:N625">
    <cfRule type="cellIs" dxfId="899" priority="663" operator="lessThan">
      <formula>0</formula>
    </cfRule>
  </conditionalFormatting>
  <conditionalFormatting sqref="C631:N631">
    <cfRule type="cellIs" dxfId="898" priority="660" operator="lessThan">
      <formula>0</formula>
    </cfRule>
  </conditionalFormatting>
  <conditionalFormatting sqref="C631:N631">
    <cfRule type="cellIs" dxfId="897" priority="659" operator="lessThan">
      <formula>0</formula>
    </cfRule>
  </conditionalFormatting>
  <conditionalFormatting sqref="C631:N631">
    <cfRule type="cellIs" dxfId="896" priority="658" operator="lessThan">
      <formula>0</formula>
    </cfRule>
  </conditionalFormatting>
  <conditionalFormatting sqref="H473">
    <cfRule type="cellIs" dxfId="895" priority="933" operator="lessThan">
      <formula>0</formula>
    </cfRule>
  </conditionalFormatting>
  <conditionalFormatting sqref="B473">
    <cfRule type="cellIs" dxfId="894" priority="932" operator="lessThan">
      <formula>0</formula>
    </cfRule>
  </conditionalFormatting>
  <conditionalFormatting sqref="B473">
    <cfRule type="cellIs" dxfId="893" priority="931" operator="lessThan">
      <formula>0</formula>
    </cfRule>
  </conditionalFormatting>
  <conditionalFormatting sqref="B469:N469">
    <cfRule type="cellIs" dxfId="892" priority="930" operator="lessThan">
      <formula>0</formula>
    </cfRule>
  </conditionalFormatting>
  <conditionalFormatting sqref="B469:N469">
    <cfRule type="cellIs" dxfId="891" priority="929" operator="lessThan">
      <formula>0</formula>
    </cfRule>
  </conditionalFormatting>
  <conditionalFormatting sqref="B469:N469">
    <cfRule type="cellIs" dxfId="890" priority="928" operator="lessThan">
      <formula>0</formula>
    </cfRule>
  </conditionalFormatting>
  <conditionalFormatting sqref="B469:N469">
    <cfRule type="cellIs" dxfId="889" priority="927" operator="lessThan">
      <formula>0</formula>
    </cfRule>
  </conditionalFormatting>
  <conditionalFormatting sqref="B469:N469">
    <cfRule type="cellIs" dxfId="888" priority="926" operator="lessThan">
      <formula>0</formula>
    </cfRule>
  </conditionalFormatting>
  <conditionalFormatting sqref="B469:N469">
    <cfRule type="cellIs" dxfId="887" priority="925" operator="lessThan">
      <formula>0</formula>
    </cfRule>
  </conditionalFormatting>
  <conditionalFormatting sqref="B469:N469">
    <cfRule type="cellIs" dxfId="886" priority="924" operator="lessThan">
      <formula>0</formula>
    </cfRule>
  </conditionalFormatting>
  <conditionalFormatting sqref="B469:N469">
    <cfRule type="cellIs" dxfId="885" priority="923" operator="lessThan">
      <formula>0</formula>
    </cfRule>
  </conditionalFormatting>
  <conditionalFormatting sqref="N472">
    <cfRule type="cellIs" dxfId="884" priority="922" operator="lessThan">
      <formula>0</formula>
    </cfRule>
  </conditionalFormatting>
  <conditionalFormatting sqref="N473">
    <cfRule type="cellIs" dxfId="883" priority="921" operator="lessThan">
      <formula>0</formula>
    </cfRule>
  </conditionalFormatting>
  <conditionalFormatting sqref="N473">
    <cfRule type="cellIs" dxfId="882" priority="920" operator="lessThan">
      <formula>0</formula>
    </cfRule>
  </conditionalFormatting>
  <conditionalFormatting sqref="C480:M480">
    <cfRule type="cellIs" dxfId="881" priority="919" operator="lessThan">
      <formula>0</formula>
    </cfRule>
  </conditionalFormatting>
  <conditionalFormatting sqref="C480:M480">
    <cfRule type="cellIs" dxfId="880" priority="918" operator="lessThan">
      <formula>0</formula>
    </cfRule>
  </conditionalFormatting>
  <conditionalFormatting sqref="H480">
    <cfRule type="cellIs" dxfId="879" priority="917" operator="lessThan">
      <formula>0</formula>
    </cfRule>
  </conditionalFormatting>
  <conditionalFormatting sqref="B480">
    <cfRule type="cellIs" dxfId="878" priority="916" operator="lessThan">
      <formula>0</formula>
    </cfRule>
  </conditionalFormatting>
  <conditionalFormatting sqref="B480">
    <cfRule type="cellIs" dxfId="877" priority="915" operator="lessThan">
      <formula>0</formula>
    </cfRule>
  </conditionalFormatting>
  <conditionalFormatting sqref="B476:N476">
    <cfRule type="cellIs" dxfId="876" priority="914" operator="lessThan">
      <formula>0</formula>
    </cfRule>
  </conditionalFormatting>
  <conditionalFormatting sqref="B476:N476">
    <cfRule type="cellIs" dxfId="875" priority="913" operator="lessThan">
      <formula>0</formula>
    </cfRule>
  </conditionalFormatting>
  <conditionalFormatting sqref="B476:N476">
    <cfRule type="cellIs" dxfId="874" priority="912" operator="lessThan">
      <formula>0</formula>
    </cfRule>
  </conditionalFormatting>
  <conditionalFormatting sqref="B476:N476">
    <cfRule type="cellIs" dxfId="873" priority="911" operator="lessThan">
      <formula>0</formula>
    </cfRule>
  </conditionalFormatting>
  <conditionalFormatting sqref="B476:N476">
    <cfRule type="cellIs" dxfId="872" priority="910" operator="lessThan">
      <formula>0</formula>
    </cfRule>
  </conditionalFormatting>
  <conditionalFormatting sqref="B476:N476">
    <cfRule type="cellIs" dxfId="871" priority="909" operator="lessThan">
      <formula>0</formula>
    </cfRule>
  </conditionalFormatting>
  <conditionalFormatting sqref="B476:N476">
    <cfRule type="cellIs" dxfId="870" priority="908" operator="lessThan">
      <formula>0</formula>
    </cfRule>
  </conditionalFormatting>
  <conditionalFormatting sqref="B476:N476">
    <cfRule type="cellIs" dxfId="869" priority="907" operator="lessThan">
      <formula>0</formula>
    </cfRule>
  </conditionalFormatting>
  <conditionalFormatting sqref="N479">
    <cfRule type="cellIs" dxfId="868" priority="906" operator="lessThan">
      <formula>0</formula>
    </cfRule>
  </conditionalFormatting>
  <conditionalFormatting sqref="N480">
    <cfRule type="cellIs" dxfId="867" priority="905" operator="lessThan">
      <formula>0</formula>
    </cfRule>
  </conditionalFormatting>
  <conditionalFormatting sqref="N480">
    <cfRule type="cellIs" dxfId="866" priority="904" operator="lessThan">
      <formula>0</formula>
    </cfRule>
  </conditionalFormatting>
  <conditionalFormatting sqref="C486:M486">
    <cfRule type="cellIs" dxfId="865" priority="903" operator="lessThan">
      <formula>0</formula>
    </cfRule>
  </conditionalFormatting>
  <conditionalFormatting sqref="C486:M486">
    <cfRule type="cellIs" dxfId="864" priority="902" operator="lessThan">
      <formula>0</formula>
    </cfRule>
  </conditionalFormatting>
  <conditionalFormatting sqref="H486">
    <cfRule type="cellIs" dxfId="863" priority="901" operator="lessThan">
      <formula>0</formula>
    </cfRule>
  </conditionalFormatting>
  <conditionalFormatting sqref="B486">
    <cfRule type="cellIs" dxfId="862" priority="900" operator="lessThan">
      <formula>0</formula>
    </cfRule>
  </conditionalFormatting>
  <conditionalFormatting sqref="B486">
    <cfRule type="cellIs" dxfId="861" priority="899" operator="lessThan">
      <formula>0</formula>
    </cfRule>
  </conditionalFormatting>
  <conditionalFormatting sqref="R533">
    <cfRule type="cellIs" dxfId="860" priority="621" operator="lessThan">
      <formula>0</formula>
    </cfRule>
  </conditionalFormatting>
  <conditionalFormatting sqref="Q533">
    <cfRule type="cellIs" dxfId="859" priority="620" operator="lessThan">
      <formula>0</formula>
    </cfRule>
  </conditionalFormatting>
  <conditionalFormatting sqref="R541">
    <cfRule type="cellIs" dxfId="858" priority="618" operator="lessThan">
      <formula>0</formula>
    </cfRule>
  </conditionalFormatting>
  <conditionalFormatting sqref="Q541">
    <cfRule type="cellIs" dxfId="857" priority="617" operator="lessThan">
      <formula>0</formula>
    </cfRule>
  </conditionalFormatting>
  <conditionalFormatting sqref="R550">
    <cfRule type="cellIs" dxfId="856" priority="615" operator="lessThan">
      <formula>0</formula>
    </cfRule>
  </conditionalFormatting>
  <conditionalFormatting sqref="Q550">
    <cfRule type="cellIs" dxfId="855" priority="614" operator="lessThan">
      <formula>0</formula>
    </cfRule>
  </conditionalFormatting>
  <conditionalFormatting sqref="R558">
    <cfRule type="cellIs" dxfId="854" priority="612" operator="lessThan">
      <formula>0</formula>
    </cfRule>
  </conditionalFormatting>
  <conditionalFormatting sqref="C489:C492">
    <cfRule type="expression" dxfId="853" priority="886">
      <formula>C489/B489&gt;1</formula>
    </cfRule>
    <cfRule type="expression" dxfId="852" priority="887">
      <formula>C489/B489&lt;1</formula>
    </cfRule>
  </conditionalFormatting>
  <conditionalFormatting sqref="R566">
    <cfRule type="cellIs" dxfId="851" priority="609" operator="lessThan">
      <formula>0</formula>
    </cfRule>
  </conditionalFormatting>
  <conditionalFormatting sqref="D489:N492">
    <cfRule type="expression" dxfId="850" priority="883">
      <formula>D489/C489&gt;1</formula>
    </cfRule>
    <cfRule type="expression" dxfId="849" priority="884">
      <formula>D489/C489&lt;1</formula>
    </cfRule>
  </conditionalFormatting>
  <conditionalFormatting sqref="R581">
    <cfRule type="cellIs" dxfId="848" priority="606" operator="lessThan">
      <formula>0</formula>
    </cfRule>
  </conditionalFormatting>
  <conditionalFormatting sqref="B489:B492 B580:N580 B588:N588 B603:N603 B617:N617">
    <cfRule type="expression" dxfId="847" priority="880">
      <formula>B489/#REF!&gt;1</formula>
    </cfRule>
    <cfRule type="expression" dxfId="846" priority="881">
      <formula>B489/#REF!&lt;1</formula>
    </cfRule>
  </conditionalFormatting>
  <conditionalFormatting sqref="R589">
    <cfRule type="cellIs" dxfId="845" priority="603" operator="lessThan">
      <formula>0</formula>
    </cfRule>
  </conditionalFormatting>
  <conditionalFormatting sqref="B540">
    <cfRule type="expression" dxfId="844" priority="877">
      <formula>B540/#REF!&gt;1</formula>
    </cfRule>
    <cfRule type="expression" dxfId="843" priority="878">
      <formula>B540/#REF!&lt;1</formula>
    </cfRule>
  </conditionalFormatting>
  <conditionalFormatting sqref="R618">
    <cfRule type="cellIs" dxfId="842" priority="600" operator="lessThan">
      <formula>0</formula>
    </cfRule>
  </conditionalFormatting>
  <conditionalFormatting sqref="C540">
    <cfRule type="expression" dxfId="841" priority="874">
      <formula>C540/B540&gt;1</formula>
    </cfRule>
    <cfRule type="expression" dxfId="840" priority="875">
      <formula>C540/B540&lt;1</formula>
    </cfRule>
  </conditionalFormatting>
  <conditionalFormatting sqref="D540">
    <cfRule type="cellIs" dxfId="839" priority="873" operator="lessThan">
      <formula>0</formula>
    </cfRule>
  </conditionalFormatting>
  <conditionalFormatting sqref="D540">
    <cfRule type="expression" dxfId="838" priority="871">
      <formula>D540/C540&gt;1</formula>
    </cfRule>
    <cfRule type="expression" dxfId="837" priority="872">
      <formula>D540/C540&lt;1</formula>
    </cfRule>
  </conditionalFormatting>
  <conditionalFormatting sqref="E540">
    <cfRule type="cellIs" dxfId="836" priority="870" operator="lessThan">
      <formula>0</formula>
    </cfRule>
  </conditionalFormatting>
  <conditionalFormatting sqref="E540">
    <cfRule type="expression" dxfId="835" priority="868">
      <formula>E540/D540&gt;1</formula>
    </cfRule>
    <cfRule type="expression" dxfId="834" priority="869">
      <formula>E540/D540&lt;1</formula>
    </cfRule>
  </conditionalFormatting>
  <conditionalFormatting sqref="F540">
    <cfRule type="cellIs" dxfId="833" priority="867" operator="lessThan">
      <formula>0</formula>
    </cfRule>
  </conditionalFormatting>
  <conditionalFormatting sqref="F540">
    <cfRule type="expression" dxfId="832" priority="865">
      <formula>F540/E540&gt;1</formula>
    </cfRule>
    <cfRule type="expression" dxfId="831" priority="866">
      <formula>F540/E540&lt;1</formula>
    </cfRule>
  </conditionalFormatting>
  <conditionalFormatting sqref="G540">
    <cfRule type="cellIs" dxfId="830" priority="864" operator="lessThan">
      <formula>0</formula>
    </cfRule>
  </conditionalFormatting>
  <conditionalFormatting sqref="G540">
    <cfRule type="expression" dxfId="829" priority="862">
      <formula>G540/F540&gt;1</formula>
    </cfRule>
    <cfRule type="expression" dxfId="828" priority="863">
      <formula>G540/F540&lt;1</formula>
    </cfRule>
  </conditionalFormatting>
  <conditionalFormatting sqref="H540">
    <cfRule type="cellIs" dxfId="827" priority="861" operator="lessThan">
      <formula>0</formula>
    </cfRule>
  </conditionalFormatting>
  <conditionalFormatting sqref="H540">
    <cfRule type="expression" dxfId="826" priority="859">
      <formula>H540/G540&gt;1</formula>
    </cfRule>
    <cfRule type="expression" dxfId="825" priority="860">
      <formula>H540/G540&lt;1</formula>
    </cfRule>
  </conditionalFormatting>
  <conditionalFormatting sqref="I540:N540">
    <cfRule type="cellIs" dxfId="824" priority="858" operator="lessThan">
      <formula>0</formula>
    </cfRule>
  </conditionalFormatting>
  <conditionalFormatting sqref="I540:N540">
    <cfRule type="expression" dxfId="823" priority="856">
      <formula>I540/H540&gt;1</formula>
    </cfRule>
    <cfRule type="expression" dxfId="822" priority="857">
      <formula>I540/H540&lt;1</formula>
    </cfRule>
  </conditionalFormatting>
  <conditionalFormatting sqref="B580">
    <cfRule type="cellIs" dxfId="821" priority="855" operator="lessThan">
      <formula>0</formula>
    </cfRule>
  </conditionalFormatting>
  <conditionalFormatting sqref="B580">
    <cfRule type="expression" dxfId="820" priority="853">
      <formula>B580/#REF!&gt;1</formula>
    </cfRule>
    <cfRule type="expression" dxfId="819" priority="854">
      <formula>B580/#REF!&lt;1</formula>
    </cfRule>
  </conditionalFormatting>
  <conditionalFormatting sqref="C580">
    <cfRule type="cellIs" dxfId="818" priority="852" operator="lessThan">
      <formula>0</formula>
    </cfRule>
  </conditionalFormatting>
  <conditionalFormatting sqref="C580">
    <cfRule type="expression" dxfId="817" priority="850">
      <formula>C580/B580&gt;1</formula>
    </cfRule>
    <cfRule type="expression" dxfId="816" priority="851">
      <formula>C580/B580&lt;1</formula>
    </cfRule>
  </conditionalFormatting>
  <conditionalFormatting sqref="D580">
    <cfRule type="cellIs" dxfId="815" priority="849" operator="lessThan">
      <formula>0</formula>
    </cfRule>
  </conditionalFormatting>
  <conditionalFormatting sqref="D580">
    <cfRule type="expression" dxfId="814" priority="847">
      <formula>D580/C580&gt;1</formula>
    </cfRule>
    <cfRule type="expression" dxfId="813" priority="848">
      <formula>D580/C580&lt;1</formula>
    </cfRule>
  </conditionalFormatting>
  <conditionalFormatting sqref="E580">
    <cfRule type="cellIs" dxfId="812" priority="846" operator="lessThan">
      <formula>0</formula>
    </cfRule>
  </conditionalFormatting>
  <conditionalFormatting sqref="E580">
    <cfRule type="expression" dxfId="811" priority="844">
      <formula>E580/D580&gt;1</formula>
    </cfRule>
    <cfRule type="expression" dxfId="810" priority="845">
      <formula>E580/D580&lt;1</formula>
    </cfRule>
  </conditionalFormatting>
  <conditionalFormatting sqref="F580">
    <cfRule type="cellIs" dxfId="809" priority="843" operator="lessThan">
      <formula>0</formula>
    </cfRule>
  </conditionalFormatting>
  <conditionalFormatting sqref="F580">
    <cfRule type="expression" dxfId="808" priority="841">
      <formula>F580/E580&gt;1</formula>
    </cfRule>
    <cfRule type="expression" dxfId="807" priority="842">
      <formula>F580/E580&lt;1</formula>
    </cfRule>
  </conditionalFormatting>
  <conditionalFormatting sqref="G580">
    <cfRule type="cellIs" dxfId="806" priority="840" operator="lessThan">
      <formula>0</formula>
    </cfRule>
  </conditionalFormatting>
  <conditionalFormatting sqref="G580">
    <cfRule type="expression" dxfId="805" priority="838">
      <formula>G580/F580&gt;1</formula>
    </cfRule>
    <cfRule type="expression" dxfId="804" priority="839">
      <formula>G580/F580&lt;1</formula>
    </cfRule>
  </conditionalFormatting>
  <conditionalFormatting sqref="H580">
    <cfRule type="cellIs" dxfId="803" priority="837" operator="lessThan">
      <formula>0</formula>
    </cfRule>
  </conditionalFormatting>
  <conditionalFormatting sqref="H580">
    <cfRule type="expression" dxfId="802" priority="835">
      <formula>H580/G580&gt;1</formula>
    </cfRule>
    <cfRule type="expression" dxfId="801" priority="836">
      <formula>H580/G580&lt;1</formula>
    </cfRule>
  </conditionalFormatting>
  <conditionalFormatting sqref="B588">
    <cfRule type="cellIs" dxfId="800" priority="834" operator="lessThan">
      <formula>0</formula>
    </cfRule>
  </conditionalFormatting>
  <conditionalFormatting sqref="B588">
    <cfRule type="expression" dxfId="799" priority="832">
      <formula>B588/#REF!&gt;1</formula>
    </cfRule>
    <cfRule type="expression" dxfId="798" priority="833">
      <formula>B588/#REF!&lt;1</formula>
    </cfRule>
  </conditionalFormatting>
  <conditionalFormatting sqref="C588">
    <cfRule type="cellIs" dxfId="797" priority="831" operator="lessThan">
      <formula>0</formula>
    </cfRule>
  </conditionalFormatting>
  <conditionalFormatting sqref="C588">
    <cfRule type="expression" dxfId="796" priority="829">
      <formula>C588/B588&gt;1</formula>
    </cfRule>
    <cfRule type="expression" dxfId="795" priority="830">
      <formula>C588/B588&lt;1</formula>
    </cfRule>
  </conditionalFormatting>
  <conditionalFormatting sqref="D588">
    <cfRule type="cellIs" dxfId="794" priority="828" operator="lessThan">
      <formula>0</formula>
    </cfRule>
  </conditionalFormatting>
  <conditionalFormatting sqref="D588">
    <cfRule type="expression" dxfId="793" priority="826">
      <formula>D588/C588&gt;1</formula>
    </cfRule>
    <cfRule type="expression" dxfId="792" priority="827">
      <formula>D588/C588&lt;1</formula>
    </cfRule>
  </conditionalFormatting>
  <conditionalFormatting sqref="E588">
    <cfRule type="cellIs" dxfId="791" priority="825" operator="lessThan">
      <formula>0</formula>
    </cfRule>
  </conditionalFormatting>
  <conditionalFormatting sqref="E588">
    <cfRule type="expression" dxfId="790" priority="823">
      <formula>E588/D588&gt;1</formula>
    </cfRule>
    <cfRule type="expression" dxfId="789" priority="824">
      <formula>E588/D588&lt;1</formula>
    </cfRule>
  </conditionalFormatting>
  <conditionalFormatting sqref="F588">
    <cfRule type="cellIs" dxfId="788" priority="822" operator="lessThan">
      <formula>0</formula>
    </cfRule>
  </conditionalFormatting>
  <conditionalFormatting sqref="F588">
    <cfRule type="expression" dxfId="787" priority="820">
      <formula>F588/E588&gt;1</formula>
    </cfRule>
    <cfRule type="expression" dxfId="786" priority="821">
      <formula>F588/E588&lt;1</formula>
    </cfRule>
  </conditionalFormatting>
  <conditionalFormatting sqref="G588">
    <cfRule type="cellIs" dxfId="785" priority="819" operator="lessThan">
      <formula>0</formula>
    </cfRule>
  </conditionalFormatting>
  <conditionalFormatting sqref="G588">
    <cfRule type="expression" dxfId="784" priority="817">
      <formula>G588/F588&gt;1</formula>
    </cfRule>
    <cfRule type="expression" dxfId="783" priority="818">
      <formula>G588/F588&lt;1</formula>
    </cfRule>
  </conditionalFormatting>
  <conditionalFormatting sqref="H588">
    <cfRule type="cellIs" dxfId="782" priority="816" operator="lessThan">
      <formula>0</formula>
    </cfRule>
  </conditionalFormatting>
  <conditionalFormatting sqref="H588">
    <cfRule type="expression" dxfId="781" priority="814">
      <formula>H588/G588&gt;1</formula>
    </cfRule>
    <cfRule type="expression" dxfId="780" priority="815">
      <formula>H588/G588&lt;1</formula>
    </cfRule>
  </conditionalFormatting>
  <conditionalFormatting sqref="O644:O647">
    <cfRule type="cellIs" dxfId="779" priority="566" operator="lessThan">
      <formula>0</formula>
    </cfRule>
  </conditionalFormatting>
  <conditionalFormatting sqref="B617">
    <cfRule type="expression" dxfId="778" priority="811">
      <formula>B617/#REF!&gt;1</formula>
    </cfRule>
    <cfRule type="expression" dxfId="777" priority="812">
      <formula>B617/#REF!&lt;1</formula>
    </cfRule>
  </conditionalFormatting>
  <conditionalFormatting sqref="C617">
    <cfRule type="cellIs" dxfId="776" priority="810" operator="lessThan">
      <formula>0</formula>
    </cfRule>
  </conditionalFormatting>
  <conditionalFormatting sqref="C617">
    <cfRule type="expression" dxfId="775" priority="808">
      <formula>C617/B617&gt;1</formula>
    </cfRule>
    <cfRule type="expression" dxfId="774" priority="809">
      <formula>C617/B617&lt;1</formula>
    </cfRule>
  </conditionalFormatting>
  <conditionalFormatting sqref="O633:O635">
    <cfRule type="cellIs" dxfId="773" priority="560" operator="lessThan">
      <formula>0</formula>
    </cfRule>
  </conditionalFormatting>
  <conditionalFormatting sqref="D617">
    <cfRule type="expression" dxfId="772" priority="805">
      <formula>D617/C617&gt;1</formula>
    </cfRule>
    <cfRule type="expression" dxfId="771" priority="806">
      <formula>D617/C617&lt;1</formula>
    </cfRule>
  </conditionalFormatting>
  <conditionalFormatting sqref="E617">
    <cfRule type="cellIs" dxfId="770" priority="804" operator="lessThan">
      <formula>0</formula>
    </cfRule>
  </conditionalFormatting>
  <conditionalFormatting sqref="E617">
    <cfRule type="expression" dxfId="769" priority="802">
      <formula>E617/D617&gt;1</formula>
    </cfRule>
    <cfRule type="expression" dxfId="768" priority="803">
      <formula>E617/D617&lt;1</formula>
    </cfRule>
  </conditionalFormatting>
  <conditionalFormatting sqref="F617">
    <cfRule type="cellIs" dxfId="767" priority="801" operator="lessThan">
      <formula>0</formula>
    </cfRule>
  </conditionalFormatting>
  <conditionalFormatting sqref="F617">
    <cfRule type="expression" dxfId="766" priority="799">
      <formula>F617/E617&gt;1</formula>
    </cfRule>
    <cfRule type="expression" dxfId="765" priority="800">
      <formula>F617/E617&lt;1</formula>
    </cfRule>
  </conditionalFormatting>
  <conditionalFormatting sqref="O405">
    <cfRule type="cellIs" dxfId="764" priority="551" operator="lessThan">
      <formula>0</formula>
    </cfRule>
  </conditionalFormatting>
  <conditionalFormatting sqref="G617">
    <cfRule type="expression" dxfId="763" priority="796">
      <formula>G617/F617&gt;1</formula>
    </cfRule>
    <cfRule type="expression" dxfId="762" priority="797">
      <formula>G617/F617&lt;1</formula>
    </cfRule>
  </conditionalFormatting>
  <conditionalFormatting sqref="O394">
    <cfRule type="cellIs" dxfId="761" priority="550" operator="lessThan">
      <formula>0</formula>
    </cfRule>
  </conditionalFormatting>
  <conditionalFormatting sqref="H617">
    <cfRule type="expression" dxfId="760" priority="793">
      <formula>H617/G617&gt;1</formula>
    </cfRule>
    <cfRule type="expression" dxfId="759" priority="794">
      <formula>H617/G617&lt;1</formula>
    </cfRule>
  </conditionalFormatting>
  <conditionalFormatting sqref="N624">
    <cfRule type="cellIs" dxfId="758" priority="792" operator="lessThan">
      <formula>0</formula>
    </cfRule>
  </conditionalFormatting>
  <conditionalFormatting sqref="O415">
    <cfRule type="cellIs" dxfId="757" priority="545" operator="lessThan">
      <formula>0</formula>
    </cfRule>
  </conditionalFormatting>
  <conditionalFormatting sqref="O415">
    <cfRule type="cellIs" dxfId="756" priority="546" operator="lessThan">
      <formula>0</formula>
    </cfRule>
  </conditionalFormatting>
  <conditionalFormatting sqref="O415">
    <cfRule type="cellIs" dxfId="755" priority="543" operator="lessThan">
      <formula>0</formula>
    </cfRule>
  </conditionalFormatting>
  <conditionalFormatting sqref="O415">
    <cfRule type="cellIs" dxfId="754" priority="544" operator="lessThan">
      <formula>0</formula>
    </cfRule>
  </conditionalFormatting>
  <conditionalFormatting sqref="N628">
    <cfRule type="cellIs" dxfId="753" priority="791" operator="lessThan">
      <formula>0</formula>
    </cfRule>
  </conditionalFormatting>
  <conditionalFormatting sqref="N628">
    <cfRule type="cellIs" dxfId="752" priority="790" operator="lessThan">
      <formula>0</formula>
    </cfRule>
  </conditionalFormatting>
  <conditionalFormatting sqref="Q391">
    <cfRule type="cellIs" dxfId="751" priority="789" operator="lessThan">
      <formula>0</formula>
    </cfRule>
  </conditionalFormatting>
  <conditionalFormatting sqref="Q392:Q393">
    <cfRule type="cellIs" dxfId="750" priority="788" operator="lessThan">
      <formula>0</formula>
    </cfRule>
  </conditionalFormatting>
  <conditionalFormatting sqref="Q489:Q492">
    <cfRule type="cellIs" dxfId="749" priority="787" operator="lessThan">
      <formula>0</formula>
    </cfRule>
  </conditionalFormatting>
  <conditionalFormatting sqref="Q389">
    <cfRule type="cellIs" dxfId="748" priority="786" operator="lessThan">
      <formula>0</formula>
    </cfRule>
  </conditionalFormatting>
  <conditionalFormatting sqref="Q394:Q395">
    <cfRule type="cellIs" dxfId="747" priority="785" operator="lessThan">
      <formula>0</formula>
    </cfRule>
  </conditionalFormatting>
  <conditionalFormatting sqref="Q397:Q401">
    <cfRule type="cellIs" dxfId="746" priority="784" operator="lessThan">
      <formula>0</formula>
    </cfRule>
  </conditionalFormatting>
  <conditionalFormatting sqref="Q406:Q407">
    <cfRule type="cellIs" dxfId="745" priority="783" operator="lessThan">
      <formula>0</formula>
    </cfRule>
  </conditionalFormatting>
  <conditionalFormatting sqref="Q412:Q413">
    <cfRule type="cellIs" dxfId="744" priority="782" operator="lessThan">
      <formula>0</formula>
    </cfRule>
  </conditionalFormatting>
  <conditionalFormatting sqref="Q418:Q419">
    <cfRule type="cellIs" dxfId="743" priority="781" operator="lessThan">
      <formula>0</formula>
    </cfRule>
  </conditionalFormatting>
  <conditionalFormatting sqref="Q424:Q425">
    <cfRule type="cellIs" dxfId="742" priority="780" operator="lessThan">
      <formula>0</formula>
    </cfRule>
  </conditionalFormatting>
  <conditionalFormatting sqref="Q430">
    <cfRule type="cellIs" dxfId="741" priority="779" operator="lessThan">
      <formula>0</formula>
    </cfRule>
  </conditionalFormatting>
  <conditionalFormatting sqref="Q436:Q437">
    <cfRule type="cellIs" dxfId="740" priority="778" operator="lessThan">
      <formula>0</formula>
    </cfRule>
  </conditionalFormatting>
  <conditionalFormatting sqref="Q442:Q443">
    <cfRule type="cellIs" dxfId="739" priority="777" operator="lessThan">
      <formula>0</formula>
    </cfRule>
  </conditionalFormatting>
  <conditionalFormatting sqref="Q448:Q449">
    <cfRule type="cellIs" dxfId="738" priority="776" operator="lessThan">
      <formula>0</formula>
    </cfRule>
  </conditionalFormatting>
  <conditionalFormatting sqref="Q454:Q455">
    <cfRule type="cellIs" dxfId="737" priority="775" operator="lessThan">
      <formula>0</formula>
    </cfRule>
  </conditionalFormatting>
  <conditionalFormatting sqref="Q460:Q461">
    <cfRule type="cellIs" dxfId="736" priority="774" operator="lessThan">
      <formula>0</formula>
    </cfRule>
  </conditionalFormatting>
  <conditionalFormatting sqref="Q466:Q467">
    <cfRule type="cellIs" dxfId="735" priority="773" operator="lessThan">
      <formula>0</formula>
    </cfRule>
  </conditionalFormatting>
  <conditionalFormatting sqref="Q472:Q473">
    <cfRule type="cellIs" dxfId="734" priority="772" operator="lessThan">
      <formula>0</formula>
    </cfRule>
  </conditionalFormatting>
  <conditionalFormatting sqref="Q479:Q480">
    <cfRule type="cellIs" dxfId="733" priority="771" operator="lessThan">
      <formula>0</formula>
    </cfRule>
  </conditionalFormatting>
  <conditionalFormatting sqref="Q485:Q486">
    <cfRule type="cellIs" dxfId="732" priority="770" operator="lessThan">
      <formula>0</formula>
    </cfRule>
  </conditionalFormatting>
  <conditionalFormatting sqref="Q493">
    <cfRule type="cellIs" dxfId="731" priority="769" operator="lessThan">
      <formula>0</formula>
    </cfRule>
  </conditionalFormatting>
  <conditionalFormatting sqref="Q500">
    <cfRule type="cellIs" dxfId="730" priority="768" operator="lessThan">
      <formula>0</formula>
    </cfRule>
  </conditionalFormatting>
  <conditionalFormatting sqref="Q531:Q532">
    <cfRule type="cellIs" dxfId="729" priority="767" operator="lessThan">
      <formula>0</formula>
    </cfRule>
  </conditionalFormatting>
  <conditionalFormatting sqref="Q539:Q540">
    <cfRule type="cellIs" dxfId="728" priority="766" operator="lessThan">
      <formula>0</formula>
    </cfRule>
  </conditionalFormatting>
  <conditionalFormatting sqref="Q548:Q549">
    <cfRule type="cellIs" dxfId="727" priority="765" operator="lessThan">
      <formula>0</formula>
    </cfRule>
  </conditionalFormatting>
  <conditionalFormatting sqref="Q556:Q557">
    <cfRule type="cellIs" dxfId="726" priority="764" operator="lessThan">
      <formula>0</formula>
    </cfRule>
  </conditionalFormatting>
  <conditionalFormatting sqref="Q572:Q573">
    <cfRule type="cellIs" dxfId="725" priority="763" operator="lessThan">
      <formula>0</formula>
    </cfRule>
  </conditionalFormatting>
  <conditionalFormatting sqref="Q564:Q565">
    <cfRule type="cellIs" dxfId="724" priority="762" operator="lessThan">
      <formula>0</formula>
    </cfRule>
  </conditionalFormatting>
  <conditionalFormatting sqref="Q579:Q580">
    <cfRule type="cellIs" dxfId="723" priority="761" operator="lessThan">
      <formula>0</formula>
    </cfRule>
  </conditionalFormatting>
  <conditionalFormatting sqref="Q587:Q588">
    <cfRule type="cellIs" dxfId="722" priority="760" operator="lessThan">
      <formula>0</formula>
    </cfRule>
  </conditionalFormatting>
  <conditionalFormatting sqref="Q595:Q596">
    <cfRule type="cellIs" dxfId="721" priority="759" operator="lessThan">
      <formula>0</formula>
    </cfRule>
  </conditionalFormatting>
  <conditionalFormatting sqref="Q602:Q603">
    <cfRule type="cellIs" dxfId="720" priority="758" operator="lessThan">
      <formula>0</formula>
    </cfRule>
  </conditionalFormatting>
  <conditionalFormatting sqref="Q609:Q610">
    <cfRule type="cellIs" dxfId="719" priority="757" operator="lessThan">
      <formula>0</formula>
    </cfRule>
  </conditionalFormatting>
  <conditionalFormatting sqref="Q616:Q617">
    <cfRule type="cellIs" dxfId="718" priority="756" operator="lessThan">
      <formula>0</formula>
    </cfRule>
  </conditionalFormatting>
  <conditionalFormatting sqref="Q624:Q625">
    <cfRule type="cellIs" dxfId="717" priority="755" operator="lessThan">
      <formula>0</formula>
    </cfRule>
  </conditionalFormatting>
  <conditionalFormatting sqref="Q631">
    <cfRule type="cellIs" dxfId="716" priority="754" operator="lessThan">
      <formula>0</formula>
    </cfRule>
  </conditionalFormatting>
  <conditionalFormatting sqref="Q636">
    <cfRule type="cellIs" dxfId="715" priority="753" operator="lessThan">
      <formula>0</formula>
    </cfRule>
  </conditionalFormatting>
  <conditionalFormatting sqref="O433">
    <cfRule type="cellIs" dxfId="714" priority="503" operator="lessThan">
      <formula>0</formula>
    </cfRule>
  </conditionalFormatting>
  <conditionalFormatting sqref="Q660:Q662">
    <cfRule type="cellIs" dxfId="713" priority="752" operator="lessThan">
      <formula>0</formula>
    </cfRule>
  </conditionalFormatting>
  <conditionalFormatting sqref="I738:N738 Q736:R739">
    <cfRule type="cellIs" dxfId="712" priority="746" operator="lessThan">
      <formula>0</formula>
    </cfRule>
  </conditionalFormatting>
  <conditionalFormatting sqref="Q664:Q665 Q669:Q673">
    <cfRule type="cellIs" dxfId="711" priority="751" operator="lessThan">
      <formula>0</formula>
    </cfRule>
  </conditionalFormatting>
  <conditionalFormatting sqref="Q676">
    <cfRule type="cellIs" dxfId="710" priority="750" operator="lessThan">
      <formula>0</formula>
    </cfRule>
  </conditionalFormatting>
  <conditionalFormatting sqref="Q677">
    <cfRule type="cellIs" dxfId="709" priority="749" operator="lessThan">
      <formula>0</formula>
    </cfRule>
  </conditionalFormatting>
  <conditionalFormatting sqref="Q679">
    <cfRule type="cellIs" dxfId="708" priority="748" operator="lessThan">
      <formula>0</formula>
    </cfRule>
  </conditionalFormatting>
  <conditionalFormatting sqref="Q680">
    <cfRule type="cellIs" dxfId="707" priority="747" operator="lessThan">
      <formula>0</formula>
    </cfRule>
  </conditionalFormatting>
  <conditionalFormatting sqref="D682:N682 D679:N679 D676:N677 D660:N662">
    <cfRule type="expression" dxfId="706" priority="719">
      <formula>D660/C660&gt;1</formula>
    </cfRule>
    <cfRule type="expression" dxfId="705" priority="720">
      <formula>D660/C660&lt;1</formula>
    </cfRule>
  </conditionalFormatting>
  <conditionalFormatting sqref="C535:C538">
    <cfRule type="cellIs" dxfId="704" priority="745" operator="lessThan">
      <formula>0</formula>
    </cfRule>
  </conditionalFormatting>
  <conditionalFormatting sqref="C535:C538">
    <cfRule type="expression" dxfId="703" priority="743">
      <formula>C535/B535&gt;1</formula>
    </cfRule>
    <cfRule type="expression" dxfId="702" priority="744">
      <formula>C535/B535&lt;1</formula>
    </cfRule>
  </conditionalFormatting>
  <conditionalFormatting sqref="D535:N538">
    <cfRule type="cellIs" dxfId="701" priority="742" operator="lessThan">
      <formula>0</formula>
    </cfRule>
  </conditionalFormatting>
  <conditionalFormatting sqref="D535:N538">
    <cfRule type="expression" dxfId="700" priority="740">
      <formula>D535/C535&gt;1</formula>
    </cfRule>
    <cfRule type="expression" dxfId="699" priority="741">
      <formula>D535/C535&lt;1</formula>
    </cfRule>
  </conditionalFormatting>
  <conditionalFormatting sqref="B535:B538">
    <cfRule type="cellIs" dxfId="698" priority="739" operator="lessThan">
      <formula>0</formula>
    </cfRule>
  </conditionalFormatting>
  <conditionalFormatting sqref="B535:B538">
    <cfRule type="expression" dxfId="697" priority="737">
      <formula>B535/#REF!&gt;1</formula>
    </cfRule>
    <cfRule type="expression" dxfId="696" priority="738">
      <formula>B535/#REF!&lt;1</formula>
    </cfRule>
  </conditionalFormatting>
  <conditionalFormatting sqref="J616:N616 J602:N602 J587:N587 J579:N579">
    <cfRule type="cellIs" dxfId="695" priority="736" operator="lessThan">
      <formula>0</formula>
    </cfRule>
  </conditionalFormatting>
  <conditionalFormatting sqref="C616:I616 C612:C615 C602:I602 C598:C601 C587:I587 C583:C586 C579:I579 C575:C578">
    <cfRule type="cellIs" dxfId="694" priority="735" operator="lessThan">
      <formula>0</formula>
    </cfRule>
  </conditionalFormatting>
  <conditionalFormatting sqref="C616:M616 C602:M602 C587:M587 C579:M579">
    <cfRule type="cellIs" dxfId="693" priority="734" operator="lessThan">
      <formula>0</formula>
    </cfRule>
  </conditionalFormatting>
  <conditionalFormatting sqref="C612:C615 C598:C601 C583:C586 C575:C578">
    <cfRule type="expression" dxfId="692" priority="732">
      <formula>C575/B575&gt;1</formula>
    </cfRule>
    <cfRule type="expression" dxfId="691" priority="733">
      <formula>C575/B575&lt;1</formula>
    </cfRule>
  </conditionalFormatting>
  <conditionalFormatting sqref="D612:N615 D598:N601 D583:N586 D575:N578">
    <cfRule type="cellIs" dxfId="690" priority="731" operator="lessThan">
      <formula>0</formula>
    </cfRule>
  </conditionalFormatting>
  <conditionalFormatting sqref="D612:N615 D598:N601 D583:N586 D575:N578">
    <cfRule type="expression" dxfId="689" priority="729">
      <formula>D575/C575&gt;1</formula>
    </cfRule>
    <cfRule type="expression" dxfId="688" priority="730">
      <formula>D575/C575&lt;1</formula>
    </cfRule>
  </conditionalFormatting>
  <conditionalFormatting sqref="C616:N616 C602:N602 C587:N587 C579:N579">
    <cfRule type="cellIs" dxfId="687" priority="728" operator="lessThan">
      <formula>0</formula>
    </cfRule>
  </conditionalFormatting>
  <conditionalFormatting sqref="C616:N616 C602:N602 C587:N587 C579:N579">
    <cfRule type="expression" dxfId="686" priority="726">
      <formula>C579/B579&gt;1</formula>
    </cfRule>
    <cfRule type="expression" dxfId="685" priority="727">
      <formula>C579/B579&lt;1</formula>
    </cfRule>
  </conditionalFormatting>
  <conditionalFormatting sqref="B682 B679 B676:B677 B660:B662 B669:B673">
    <cfRule type="cellIs" dxfId="684" priority="725" operator="lessThan">
      <formula>0</formula>
    </cfRule>
  </conditionalFormatting>
  <conditionalFormatting sqref="C682 C679 C676:C677 C660:C662">
    <cfRule type="cellIs" dxfId="683" priority="724" operator="lessThan">
      <formula>0</formula>
    </cfRule>
  </conditionalFormatting>
  <conditionalFormatting sqref="C682 C679 C676:C677 C660:C662">
    <cfRule type="expression" dxfId="682" priority="722">
      <formula>C660/B660&gt;1</formula>
    </cfRule>
    <cfRule type="expression" dxfId="681" priority="723">
      <formula>C660/B660&lt;1</formula>
    </cfRule>
  </conditionalFormatting>
  <conditionalFormatting sqref="D682:N682 D679:N679 D676:N677 D660:N662">
    <cfRule type="cellIs" dxfId="680" priority="721" operator="lessThan">
      <formula>0</formula>
    </cfRule>
  </conditionalFormatting>
  <conditionalFormatting sqref="B532:N532 B565 B596 B625">
    <cfRule type="expression" dxfId="679" priority="1481">
      <formula>B532/#REF!&gt;1</formula>
    </cfRule>
    <cfRule type="expression" dxfId="678" priority="1482">
      <formula>B532/#REF!&lt;1</formula>
    </cfRule>
  </conditionalFormatting>
  <conditionalFormatting sqref="C493">
    <cfRule type="cellIs" dxfId="677" priority="718" operator="lessThan">
      <formula>0</formula>
    </cfRule>
  </conditionalFormatting>
  <conditionalFormatting sqref="C493">
    <cfRule type="expression" dxfId="676" priority="716">
      <formula>C493/B493&gt;1</formula>
    </cfRule>
    <cfRule type="expression" dxfId="675" priority="717">
      <formula>C493/B493&lt;1</formula>
    </cfRule>
  </conditionalFormatting>
  <conditionalFormatting sqref="D493:N493">
    <cfRule type="cellIs" dxfId="674" priority="715" operator="lessThan">
      <formula>0</formula>
    </cfRule>
  </conditionalFormatting>
  <conditionalFormatting sqref="D493:N493">
    <cfRule type="expression" dxfId="673" priority="713">
      <formula>D493/C493&gt;1</formula>
    </cfRule>
    <cfRule type="expression" dxfId="672" priority="714">
      <formula>D493/C493&lt;1</formula>
    </cfRule>
  </conditionalFormatting>
  <conditionalFormatting sqref="B493">
    <cfRule type="cellIs" dxfId="671" priority="712" operator="lessThan">
      <formula>0</formula>
    </cfRule>
  </conditionalFormatting>
  <conditionalFormatting sqref="B493">
    <cfRule type="expression" dxfId="670" priority="710">
      <formula>B493/#REF!&gt;1</formula>
    </cfRule>
    <cfRule type="expression" dxfId="669" priority="711">
      <formula>B493/#REF!&lt;1</formula>
    </cfRule>
  </conditionalFormatting>
  <conditionalFormatting sqref="C539">
    <cfRule type="cellIs" dxfId="668" priority="709" operator="lessThan">
      <formula>0</formula>
    </cfRule>
  </conditionalFormatting>
  <conditionalFormatting sqref="D539:N539">
    <cfRule type="cellIs" dxfId="667" priority="706" operator="lessThan">
      <formula>0</formula>
    </cfRule>
  </conditionalFormatting>
  <conditionalFormatting sqref="C539">
    <cfRule type="expression" dxfId="666" priority="707">
      <formula>C539/B539&gt;1</formula>
    </cfRule>
    <cfRule type="expression" dxfId="665" priority="708">
      <formula>C539/B539&lt;1</formula>
    </cfRule>
  </conditionalFormatting>
  <conditionalFormatting sqref="D539:N539">
    <cfRule type="expression" dxfId="664" priority="704">
      <formula>D539/C539&gt;1</formula>
    </cfRule>
    <cfRule type="expression" dxfId="663" priority="705">
      <formula>D539/C539&lt;1</formula>
    </cfRule>
  </conditionalFormatting>
  <conditionalFormatting sqref="B539">
    <cfRule type="cellIs" dxfId="662" priority="703" operator="lessThan">
      <formula>0</formula>
    </cfRule>
  </conditionalFormatting>
  <conditionalFormatting sqref="B539">
    <cfRule type="expression" dxfId="661" priority="701">
      <formula>B539/#REF!&gt;1</formula>
    </cfRule>
    <cfRule type="expression" dxfId="660" priority="702">
      <formula>B539/#REF!&lt;1</formula>
    </cfRule>
  </conditionalFormatting>
  <conditionalFormatting sqref="B557 B549">
    <cfRule type="cellIs" dxfId="659" priority="700" operator="lessThan">
      <formula>0</formula>
    </cfRule>
  </conditionalFormatting>
  <conditionalFormatting sqref="B557 B549">
    <cfRule type="expression" dxfId="658" priority="698">
      <formula>B549/#REF!&gt;1</formula>
    </cfRule>
    <cfRule type="expression" dxfId="657" priority="699">
      <formula>B549/#REF!&lt;1</formula>
    </cfRule>
  </conditionalFormatting>
  <conditionalFormatting sqref="C549">
    <cfRule type="cellIs" dxfId="656" priority="697" operator="lessThan">
      <formula>0</formula>
    </cfRule>
  </conditionalFormatting>
  <conditionalFormatting sqref="C549 B664:O665">
    <cfRule type="expression" dxfId="655" priority="695">
      <formula>B549/A549&gt;1</formula>
    </cfRule>
    <cfRule type="expression" dxfId="654" priority="696">
      <formula>B549/A549&lt;1</formula>
    </cfRule>
  </conditionalFormatting>
  <conditionalFormatting sqref="C631:N631">
    <cfRule type="expression" dxfId="653" priority="656">
      <formula>C631/B631&gt;1</formula>
    </cfRule>
    <cfRule type="expression" dxfId="652" priority="657">
      <formula>C631/B631&lt;1</formula>
    </cfRule>
  </conditionalFormatting>
  <conditionalFormatting sqref="I580:N580">
    <cfRule type="expression" dxfId="651" priority="680">
      <formula>I580/H580&gt;1</formula>
    </cfRule>
    <cfRule type="expression" dxfId="650" priority="681">
      <formula>I580/H580&lt;1</formula>
    </cfRule>
  </conditionalFormatting>
  <conditionalFormatting sqref="I588:N588">
    <cfRule type="expression" dxfId="649" priority="677">
      <formula>I588/H588&gt;1</formula>
    </cfRule>
    <cfRule type="expression" dxfId="648" priority="678">
      <formula>I588/H588&lt;1</formula>
    </cfRule>
  </conditionalFormatting>
  <conditionalFormatting sqref="B603:N603">
    <cfRule type="cellIs" dxfId="647" priority="676" operator="lessThan">
      <formula>0</formula>
    </cfRule>
  </conditionalFormatting>
  <conditionalFormatting sqref="B603:N603">
    <cfRule type="expression" dxfId="646" priority="674">
      <formula>B603/A603&gt;1</formula>
    </cfRule>
    <cfRule type="expression" dxfId="645" priority="675">
      <formula>B603/A603&lt;1</formula>
    </cfRule>
  </conditionalFormatting>
  <conditionalFormatting sqref="B617:N617">
    <cfRule type="cellIs" dxfId="644" priority="673" operator="lessThan">
      <formula>0</formula>
    </cfRule>
  </conditionalFormatting>
  <conditionalFormatting sqref="B617:N617">
    <cfRule type="expression" dxfId="643" priority="671">
      <formula>B617/A617&gt;1</formula>
    </cfRule>
    <cfRule type="expression" dxfId="642" priority="672">
      <formula>B617/A617&lt;1</formula>
    </cfRule>
  </conditionalFormatting>
  <conditionalFormatting sqref="N636">
    <cfRule type="cellIs" dxfId="641" priority="649" operator="lessThan">
      <formula>0</formula>
    </cfRule>
  </conditionalFormatting>
  <conditionalFormatting sqref="D549:N549">
    <cfRule type="cellIs" dxfId="640" priority="694" operator="lessThan">
      <formula>0</formula>
    </cfRule>
  </conditionalFormatting>
  <conditionalFormatting sqref="D549:N549">
    <cfRule type="expression" dxfId="639" priority="692">
      <formula>D549/C549&gt;1</formula>
    </cfRule>
    <cfRule type="expression" dxfId="638" priority="693">
      <formula>D549/C549&lt;1</formula>
    </cfRule>
  </conditionalFormatting>
  <conditionalFormatting sqref="C557:N557">
    <cfRule type="cellIs" dxfId="637" priority="691" operator="lessThan">
      <formula>0</formula>
    </cfRule>
  </conditionalFormatting>
  <conditionalFormatting sqref="C557:N557">
    <cfRule type="expression" dxfId="636" priority="689">
      <formula>C557/B557&gt;1</formula>
    </cfRule>
    <cfRule type="expression" dxfId="635" priority="690">
      <formula>C557/B557&lt;1</formula>
    </cfRule>
  </conditionalFormatting>
  <conditionalFormatting sqref="C610:N610">
    <cfRule type="expression" dxfId="634" priority="665">
      <formula>C610/B610&gt;1</formula>
    </cfRule>
    <cfRule type="expression" dxfId="633" priority="666">
      <formula>C610/B610&lt;1</formula>
    </cfRule>
  </conditionalFormatting>
  <conditionalFormatting sqref="C565:N565">
    <cfRule type="expression" dxfId="632" priority="686">
      <formula>C565/B565&gt;1</formula>
    </cfRule>
    <cfRule type="expression" dxfId="631" priority="687">
      <formula>C565/B565&lt;1</formula>
    </cfRule>
  </conditionalFormatting>
  <conditionalFormatting sqref="C596:N596">
    <cfRule type="expression" dxfId="630" priority="683">
      <formula>C596/B596&gt;1</formula>
    </cfRule>
    <cfRule type="expression" dxfId="629" priority="684">
      <formula>C596/B596&lt;1</formula>
    </cfRule>
  </conditionalFormatting>
  <conditionalFormatting sqref="C636:M636">
    <cfRule type="expression" dxfId="628" priority="651">
      <formula>C636/B636&gt;1</formula>
    </cfRule>
    <cfRule type="expression" dxfId="627" priority="652">
      <formula>C636/B636&lt;1</formula>
    </cfRule>
  </conditionalFormatting>
  <conditionalFormatting sqref="N636">
    <cfRule type="expression" dxfId="626" priority="646">
      <formula>N636/M636&gt;1</formula>
    </cfRule>
    <cfRule type="expression" dxfId="625" priority="647">
      <formula>N636/M636&lt;1</formula>
    </cfRule>
  </conditionalFormatting>
  <conditionalFormatting sqref="C636:M636">
    <cfRule type="cellIs" dxfId="624" priority="655" operator="lessThan">
      <formula>0</formula>
    </cfRule>
  </conditionalFormatting>
  <conditionalFormatting sqref="C636:M636">
    <cfRule type="cellIs" dxfId="623" priority="654" operator="lessThan">
      <formula>0</formula>
    </cfRule>
  </conditionalFormatting>
  <conditionalFormatting sqref="B610">
    <cfRule type="cellIs" dxfId="622" priority="668" operator="lessThan">
      <formula>0</formula>
    </cfRule>
  </conditionalFormatting>
  <conditionalFormatting sqref="B610">
    <cfRule type="expression" dxfId="621" priority="669">
      <formula>B610/#REF!&gt;1</formula>
    </cfRule>
    <cfRule type="expression" dxfId="620" priority="670">
      <formula>B610/#REF!&lt;1</formula>
    </cfRule>
  </conditionalFormatting>
  <conditionalFormatting sqref="C610:N610">
    <cfRule type="cellIs" dxfId="619" priority="667" operator="lessThan">
      <formula>0</formula>
    </cfRule>
  </conditionalFormatting>
  <conditionalFormatting sqref="C625:N625">
    <cfRule type="expression" dxfId="618" priority="661">
      <formula>C625/B625&gt;1</formula>
    </cfRule>
    <cfRule type="expression" dxfId="617" priority="662">
      <formula>C625/B625&lt;1</formula>
    </cfRule>
  </conditionalFormatting>
  <conditionalFormatting sqref="N636">
    <cfRule type="cellIs" dxfId="616" priority="650" operator="lessThan">
      <formula>0</formula>
    </cfRule>
  </conditionalFormatting>
  <conditionalFormatting sqref="C636:M636">
    <cfRule type="cellIs" dxfId="615" priority="653" operator="lessThan">
      <formula>0</formula>
    </cfRule>
  </conditionalFormatting>
  <conditionalFormatting sqref="N636">
    <cfRule type="cellIs" dxfId="614" priority="648" operator="lessThan">
      <formula>0</formula>
    </cfRule>
  </conditionalFormatting>
  <conditionalFormatting sqref="B704:N707">
    <cfRule type="cellIs" dxfId="613" priority="645" operator="lessThan">
      <formula>0</formula>
    </cfRule>
  </conditionalFormatting>
  <conditionalFormatting sqref="I706:N706 Q704:R707">
    <cfRule type="cellIs" dxfId="612" priority="644" operator="lessThan">
      <formula>0</formula>
    </cfRule>
  </conditionalFormatting>
  <conditionalFormatting sqref="B708:N711">
    <cfRule type="cellIs" dxfId="611" priority="643" operator="lessThan">
      <formula>0</formula>
    </cfRule>
  </conditionalFormatting>
  <conditionalFormatting sqref="I710:N710 Q708:R711">
    <cfRule type="cellIs" dxfId="610" priority="642" operator="lessThan">
      <formula>0</formula>
    </cfRule>
  </conditionalFormatting>
  <conditionalFormatting sqref="B712:N715">
    <cfRule type="cellIs" dxfId="609" priority="641" operator="lessThan">
      <formula>0</formula>
    </cfRule>
  </conditionalFormatting>
  <conditionalFormatting sqref="I714:N714 Q712:R715">
    <cfRule type="cellIs" dxfId="608" priority="640" operator="lessThan">
      <formula>0</formula>
    </cfRule>
  </conditionalFormatting>
  <conditionalFormatting sqref="B716:N719">
    <cfRule type="cellIs" dxfId="607" priority="639" operator="lessThan">
      <formula>0</formula>
    </cfRule>
  </conditionalFormatting>
  <conditionalFormatting sqref="I718:N718 Q716:R719">
    <cfRule type="cellIs" dxfId="606" priority="638" operator="lessThan">
      <formula>0</formula>
    </cfRule>
  </conditionalFormatting>
  <conditionalFormatting sqref="B720:N723 O722">
    <cfRule type="cellIs" dxfId="605" priority="637" operator="lessThan">
      <formula>0</formula>
    </cfRule>
  </conditionalFormatting>
  <conditionalFormatting sqref="Q720:R723 I722:O722">
    <cfRule type="cellIs" dxfId="604" priority="636" operator="lessThan">
      <formula>0</formula>
    </cfRule>
  </conditionalFormatting>
  <conditionalFormatting sqref="B724:N727">
    <cfRule type="cellIs" dxfId="603" priority="635" operator="lessThan">
      <formula>0</formula>
    </cfRule>
  </conditionalFormatting>
  <conditionalFormatting sqref="I726:N726 Q724:R727">
    <cfRule type="cellIs" dxfId="602" priority="634" operator="lessThan">
      <formula>0</formula>
    </cfRule>
  </conditionalFormatting>
  <conditionalFormatting sqref="B728:N731">
    <cfRule type="cellIs" dxfId="601" priority="633" operator="lessThan">
      <formula>0</formula>
    </cfRule>
  </conditionalFormatting>
  <conditionalFormatting sqref="I730:N730 Q728:R731">
    <cfRule type="cellIs" dxfId="600" priority="632" operator="lessThan">
      <formula>0</formula>
    </cfRule>
  </conditionalFormatting>
  <conditionalFormatting sqref="B732:N735">
    <cfRule type="cellIs" dxfId="599" priority="631" operator="lessThan">
      <formula>0</formula>
    </cfRule>
  </conditionalFormatting>
  <conditionalFormatting sqref="I734:N734 Q732:R735">
    <cfRule type="cellIs" dxfId="598" priority="630" operator="lessThan">
      <formula>0</formula>
    </cfRule>
  </conditionalFormatting>
  <conditionalFormatting sqref="B740:N743">
    <cfRule type="cellIs" dxfId="597" priority="629" operator="lessThan">
      <formula>0</formula>
    </cfRule>
  </conditionalFormatting>
  <conditionalFormatting sqref="I742:N742 Q740:R743">
    <cfRule type="cellIs" dxfId="596" priority="628" operator="lessThan">
      <formula>0</formula>
    </cfRule>
  </conditionalFormatting>
  <conditionalFormatting sqref="B744:N747">
    <cfRule type="cellIs" dxfId="595" priority="627" operator="lessThan">
      <formula>0</formula>
    </cfRule>
  </conditionalFormatting>
  <conditionalFormatting sqref="I746:N746 Q744:R747">
    <cfRule type="cellIs" dxfId="594" priority="626" operator="lessThan">
      <formula>0</formula>
    </cfRule>
  </conditionalFormatting>
  <conditionalFormatting sqref="Q682">
    <cfRule type="cellIs" dxfId="593" priority="625" operator="lessThan">
      <formula>0</formula>
    </cfRule>
  </conditionalFormatting>
  <conditionalFormatting sqref="R494">
    <cfRule type="cellIs" dxfId="592" priority="624" operator="lessThan">
      <formula>0</formula>
    </cfRule>
  </conditionalFormatting>
  <conditionalFormatting sqref="Q494">
    <cfRule type="cellIs" dxfId="591" priority="623" operator="lessThan">
      <formula>0</formula>
    </cfRule>
  </conditionalFormatting>
  <conditionalFormatting sqref="B494:N494">
    <cfRule type="cellIs" dxfId="590" priority="622" operator="lessThan">
      <formula>0</formula>
    </cfRule>
  </conditionalFormatting>
  <conditionalFormatting sqref="B533:N533">
    <cfRule type="cellIs" dxfId="589" priority="619" operator="lessThan">
      <formula>0</formula>
    </cfRule>
  </conditionalFormatting>
  <conditionalFormatting sqref="B541:N541">
    <cfRule type="cellIs" dxfId="588" priority="616" operator="lessThan">
      <formula>0</formula>
    </cfRule>
  </conditionalFormatting>
  <conditionalFormatting sqref="B550:N550">
    <cfRule type="cellIs" dxfId="587" priority="613" operator="lessThan">
      <formula>0</formula>
    </cfRule>
  </conditionalFormatting>
  <conditionalFormatting sqref="B558:N558">
    <cfRule type="cellIs" dxfId="586" priority="610" operator="lessThan">
      <formula>0</formula>
    </cfRule>
  </conditionalFormatting>
  <conditionalFormatting sqref="B566:N566">
    <cfRule type="cellIs" dxfId="585" priority="607" operator="lessThan">
      <formula>0</formula>
    </cfRule>
  </conditionalFormatting>
  <conditionalFormatting sqref="B581:N581">
    <cfRule type="cellIs" dxfId="584" priority="604" operator="lessThan">
      <formula>0</formula>
    </cfRule>
  </conditionalFormatting>
  <conditionalFormatting sqref="B589:N589">
    <cfRule type="cellIs" dxfId="583" priority="601" operator="lessThan">
      <formula>0</formula>
    </cfRule>
  </conditionalFormatting>
  <conditionalFormatting sqref="B618:N618">
    <cfRule type="cellIs" dxfId="582" priority="598" operator="lessThan">
      <formula>0</formula>
    </cfRule>
  </conditionalFormatting>
  <conditionalFormatting sqref="O636">
    <cfRule type="cellIs" dxfId="581" priority="339" operator="lessThan">
      <formula>0</formula>
    </cfRule>
  </conditionalFormatting>
  <conditionalFormatting sqref="O636">
    <cfRule type="cellIs" dxfId="580" priority="340" operator="lessThan">
      <formula>0</formula>
    </cfRule>
  </conditionalFormatting>
  <conditionalFormatting sqref="O631">
    <cfRule type="cellIs" dxfId="579" priority="343" operator="lessThan">
      <formula>0</formula>
    </cfRule>
  </conditionalFormatting>
  <conditionalFormatting sqref="O631">
    <cfRule type="cellIs" dxfId="578" priority="344" operator="lessThan">
      <formula>0</formula>
    </cfRule>
  </conditionalFormatting>
  <conditionalFormatting sqref="O631">
    <cfRule type="cellIs" dxfId="577" priority="345" operator="lessThan">
      <formula>0</formula>
    </cfRule>
  </conditionalFormatting>
  <conditionalFormatting sqref="O636">
    <cfRule type="cellIs" dxfId="576" priority="338" operator="lessThan">
      <formula>0</formula>
    </cfRule>
  </conditionalFormatting>
  <conditionalFormatting sqref="Q519:R519">
    <cfRule type="cellIs" dxfId="575" priority="597" operator="lessThan">
      <formula>0</formula>
    </cfRule>
  </conditionalFormatting>
  <conditionalFormatting sqref="R520:R524">
    <cfRule type="cellIs" dxfId="574" priority="596" operator="lessThan">
      <formula>0</formula>
    </cfRule>
  </conditionalFormatting>
  <conditionalFormatting sqref="Q520:Q523">
    <cfRule type="cellIs" dxfId="573" priority="595" operator="lessThan">
      <formula>0</formula>
    </cfRule>
  </conditionalFormatting>
  <conditionalFormatting sqref="Q524">
    <cfRule type="cellIs" dxfId="572" priority="594" operator="lessThan">
      <formula>0</formula>
    </cfRule>
  </conditionalFormatting>
  <conditionalFormatting sqref="Q501:R501 B501">
    <cfRule type="cellIs" dxfId="571" priority="593" operator="lessThan">
      <formula>0</formula>
    </cfRule>
  </conditionalFormatting>
  <conditionalFormatting sqref="R502:R506">
    <cfRule type="cellIs" dxfId="570" priority="592" operator="lessThan">
      <formula>0</formula>
    </cfRule>
  </conditionalFormatting>
  <conditionalFormatting sqref="Q502:Q505">
    <cfRule type="cellIs" dxfId="569" priority="591" operator="lessThan">
      <formula>0</formula>
    </cfRule>
  </conditionalFormatting>
  <conditionalFormatting sqref="Q506">
    <cfRule type="cellIs" dxfId="568" priority="590" operator="lessThan">
      <formula>0</formula>
    </cfRule>
  </conditionalFormatting>
  <conditionalFormatting sqref="Q507:R507 B507">
    <cfRule type="cellIs" dxfId="567" priority="589" operator="lessThan">
      <formula>0</formula>
    </cfRule>
  </conditionalFormatting>
  <conditionalFormatting sqref="R508:R512">
    <cfRule type="cellIs" dxfId="566" priority="588" operator="lessThan">
      <formula>0</formula>
    </cfRule>
  </conditionalFormatting>
  <conditionalFormatting sqref="Q508:Q511">
    <cfRule type="cellIs" dxfId="565" priority="587" operator="lessThan">
      <formula>0</formula>
    </cfRule>
  </conditionalFormatting>
  <conditionalFormatting sqref="Q512">
    <cfRule type="cellIs" dxfId="564" priority="586" operator="lessThan">
      <formula>0</formula>
    </cfRule>
  </conditionalFormatting>
  <conditionalFormatting sqref="Q513:R513 B513">
    <cfRule type="cellIs" dxfId="563" priority="585" operator="lessThan">
      <formula>0</formula>
    </cfRule>
  </conditionalFormatting>
  <conditionalFormatting sqref="R514:R518">
    <cfRule type="cellIs" dxfId="562" priority="584" operator="lessThan">
      <formula>0</formula>
    </cfRule>
  </conditionalFormatting>
  <conditionalFormatting sqref="Q514:Q517">
    <cfRule type="cellIs" dxfId="561" priority="583" operator="lessThan">
      <formula>0</formula>
    </cfRule>
  </conditionalFormatting>
  <conditionalFormatting sqref="Q518">
    <cfRule type="cellIs" dxfId="560" priority="582" operator="lessThan">
      <formula>0</formula>
    </cfRule>
  </conditionalFormatting>
  <conditionalFormatting sqref="O391:O393 O397:O399 O403:O405 O409:O411 O415:O417 O421:O423 O427:O429 O433:O435 O439:O441 O445:O447 O451:O453 O457:O459 O461 O463:O465 O469:O471 O476:O478 O482:O484 O532 O649:O652 O580 O588 O603 O617">
    <cfRule type="cellIs" dxfId="559" priority="579" operator="lessThan">
      <formula>0</formula>
    </cfRule>
  </conditionalFormatting>
  <conditionalFormatting sqref="O376">
    <cfRule type="cellIs" dxfId="558" priority="578" operator="lessThan">
      <formula>0</formula>
    </cfRule>
  </conditionalFormatting>
  <conditionalFormatting sqref="O376">
    <cfRule type="cellIs" dxfId="557" priority="577" operator="lessThan">
      <formula>0</formula>
    </cfRule>
  </conditionalFormatting>
  <conditionalFormatting sqref="O379:O382">
    <cfRule type="cellIs" dxfId="556" priority="576" operator="lessThan">
      <formula>0</formula>
    </cfRule>
  </conditionalFormatting>
  <conditionalFormatting sqref="O391:O392">
    <cfRule type="cellIs" dxfId="555" priority="575" operator="lessThan">
      <formula>0</formula>
    </cfRule>
  </conditionalFormatting>
  <conditionalFormatting sqref="O397:O398">
    <cfRule type="cellIs" dxfId="554" priority="574" operator="lessThan">
      <formula>0</formula>
    </cfRule>
  </conditionalFormatting>
  <conditionalFormatting sqref="O403:O404">
    <cfRule type="cellIs" dxfId="553" priority="573" operator="lessThan">
      <formula>0</formula>
    </cfRule>
  </conditionalFormatting>
  <conditionalFormatting sqref="O409:O411">
    <cfRule type="cellIs" dxfId="552" priority="572" operator="lessThan">
      <formula>0</formula>
    </cfRule>
  </conditionalFormatting>
  <conditionalFormatting sqref="O383">
    <cfRule type="cellIs" dxfId="551" priority="571" operator="lessThan">
      <formula>0</formula>
    </cfRule>
  </conditionalFormatting>
  <conditionalFormatting sqref="O621:O623">
    <cfRule type="cellIs" dxfId="550" priority="569" operator="lessThan">
      <formula>0</formula>
    </cfRule>
  </conditionalFormatting>
  <conditionalFormatting sqref="O621:O623">
    <cfRule type="cellIs" dxfId="549" priority="570" operator="lessThan">
      <formula>0</formula>
    </cfRule>
  </conditionalFormatting>
  <conditionalFormatting sqref="O629:O630 O627">
    <cfRule type="cellIs" dxfId="548" priority="568" operator="lessThan">
      <formula>0</formula>
    </cfRule>
  </conditionalFormatting>
  <conditionalFormatting sqref="O649:O652">
    <cfRule type="cellIs" dxfId="547" priority="563" operator="lessThan">
      <formula>0</formula>
    </cfRule>
  </conditionalFormatting>
  <conditionalFormatting sqref="O649:O652">
    <cfRule type="cellIs" dxfId="546" priority="564" operator="lessThan">
      <formula>0</formula>
    </cfRule>
  </conditionalFormatting>
  <conditionalFormatting sqref="O654:O657">
    <cfRule type="cellIs" dxfId="545" priority="562" operator="lessThan">
      <formula>0</formula>
    </cfRule>
  </conditionalFormatting>
  <conditionalFormatting sqref="O639:O642">
    <cfRule type="cellIs" dxfId="544" priority="557" operator="lessThan">
      <formula>0</formula>
    </cfRule>
  </conditionalFormatting>
  <conditionalFormatting sqref="O639:O642">
    <cfRule type="cellIs" dxfId="543" priority="558" operator="lessThan">
      <formula>0</formula>
    </cfRule>
  </conditionalFormatting>
  <conditionalFormatting sqref="O678 O691 O683:O688 O670:O673 O680:O681 O700:O703 O736:O739 O693:O698">
    <cfRule type="cellIs" dxfId="542" priority="556" operator="lessThan">
      <formula>0</formula>
    </cfRule>
  </conditionalFormatting>
  <conditionalFormatting sqref="O702">
    <cfRule type="cellIs" dxfId="541" priority="555" operator="lessThan">
      <formula>0</formula>
    </cfRule>
  </conditionalFormatting>
  <conditionalFormatting sqref="O675">
    <cfRule type="cellIs" dxfId="540" priority="554" operator="lessThan">
      <formula>0</formula>
    </cfRule>
  </conditionalFormatting>
  <conditionalFormatting sqref="O421">
    <cfRule type="cellIs" dxfId="539" priority="533" operator="lessThan">
      <formula>0</formula>
    </cfRule>
  </conditionalFormatting>
  <conditionalFormatting sqref="O418">
    <cfRule type="cellIs" dxfId="538" priority="538" operator="lessThan">
      <formula>0</formula>
    </cfRule>
  </conditionalFormatting>
  <conditionalFormatting sqref="O421">
    <cfRule type="cellIs" dxfId="537" priority="536" operator="lessThan">
      <formula>0</formula>
    </cfRule>
  </conditionalFormatting>
  <conditionalFormatting sqref="O406">
    <cfRule type="cellIs" dxfId="536" priority="548" operator="lessThan">
      <formula>0</formula>
    </cfRule>
  </conditionalFormatting>
  <conditionalFormatting sqref="O400">
    <cfRule type="cellIs" dxfId="535" priority="549" operator="lessThan">
      <formula>0</formula>
    </cfRule>
  </conditionalFormatting>
  <conditionalFormatting sqref="O412">
    <cfRule type="cellIs" dxfId="534" priority="547" operator="lessThan">
      <formula>0</formula>
    </cfRule>
  </conditionalFormatting>
  <conditionalFormatting sqref="O415">
    <cfRule type="cellIs" dxfId="533" priority="542" operator="lessThan">
      <formula>0</formula>
    </cfRule>
  </conditionalFormatting>
  <conditionalFormatting sqref="O415">
    <cfRule type="cellIs" dxfId="532" priority="541" operator="lessThan">
      <formula>0</formula>
    </cfRule>
  </conditionalFormatting>
  <conditionalFormatting sqref="O415">
    <cfRule type="cellIs" dxfId="531" priority="540" operator="lessThan">
      <formula>0</formula>
    </cfRule>
  </conditionalFormatting>
  <conditionalFormatting sqref="O415">
    <cfRule type="cellIs" dxfId="530" priority="539" operator="lessThan">
      <formula>0</formula>
    </cfRule>
  </conditionalFormatting>
  <conditionalFormatting sqref="O421">
    <cfRule type="cellIs" dxfId="529" priority="534" operator="lessThan">
      <formula>0</formula>
    </cfRule>
  </conditionalFormatting>
  <conditionalFormatting sqref="O421">
    <cfRule type="cellIs" dxfId="528" priority="537" operator="lessThan">
      <formula>0</formula>
    </cfRule>
  </conditionalFormatting>
  <conditionalFormatting sqref="O421">
    <cfRule type="cellIs" dxfId="527" priority="532" operator="lessThan">
      <formula>0</formula>
    </cfRule>
  </conditionalFormatting>
  <conditionalFormatting sqref="O421">
    <cfRule type="cellIs" dxfId="526" priority="535" operator="lessThan">
      <formula>0</formula>
    </cfRule>
  </conditionalFormatting>
  <conditionalFormatting sqref="O421">
    <cfRule type="cellIs" dxfId="525" priority="530" operator="lessThan">
      <formula>0</formula>
    </cfRule>
  </conditionalFormatting>
  <conditionalFormatting sqref="O421">
    <cfRule type="cellIs" dxfId="524" priority="531" operator="lessThan">
      <formula>0</formula>
    </cfRule>
  </conditionalFormatting>
  <conditionalFormatting sqref="O427">
    <cfRule type="cellIs" dxfId="523" priority="528" operator="lessThan">
      <formula>0</formula>
    </cfRule>
  </conditionalFormatting>
  <conditionalFormatting sqref="O424">
    <cfRule type="cellIs" dxfId="522" priority="529" operator="lessThan">
      <formula>0</formula>
    </cfRule>
  </conditionalFormatting>
  <conditionalFormatting sqref="O427">
    <cfRule type="cellIs" dxfId="521" priority="527" operator="lessThan">
      <formula>0</formula>
    </cfRule>
  </conditionalFormatting>
  <conditionalFormatting sqref="O427">
    <cfRule type="cellIs" dxfId="520" priority="526" operator="lessThan">
      <formula>0</formula>
    </cfRule>
  </conditionalFormatting>
  <conditionalFormatting sqref="O427">
    <cfRule type="cellIs" dxfId="519" priority="525" operator="lessThan">
      <formula>0</formula>
    </cfRule>
  </conditionalFormatting>
  <conditionalFormatting sqref="O427">
    <cfRule type="cellIs" dxfId="518" priority="524" operator="lessThan">
      <formula>0</formula>
    </cfRule>
  </conditionalFormatting>
  <conditionalFormatting sqref="O427">
    <cfRule type="cellIs" dxfId="517" priority="523" operator="lessThan">
      <formula>0</formula>
    </cfRule>
  </conditionalFormatting>
  <conditionalFormatting sqref="O427">
    <cfRule type="cellIs" dxfId="516" priority="522" operator="lessThan">
      <formula>0</formula>
    </cfRule>
  </conditionalFormatting>
  <conditionalFormatting sqref="O427">
    <cfRule type="cellIs" dxfId="515" priority="521" operator="lessThan">
      <formula>0</formula>
    </cfRule>
  </conditionalFormatting>
  <conditionalFormatting sqref="O430">
    <cfRule type="cellIs" dxfId="514" priority="520" operator="lessThan">
      <formula>0</formula>
    </cfRule>
  </conditionalFormatting>
  <conditionalFormatting sqref="O383">
    <cfRule type="cellIs" dxfId="513" priority="519" operator="lessThan">
      <formula>0</formula>
    </cfRule>
  </conditionalFormatting>
  <conditionalFormatting sqref="O389">
    <cfRule type="cellIs" dxfId="512" priority="518" operator="lessThan">
      <formula>0</formula>
    </cfRule>
  </conditionalFormatting>
  <conditionalFormatting sqref="O389">
    <cfRule type="cellIs" dxfId="511" priority="517" operator="lessThan">
      <formula>0</formula>
    </cfRule>
  </conditionalFormatting>
  <conditionalFormatting sqref="O395">
    <cfRule type="cellIs" dxfId="510" priority="516" operator="lessThan">
      <formula>0</formula>
    </cfRule>
  </conditionalFormatting>
  <conditionalFormatting sqref="O395">
    <cfRule type="cellIs" dxfId="509" priority="515" operator="lessThan">
      <formula>0</formula>
    </cfRule>
  </conditionalFormatting>
  <conditionalFormatting sqref="O401">
    <cfRule type="cellIs" dxfId="508" priority="514" operator="lessThan">
      <formula>0</formula>
    </cfRule>
  </conditionalFormatting>
  <conditionalFormatting sqref="O401">
    <cfRule type="cellIs" dxfId="507" priority="513" operator="lessThan">
      <formula>0</formula>
    </cfRule>
  </conditionalFormatting>
  <conditionalFormatting sqref="O407">
    <cfRule type="cellIs" dxfId="506" priority="512" operator="lessThan">
      <formula>0</formula>
    </cfRule>
  </conditionalFormatting>
  <conditionalFormatting sqref="O407">
    <cfRule type="cellIs" dxfId="505" priority="511" operator="lessThan">
      <formula>0</formula>
    </cfRule>
  </conditionalFormatting>
  <conditionalFormatting sqref="O413">
    <cfRule type="cellIs" dxfId="504" priority="510" operator="lessThan">
      <formula>0</formula>
    </cfRule>
  </conditionalFormatting>
  <conditionalFormatting sqref="O413">
    <cfRule type="cellIs" dxfId="503" priority="509" operator="lessThan">
      <formula>0</formula>
    </cfRule>
  </conditionalFormatting>
  <conditionalFormatting sqref="O419">
    <cfRule type="cellIs" dxfId="502" priority="508" operator="lessThan">
      <formula>0</formula>
    </cfRule>
  </conditionalFormatting>
  <conditionalFormatting sqref="O419">
    <cfRule type="cellIs" dxfId="501" priority="507" operator="lessThan">
      <formula>0</formula>
    </cfRule>
  </conditionalFormatting>
  <conditionalFormatting sqref="O425">
    <cfRule type="cellIs" dxfId="500" priority="506" operator="lessThan">
      <formula>0</formula>
    </cfRule>
  </conditionalFormatting>
  <conditionalFormatting sqref="O425">
    <cfRule type="cellIs" dxfId="499" priority="505" operator="lessThan">
      <formula>0</formula>
    </cfRule>
  </conditionalFormatting>
  <conditionalFormatting sqref="O433">
    <cfRule type="cellIs" dxfId="498" priority="504" operator="lessThan">
      <formula>0</formula>
    </cfRule>
  </conditionalFormatting>
  <conditionalFormatting sqref="O433">
    <cfRule type="cellIs" dxfId="497" priority="502" operator="lessThan">
      <formula>0</formula>
    </cfRule>
  </conditionalFormatting>
  <conditionalFormatting sqref="O433">
    <cfRule type="cellIs" dxfId="496" priority="501" operator="lessThan">
      <formula>0</formula>
    </cfRule>
  </conditionalFormatting>
  <conditionalFormatting sqref="O433">
    <cfRule type="cellIs" dxfId="495" priority="500" operator="lessThan">
      <formula>0</formula>
    </cfRule>
  </conditionalFormatting>
  <conditionalFormatting sqref="O433">
    <cfRule type="cellIs" dxfId="494" priority="499" operator="lessThan">
      <formula>0</formula>
    </cfRule>
  </conditionalFormatting>
  <conditionalFormatting sqref="O433">
    <cfRule type="cellIs" dxfId="493" priority="498" operator="lessThan">
      <formula>0</formula>
    </cfRule>
  </conditionalFormatting>
  <conditionalFormatting sqref="O433">
    <cfRule type="cellIs" dxfId="492" priority="497" operator="lessThan">
      <formula>0</formula>
    </cfRule>
  </conditionalFormatting>
  <conditionalFormatting sqref="O436">
    <cfRule type="cellIs" dxfId="491" priority="496" operator="lessThan">
      <formula>0</formula>
    </cfRule>
  </conditionalFormatting>
  <conditionalFormatting sqref="O437">
    <cfRule type="cellIs" dxfId="490" priority="495" operator="lessThan">
      <formula>0</formula>
    </cfRule>
  </conditionalFormatting>
  <conditionalFormatting sqref="O437">
    <cfRule type="cellIs" dxfId="489" priority="494" operator="lessThan">
      <formula>0</formula>
    </cfRule>
  </conditionalFormatting>
  <conditionalFormatting sqref="O439">
    <cfRule type="cellIs" dxfId="488" priority="493" operator="lessThan">
      <formula>0</formula>
    </cfRule>
  </conditionalFormatting>
  <conditionalFormatting sqref="O439">
    <cfRule type="cellIs" dxfId="487" priority="492" operator="lessThan">
      <formula>0</formula>
    </cfRule>
  </conditionalFormatting>
  <conditionalFormatting sqref="O439">
    <cfRule type="cellIs" dxfId="486" priority="491" operator="lessThan">
      <formula>0</formula>
    </cfRule>
  </conditionalFormatting>
  <conditionalFormatting sqref="O439">
    <cfRule type="cellIs" dxfId="485" priority="490" operator="lessThan">
      <formula>0</formula>
    </cfRule>
  </conditionalFormatting>
  <conditionalFormatting sqref="O439">
    <cfRule type="cellIs" dxfId="484" priority="489" operator="lessThan">
      <formula>0</formula>
    </cfRule>
  </conditionalFormatting>
  <conditionalFormatting sqref="O439">
    <cfRule type="cellIs" dxfId="483" priority="488" operator="lessThan">
      <formula>0</formula>
    </cfRule>
  </conditionalFormatting>
  <conditionalFormatting sqref="O439">
    <cfRule type="cellIs" dxfId="482" priority="487" operator="lessThan">
      <formula>0</formula>
    </cfRule>
  </conditionalFormatting>
  <conditionalFormatting sqref="O439">
    <cfRule type="cellIs" dxfId="481" priority="486" operator="lessThan">
      <formula>0</formula>
    </cfRule>
  </conditionalFormatting>
  <conditionalFormatting sqref="O442">
    <cfRule type="cellIs" dxfId="480" priority="485" operator="lessThan">
      <formula>0</formula>
    </cfRule>
  </conditionalFormatting>
  <conditionalFormatting sqref="O443">
    <cfRule type="cellIs" dxfId="479" priority="484" operator="lessThan">
      <formula>0</formula>
    </cfRule>
  </conditionalFormatting>
  <conditionalFormatting sqref="O443">
    <cfRule type="cellIs" dxfId="478" priority="483" operator="lessThan">
      <formula>0</formula>
    </cfRule>
  </conditionalFormatting>
  <conditionalFormatting sqref="O445">
    <cfRule type="cellIs" dxfId="477" priority="482" operator="lessThan">
      <formula>0</formula>
    </cfRule>
  </conditionalFormatting>
  <conditionalFormatting sqref="O445">
    <cfRule type="cellIs" dxfId="476" priority="481" operator="lessThan">
      <formula>0</formula>
    </cfRule>
  </conditionalFormatting>
  <conditionalFormatting sqref="O445">
    <cfRule type="cellIs" dxfId="475" priority="480" operator="lessThan">
      <formula>0</formula>
    </cfRule>
  </conditionalFormatting>
  <conditionalFormatting sqref="O445">
    <cfRule type="cellIs" dxfId="474" priority="479" operator="lessThan">
      <formula>0</formula>
    </cfRule>
  </conditionalFormatting>
  <conditionalFormatting sqref="O445">
    <cfRule type="cellIs" dxfId="473" priority="478" operator="lessThan">
      <formula>0</formula>
    </cfRule>
  </conditionalFormatting>
  <conditionalFormatting sqref="O445">
    <cfRule type="cellIs" dxfId="472" priority="477" operator="lessThan">
      <formula>0</formula>
    </cfRule>
  </conditionalFormatting>
  <conditionalFormatting sqref="O445">
    <cfRule type="cellIs" dxfId="471" priority="476" operator="lessThan">
      <formula>0</formula>
    </cfRule>
  </conditionalFormatting>
  <conditionalFormatting sqref="O445">
    <cfRule type="cellIs" dxfId="470" priority="475" operator="lessThan">
      <formula>0</formula>
    </cfRule>
  </conditionalFormatting>
  <conditionalFormatting sqref="O448">
    <cfRule type="cellIs" dxfId="469" priority="474" operator="lessThan">
      <formula>0</formula>
    </cfRule>
  </conditionalFormatting>
  <conditionalFormatting sqref="O449">
    <cfRule type="cellIs" dxfId="468" priority="473" operator="lessThan">
      <formula>0</formula>
    </cfRule>
  </conditionalFormatting>
  <conditionalFormatting sqref="O449">
    <cfRule type="cellIs" dxfId="467" priority="472" operator="lessThan">
      <formula>0</formula>
    </cfRule>
  </conditionalFormatting>
  <conditionalFormatting sqref="O451">
    <cfRule type="cellIs" dxfId="466" priority="471" operator="lessThan">
      <formula>0</formula>
    </cfRule>
  </conditionalFormatting>
  <conditionalFormatting sqref="O451">
    <cfRule type="cellIs" dxfId="465" priority="470" operator="lessThan">
      <formula>0</formula>
    </cfRule>
  </conditionalFormatting>
  <conditionalFormatting sqref="O451">
    <cfRule type="cellIs" dxfId="464" priority="469" operator="lessThan">
      <formula>0</formula>
    </cfRule>
  </conditionalFormatting>
  <conditionalFormatting sqref="O451">
    <cfRule type="cellIs" dxfId="463" priority="468" operator="lessThan">
      <formula>0</formula>
    </cfRule>
  </conditionalFormatting>
  <conditionalFormatting sqref="O451">
    <cfRule type="cellIs" dxfId="462" priority="467" operator="lessThan">
      <formula>0</formula>
    </cfRule>
  </conditionalFormatting>
  <conditionalFormatting sqref="O451">
    <cfRule type="cellIs" dxfId="461" priority="466" operator="lessThan">
      <formula>0</formula>
    </cfRule>
  </conditionalFormatting>
  <conditionalFormatting sqref="O451">
    <cfRule type="cellIs" dxfId="460" priority="465" operator="lessThan">
      <formula>0</formula>
    </cfRule>
  </conditionalFormatting>
  <conditionalFormatting sqref="O451">
    <cfRule type="cellIs" dxfId="459" priority="464" operator="lessThan">
      <formula>0</formula>
    </cfRule>
  </conditionalFormatting>
  <conditionalFormatting sqref="O454">
    <cfRule type="cellIs" dxfId="458" priority="463" operator="lessThan">
      <formula>0</formula>
    </cfRule>
  </conditionalFormatting>
  <conditionalFormatting sqref="O455">
    <cfRule type="cellIs" dxfId="457" priority="462" operator="lessThan">
      <formula>0</formula>
    </cfRule>
  </conditionalFormatting>
  <conditionalFormatting sqref="O455">
    <cfRule type="cellIs" dxfId="456" priority="461" operator="lessThan">
      <formula>0</formula>
    </cfRule>
  </conditionalFormatting>
  <conditionalFormatting sqref="O457">
    <cfRule type="cellIs" dxfId="455" priority="460" operator="lessThan">
      <formula>0</formula>
    </cfRule>
  </conditionalFormatting>
  <conditionalFormatting sqref="O457">
    <cfRule type="cellIs" dxfId="454" priority="459" operator="lessThan">
      <formula>0</formula>
    </cfRule>
  </conditionalFormatting>
  <conditionalFormatting sqref="O457">
    <cfRule type="cellIs" dxfId="453" priority="458" operator="lessThan">
      <formula>0</formula>
    </cfRule>
  </conditionalFormatting>
  <conditionalFormatting sqref="O457">
    <cfRule type="cellIs" dxfId="452" priority="457" operator="lessThan">
      <formula>0</formula>
    </cfRule>
  </conditionalFormatting>
  <conditionalFormatting sqref="O457">
    <cfRule type="cellIs" dxfId="451" priority="456" operator="lessThan">
      <formula>0</formula>
    </cfRule>
  </conditionalFormatting>
  <conditionalFormatting sqref="O457">
    <cfRule type="cellIs" dxfId="450" priority="455" operator="lessThan">
      <formula>0</formula>
    </cfRule>
  </conditionalFormatting>
  <conditionalFormatting sqref="O457">
    <cfRule type="cellIs" dxfId="449" priority="454" operator="lessThan">
      <formula>0</formula>
    </cfRule>
  </conditionalFormatting>
  <conditionalFormatting sqref="O457">
    <cfRule type="cellIs" dxfId="448" priority="453" operator="lessThan">
      <formula>0</formula>
    </cfRule>
  </conditionalFormatting>
  <conditionalFormatting sqref="O460">
    <cfRule type="cellIs" dxfId="447" priority="452" operator="lessThan">
      <formula>0</formula>
    </cfRule>
  </conditionalFormatting>
  <conditionalFormatting sqref="O463">
    <cfRule type="cellIs" dxfId="446" priority="451" operator="lessThan">
      <formula>0</formula>
    </cfRule>
  </conditionalFormatting>
  <conditionalFormatting sqref="O463">
    <cfRule type="cellIs" dxfId="445" priority="450" operator="lessThan">
      <formula>0</formula>
    </cfRule>
  </conditionalFormatting>
  <conditionalFormatting sqref="O463">
    <cfRule type="cellIs" dxfId="444" priority="449" operator="lessThan">
      <formula>0</formula>
    </cfRule>
  </conditionalFormatting>
  <conditionalFormatting sqref="O463">
    <cfRule type="cellIs" dxfId="443" priority="448" operator="lessThan">
      <formula>0</formula>
    </cfRule>
  </conditionalFormatting>
  <conditionalFormatting sqref="O463">
    <cfRule type="cellIs" dxfId="442" priority="447" operator="lessThan">
      <formula>0</formula>
    </cfRule>
  </conditionalFormatting>
  <conditionalFormatting sqref="O463">
    <cfRule type="cellIs" dxfId="441" priority="446" operator="lessThan">
      <formula>0</formula>
    </cfRule>
  </conditionalFormatting>
  <conditionalFormatting sqref="O463">
    <cfRule type="cellIs" dxfId="440" priority="445" operator="lessThan">
      <formula>0</formula>
    </cfRule>
  </conditionalFormatting>
  <conditionalFormatting sqref="O463">
    <cfRule type="cellIs" dxfId="439" priority="444" operator="lessThan">
      <formula>0</formula>
    </cfRule>
  </conditionalFormatting>
  <conditionalFormatting sqref="O466">
    <cfRule type="cellIs" dxfId="438" priority="443" operator="lessThan">
      <formula>0</formula>
    </cfRule>
  </conditionalFormatting>
  <conditionalFormatting sqref="O467">
    <cfRule type="cellIs" dxfId="437" priority="442" operator="lessThan">
      <formula>0</formula>
    </cfRule>
  </conditionalFormatting>
  <conditionalFormatting sqref="O467">
    <cfRule type="cellIs" dxfId="436" priority="441" operator="lessThan">
      <formula>0</formula>
    </cfRule>
  </conditionalFormatting>
  <conditionalFormatting sqref="O469">
    <cfRule type="cellIs" dxfId="435" priority="440" operator="lessThan">
      <formula>0</formula>
    </cfRule>
  </conditionalFormatting>
  <conditionalFormatting sqref="O469">
    <cfRule type="cellIs" dxfId="434" priority="439" operator="lessThan">
      <formula>0</formula>
    </cfRule>
  </conditionalFormatting>
  <conditionalFormatting sqref="O469">
    <cfRule type="cellIs" dxfId="433" priority="438" operator="lessThan">
      <formula>0</formula>
    </cfRule>
  </conditionalFormatting>
  <conditionalFormatting sqref="O469">
    <cfRule type="cellIs" dxfId="432" priority="437" operator="lessThan">
      <formula>0</formula>
    </cfRule>
  </conditionalFormatting>
  <conditionalFormatting sqref="O469">
    <cfRule type="cellIs" dxfId="431" priority="436" operator="lessThan">
      <formula>0</formula>
    </cfRule>
  </conditionalFormatting>
  <conditionalFormatting sqref="O469">
    <cfRule type="cellIs" dxfId="430" priority="435" operator="lessThan">
      <formula>0</formula>
    </cfRule>
  </conditionalFormatting>
  <conditionalFormatting sqref="O469">
    <cfRule type="cellIs" dxfId="429" priority="434" operator="lessThan">
      <formula>0</formula>
    </cfRule>
  </conditionalFormatting>
  <conditionalFormatting sqref="O469">
    <cfRule type="cellIs" dxfId="428" priority="433" operator="lessThan">
      <formula>0</formula>
    </cfRule>
  </conditionalFormatting>
  <conditionalFormatting sqref="O472">
    <cfRule type="cellIs" dxfId="427" priority="432" operator="lessThan">
      <formula>0</formula>
    </cfRule>
  </conditionalFormatting>
  <conditionalFormatting sqref="O473">
    <cfRule type="cellIs" dxfId="426" priority="431" operator="lessThan">
      <formula>0</formula>
    </cfRule>
  </conditionalFormatting>
  <conditionalFormatting sqref="O473">
    <cfRule type="cellIs" dxfId="425" priority="430" operator="lessThan">
      <formula>0</formula>
    </cfRule>
  </conditionalFormatting>
  <conditionalFormatting sqref="O476">
    <cfRule type="cellIs" dxfId="424" priority="429" operator="lessThan">
      <formula>0</formula>
    </cfRule>
  </conditionalFormatting>
  <conditionalFormatting sqref="O476">
    <cfRule type="cellIs" dxfId="423" priority="428" operator="lessThan">
      <formula>0</formula>
    </cfRule>
  </conditionalFormatting>
  <conditionalFormatting sqref="O476">
    <cfRule type="cellIs" dxfId="422" priority="427" operator="lessThan">
      <formula>0</formula>
    </cfRule>
  </conditionalFormatting>
  <conditionalFormatting sqref="O476">
    <cfRule type="cellIs" dxfId="421" priority="426" operator="lessThan">
      <formula>0</formula>
    </cfRule>
  </conditionalFormatting>
  <conditionalFormatting sqref="O476">
    <cfRule type="cellIs" dxfId="420" priority="425" operator="lessThan">
      <formula>0</formula>
    </cfRule>
  </conditionalFormatting>
  <conditionalFormatting sqref="O476">
    <cfRule type="cellIs" dxfId="419" priority="424" operator="lessThan">
      <formula>0</formula>
    </cfRule>
  </conditionalFormatting>
  <conditionalFormatting sqref="O476">
    <cfRule type="cellIs" dxfId="418" priority="423" operator="lessThan">
      <formula>0</formula>
    </cfRule>
  </conditionalFormatting>
  <conditionalFormatting sqref="O476">
    <cfRule type="cellIs" dxfId="417" priority="422" operator="lessThan">
      <formula>0</formula>
    </cfRule>
  </conditionalFormatting>
  <conditionalFormatting sqref="O479">
    <cfRule type="cellIs" dxfId="416" priority="421" operator="lessThan">
      <formula>0</formula>
    </cfRule>
  </conditionalFormatting>
  <conditionalFormatting sqref="O480">
    <cfRule type="cellIs" dxfId="415" priority="420" operator="lessThan">
      <formula>0</formula>
    </cfRule>
  </conditionalFormatting>
  <conditionalFormatting sqref="O480">
    <cfRule type="cellIs" dxfId="414" priority="419" operator="lessThan">
      <formula>0</formula>
    </cfRule>
  </conditionalFormatting>
  <conditionalFormatting sqref="O482">
    <cfRule type="cellIs" dxfId="413" priority="418" operator="lessThan">
      <formula>0</formula>
    </cfRule>
  </conditionalFormatting>
  <conditionalFormatting sqref="O482">
    <cfRule type="cellIs" dxfId="412" priority="417" operator="lessThan">
      <formula>0</formula>
    </cfRule>
  </conditionalFormatting>
  <conditionalFormatting sqref="O482">
    <cfRule type="cellIs" dxfId="411" priority="416" operator="lessThan">
      <formula>0</formula>
    </cfRule>
  </conditionalFormatting>
  <conditionalFormatting sqref="O482">
    <cfRule type="cellIs" dxfId="410" priority="415" operator="lessThan">
      <formula>0</formula>
    </cfRule>
  </conditionalFormatting>
  <conditionalFormatting sqref="O482">
    <cfRule type="cellIs" dxfId="409" priority="414" operator="lessThan">
      <formula>0</formula>
    </cfRule>
  </conditionalFormatting>
  <conditionalFormatting sqref="O482">
    <cfRule type="cellIs" dxfId="408" priority="413" operator="lessThan">
      <formula>0</formula>
    </cfRule>
  </conditionalFormatting>
  <conditionalFormatting sqref="O482">
    <cfRule type="cellIs" dxfId="407" priority="412" operator="lessThan">
      <formula>0</formula>
    </cfRule>
  </conditionalFormatting>
  <conditionalFormatting sqref="O482">
    <cfRule type="cellIs" dxfId="406" priority="411" operator="lessThan">
      <formula>0</formula>
    </cfRule>
  </conditionalFormatting>
  <conditionalFormatting sqref="O485">
    <cfRule type="cellIs" dxfId="405" priority="410" operator="lessThan">
      <formula>0</formula>
    </cfRule>
  </conditionalFormatting>
  <conditionalFormatting sqref="O486">
    <cfRule type="cellIs" dxfId="404" priority="409" operator="lessThan">
      <formula>0</formula>
    </cfRule>
  </conditionalFormatting>
  <conditionalFormatting sqref="O486">
    <cfRule type="cellIs" dxfId="403" priority="408" operator="lessThan">
      <formula>0</formula>
    </cfRule>
  </conditionalFormatting>
  <conditionalFormatting sqref="O489:O492">
    <cfRule type="cellIs" dxfId="402" priority="407" operator="lessThan">
      <formula>0</formula>
    </cfRule>
  </conditionalFormatting>
  <conditionalFormatting sqref="O489:O492">
    <cfRule type="expression" dxfId="401" priority="405">
      <formula>O489/N489&gt;1</formula>
    </cfRule>
    <cfRule type="expression" dxfId="400" priority="406">
      <formula>O489/N489&lt;1</formula>
    </cfRule>
  </conditionalFormatting>
  <conditionalFormatting sqref="O580 O588 O603 O617">
    <cfRule type="expression" dxfId="399" priority="403">
      <formula>O580/#REF!&gt;1</formula>
    </cfRule>
    <cfRule type="expression" dxfId="398" priority="404">
      <formula>O580/#REF!&lt;1</formula>
    </cfRule>
  </conditionalFormatting>
  <conditionalFormatting sqref="O540">
    <cfRule type="cellIs" dxfId="397" priority="402" operator="lessThan">
      <formula>0</formula>
    </cfRule>
  </conditionalFormatting>
  <conditionalFormatting sqref="O540">
    <cfRule type="expression" dxfId="396" priority="400">
      <formula>O540/N540&gt;1</formula>
    </cfRule>
    <cfRule type="expression" dxfId="395" priority="401">
      <formula>O540/N540&lt;1</formula>
    </cfRule>
  </conditionalFormatting>
  <conditionalFormatting sqref="O624">
    <cfRule type="cellIs" dxfId="394" priority="399" operator="lessThan">
      <formula>0</formula>
    </cfRule>
  </conditionalFormatting>
  <conditionalFormatting sqref="O628">
    <cfRule type="cellIs" dxfId="393" priority="398" operator="lessThan">
      <formula>0</formula>
    </cfRule>
  </conditionalFormatting>
  <conditionalFormatting sqref="O628">
    <cfRule type="cellIs" dxfId="392" priority="397" operator="lessThan">
      <formula>0</formula>
    </cfRule>
  </conditionalFormatting>
  <conditionalFormatting sqref="O738">
    <cfRule type="cellIs" dxfId="391" priority="396" operator="lessThan">
      <formula>0</formula>
    </cfRule>
  </conditionalFormatting>
  <conditionalFormatting sqref="O682 O679 O676:O677 O660:O662">
    <cfRule type="expression" dxfId="390" priority="383">
      <formula>O660/N660&gt;1</formula>
    </cfRule>
    <cfRule type="expression" dxfId="389" priority="384">
      <formula>O660/N660&lt;1</formula>
    </cfRule>
  </conditionalFormatting>
  <conditionalFormatting sqref="O535:O538">
    <cfRule type="cellIs" dxfId="388" priority="395" operator="lessThan">
      <formula>0</formula>
    </cfRule>
  </conditionalFormatting>
  <conditionalFormatting sqref="O535:O538">
    <cfRule type="expression" dxfId="387" priority="393">
      <formula>O535/N535&gt;1</formula>
    </cfRule>
    <cfRule type="expression" dxfId="386" priority="394">
      <formula>O535/N535&lt;1</formula>
    </cfRule>
  </conditionalFormatting>
  <conditionalFormatting sqref="O616 O602 O587 O579">
    <cfRule type="cellIs" dxfId="385" priority="392" operator="lessThan">
      <formula>0</formula>
    </cfRule>
  </conditionalFormatting>
  <conditionalFormatting sqref="O612:O615 O598:O601 O583:O586 O575:O578">
    <cfRule type="cellIs" dxfId="384" priority="391" operator="lessThan">
      <formula>0</formula>
    </cfRule>
  </conditionalFormatting>
  <conditionalFormatting sqref="O612:O615 O598:O601 O583:O586 O575:O578">
    <cfRule type="expression" dxfId="383" priority="389">
      <formula>O575/N575&gt;1</formula>
    </cfRule>
    <cfRule type="expression" dxfId="382" priority="390">
      <formula>O575/N575&lt;1</formula>
    </cfRule>
  </conditionalFormatting>
  <conditionalFormatting sqref="O616 O602 O587 O579">
    <cfRule type="cellIs" dxfId="381" priority="388" operator="lessThan">
      <formula>0</formula>
    </cfRule>
  </conditionalFormatting>
  <conditionalFormatting sqref="O616 O602 O587 O579">
    <cfRule type="expression" dxfId="380" priority="386">
      <formula>O579/N579&gt;1</formula>
    </cfRule>
    <cfRule type="expression" dxfId="379" priority="387">
      <formula>O579/N579&lt;1</formula>
    </cfRule>
  </conditionalFormatting>
  <conditionalFormatting sqref="O682 O679 O676:O677 O660:O662">
    <cfRule type="cellIs" dxfId="378" priority="385" operator="lessThan">
      <formula>0</formula>
    </cfRule>
  </conditionalFormatting>
  <conditionalFormatting sqref="O532">
    <cfRule type="expression" dxfId="377" priority="580">
      <formula>O532/#REF!&gt;1</formula>
    </cfRule>
    <cfRule type="expression" dxfId="376" priority="581">
      <formula>O532/#REF!&lt;1</formula>
    </cfRule>
  </conditionalFormatting>
  <conditionalFormatting sqref="O493">
    <cfRule type="cellIs" dxfId="375" priority="382" operator="lessThan">
      <formula>0</formula>
    </cfRule>
  </conditionalFormatting>
  <conditionalFormatting sqref="O493">
    <cfRule type="expression" dxfId="374" priority="380">
      <formula>O493/N493&gt;1</formula>
    </cfRule>
    <cfRule type="expression" dxfId="373" priority="381">
      <formula>O493/N493&lt;1</formula>
    </cfRule>
  </conditionalFormatting>
  <conditionalFormatting sqref="O539">
    <cfRule type="cellIs" dxfId="372" priority="379" operator="lessThan">
      <formula>0</formula>
    </cfRule>
  </conditionalFormatting>
  <conditionalFormatting sqref="O539">
    <cfRule type="expression" dxfId="371" priority="377">
      <formula>O539/N539&gt;1</formula>
    </cfRule>
    <cfRule type="expression" dxfId="370" priority="378">
      <formula>O539/N539&lt;1</formula>
    </cfRule>
  </conditionalFormatting>
  <conditionalFormatting sqref="O596">
    <cfRule type="cellIs" dxfId="369" priority="367" operator="lessThan">
      <formula>0</formula>
    </cfRule>
  </conditionalFormatting>
  <conditionalFormatting sqref="O631">
    <cfRule type="expression" dxfId="368" priority="341">
      <formula>O631/N631&gt;1</formula>
    </cfRule>
    <cfRule type="expression" dxfId="367" priority="342">
      <formula>O631/N631&lt;1</formula>
    </cfRule>
  </conditionalFormatting>
  <conditionalFormatting sqref="O580">
    <cfRule type="cellIs" dxfId="366" priority="364" operator="lessThan">
      <formula>0</formula>
    </cfRule>
  </conditionalFormatting>
  <conditionalFormatting sqref="O580">
    <cfRule type="expression" dxfId="365" priority="362">
      <formula>O580/N580&gt;1</formula>
    </cfRule>
    <cfRule type="expression" dxfId="364" priority="363">
      <formula>O580/N580&lt;1</formula>
    </cfRule>
  </conditionalFormatting>
  <conditionalFormatting sqref="O588">
    <cfRule type="cellIs" dxfId="363" priority="361" operator="lessThan">
      <formula>0</formula>
    </cfRule>
  </conditionalFormatting>
  <conditionalFormatting sqref="O588">
    <cfRule type="expression" dxfId="362" priority="359">
      <formula>O588/N588&gt;1</formula>
    </cfRule>
    <cfRule type="expression" dxfId="361" priority="360">
      <formula>O588/N588&lt;1</formula>
    </cfRule>
  </conditionalFormatting>
  <conditionalFormatting sqref="O603">
    <cfRule type="cellIs" dxfId="360" priority="358" operator="lessThan">
      <formula>0</formula>
    </cfRule>
  </conditionalFormatting>
  <conditionalFormatting sqref="O603">
    <cfRule type="expression" dxfId="359" priority="356">
      <formula>O603/N603&gt;1</formula>
    </cfRule>
    <cfRule type="expression" dxfId="358" priority="357">
      <formula>O603/N603&lt;1</formula>
    </cfRule>
  </conditionalFormatting>
  <conditionalFormatting sqref="O617">
    <cfRule type="cellIs" dxfId="357" priority="355" operator="lessThan">
      <formula>0</formula>
    </cfRule>
  </conditionalFormatting>
  <conditionalFormatting sqref="O617">
    <cfRule type="expression" dxfId="356" priority="353">
      <formula>O617/N617&gt;1</formula>
    </cfRule>
    <cfRule type="expression" dxfId="355" priority="354">
      <formula>O617/N617&lt;1</formula>
    </cfRule>
  </conditionalFormatting>
  <conditionalFormatting sqref="O549">
    <cfRule type="cellIs" dxfId="354" priority="376" operator="lessThan">
      <formula>0</formula>
    </cfRule>
  </conditionalFormatting>
  <conditionalFormatting sqref="O549">
    <cfRule type="expression" dxfId="353" priority="374">
      <formula>O549/N549&gt;1</formula>
    </cfRule>
    <cfRule type="expression" dxfId="352" priority="375">
      <formula>O549/N549&lt;1</formula>
    </cfRule>
  </conditionalFormatting>
  <conditionalFormatting sqref="O557">
    <cfRule type="cellIs" dxfId="351" priority="373" operator="lessThan">
      <formula>0</formula>
    </cfRule>
  </conditionalFormatting>
  <conditionalFormatting sqref="O557">
    <cfRule type="expression" dxfId="350" priority="371">
      <formula>O557/N557&gt;1</formula>
    </cfRule>
    <cfRule type="expression" dxfId="349" priority="372">
      <formula>O557/N557&lt;1</formula>
    </cfRule>
  </conditionalFormatting>
  <conditionalFormatting sqref="O610">
    <cfRule type="expression" dxfId="348" priority="350">
      <formula>O610/N610&gt;1</formula>
    </cfRule>
    <cfRule type="expression" dxfId="347" priority="351">
      <formula>O610/N610&lt;1</formula>
    </cfRule>
  </conditionalFormatting>
  <conditionalFormatting sqref="O565">
    <cfRule type="cellIs" dxfId="346" priority="370" operator="lessThan">
      <formula>0</formula>
    </cfRule>
  </conditionalFormatting>
  <conditionalFormatting sqref="O565">
    <cfRule type="expression" dxfId="345" priority="368">
      <formula>O565/N565&gt;1</formula>
    </cfRule>
    <cfRule type="expression" dxfId="344" priority="369">
      <formula>O565/N565&lt;1</formula>
    </cfRule>
  </conditionalFormatting>
  <conditionalFormatting sqref="O669:O673 B664:O665">
    <cfRule type="cellIs" dxfId="343" priority="349" operator="lessThan">
      <formula>0</formula>
    </cfRule>
  </conditionalFormatting>
  <conditionalFormatting sqref="O596">
    <cfRule type="expression" dxfId="342" priority="365">
      <formula>O596/N596&gt;1</formula>
    </cfRule>
    <cfRule type="expression" dxfId="341" priority="366">
      <formula>O596/N596&lt;1</formula>
    </cfRule>
  </conditionalFormatting>
  <conditionalFormatting sqref="O625">
    <cfRule type="cellIs" dxfId="340" priority="348" operator="lessThan">
      <formula>0</formula>
    </cfRule>
  </conditionalFormatting>
  <conditionalFormatting sqref="O636">
    <cfRule type="expression" dxfId="339" priority="336">
      <formula>O636/N636&gt;1</formula>
    </cfRule>
    <cfRule type="expression" dxfId="338" priority="337">
      <formula>O636/N636&lt;1</formula>
    </cfRule>
  </conditionalFormatting>
  <conditionalFormatting sqref="O610">
    <cfRule type="cellIs" dxfId="337" priority="352" operator="lessThan">
      <formula>0</formula>
    </cfRule>
  </conditionalFormatting>
  <conditionalFormatting sqref="O625">
    <cfRule type="expression" dxfId="336" priority="346">
      <formula>O625/N625&gt;1</formula>
    </cfRule>
    <cfRule type="expression" dxfId="335" priority="347">
      <formula>O625/N625&lt;1</formula>
    </cfRule>
  </conditionalFormatting>
  <conditionalFormatting sqref="O704:O707">
    <cfRule type="cellIs" dxfId="334" priority="335" operator="lessThan">
      <formula>0</formula>
    </cfRule>
  </conditionalFormatting>
  <conditionalFormatting sqref="O706">
    <cfRule type="cellIs" dxfId="333" priority="334" operator="lessThan">
      <formula>0</formula>
    </cfRule>
  </conditionalFormatting>
  <conditionalFormatting sqref="O708:O711">
    <cfRule type="cellIs" dxfId="332" priority="333" operator="lessThan">
      <formula>0</formula>
    </cfRule>
  </conditionalFormatting>
  <conditionalFormatting sqref="O710">
    <cfRule type="cellIs" dxfId="331" priority="332" operator="lessThan">
      <formula>0</formula>
    </cfRule>
  </conditionalFormatting>
  <conditionalFormatting sqref="O712:O715">
    <cfRule type="cellIs" dxfId="330" priority="331" operator="lessThan">
      <formula>0</formula>
    </cfRule>
  </conditionalFormatting>
  <conditionalFormatting sqref="O714">
    <cfRule type="cellIs" dxfId="329" priority="330" operator="lessThan">
      <formula>0</formula>
    </cfRule>
  </conditionalFormatting>
  <conditionalFormatting sqref="O716:O719">
    <cfRule type="cellIs" dxfId="328" priority="329" operator="lessThan">
      <formula>0</formula>
    </cfRule>
  </conditionalFormatting>
  <conditionalFormatting sqref="O718">
    <cfRule type="cellIs" dxfId="327" priority="328" operator="lessThan">
      <formula>0</formula>
    </cfRule>
  </conditionalFormatting>
  <conditionalFormatting sqref="O720:O721 O723">
    <cfRule type="cellIs" dxfId="326" priority="327" operator="lessThan">
      <formula>0</formula>
    </cfRule>
  </conditionalFormatting>
  <conditionalFormatting sqref="O724:O727">
    <cfRule type="cellIs" dxfId="325" priority="326" operator="lessThan">
      <formula>0</formula>
    </cfRule>
  </conditionalFormatting>
  <conditionalFormatting sqref="O726">
    <cfRule type="cellIs" dxfId="324" priority="325" operator="lessThan">
      <formula>0</formula>
    </cfRule>
  </conditionalFormatting>
  <conditionalFormatting sqref="O728:O731">
    <cfRule type="cellIs" dxfId="323" priority="324" operator="lessThan">
      <formula>0</formula>
    </cfRule>
  </conditionalFormatting>
  <conditionalFormatting sqref="O730">
    <cfRule type="cellIs" dxfId="322" priority="323" operator="lessThan">
      <formula>0</formula>
    </cfRule>
  </conditionalFormatting>
  <conditionalFormatting sqref="O732:O735">
    <cfRule type="cellIs" dxfId="321" priority="322" operator="lessThan">
      <formula>0</formula>
    </cfRule>
  </conditionalFormatting>
  <conditionalFormatting sqref="O734">
    <cfRule type="cellIs" dxfId="320" priority="321" operator="lessThan">
      <formula>0</formula>
    </cfRule>
  </conditionalFormatting>
  <conditionalFormatting sqref="O740:O743">
    <cfRule type="cellIs" dxfId="319" priority="320" operator="lessThan">
      <formula>0</formula>
    </cfRule>
  </conditionalFormatting>
  <conditionalFormatting sqref="O742">
    <cfRule type="cellIs" dxfId="318" priority="319" operator="lessThan">
      <formula>0</formula>
    </cfRule>
  </conditionalFormatting>
  <conditionalFormatting sqref="O744:O747">
    <cfRule type="cellIs" dxfId="317" priority="318" operator="lessThan">
      <formula>0</formula>
    </cfRule>
  </conditionalFormatting>
  <conditionalFormatting sqref="O746">
    <cfRule type="cellIs" dxfId="316" priority="317" operator="lessThan">
      <formula>0</formula>
    </cfRule>
  </conditionalFormatting>
  <conditionalFormatting sqref="O494">
    <cfRule type="cellIs" dxfId="315" priority="316" operator="lessThan">
      <formula>0</formula>
    </cfRule>
  </conditionalFormatting>
  <conditionalFormatting sqref="O533">
    <cfRule type="cellIs" dxfId="314" priority="315" operator="lessThan">
      <formula>0</formula>
    </cfRule>
  </conditionalFormatting>
  <conditionalFormatting sqref="O541">
    <cfRule type="cellIs" dxfId="313" priority="314" operator="lessThan">
      <formula>0</formula>
    </cfRule>
  </conditionalFormatting>
  <conditionalFormatting sqref="O550">
    <cfRule type="cellIs" dxfId="312" priority="313" operator="lessThan">
      <formula>0</formula>
    </cfRule>
  </conditionalFormatting>
  <conditionalFormatting sqref="O558">
    <cfRule type="cellIs" dxfId="311" priority="312" operator="lessThan">
      <formula>0</formula>
    </cfRule>
  </conditionalFormatting>
  <conditionalFormatting sqref="O566">
    <cfRule type="cellIs" dxfId="310" priority="311" operator="lessThan">
      <formula>0</formula>
    </cfRule>
  </conditionalFormatting>
  <conditionalFormatting sqref="O581">
    <cfRule type="cellIs" dxfId="309" priority="310" operator="lessThan">
      <formula>0</formula>
    </cfRule>
  </conditionalFormatting>
  <conditionalFormatting sqref="O589">
    <cfRule type="cellIs" dxfId="308" priority="309" operator="lessThan">
      <formula>0</formula>
    </cfRule>
  </conditionalFormatting>
  <conditionalFormatting sqref="O618">
    <cfRule type="cellIs" dxfId="307" priority="308" operator="lessThan">
      <formula>0</formula>
    </cfRule>
  </conditionalFormatting>
  <conditionalFormatting sqref="B748:N751">
    <cfRule type="cellIs" dxfId="306" priority="307" operator="lessThan">
      <formula>0</formula>
    </cfRule>
  </conditionalFormatting>
  <conditionalFormatting sqref="I750:N750 Q748:R751">
    <cfRule type="cellIs" dxfId="305" priority="306" operator="lessThan">
      <formula>0</formula>
    </cfRule>
  </conditionalFormatting>
  <conditionalFormatting sqref="O748:O751">
    <cfRule type="cellIs" dxfId="304" priority="305" operator="lessThan">
      <formula>0</formula>
    </cfRule>
  </conditionalFormatting>
  <conditionalFormatting sqref="O750">
    <cfRule type="cellIs" dxfId="303" priority="304" operator="lessThan">
      <formula>0</formula>
    </cfRule>
  </conditionalFormatting>
  <conditionalFormatting sqref="Q683:Q686">
    <cfRule type="cellIs" dxfId="302" priority="303" operator="lessThan">
      <formula>0</formula>
    </cfRule>
  </conditionalFormatting>
  <conditionalFormatting sqref="Q666:R666 R667:R668">
    <cfRule type="cellIs" dxfId="301" priority="302" operator="lessThan">
      <formula>0</formula>
    </cfRule>
  </conditionalFormatting>
  <conditionalFormatting sqref="B666">
    <cfRule type="cellIs" dxfId="300" priority="301" operator="lessThan">
      <formula>0</formula>
    </cfRule>
  </conditionalFormatting>
  <conditionalFormatting sqref="Q667:Q668">
    <cfRule type="cellIs" dxfId="299" priority="300" operator="lessThan">
      <formula>0</formula>
    </cfRule>
  </conditionalFormatting>
  <conditionalFormatting sqref="B667:O668">
    <cfRule type="expression" dxfId="298" priority="298">
      <formula>B667/A667&gt;1</formula>
    </cfRule>
    <cfRule type="expression" dxfId="297" priority="299">
      <formula>B667/A667&lt;1</formula>
    </cfRule>
  </conditionalFormatting>
  <conditionalFormatting sqref="B667:O668">
    <cfRule type="cellIs" dxfId="296" priority="297" operator="lessThan">
      <formula>0</formula>
    </cfRule>
  </conditionalFormatting>
  <conditionalFormatting sqref="B519">
    <cfRule type="cellIs" dxfId="295" priority="296" operator="lessThan">
      <formula>0</formula>
    </cfRule>
  </conditionalFormatting>
  <conditionalFormatting sqref="B520:N524">
    <cfRule type="cellIs" dxfId="294" priority="295" operator="lessThan">
      <formula>0</formula>
    </cfRule>
  </conditionalFormatting>
  <conditionalFormatting sqref="B520:N524">
    <cfRule type="expression" dxfId="293" priority="293">
      <formula>B520/A520&gt;1</formula>
    </cfRule>
    <cfRule type="expression" dxfId="292" priority="294">
      <formula>B520/A520&lt;1</formula>
    </cfRule>
  </conditionalFormatting>
  <conditionalFormatting sqref="O520:O524">
    <cfRule type="cellIs" dxfId="291" priority="292" operator="lessThan">
      <formula>0</formula>
    </cfRule>
  </conditionalFormatting>
  <conditionalFormatting sqref="O520:O524">
    <cfRule type="expression" dxfId="290" priority="290">
      <formula>O520/N520&gt;1</formula>
    </cfRule>
    <cfRule type="expression" dxfId="289" priority="291">
      <formula>O520/N520&lt;1</formula>
    </cfRule>
  </conditionalFormatting>
  <conditionalFormatting sqref="B385:O388">
    <cfRule type="cellIs" dxfId="288" priority="289" operator="lessThan">
      <formula>0</formula>
    </cfRule>
  </conditionalFormatting>
  <conditionalFormatting sqref="P644:P647">
    <cfRule type="cellIs" dxfId="287" priority="268" operator="lessThan">
      <formula>0</formula>
    </cfRule>
  </conditionalFormatting>
  <conditionalFormatting sqref="P627 P629:P630">
    <cfRule type="cellIs" dxfId="286" priority="270" operator="lessThan">
      <formula>0</formula>
    </cfRule>
  </conditionalFormatting>
  <conditionalFormatting sqref="P633:P635">
    <cfRule type="cellIs" dxfId="285" priority="262" operator="lessThan">
      <formula>0</formula>
    </cfRule>
  </conditionalFormatting>
  <conditionalFormatting sqref="P654:P657">
    <cfRule type="cellIs" dxfId="284" priority="264" operator="lessThan">
      <formula>0</formula>
    </cfRule>
  </conditionalFormatting>
  <conditionalFormatting sqref="P393">
    <cfRule type="cellIs" dxfId="283" priority="256" operator="lessThan">
      <formula>0</formula>
    </cfRule>
  </conditionalFormatting>
  <conditionalFormatting sqref="P399">
    <cfRule type="cellIs" dxfId="282" priority="255" operator="lessThan">
      <formula>0</formula>
    </cfRule>
  </conditionalFormatting>
  <conditionalFormatting sqref="P644:P647">
    <cfRule type="cellIs" dxfId="281" priority="269" operator="lessThan">
      <formula>0</formula>
    </cfRule>
  </conditionalFormatting>
  <conditionalFormatting sqref="P633:P635">
    <cfRule type="cellIs" dxfId="280" priority="263" operator="lessThan">
      <formula>0</formula>
    </cfRule>
  </conditionalFormatting>
  <conditionalFormatting sqref="P405">
    <cfRule type="cellIs" dxfId="279" priority="254" operator="lessThan">
      <formula>0</formula>
    </cfRule>
  </conditionalFormatting>
  <conditionalFormatting sqref="P394">
    <cfRule type="cellIs" dxfId="278" priority="253" operator="lessThan">
      <formula>0</formula>
    </cfRule>
  </conditionalFormatting>
  <conditionalFormatting sqref="P415">
    <cfRule type="cellIs" dxfId="277" priority="248" operator="lessThan">
      <formula>0</formula>
    </cfRule>
  </conditionalFormatting>
  <conditionalFormatting sqref="P415">
    <cfRule type="cellIs" dxfId="276" priority="249" operator="lessThan">
      <formula>0</formula>
    </cfRule>
  </conditionalFormatting>
  <conditionalFormatting sqref="P415">
    <cfRule type="cellIs" dxfId="275" priority="246" operator="lessThan">
      <formula>0</formula>
    </cfRule>
  </conditionalFormatting>
  <conditionalFormatting sqref="P415">
    <cfRule type="cellIs" dxfId="274" priority="247" operator="lessThan">
      <formula>0</formula>
    </cfRule>
  </conditionalFormatting>
  <conditionalFormatting sqref="P433">
    <cfRule type="cellIs" dxfId="273" priority="206" operator="lessThan">
      <formula>0</formula>
    </cfRule>
  </conditionalFormatting>
  <conditionalFormatting sqref="P664:P665">
    <cfRule type="expression" dxfId="272" priority="287">
      <formula>P664/O664&gt;1</formula>
    </cfRule>
    <cfRule type="expression" dxfId="271" priority="288">
      <formula>P664/O664&lt;1</formula>
    </cfRule>
  </conditionalFormatting>
  <conditionalFormatting sqref="P722">
    <cfRule type="cellIs" dxfId="270" priority="286" operator="lessThan">
      <formula>0</formula>
    </cfRule>
  </conditionalFormatting>
  <conditionalFormatting sqref="P722">
    <cfRule type="cellIs" dxfId="269" priority="285" operator="lessThan">
      <formula>0</formula>
    </cfRule>
  </conditionalFormatting>
  <conditionalFormatting sqref="P636">
    <cfRule type="cellIs" dxfId="268" priority="42" operator="lessThan">
      <formula>0</formula>
    </cfRule>
  </conditionalFormatting>
  <conditionalFormatting sqref="P636">
    <cfRule type="cellIs" dxfId="267" priority="43" operator="lessThan">
      <formula>0</formula>
    </cfRule>
  </conditionalFormatting>
  <conditionalFormatting sqref="P631">
    <cfRule type="cellIs" dxfId="266" priority="46" operator="lessThan">
      <formula>0</formula>
    </cfRule>
  </conditionalFormatting>
  <conditionalFormatting sqref="P631">
    <cfRule type="cellIs" dxfId="265" priority="47" operator="lessThan">
      <formula>0</formula>
    </cfRule>
  </conditionalFormatting>
  <conditionalFormatting sqref="P631">
    <cfRule type="cellIs" dxfId="264" priority="48" operator="lessThan">
      <formula>0</formula>
    </cfRule>
  </conditionalFormatting>
  <conditionalFormatting sqref="P636">
    <cfRule type="cellIs" dxfId="263" priority="41" operator="lessThan">
      <formula>0</formula>
    </cfRule>
  </conditionalFormatting>
  <conditionalFormatting sqref="P391:P393 P397:P399 P403:P405 P409:P411 P415:P417 P421:P423 P427:P429 P433:P435 P439:P441 P445:P447 P451:P453 P457:P459 P461 P463:P465 P469:P471 P476:P478 P482:P484 P532 P649:P652 P580 P588 P603 P617">
    <cfRule type="cellIs" dxfId="262" priority="282" operator="lessThan">
      <formula>0</formula>
    </cfRule>
  </conditionalFormatting>
  <conditionalFormatting sqref="P376">
    <cfRule type="cellIs" dxfId="261" priority="281" operator="lessThan">
      <formula>0</formula>
    </cfRule>
  </conditionalFormatting>
  <conditionalFormatting sqref="P376">
    <cfRule type="cellIs" dxfId="260" priority="280" operator="lessThan">
      <formula>0</formula>
    </cfRule>
  </conditionalFormatting>
  <conditionalFormatting sqref="P379:P382">
    <cfRule type="cellIs" dxfId="259" priority="279" operator="lessThan">
      <formula>0</formula>
    </cfRule>
  </conditionalFormatting>
  <conditionalFormatting sqref="P391:P392">
    <cfRule type="cellIs" dxfId="258" priority="278" operator="lessThan">
      <formula>0</formula>
    </cfRule>
  </conditionalFormatting>
  <conditionalFormatting sqref="P397:P398">
    <cfRule type="cellIs" dxfId="257" priority="277" operator="lessThan">
      <formula>0</formula>
    </cfRule>
  </conditionalFormatting>
  <conditionalFormatting sqref="P403:P404">
    <cfRule type="cellIs" dxfId="256" priority="276" operator="lessThan">
      <formula>0</formula>
    </cfRule>
  </conditionalFormatting>
  <conditionalFormatting sqref="P409:P411">
    <cfRule type="cellIs" dxfId="255" priority="275" operator="lessThan">
      <formula>0</formula>
    </cfRule>
  </conditionalFormatting>
  <conditionalFormatting sqref="P383">
    <cfRule type="cellIs" dxfId="254" priority="274" operator="lessThan">
      <formula>0</formula>
    </cfRule>
  </conditionalFormatting>
  <conditionalFormatting sqref="P621:P623">
    <cfRule type="cellIs" dxfId="253" priority="272" operator="lessThan">
      <formula>0</formula>
    </cfRule>
  </conditionalFormatting>
  <conditionalFormatting sqref="P621:P623">
    <cfRule type="cellIs" dxfId="252" priority="273" operator="lessThan">
      <formula>0</formula>
    </cfRule>
  </conditionalFormatting>
  <conditionalFormatting sqref="P629:P630 P627">
    <cfRule type="cellIs" dxfId="251" priority="271" operator="lessThan">
      <formula>0</formula>
    </cfRule>
  </conditionalFormatting>
  <conditionalFormatting sqref="P649:P652">
    <cfRule type="cellIs" dxfId="250" priority="266" operator="lessThan">
      <formula>0</formula>
    </cfRule>
  </conditionalFormatting>
  <conditionalFormatting sqref="P649:P652">
    <cfRule type="cellIs" dxfId="249" priority="267" operator="lessThan">
      <formula>0</formula>
    </cfRule>
  </conditionalFormatting>
  <conditionalFormatting sqref="P654:P657">
    <cfRule type="cellIs" dxfId="248" priority="265" operator="lessThan">
      <formula>0</formula>
    </cfRule>
  </conditionalFormatting>
  <conditionalFormatting sqref="P639:P642">
    <cfRule type="cellIs" dxfId="247" priority="260" operator="lessThan">
      <formula>0</formula>
    </cfRule>
  </conditionalFormatting>
  <conditionalFormatting sqref="P639:P642">
    <cfRule type="cellIs" dxfId="246" priority="261" operator="lessThan">
      <formula>0</formula>
    </cfRule>
  </conditionalFormatting>
  <conditionalFormatting sqref="P678 P691 P683:P689 P670:P673 P680:P681 P700:P703 P736:P739 P693:P698">
    <cfRule type="cellIs" dxfId="245" priority="259" operator="lessThan">
      <formula>0</formula>
    </cfRule>
  </conditionalFormatting>
  <conditionalFormatting sqref="P702">
    <cfRule type="cellIs" dxfId="244" priority="258" operator="lessThan">
      <formula>0</formula>
    </cfRule>
  </conditionalFormatting>
  <conditionalFormatting sqref="P675">
    <cfRule type="cellIs" dxfId="243" priority="257" operator="lessThan">
      <formula>0</formula>
    </cfRule>
  </conditionalFormatting>
  <conditionalFormatting sqref="P421">
    <cfRule type="cellIs" dxfId="242" priority="236" operator="lessThan">
      <formula>0</formula>
    </cfRule>
  </conditionalFormatting>
  <conditionalFormatting sqref="P418">
    <cfRule type="cellIs" dxfId="241" priority="241" operator="lessThan">
      <formula>0</formula>
    </cfRule>
  </conditionalFormatting>
  <conditionalFormatting sqref="P421">
    <cfRule type="cellIs" dxfId="240" priority="239" operator="lessThan">
      <formula>0</formula>
    </cfRule>
  </conditionalFormatting>
  <conditionalFormatting sqref="P406">
    <cfRule type="cellIs" dxfId="239" priority="251" operator="lessThan">
      <formula>0</formula>
    </cfRule>
  </conditionalFormatting>
  <conditionalFormatting sqref="P400">
    <cfRule type="cellIs" dxfId="238" priority="252" operator="lessThan">
      <formula>0</formula>
    </cfRule>
  </conditionalFormatting>
  <conditionalFormatting sqref="P412">
    <cfRule type="cellIs" dxfId="237" priority="250" operator="lessThan">
      <formula>0</formula>
    </cfRule>
  </conditionalFormatting>
  <conditionalFormatting sqref="P415">
    <cfRule type="cellIs" dxfId="236" priority="245" operator="lessThan">
      <formula>0</formula>
    </cfRule>
  </conditionalFormatting>
  <conditionalFormatting sqref="P415">
    <cfRule type="cellIs" dxfId="235" priority="244" operator="lessThan">
      <formula>0</formula>
    </cfRule>
  </conditionalFormatting>
  <conditionalFormatting sqref="P415">
    <cfRule type="cellIs" dxfId="234" priority="243" operator="lessThan">
      <formula>0</formula>
    </cfRule>
  </conditionalFormatting>
  <conditionalFormatting sqref="P415">
    <cfRule type="cellIs" dxfId="233" priority="242" operator="lessThan">
      <formula>0</formula>
    </cfRule>
  </conditionalFormatting>
  <conditionalFormatting sqref="P421">
    <cfRule type="cellIs" dxfId="232" priority="237" operator="lessThan">
      <formula>0</formula>
    </cfRule>
  </conditionalFormatting>
  <conditionalFormatting sqref="P421">
    <cfRule type="cellIs" dxfId="231" priority="240" operator="lessThan">
      <formula>0</formula>
    </cfRule>
  </conditionalFormatting>
  <conditionalFormatting sqref="P421">
    <cfRule type="cellIs" dxfId="230" priority="235" operator="lessThan">
      <formula>0</formula>
    </cfRule>
  </conditionalFormatting>
  <conditionalFormatting sqref="P421">
    <cfRule type="cellIs" dxfId="229" priority="238" operator="lessThan">
      <formula>0</formula>
    </cfRule>
  </conditionalFormatting>
  <conditionalFormatting sqref="P421">
    <cfRule type="cellIs" dxfId="228" priority="233" operator="lessThan">
      <formula>0</formula>
    </cfRule>
  </conditionalFormatting>
  <conditionalFormatting sqref="P421">
    <cfRule type="cellIs" dxfId="227" priority="234" operator="lessThan">
      <formula>0</formula>
    </cfRule>
  </conditionalFormatting>
  <conditionalFormatting sqref="P427">
    <cfRule type="cellIs" dxfId="226" priority="231" operator="lessThan">
      <formula>0</formula>
    </cfRule>
  </conditionalFormatting>
  <conditionalFormatting sqref="P424">
    <cfRule type="cellIs" dxfId="225" priority="232" operator="lessThan">
      <formula>0</formula>
    </cfRule>
  </conditionalFormatting>
  <conditionalFormatting sqref="P427">
    <cfRule type="cellIs" dxfId="224" priority="230" operator="lessThan">
      <formula>0</formula>
    </cfRule>
  </conditionalFormatting>
  <conditionalFormatting sqref="P427">
    <cfRule type="cellIs" dxfId="223" priority="229" operator="lessThan">
      <formula>0</formula>
    </cfRule>
  </conditionalFormatting>
  <conditionalFormatting sqref="P427">
    <cfRule type="cellIs" dxfId="222" priority="228" operator="lessThan">
      <formula>0</formula>
    </cfRule>
  </conditionalFormatting>
  <conditionalFormatting sqref="P427">
    <cfRule type="cellIs" dxfId="221" priority="227" operator="lessThan">
      <formula>0</formula>
    </cfRule>
  </conditionalFormatting>
  <conditionalFormatting sqref="P427">
    <cfRule type="cellIs" dxfId="220" priority="226" operator="lessThan">
      <formula>0</formula>
    </cfRule>
  </conditionalFormatting>
  <conditionalFormatting sqref="P427">
    <cfRule type="cellIs" dxfId="219" priority="225" operator="lessThan">
      <formula>0</formula>
    </cfRule>
  </conditionalFormatting>
  <conditionalFormatting sqref="P427">
    <cfRule type="cellIs" dxfId="218" priority="224" operator="lessThan">
      <formula>0</formula>
    </cfRule>
  </conditionalFormatting>
  <conditionalFormatting sqref="P430">
    <cfRule type="cellIs" dxfId="217" priority="223" operator="lessThan">
      <formula>0</formula>
    </cfRule>
  </conditionalFormatting>
  <conditionalFormatting sqref="P383">
    <cfRule type="cellIs" dxfId="216" priority="222" operator="lessThan">
      <formula>0</formula>
    </cfRule>
  </conditionalFormatting>
  <conditionalFormatting sqref="P389">
    <cfRule type="cellIs" dxfId="215" priority="221" operator="lessThan">
      <formula>0</formula>
    </cfRule>
  </conditionalFormatting>
  <conditionalFormatting sqref="P389">
    <cfRule type="cellIs" dxfId="214" priority="220" operator="lessThan">
      <formula>0</formula>
    </cfRule>
  </conditionalFormatting>
  <conditionalFormatting sqref="P395">
    <cfRule type="cellIs" dxfId="213" priority="219" operator="lessThan">
      <formula>0</formula>
    </cfRule>
  </conditionalFormatting>
  <conditionalFormatting sqref="P395">
    <cfRule type="cellIs" dxfId="212" priority="218" operator="lessThan">
      <formula>0</formula>
    </cfRule>
  </conditionalFormatting>
  <conditionalFormatting sqref="P401">
    <cfRule type="cellIs" dxfId="211" priority="217" operator="lessThan">
      <formula>0</formula>
    </cfRule>
  </conditionalFormatting>
  <conditionalFormatting sqref="P401">
    <cfRule type="cellIs" dxfId="210" priority="216" operator="lessThan">
      <formula>0</formula>
    </cfRule>
  </conditionalFormatting>
  <conditionalFormatting sqref="P407">
    <cfRule type="cellIs" dxfId="209" priority="215" operator="lessThan">
      <formula>0</formula>
    </cfRule>
  </conditionalFormatting>
  <conditionalFormatting sqref="P407">
    <cfRule type="cellIs" dxfId="208" priority="214" operator="lessThan">
      <formula>0</formula>
    </cfRule>
  </conditionalFormatting>
  <conditionalFormatting sqref="P413">
    <cfRule type="cellIs" dxfId="207" priority="213" operator="lessThan">
      <formula>0</formula>
    </cfRule>
  </conditionalFormatting>
  <conditionalFormatting sqref="P413">
    <cfRule type="cellIs" dxfId="206" priority="212" operator="lessThan">
      <formula>0</formula>
    </cfRule>
  </conditionalFormatting>
  <conditionalFormatting sqref="P419">
    <cfRule type="cellIs" dxfId="205" priority="211" operator="lessThan">
      <formula>0</formula>
    </cfRule>
  </conditionalFormatting>
  <conditionalFormatting sqref="P419">
    <cfRule type="cellIs" dxfId="204" priority="210" operator="lessThan">
      <formula>0</formula>
    </cfRule>
  </conditionalFormatting>
  <conditionalFormatting sqref="P425">
    <cfRule type="cellIs" dxfId="203" priority="209" operator="lessThan">
      <formula>0</formula>
    </cfRule>
  </conditionalFormatting>
  <conditionalFormatting sqref="P425">
    <cfRule type="cellIs" dxfId="202" priority="208" operator="lessThan">
      <formula>0</formula>
    </cfRule>
  </conditionalFormatting>
  <conditionalFormatting sqref="P433">
    <cfRule type="cellIs" dxfId="201" priority="207" operator="lessThan">
      <formula>0</formula>
    </cfRule>
  </conditionalFormatting>
  <conditionalFormatting sqref="P433">
    <cfRule type="cellIs" dxfId="200" priority="205" operator="lessThan">
      <formula>0</formula>
    </cfRule>
  </conditionalFormatting>
  <conditionalFormatting sqref="P433">
    <cfRule type="cellIs" dxfId="199" priority="204" operator="lessThan">
      <formula>0</formula>
    </cfRule>
  </conditionalFormatting>
  <conditionalFormatting sqref="P433">
    <cfRule type="cellIs" dxfId="198" priority="203" operator="lessThan">
      <formula>0</formula>
    </cfRule>
  </conditionalFormatting>
  <conditionalFormatting sqref="P433">
    <cfRule type="cellIs" dxfId="197" priority="202" operator="lessThan">
      <formula>0</formula>
    </cfRule>
  </conditionalFormatting>
  <conditionalFormatting sqref="P433">
    <cfRule type="cellIs" dxfId="196" priority="201" operator="lessThan">
      <formula>0</formula>
    </cfRule>
  </conditionalFormatting>
  <conditionalFormatting sqref="P433">
    <cfRule type="cellIs" dxfId="195" priority="200" operator="lessThan">
      <formula>0</formula>
    </cfRule>
  </conditionalFormatting>
  <conditionalFormatting sqref="P436">
    <cfRule type="cellIs" dxfId="194" priority="199" operator="lessThan">
      <formula>0</formula>
    </cfRule>
  </conditionalFormatting>
  <conditionalFormatting sqref="P437">
    <cfRule type="cellIs" dxfId="193" priority="198" operator="lessThan">
      <formula>0</formula>
    </cfRule>
  </conditionalFormatting>
  <conditionalFormatting sqref="P437">
    <cfRule type="cellIs" dxfId="192" priority="197" operator="lessThan">
      <formula>0</formula>
    </cfRule>
  </conditionalFormatting>
  <conditionalFormatting sqref="P439">
    <cfRule type="cellIs" dxfId="191" priority="196" operator="lessThan">
      <formula>0</formula>
    </cfRule>
  </conditionalFormatting>
  <conditionalFormatting sqref="P439">
    <cfRule type="cellIs" dxfId="190" priority="195" operator="lessThan">
      <formula>0</formula>
    </cfRule>
  </conditionalFormatting>
  <conditionalFormatting sqref="P439">
    <cfRule type="cellIs" dxfId="189" priority="194" operator="lessThan">
      <formula>0</formula>
    </cfRule>
  </conditionalFormatting>
  <conditionalFormatting sqref="P439">
    <cfRule type="cellIs" dxfId="188" priority="193" operator="lessThan">
      <formula>0</formula>
    </cfRule>
  </conditionalFormatting>
  <conditionalFormatting sqref="P439">
    <cfRule type="cellIs" dxfId="187" priority="192" operator="lessThan">
      <formula>0</formula>
    </cfRule>
  </conditionalFormatting>
  <conditionalFormatting sqref="P439">
    <cfRule type="cellIs" dxfId="186" priority="191" operator="lessThan">
      <formula>0</formula>
    </cfRule>
  </conditionalFormatting>
  <conditionalFormatting sqref="P439">
    <cfRule type="cellIs" dxfId="185" priority="190" operator="lessThan">
      <formula>0</formula>
    </cfRule>
  </conditionalFormatting>
  <conditionalFormatting sqref="P439">
    <cfRule type="cellIs" dxfId="184" priority="189" operator="lessThan">
      <formula>0</formula>
    </cfRule>
  </conditionalFormatting>
  <conditionalFormatting sqref="P442">
    <cfRule type="cellIs" dxfId="183" priority="188" operator="lessThan">
      <formula>0</formula>
    </cfRule>
  </conditionalFormatting>
  <conditionalFormatting sqref="P443">
    <cfRule type="cellIs" dxfId="182" priority="187" operator="lessThan">
      <formula>0</formula>
    </cfRule>
  </conditionalFormatting>
  <conditionalFormatting sqref="P443">
    <cfRule type="cellIs" dxfId="181" priority="186" operator="lessThan">
      <formula>0</formula>
    </cfRule>
  </conditionalFormatting>
  <conditionalFormatting sqref="P445">
    <cfRule type="cellIs" dxfId="180" priority="185" operator="lessThan">
      <formula>0</formula>
    </cfRule>
  </conditionalFormatting>
  <conditionalFormatting sqref="P445">
    <cfRule type="cellIs" dxfId="179" priority="184" operator="lessThan">
      <formula>0</formula>
    </cfRule>
  </conditionalFormatting>
  <conditionalFormatting sqref="P445">
    <cfRule type="cellIs" dxfId="178" priority="183" operator="lessThan">
      <formula>0</formula>
    </cfRule>
  </conditionalFormatting>
  <conditionalFormatting sqref="P445">
    <cfRule type="cellIs" dxfId="177" priority="182" operator="lessThan">
      <formula>0</formula>
    </cfRule>
  </conditionalFormatting>
  <conditionalFormatting sqref="P445">
    <cfRule type="cellIs" dxfId="176" priority="181" operator="lessThan">
      <formula>0</formula>
    </cfRule>
  </conditionalFormatting>
  <conditionalFormatting sqref="P445">
    <cfRule type="cellIs" dxfId="175" priority="180" operator="lessThan">
      <formula>0</formula>
    </cfRule>
  </conditionalFormatting>
  <conditionalFormatting sqref="P445">
    <cfRule type="cellIs" dxfId="174" priority="179" operator="lessThan">
      <formula>0</formula>
    </cfRule>
  </conditionalFormatting>
  <conditionalFormatting sqref="P445">
    <cfRule type="cellIs" dxfId="173" priority="178" operator="lessThan">
      <formula>0</formula>
    </cfRule>
  </conditionalFormatting>
  <conditionalFormatting sqref="P448">
    <cfRule type="cellIs" dxfId="172" priority="177" operator="lessThan">
      <formula>0</formula>
    </cfRule>
  </conditionalFormatting>
  <conditionalFormatting sqref="P449">
    <cfRule type="cellIs" dxfId="171" priority="176" operator="lessThan">
      <formula>0</formula>
    </cfRule>
  </conditionalFormatting>
  <conditionalFormatting sqref="P449">
    <cfRule type="cellIs" dxfId="170" priority="175" operator="lessThan">
      <formula>0</formula>
    </cfRule>
  </conditionalFormatting>
  <conditionalFormatting sqref="P451">
    <cfRule type="cellIs" dxfId="169" priority="174" operator="lessThan">
      <formula>0</formula>
    </cfRule>
  </conditionalFormatting>
  <conditionalFormatting sqref="P451">
    <cfRule type="cellIs" dxfId="168" priority="173" operator="lessThan">
      <formula>0</formula>
    </cfRule>
  </conditionalFormatting>
  <conditionalFormatting sqref="P451">
    <cfRule type="cellIs" dxfId="167" priority="172" operator="lessThan">
      <formula>0</formula>
    </cfRule>
  </conditionalFormatting>
  <conditionalFormatting sqref="P451">
    <cfRule type="cellIs" dxfId="166" priority="171" operator="lessThan">
      <formula>0</formula>
    </cfRule>
  </conditionalFormatting>
  <conditionalFormatting sqref="P451">
    <cfRule type="cellIs" dxfId="165" priority="170" operator="lessThan">
      <formula>0</formula>
    </cfRule>
  </conditionalFormatting>
  <conditionalFormatting sqref="P451">
    <cfRule type="cellIs" dxfId="164" priority="169" operator="lessThan">
      <formula>0</formula>
    </cfRule>
  </conditionalFormatting>
  <conditionalFormatting sqref="P451">
    <cfRule type="cellIs" dxfId="163" priority="168" operator="lessThan">
      <formula>0</formula>
    </cfRule>
  </conditionalFormatting>
  <conditionalFormatting sqref="P451">
    <cfRule type="cellIs" dxfId="162" priority="167" operator="lessThan">
      <formula>0</formula>
    </cfRule>
  </conditionalFormatting>
  <conditionalFormatting sqref="P454">
    <cfRule type="cellIs" dxfId="161" priority="166" operator="lessThan">
      <formula>0</formula>
    </cfRule>
  </conditionalFormatting>
  <conditionalFormatting sqref="P455">
    <cfRule type="cellIs" dxfId="160" priority="165" operator="lessThan">
      <formula>0</formula>
    </cfRule>
  </conditionalFormatting>
  <conditionalFormatting sqref="P455">
    <cfRule type="cellIs" dxfId="159" priority="164" operator="lessThan">
      <formula>0</formula>
    </cfRule>
  </conditionalFormatting>
  <conditionalFormatting sqref="P457">
    <cfRule type="cellIs" dxfId="158" priority="163" operator="lessThan">
      <formula>0</formula>
    </cfRule>
  </conditionalFormatting>
  <conditionalFormatting sqref="P457">
    <cfRule type="cellIs" dxfId="157" priority="162" operator="lessThan">
      <formula>0</formula>
    </cfRule>
  </conditionalFormatting>
  <conditionalFormatting sqref="P457">
    <cfRule type="cellIs" dxfId="156" priority="161" operator="lessThan">
      <formula>0</formula>
    </cfRule>
  </conditionalFormatting>
  <conditionalFormatting sqref="P457">
    <cfRule type="cellIs" dxfId="155" priority="160" operator="lessThan">
      <formula>0</formula>
    </cfRule>
  </conditionalFormatting>
  <conditionalFormatting sqref="P457">
    <cfRule type="cellIs" dxfId="154" priority="159" operator="lessThan">
      <formula>0</formula>
    </cfRule>
  </conditionalFormatting>
  <conditionalFormatting sqref="P457">
    <cfRule type="cellIs" dxfId="153" priority="158" operator="lessThan">
      <formula>0</formula>
    </cfRule>
  </conditionalFormatting>
  <conditionalFormatting sqref="P457">
    <cfRule type="cellIs" dxfId="152" priority="157" operator="lessThan">
      <formula>0</formula>
    </cfRule>
  </conditionalFormatting>
  <conditionalFormatting sqref="P457">
    <cfRule type="cellIs" dxfId="151" priority="156" operator="lessThan">
      <formula>0</formula>
    </cfRule>
  </conditionalFormatting>
  <conditionalFormatting sqref="P460">
    <cfRule type="cellIs" dxfId="150" priority="155" operator="lessThan">
      <formula>0</formula>
    </cfRule>
  </conditionalFormatting>
  <conditionalFormatting sqref="P463">
    <cfRule type="cellIs" dxfId="149" priority="154" operator="lessThan">
      <formula>0</formula>
    </cfRule>
  </conditionalFormatting>
  <conditionalFormatting sqref="P463">
    <cfRule type="cellIs" dxfId="148" priority="153" operator="lessThan">
      <formula>0</formula>
    </cfRule>
  </conditionalFormatting>
  <conditionalFormatting sqref="P463">
    <cfRule type="cellIs" dxfId="147" priority="152" operator="lessThan">
      <formula>0</formula>
    </cfRule>
  </conditionalFormatting>
  <conditionalFormatting sqref="P463">
    <cfRule type="cellIs" dxfId="146" priority="151" operator="lessThan">
      <formula>0</formula>
    </cfRule>
  </conditionalFormatting>
  <conditionalFormatting sqref="P463">
    <cfRule type="cellIs" dxfId="145" priority="150" operator="lessThan">
      <formula>0</formula>
    </cfRule>
  </conditionalFormatting>
  <conditionalFormatting sqref="P463">
    <cfRule type="cellIs" dxfId="144" priority="149" operator="lessThan">
      <formula>0</formula>
    </cfRule>
  </conditionalFormatting>
  <conditionalFormatting sqref="P463">
    <cfRule type="cellIs" dxfId="143" priority="148" operator="lessThan">
      <formula>0</formula>
    </cfRule>
  </conditionalFormatting>
  <conditionalFormatting sqref="P463">
    <cfRule type="cellIs" dxfId="142" priority="147" operator="lessThan">
      <formula>0</formula>
    </cfRule>
  </conditionalFormatting>
  <conditionalFormatting sqref="P466">
    <cfRule type="cellIs" dxfId="141" priority="146" operator="lessThan">
      <formula>0</formula>
    </cfRule>
  </conditionalFormatting>
  <conditionalFormatting sqref="P467">
    <cfRule type="cellIs" dxfId="140" priority="145" operator="lessThan">
      <formula>0</formula>
    </cfRule>
  </conditionalFormatting>
  <conditionalFormatting sqref="P467">
    <cfRule type="cellIs" dxfId="139" priority="144" operator="lessThan">
      <formula>0</formula>
    </cfRule>
  </conditionalFormatting>
  <conditionalFormatting sqref="P469">
    <cfRule type="cellIs" dxfId="138" priority="143" operator="lessThan">
      <formula>0</formula>
    </cfRule>
  </conditionalFormatting>
  <conditionalFormatting sqref="P469">
    <cfRule type="cellIs" dxfId="137" priority="142" operator="lessThan">
      <formula>0</formula>
    </cfRule>
  </conditionalFormatting>
  <conditionalFormatting sqref="P469">
    <cfRule type="cellIs" dxfId="136" priority="141" operator="lessThan">
      <formula>0</formula>
    </cfRule>
  </conditionalFormatting>
  <conditionalFormatting sqref="P469">
    <cfRule type="cellIs" dxfId="135" priority="140" operator="lessThan">
      <formula>0</formula>
    </cfRule>
  </conditionalFormatting>
  <conditionalFormatting sqref="P469">
    <cfRule type="cellIs" dxfId="134" priority="139" operator="lessThan">
      <formula>0</formula>
    </cfRule>
  </conditionalFormatting>
  <conditionalFormatting sqref="P469">
    <cfRule type="cellIs" dxfId="133" priority="138" operator="lessThan">
      <formula>0</formula>
    </cfRule>
  </conditionalFormatting>
  <conditionalFormatting sqref="P469">
    <cfRule type="cellIs" dxfId="132" priority="137" operator="lessThan">
      <formula>0</formula>
    </cfRule>
  </conditionalFormatting>
  <conditionalFormatting sqref="P469">
    <cfRule type="cellIs" dxfId="131" priority="136" operator="lessThan">
      <formula>0</formula>
    </cfRule>
  </conditionalFormatting>
  <conditionalFormatting sqref="P472">
    <cfRule type="cellIs" dxfId="130" priority="135" operator="lessThan">
      <formula>0</formula>
    </cfRule>
  </conditionalFormatting>
  <conditionalFormatting sqref="P473">
    <cfRule type="cellIs" dxfId="129" priority="134" operator="lessThan">
      <formula>0</formula>
    </cfRule>
  </conditionalFormatting>
  <conditionalFormatting sqref="P473">
    <cfRule type="cellIs" dxfId="128" priority="133" operator="lessThan">
      <formula>0</formula>
    </cfRule>
  </conditionalFormatting>
  <conditionalFormatting sqref="P476">
    <cfRule type="cellIs" dxfId="127" priority="132" operator="lessThan">
      <formula>0</formula>
    </cfRule>
  </conditionalFormatting>
  <conditionalFormatting sqref="P476">
    <cfRule type="cellIs" dxfId="126" priority="131" operator="lessThan">
      <formula>0</formula>
    </cfRule>
  </conditionalFormatting>
  <conditionalFormatting sqref="P476">
    <cfRule type="cellIs" dxfId="125" priority="130" operator="lessThan">
      <formula>0</formula>
    </cfRule>
  </conditionalFormatting>
  <conditionalFormatting sqref="P476">
    <cfRule type="cellIs" dxfId="124" priority="129" operator="lessThan">
      <formula>0</formula>
    </cfRule>
  </conditionalFormatting>
  <conditionalFormatting sqref="P476">
    <cfRule type="cellIs" dxfId="123" priority="128" operator="lessThan">
      <formula>0</formula>
    </cfRule>
  </conditionalFormatting>
  <conditionalFormatting sqref="P476">
    <cfRule type="cellIs" dxfId="122" priority="127" operator="lessThan">
      <formula>0</formula>
    </cfRule>
  </conditionalFormatting>
  <conditionalFormatting sqref="P476">
    <cfRule type="cellIs" dxfId="121" priority="126" operator="lessThan">
      <formula>0</formula>
    </cfRule>
  </conditionalFormatting>
  <conditionalFormatting sqref="P476">
    <cfRule type="cellIs" dxfId="120" priority="125" operator="lessThan">
      <formula>0</formula>
    </cfRule>
  </conditionalFormatting>
  <conditionalFormatting sqref="P479">
    <cfRule type="cellIs" dxfId="119" priority="124" operator="lessThan">
      <formula>0</formula>
    </cfRule>
  </conditionalFormatting>
  <conditionalFormatting sqref="P480">
    <cfRule type="cellIs" dxfId="118" priority="123" operator="lessThan">
      <formula>0</formula>
    </cfRule>
  </conditionalFormatting>
  <conditionalFormatting sqref="P480">
    <cfRule type="cellIs" dxfId="117" priority="122" operator="lessThan">
      <formula>0</formula>
    </cfRule>
  </conditionalFormatting>
  <conditionalFormatting sqref="P482">
    <cfRule type="cellIs" dxfId="116" priority="121" operator="lessThan">
      <formula>0</formula>
    </cfRule>
  </conditionalFormatting>
  <conditionalFormatting sqref="P482">
    <cfRule type="cellIs" dxfId="115" priority="120" operator="lessThan">
      <formula>0</formula>
    </cfRule>
  </conditionalFormatting>
  <conditionalFormatting sqref="P482">
    <cfRule type="cellIs" dxfId="114" priority="119" operator="lessThan">
      <formula>0</formula>
    </cfRule>
  </conditionalFormatting>
  <conditionalFormatting sqref="P482">
    <cfRule type="cellIs" dxfId="113" priority="118" operator="lessThan">
      <formula>0</formula>
    </cfRule>
  </conditionalFormatting>
  <conditionalFormatting sqref="P482">
    <cfRule type="cellIs" dxfId="112" priority="117" operator="lessThan">
      <formula>0</formula>
    </cfRule>
  </conditionalFormatting>
  <conditionalFormatting sqref="P482">
    <cfRule type="cellIs" dxfId="111" priority="116" operator="lessThan">
      <formula>0</formula>
    </cfRule>
  </conditionalFormatting>
  <conditionalFormatting sqref="P482">
    <cfRule type="cellIs" dxfId="110" priority="115" operator="lessThan">
      <formula>0</formula>
    </cfRule>
  </conditionalFormatting>
  <conditionalFormatting sqref="P482">
    <cfRule type="cellIs" dxfId="109" priority="114" operator="lessThan">
      <formula>0</formula>
    </cfRule>
  </conditionalFormatting>
  <conditionalFormatting sqref="P485">
    <cfRule type="cellIs" dxfId="108" priority="113" operator="lessThan">
      <formula>0</formula>
    </cfRule>
  </conditionalFormatting>
  <conditionalFormatting sqref="P486">
    <cfRule type="cellIs" dxfId="107" priority="112" operator="lessThan">
      <formula>0</formula>
    </cfRule>
  </conditionalFormatting>
  <conditionalFormatting sqref="P486">
    <cfRule type="cellIs" dxfId="106" priority="111" operator="lessThan">
      <formula>0</formula>
    </cfRule>
  </conditionalFormatting>
  <conditionalFormatting sqref="P489:P492">
    <cfRule type="cellIs" dxfId="105" priority="110" operator="lessThan">
      <formula>0</formula>
    </cfRule>
  </conditionalFormatting>
  <conditionalFormatting sqref="P489:P492">
    <cfRule type="expression" dxfId="104" priority="108">
      <formula>P489/O489&gt;1</formula>
    </cfRule>
    <cfRule type="expression" dxfId="103" priority="109">
      <formula>P489/O489&lt;1</formula>
    </cfRule>
  </conditionalFormatting>
  <conditionalFormatting sqref="P580 P588 P603 P617">
    <cfRule type="expression" dxfId="102" priority="106">
      <formula>P580/#REF!&gt;1</formula>
    </cfRule>
    <cfRule type="expression" dxfId="101" priority="107">
      <formula>P580/#REF!&lt;1</formula>
    </cfRule>
  </conditionalFormatting>
  <conditionalFormatting sqref="P540">
    <cfRule type="cellIs" dxfId="100" priority="105" operator="lessThan">
      <formula>0</formula>
    </cfRule>
  </conditionalFormatting>
  <conditionalFormatting sqref="P540">
    <cfRule type="expression" dxfId="99" priority="103">
      <formula>P540/O540&gt;1</formula>
    </cfRule>
    <cfRule type="expression" dxfId="98" priority="104">
      <formula>P540/O540&lt;1</formula>
    </cfRule>
  </conditionalFormatting>
  <conditionalFormatting sqref="P624">
    <cfRule type="cellIs" dxfId="97" priority="102" operator="lessThan">
      <formula>0</formula>
    </cfRule>
  </conditionalFormatting>
  <conditionalFormatting sqref="P628">
    <cfRule type="cellIs" dxfId="96" priority="101" operator="lessThan">
      <formula>0</formula>
    </cfRule>
  </conditionalFormatting>
  <conditionalFormatting sqref="P628">
    <cfRule type="cellIs" dxfId="95" priority="100" operator="lessThan">
      <formula>0</formula>
    </cfRule>
  </conditionalFormatting>
  <conditionalFormatting sqref="P738">
    <cfRule type="cellIs" dxfId="94" priority="99" operator="lessThan">
      <formula>0</formula>
    </cfRule>
  </conditionalFormatting>
  <conditionalFormatting sqref="P682 P679 P676:P677 P660:P662">
    <cfRule type="expression" dxfId="93" priority="86">
      <formula>P660/O660&gt;1</formula>
    </cfRule>
    <cfRule type="expression" dxfId="92" priority="87">
      <formula>P660/O660&lt;1</formula>
    </cfRule>
  </conditionalFormatting>
  <conditionalFormatting sqref="P535:P538">
    <cfRule type="cellIs" dxfId="91" priority="98" operator="lessThan">
      <formula>0</formula>
    </cfRule>
  </conditionalFormatting>
  <conditionalFormatting sqref="P535:P538">
    <cfRule type="expression" dxfId="90" priority="96">
      <formula>P535/O535&gt;1</formula>
    </cfRule>
    <cfRule type="expression" dxfId="89" priority="97">
      <formula>P535/O535&lt;1</formula>
    </cfRule>
  </conditionalFormatting>
  <conditionalFormatting sqref="P616 P602 P587 P579">
    <cfRule type="cellIs" dxfId="88" priority="95" operator="lessThan">
      <formula>0</formula>
    </cfRule>
  </conditionalFormatting>
  <conditionalFormatting sqref="P612:P615 P598:P601 P583:P586 P575:P578">
    <cfRule type="cellIs" dxfId="87" priority="94" operator="lessThan">
      <formula>0</formula>
    </cfRule>
  </conditionalFormatting>
  <conditionalFormatting sqref="P612:P615 P598:P601 P583:P586 P575:P578">
    <cfRule type="expression" dxfId="86" priority="92">
      <formula>P575/O575&gt;1</formula>
    </cfRule>
    <cfRule type="expression" dxfId="85" priority="93">
      <formula>P575/O575&lt;1</formula>
    </cfRule>
  </conditionalFormatting>
  <conditionalFormatting sqref="P616 P602 P587 P579">
    <cfRule type="cellIs" dxfId="84" priority="91" operator="lessThan">
      <formula>0</formula>
    </cfRule>
  </conditionalFormatting>
  <conditionalFormatting sqref="P616 P602 P587 P579">
    <cfRule type="expression" dxfId="83" priority="89">
      <formula>P579/O579&gt;1</formula>
    </cfRule>
    <cfRule type="expression" dxfId="82" priority="90">
      <formula>P579/O579&lt;1</formula>
    </cfRule>
  </conditionalFormatting>
  <conditionalFormatting sqref="P682 P679 P676:P677 P660:P662">
    <cfRule type="cellIs" dxfId="81" priority="88" operator="lessThan">
      <formula>0</formula>
    </cfRule>
  </conditionalFormatting>
  <conditionalFormatting sqref="P532">
    <cfRule type="expression" dxfId="80" priority="283">
      <formula>P532/#REF!&gt;1</formula>
    </cfRule>
    <cfRule type="expression" dxfId="79" priority="284">
      <formula>P532/#REF!&lt;1</formula>
    </cfRule>
  </conditionalFormatting>
  <conditionalFormatting sqref="P493">
    <cfRule type="cellIs" dxfId="78" priority="85" operator="lessThan">
      <formula>0</formula>
    </cfRule>
  </conditionalFormatting>
  <conditionalFormatting sqref="P493">
    <cfRule type="expression" dxfId="77" priority="83">
      <formula>P493/O493&gt;1</formula>
    </cfRule>
    <cfRule type="expression" dxfId="76" priority="84">
      <formula>P493/O493&lt;1</formula>
    </cfRule>
  </conditionalFormatting>
  <conditionalFormatting sqref="P539">
    <cfRule type="cellIs" dxfId="75" priority="82" operator="lessThan">
      <formula>0</formula>
    </cfRule>
  </conditionalFormatting>
  <conditionalFormatting sqref="P539">
    <cfRule type="expression" dxfId="74" priority="80">
      <formula>P539/O539&gt;1</formula>
    </cfRule>
    <cfRule type="expression" dxfId="73" priority="81">
      <formula>P539/O539&lt;1</formula>
    </cfRule>
  </conditionalFormatting>
  <conditionalFormatting sqref="P596">
    <cfRule type="cellIs" dxfId="72" priority="70" operator="lessThan">
      <formula>0</formula>
    </cfRule>
  </conditionalFormatting>
  <conditionalFormatting sqref="P631">
    <cfRule type="expression" dxfId="71" priority="44">
      <formula>P631/O631&gt;1</formula>
    </cfRule>
    <cfRule type="expression" dxfId="70" priority="45">
      <formula>P631/O631&lt;1</formula>
    </cfRule>
  </conditionalFormatting>
  <conditionalFormatting sqref="P580">
    <cfRule type="cellIs" dxfId="69" priority="67" operator="lessThan">
      <formula>0</formula>
    </cfRule>
  </conditionalFormatting>
  <conditionalFormatting sqref="P580">
    <cfRule type="expression" dxfId="68" priority="65">
      <formula>P580/O580&gt;1</formula>
    </cfRule>
    <cfRule type="expression" dxfId="67" priority="66">
      <formula>P580/O580&lt;1</formula>
    </cfRule>
  </conditionalFormatting>
  <conditionalFormatting sqref="P588">
    <cfRule type="cellIs" dxfId="66" priority="64" operator="lessThan">
      <formula>0</formula>
    </cfRule>
  </conditionalFormatting>
  <conditionalFormatting sqref="P588">
    <cfRule type="expression" dxfId="65" priority="62">
      <formula>P588/O588&gt;1</formula>
    </cfRule>
    <cfRule type="expression" dxfId="64" priority="63">
      <formula>P588/O588&lt;1</formula>
    </cfRule>
  </conditionalFormatting>
  <conditionalFormatting sqref="P603">
    <cfRule type="cellIs" dxfId="63" priority="61" operator="lessThan">
      <formula>0</formula>
    </cfRule>
  </conditionalFormatting>
  <conditionalFormatting sqref="P603">
    <cfRule type="expression" dxfId="62" priority="59">
      <formula>P603/O603&gt;1</formula>
    </cfRule>
    <cfRule type="expression" dxfId="61" priority="60">
      <formula>P603/O603&lt;1</formula>
    </cfRule>
  </conditionalFormatting>
  <conditionalFormatting sqref="P617">
    <cfRule type="cellIs" dxfId="60" priority="58" operator="lessThan">
      <formula>0</formula>
    </cfRule>
  </conditionalFormatting>
  <conditionalFormatting sqref="P617">
    <cfRule type="expression" dxfId="59" priority="56">
      <formula>P617/O617&gt;1</formula>
    </cfRule>
    <cfRule type="expression" dxfId="58" priority="57">
      <formula>P617/O617&lt;1</formula>
    </cfRule>
  </conditionalFormatting>
  <conditionalFormatting sqref="P549">
    <cfRule type="cellIs" dxfId="57" priority="79" operator="lessThan">
      <formula>0</formula>
    </cfRule>
  </conditionalFormatting>
  <conditionalFormatting sqref="P549">
    <cfRule type="expression" dxfId="56" priority="77">
      <formula>P549/O549&gt;1</formula>
    </cfRule>
    <cfRule type="expression" dxfId="55" priority="78">
      <formula>P549/O549&lt;1</formula>
    </cfRule>
  </conditionalFormatting>
  <conditionalFormatting sqref="P557">
    <cfRule type="cellIs" dxfId="54" priority="76" operator="lessThan">
      <formula>0</formula>
    </cfRule>
  </conditionalFormatting>
  <conditionalFormatting sqref="P557">
    <cfRule type="expression" dxfId="53" priority="74">
      <formula>P557/O557&gt;1</formula>
    </cfRule>
    <cfRule type="expression" dxfId="52" priority="75">
      <formula>P557/O557&lt;1</formula>
    </cfRule>
  </conditionalFormatting>
  <conditionalFormatting sqref="P610">
    <cfRule type="expression" dxfId="51" priority="53">
      <formula>P610/O610&gt;1</formula>
    </cfRule>
    <cfRule type="expression" dxfId="50" priority="54">
      <formula>P610/O610&lt;1</formula>
    </cfRule>
  </conditionalFormatting>
  <conditionalFormatting sqref="P565">
    <cfRule type="cellIs" dxfId="49" priority="73" operator="lessThan">
      <formula>0</formula>
    </cfRule>
  </conditionalFormatting>
  <conditionalFormatting sqref="P565">
    <cfRule type="expression" dxfId="48" priority="71">
      <formula>P565/O565&gt;1</formula>
    </cfRule>
    <cfRule type="expression" dxfId="47" priority="72">
      <formula>P565/O565&lt;1</formula>
    </cfRule>
  </conditionalFormatting>
  <conditionalFormatting sqref="P669:P673 P664:P665">
    <cfRule type="cellIs" dxfId="46" priority="52" operator="lessThan">
      <formula>0</formula>
    </cfRule>
  </conditionalFormatting>
  <conditionalFormatting sqref="P596">
    <cfRule type="expression" dxfId="45" priority="68">
      <formula>P596/O596&gt;1</formula>
    </cfRule>
    <cfRule type="expression" dxfId="44" priority="69">
      <formula>P596/O596&lt;1</formula>
    </cfRule>
  </conditionalFormatting>
  <conditionalFormatting sqref="P625">
    <cfRule type="cellIs" dxfId="43" priority="51" operator="lessThan">
      <formula>0</formula>
    </cfRule>
  </conditionalFormatting>
  <conditionalFormatting sqref="P636">
    <cfRule type="expression" dxfId="42" priority="39">
      <formula>P636/O636&gt;1</formula>
    </cfRule>
    <cfRule type="expression" dxfId="41" priority="40">
      <formula>P636/O636&lt;1</formula>
    </cfRule>
  </conditionalFormatting>
  <conditionalFormatting sqref="P610">
    <cfRule type="cellIs" dxfId="40" priority="55" operator="lessThan">
      <formula>0</formula>
    </cfRule>
  </conditionalFormatting>
  <conditionalFormatting sqref="P625">
    <cfRule type="expression" dxfId="39" priority="49">
      <formula>P625/O625&gt;1</formula>
    </cfRule>
    <cfRule type="expression" dxfId="38" priority="50">
      <formula>P625/O625&lt;1</formula>
    </cfRule>
  </conditionalFormatting>
  <conditionalFormatting sqref="P704:P707">
    <cfRule type="cellIs" dxfId="37" priority="38" operator="lessThan">
      <formula>0</formula>
    </cfRule>
  </conditionalFormatting>
  <conditionalFormatting sqref="P706">
    <cfRule type="cellIs" dxfId="36" priority="37" operator="lessThan">
      <formula>0</formula>
    </cfRule>
  </conditionalFormatting>
  <conditionalFormatting sqref="P708:P711">
    <cfRule type="cellIs" dxfId="35" priority="36" operator="lessThan">
      <formula>0</formula>
    </cfRule>
  </conditionalFormatting>
  <conditionalFormatting sqref="P710">
    <cfRule type="cellIs" dxfId="34" priority="35" operator="lessThan">
      <formula>0</formula>
    </cfRule>
  </conditionalFormatting>
  <conditionalFormatting sqref="P712:P715">
    <cfRule type="cellIs" dxfId="33" priority="34" operator="lessThan">
      <formula>0</formula>
    </cfRule>
  </conditionalFormatting>
  <conditionalFormatting sqref="P714">
    <cfRule type="cellIs" dxfId="32" priority="33" operator="lessThan">
      <formula>0</formula>
    </cfRule>
  </conditionalFormatting>
  <conditionalFormatting sqref="P716:P719">
    <cfRule type="cellIs" dxfId="31" priority="32" operator="lessThan">
      <formula>0</formula>
    </cfRule>
  </conditionalFormatting>
  <conditionalFormatting sqref="P718">
    <cfRule type="cellIs" dxfId="30" priority="31" operator="lessThan">
      <formula>0</formula>
    </cfRule>
  </conditionalFormatting>
  <conditionalFormatting sqref="P720:P721 P723">
    <cfRule type="cellIs" dxfId="29" priority="30" operator="lessThan">
      <formula>0</formula>
    </cfRule>
  </conditionalFormatting>
  <conditionalFormatting sqref="P724:P727">
    <cfRule type="cellIs" dxfId="28" priority="29" operator="lessThan">
      <formula>0</formula>
    </cfRule>
  </conditionalFormatting>
  <conditionalFormatting sqref="P726">
    <cfRule type="cellIs" dxfId="27" priority="28" operator="lessThan">
      <formula>0</formula>
    </cfRule>
  </conditionalFormatting>
  <conditionalFormatting sqref="P728:P731">
    <cfRule type="cellIs" dxfId="26" priority="27" operator="lessThan">
      <formula>0</formula>
    </cfRule>
  </conditionalFormatting>
  <conditionalFormatting sqref="P730">
    <cfRule type="cellIs" dxfId="25" priority="26" operator="lessThan">
      <formula>0</formula>
    </cfRule>
  </conditionalFormatting>
  <conditionalFormatting sqref="P732:P735">
    <cfRule type="cellIs" dxfId="24" priority="25" operator="lessThan">
      <formula>0</formula>
    </cfRule>
  </conditionalFormatting>
  <conditionalFormatting sqref="P734">
    <cfRule type="cellIs" dxfId="23" priority="24" operator="lessThan">
      <formula>0</formula>
    </cfRule>
  </conditionalFormatting>
  <conditionalFormatting sqref="P740:P743">
    <cfRule type="cellIs" dxfId="22" priority="23" operator="lessThan">
      <formula>0</formula>
    </cfRule>
  </conditionalFormatting>
  <conditionalFormatting sqref="P742">
    <cfRule type="cellIs" dxfId="21" priority="22" operator="lessThan">
      <formula>0</formula>
    </cfRule>
  </conditionalFormatting>
  <conditionalFormatting sqref="P744:P747">
    <cfRule type="cellIs" dxfId="20" priority="21" operator="lessThan">
      <formula>0</formula>
    </cfRule>
  </conditionalFormatting>
  <conditionalFormatting sqref="P746">
    <cfRule type="cellIs" dxfId="19" priority="20" operator="lessThan">
      <formula>0</formula>
    </cfRule>
  </conditionalFormatting>
  <conditionalFormatting sqref="P494">
    <cfRule type="cellIs" dxfId="18" priority="19" operator="lessThan">
      <formula>0</formula>
    </cfRule>
  </conditionalFormatting>
  <conditionalFormatting sqref="P533">
    <cfRule type="cellIs" dxfId="17" priority="18" operator="lessThan">
      <formula>0</formula>
    </cfRule>
  </conditionalFormatting>
  <conditionalFormatting sqref="P541">
    <cfRule type="cellIs" dxfId="16" priority="17" operator="lessThan">
      <formula>0</formula>
    </cfRule>
  </conditionalFormatting>
  <conditionalFormatting sqref="P550">
    <cfRule type="cellIs" dxfId="15" priority="16" operator="lessThan">
      <formula>0</formula>
    </cfRule>
  </conditionalFormatting>
  <conditionalFormatting sqref="P558">
    <cfRule type="cellIs" dxfId="14" priority="15" operator="lessThan">
      <formula>0</formula>
    </cfRule>
  </conditionalFormatting>
  <conditionalFormatting sqref="P566">
    <cfRule type="cellIs" dxfId="13" priority="14" operator="lessThan">
      <formula>0</formula>
    </cfRule>
  </conditionalFormatting>
  <conditionalFormatting sqref="P581">
    <cfRule type="cellIs" dxfId="12" priority="13" operator="lessThan">
      <formula>0</formula>
    </cfRule>
  </conditionalFormatting>
  <conditionalFormatting sqref="P589">
    <cfRule type="cellIs" dxfId="11" priority="12" operator="lessThan">
      <formula>0</formula>
    </cfRule>
  </conditionalFormatting>
  <conditionalFormatting sqref="P618">
    <cfRule type="cellIs" dxfId="10" priority="11" operator="lessThan">
      <formula>0</formula>
    </cfRule>
  </conditionalFormatting>
  <conditionalFormatting sqref="P748:P751">
    <cfRule type="cellIs" dxfId="9" priority="10" operator="lessThan">
      <formula>0</formula>
    </cfRule>
  </conditionalFormatting>
  <conditionalFormatting sqref="P750">
    <cfRule type="cellIs" dxfId="8" priority="9" operator="lessThan">
      <formula>0</formula>
    </cfRule>
  </conditionalFormatting>
  <conditionalFormatting sqref="P667:P668">
    <cfRule type="expression" dxfId="7" priority="7">
      <formula>P667/O667&gt;1</formula>
    </cfRule>
    <cfRule type="expression" dxfId="6" priority="8">
      <formula>P667/O667&lt;1</formula>
    </cfRule>
  </conditionalFormatting>
  <conditionalFormatting sqref="P667:P668">
    <cfRule type="cellIs" dxfId="5" priority="6" operator="lessThan">
      <formula>0</formula>
    </cfRule>
  </conditionalFormatting>
  <conditionalFormatting sqref="P520:P524">
    <cfRule type="cellIs" dxfId="4" priority="5" operator="lessThan">
      <formula>0</formula>
    </cfRule>
  </conditionalFormatting>
  <conditionalFormatting sqref="P520:P524">
    <cfRule type="expression" dxfId="3" priority="3">
      <formula>P520/O520&gt;1</formula>
    </cfRule>
    <cfRule type="expression" dxfId="2" priority="4">
      <formula>P520/O520&lt;1</formula>
    </cfRule>
  </conditionalFormatting>
  <conditionalFormatting sqref="P385:P388">
    <cfRule type="cellIs" dxfId="1" priority="2" operator="lessThan">
      <formula>0</formula>
    </cfRule>
  </conditionalFormatting>
  <conditionalFormatting sqref="R679">
    <cfRule type="cellIs" dxfId="0" priority="1" operator="lessThan">
      <formula>0</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28A02-3907-4CC9-B51D-AB0D95F39BF4}">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BJC</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dc:creator>
  <cp:lastModifiedBy>Wanchana Tan</cp:lastModifiedBy>
  <dcterms:created xsi:type="dcterms:W3CDTF">2022-08-14T06:35:43Z</dcterms:created>
  <dcterms:modified xsi:type="dcterms:W3CDTF">2022-08-14T06:39:50Z</dcterms:modified>
</cp:coreProperties>
</file>